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\\INDCLUFSDU01\Data16$\projasr\Desktop\PABLO ROJAS\PULIDO\ABRIL\"/>
    </mc:Choice>
  </mc:AlternateContent>
  <xr:revisionPtr revIDLastSave="0" documentId="13_ncr:1_{A98EAE87-1511-4D3B-A266-56A5E028A89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D" sheetId="14" r:id="rId1"/>
    <sheet name="Aplicacion ANS" sheetId="8" r:id="rId2"/>
    <sheet name="Calculo ANS" sheetId="12" r:id="rId3"/>
    <sheet name="Tabla" sheetId="13" r:id="rId4"/>
    <sheet name="Listas" sheetId="10" r:id="rId5"/>
  </sheets>
  <definedNames>
    <definedName name="_xlnm._FilterDatabase" localSheetId="1" hidden="1">'Aplicacion ANS'!$A$5:$BB$1005</definedName>
    <definedName name="_xlnm._FilterDatabase" localSheetId="4" hidden="1">Listas!$C$1:$D$276</definedName>
    <definedName name="ACTUACIONES">Tabla!$P$10:$P$11</definedName>
    <definedName name="APELACION">Tabla!$P$16:$P$17</definedName>
    <definedName name="AUDIENCIAS">Tabla!$P$12:$P$13</definedName>
    <definedName name="CALIFICACION_Y_PROVISION_EKOGUI">Tabla!$P$29</definedName>
    <definedName name="CONTESTACIÓN_DE_DEMANDAS">Tabla!$P$6:$P$7</definedName>
    <definedName name="CORRECION_O_ACTUALIZACION_EKOGUI">Tabla!$P$30:$P$31</definedName>
    <definedName name="COSTAS">Tabla!$P$26:$P$27</definedName>
    <definedName name="DEMANDA_DE_RECONVENCIÓN">Tabla!$P$28</definedName>
    <definedName name="DEPOSITOS_JUDICIALES">Tabla!$P$22:$P$23</definedName>
    <definedName name="LEVANTAMIENTO_EMBARGO">Tabla!$P$24:$P$25</definedName>
    <definedName name="LIQUIDACIÓN_DEL_CREDITO">Tabla!$P$20:$P$21</definedName>
    <definedName name="PRUEBAS_PRACTICADAS">Tabla!$P$18:$P$19</definedName>
    <definedName name="REMISIÓN_DE_ACUERDOS_DE_CONCILIACION_EXTRAJUDICIAL">Tabla!$P$8:$P$9</definedName>
    <definedName name="SENTENCIAS">Tabla!$P$14:$P$15</definedName>
    <definedName name="TipoA">Tabla!$C$6:$C$19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2" l="1"/>
  <c r="G22" i="12" l="1"/>
  <c r="G21" i="12"/>
  <c r="G20" i="12"/>
  <c r="G19" i="12"/>
  <c r="G18" i="12"/>
  <c r="G17" i="12"/>
  <c r="G16" i="12"/>
  <c r="G15" i="12"/>
  <c r="G14" i="12"/>
  <c r="G13" i="12"/>
  <c r="G12" i="12"/>
  <c r="G11" i="12"/>
  <c r="G10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C22" i="12"/>
  <c r="C21" i="12"/>
  <c r="C20" i="12"/>
  <c r="C19" i="12"/>
  <c r="A19" i="12" s="1"/>
  <c r="C18" i="12"/>
  <c r="A18" i="12" s="1"/>
  <c r="C17" i="12"/>
  <c r="A17" i="12" s="1"/>
  <c r="C16" i="12"/>
  <c r="C15" i="12"/>
  <c r="C14" i="12"/>
  <c r="C13" i="12"/>
  <c r="A13" i="12" s="1"/>
  <c r="C12" i="12"/>
  <c r="A12" i="12" s="1"/>
  <c r="C11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6" i="13"/>
  <c r="AM1005" i="8"/>
  <c r="BB1005" i="8" s="1"/>
  <c r="AM1004" i="8"/>
  <c r="BB1004" i="8" s="1"/>
  <c r="AM1003" i="8"/>
  <c r="BB1003" i="8" s="1"/>
  <c r="AM1002" i="8"/>
  <c r="BB1002" i="8" s="1"/>
  <c r="AM1001" i="8"/>
  <c r="BB1001" i="8" s="1"/>
  <c r="AM1000" i="8"/>
  <c r="BB1000" i="8" s="1"/>
  <c r="AM999" i="8"/>
  <c r="BB999" i="8" s="1"/>
  <c r="AM998" i="8"/>
  <c r="BB998" i="8" s="1"/>
  <c r="AM997" i="8"/>
  <c r="BB997" i="8" s="1"/>
  <c r="AM996" i="8"/>
  <c r="BB996" i="8" s="1"/>
  <c r="AM995" i="8"/>
  <c r="BB995" i="8" s="1"/>
  <c r="AM994" i="8"/>
  <c r="BB994" i="8" s="1"/>
  <c r="AM993" i="8"/>
  <c r="BB993" i="8" s="1"/>
  <c r="AM992" i="8"/>
  <c r="BB992" i="8" s="1"/>
  <c r="AM991" i="8"/>
  <c r="BB991" i="8" s="1"/>
  <c r="AM990" i="8"/>
  <c r="BB990" i="8" s="1"/>
  <c r="AM989" i="8"/>
  <c r="BB989" i="8" s="1"/>
  <c r="AM988" i="8"/>
  <c r="BB988" i="8" s="1"/>
  <c r="AM987" i="8"/>
  <c r="BB987" i="8" s="1"/>
  <c r="AM986" i="8"/>
  <c r="BB986" i="8" s="1"/>
  <c r="AM985" i="8"/>
  <c r="BB985" i="8" s="1"/>
  <c r="AM984" i="8"/>
  <c r="BB984" i="8" s="1"/>
  <c r="AM983" i="8"/>
  <c r="BB983" i="8" s="1"/>
  <c r="AM982" i="8"/>
  <c r="BB982" i="8" s="1"/>
  <c r="AM981" i="8"/>
  <c r="BB981" i="8" s="1"/>
  <c r="AM980" i="8"/>
  <c r="BB980" i="8" s="1"/>
  <c r="AM979" i="8"/>
  <c r="BB979" i="8" s="1"/>
  <c r="AM978" i="8"/>
  <c r="BB978" i="8" s="1"/>
  <c r="AM977" i="8"/>
  <c r="BB977" i="8" s="1"/>
  <c r="AM976" i="8"/>
  <c r="BB976" i="8" s="1"/>
  <c r="AM975" i="8"/>
  <c r="BB975" i="8" s="1"/>
  <c r="AM974" i="8"/>
  <c r="BB974" i="8" s="1"/>
  <c r="AM973" i="8"/>
  <c r="BB973" i="8" s="1"/>
  <c r="AM972" i="8"/>
  <c r="BB972" i="8" s="1"/>
  <c r="AM971" i="8"/>
  <c r="BB971" i="8" s="1"/>
  <c r="AM970" i="8"/>
  <c r="BB970" i="8" s="1"/>
  <c r="AM969" i="8"/>
  <c r="BB969" i="8" s="1"/>
  <c r="AM968" i="8"/>
  <c r="BB968" i="8" s="1"/>
  <c r="AM967" i="8"/>
  <c r="BB967" i="8" s="1"/>
  <c r="AM966" i="8"/>
  <c r="BB966" i="8" s="1"/>
  <c r="AM965" i="8"/>
  <c r="BB965" i="8" s="1"/>
  <c r="AM964" i="8"/>
  <c r="BB964" i="8" s="1"/>
  <c r="AM963" i="8"/>
  <c r="BB963" i="8" s="1"/>
  <c r="AM962" i="8"/>
  <c r="BB962" i="8" s="1"/>
  <c r="AM961" i="8"/>
  <c r="BB961" i="8" s="1"/>
  <c r="AM960" i="8"/>
  <c r="BB960" i="8" s="1"/>
  <c r="AM959" i="8"/>
  <c r="BB959" i="8" s="1"/>
  <c r="AM958" i="8"/>
  <c r="BB958" i="8" s="1"/>
  <c r="AM957" i="8"/>
  <c r="BB957" i="8" s="1"/>
  <c r="AM956" i="8"/>
  <c r="BB956" i="8" s="1"/>
  <c r="AM955" i="8"/>
  <c r="BB955" i="8" s="1"/>
  <c r="AM954" i="8"/>
  <c r="BB954" i="8" s="1"/>
  <c r="AM953" i="8"/>
  <c r="BB953" i="8" s="1"/>
  <c r="AM952" i="8"/>
  <c r="BB952" i="8" s="1"/>
  <c r="AM951" i="8"/>
  <c r="BB951" i="8" s="1"/>
  <c r="AM950" i="8"/>
  <c r="BB950" i="8" s="1"/>
  <c r="AM949" i="8"/>
  <c r="BB949" i="8" s="1"/>
  <c r="AM948" i="8"/>
  <c r="BB948" i="8" s="1"/>
  <c r="AM947" i="8"/>
  <c r="BB947" i="8" s="1"/>
  <c r="AM946" i="8"/>
  <c r="BB946" i="8" s="1"/>
  <c r="AM945" i="8"/>
  <c r="BB945" i="8" s="1"/>
  <c r="AM944" i="8"/>
  <c r="BB944" i="8" s="1"/>
  <c r="AM943" i="8"/>
  <c r="BB943" i="8" s="1"/>
  <c r="AM942" i="8"/>
  <c r="BB942" i="8" s="1"/>
  <c r="AM941" i="8"/>
  <c r="BB941" i="8" s="1"/>
  <c r="AM940" i="8"/>
  <c r="BB940" i="8" s="1"/>
  <c r="AM939" i="8"/>
  <c r="BB939" i="8" s="1"/>
  <c r="AM938" i="8"/>
  <c r="BB938" i="8" s="1"/>
  <c r="AM937" i="8"/>
  <c r="BB937" i="8" s="1"/>
  <c r="AM936" i="8"/>
  <c r="BB936" i="8" s="1"/>
  <c r="AM935" i="8"/>
  <c r="BB935" i="8" s="1"/>
  <c r="AM934" i="8"/>
  <c r="BB934" i="8" s="1"/>
  <c r="AM933" i="8"/>
  <c r="BB933" i="8" s="1"/>
  <c r="AM932" i="8"/>
  <c r="BB932" i="8" s="1"/>
  <c r="AM931" i="8"/>
  <c r="BB931" i="8" s="1"/>
  <c r="AM930" i="8"/>
  <c r="BB930" i="8" s="1"/>
  <c r="AM929" i="8"/>
  <c r="BB929" i="8" s="1"/>
  <c r="AM928" i="8"/>
  <c r="BB928" i="8" s="1"/>
  <c r="AM927" i="8"/>
  <c r="BB927" i="8" s="1"/>
  <c r="AM926" i="8"/>
  <c r="BB926" i="8" s="1"/>
  <c r="AM925" i="8"/>
  <c r="BB925" i="8" s="1"/>
  <c r="AM924" i="8"/>
  <c r="BB924" i="8" s="1"/>
  <c r="AM923" i="8"/>
  <c r="BB923" i="8" s="1"/>
  <c r="AM922" i="8"/>
  <c r="BB922" i="8" s="1"/>
  <c r="AM921" i="8"/>
  <c r="BB921" i="8" s="1"/>
  <c r="AM920" i="8"/>
  <c r="BB920" i="8" s="1"/>
  <c r="AM919" i="8"/>
  <c r="BB919" i="8" s="1"/>
  <c r="AM918" i="8"/>
  <c r="BB918" i="8" s="1"/>
  <c r="AM917" i="8"/>
  <c r="BB917" i="8" s="1"/>
  <c r="AM916" i="8"/>
  <c r="BB916" i="8" s="1"/>
  <c r="AM915" i="8"/>
  <c r="BB915" i="8" s="1"/>
  <c r="AM914" i="8"/>
  <c r="BB914" i="8" s="1"/>
  <c r="AM913" i="8"/>
  <c r="BB913" i="8" s="1"/>
  <c r="AM912" i="8"/>
  <c r="BB912" i="8" s="1"/>
  <c r="AM911" i="8"/>
  <c r="BB911" i="8" s="1"/>
  <c r="AM910" i="8"/>
  <c r="BB910" i="8" s="1"/>
  <c r="AM909" i="8"/>
  <c r="BB909" i="8" s="1"/>
  <c r="AM908" i="8"/>
  <c r="BB908" i="8" s="1"/>
  <c r="AM907" i="8"/>
  <c r="BB907" i="8" s="1"/>
  <c r="AM906" i="8"/>
  <c r="BB906" i="8" s="1"/>
  <c r="AM905" i="8"/>
  <c r="BB905" i="8" s="1"/>
  <c r="AM904" i="8"/>
  <c r="BB904" i="8" s="1"/>
  <c r="AM903" i="8"/>
  <c r="BB903" i="8" s="1"/>
  <c r="AM902" i="8"/>
  <c r="BB902" i="8" s="1"/>
  <c r="AM901" i="8"/>
  <c r="BB901" i="8" s="1"/>
  <c r="AM900" i="8"/>
  <c r="BB900" i="8" s="1"/>
  <c r="AM899" i="8"/>
  <c r="BB899" i="8" s="1"/>
  <c r="AM898" i="8"/>
  <c r="BB898" i="8" s="1"/>
  <c r="AM897" i="8"/>
  <c r="BB897" i="8" s="1"/>
  <c r="AM896" i="8"/>
  <c r="BB896" i="8" s="1"/>
  <c r="AM895" i="8"/>
  <c r="BB895" i="8" s="1"/>
  <c r="AM894" i="8"/>
  <c r="BB894" i="8" s="1"/>
  <c r="AM893" i="8"/>
  <c r="BB893" i="8" s="1"/>
  <c r="AM892" i="8"/>
  <c r="BB892" i="8" s="1"/>
  <c r="AM891" i="8"/>
  <c r="BB891" i="8" s="1"/>
  <c r="AM890" i="8"/>
  <c r="BB890" i="8" s="1"/>
  <c r="AM889" i="8"/>
  <c r="BB889" i="8" s="1"/>
  <c r="AM888" i="8"/>
  <c r="BB888" i="8" s="1"/>
  <c r="AM887" i="8"/>
  <c r="BB887" i="8" s="1"/>
  <c r="AM886" i="8"/>
  <c r="BB886" i="8" s="1"/>
  <c r="AM885" i="8"/>
  <c r="BB885" i="8" s="1"/>
  <c r="AM884" i="8"/>
  <c r="BB884" i="8" s="1"/>
  <c r="AM883" i="8"/>
  <c r="BB883" i="8" s="1"/>
  <c r="AM882" i="8"/>
  <c r="BB882" i="8" s="1"/>
  <c r="AM881" i="8"/>
  <c r="BB881" i="8" s="1"/>
  <c r="AM880" i="8"/>
  <c r="BB880" i="8" s="1"/>
  <c r="AM879" i="8"/>
  <c r="BB879" i="8" s="1"/>
  <c r="AM878" i="8"/>
  <c r="BB878" i="8" s="1"/>
  <c r="AM877" i="8"/>
  <c r="BB877" i="8" s="1"/>
  <c r="AM876" i="8"/>
  <c r="BB876" i="8" s="1"/>
  <c r="AM875" i="8"/>
  <c r="BB875" i="8" s="1"/>
  <c r="AM874" i="8"/>
  <c r="BB874" i="8" s="1"/>
  <c r="AM873" i="8"/>
  <c r="BB873" i="8" s="1"/>
  <c r="AM872" i="8"/>
  <c r="BB872" i="8" s="1"/>
  <c r="AM871" i="8"/>
  <c r="BB871" i="8" s="1"/>
  <c r="AM870" i="8"/>
  <c r="BB870" i="8" s="1"/>
  <c r="AM869" i="8"/>
  <c r="BB869" i="8" s="1"/>
  <c r="AM868" i="8"/>
  <c r="BB868" i="8" s="1"/>
  <c r="AM867" i="8"/>
  <c r="BB867" i="8" s="1"/>
  <c r="AM866" i="8"/>
  <c r="BB866" i="8" s="1"/>
  <c r="AM865" i="8"/>
  <c r="BB865" i="8" s="1"/>
  <c r="AM864" i="8"/>
  <c r="BB864" i="8" s="1"/>
  <c r="AM863" i="8"/>
  <c r="BB863" i="8" s="1"/>
  <c r="AM862" i="8"/>
  <c r="BB862" i="8" s="1"/>
  <c r="AM861" i="8"/>
  <c r="BB861" i="8" s="1"/>
  <c r="AM860" i="8"/>
  <c r="BB860" i="8" s="1"/>
  <c r="AM859" i="8"/>
  <c r="BB859" i="8" s="1"/>
  <c r="AM858" i="8"/>
  <c r="BB858" i="8" s="1"/>
  <c r="AM857" i="8"/>
  <c r="BB857" i="8" s="1"/>
  <c r="AM856" i="8"/>
  <c r="BB856" i="8" s="1"/>
  <c r="AM855" i="8"/>
  <c r="BB855" i="8" s="1"/>
  <c r="AM854" i="8"/>
  <c r="BB854" i="8" s="1"/>
  <c r="AM853" i="8"/>
  <c r="BB853" i="8" s="1"/>
  <c r="AM852" i="8"/>
  <c r="BB852" i="8" s="1"/>
  <c r="AM851" i="8"/>
  <c r="BB851" i="8" s="1"/>
  <c r="AM850" i="8"/>
  <c r="BB850" i="8" s="1"/>
  <c r="AM849" i="8"/>
  <c r="BB849" i="8" s="1"/>
  <c r="AM848" i="8"/>
  <c r="BB848" i="8" s="1"/>
  <c r="AM847" i="8"/>
  <c r="BB847" i="8" s="1"/>
  <c r="AM846" i="8"/>
  <c r="BB846" i="8" s="1"/>
  <c r="AM845" i="8"/>
  <c r="BB845" i="8" s="1"/>
  <c r="AM844" i="8"/>
  <c r="BB844" i="8" s="1"/>
  <c r="AM843" i="8"/>
  <c r="BB843" i="8" s="1"/>
  <c r="AM842" i="8"/>
  <c r="BB842" i="8" s="1"/>
  <c r="AM841" i="8"/>
  <c r="BB841" i="8" s="1"/>
  <c r="AM840" i="8"/>
  <c r="BB840" i="8" s="1"/>
  <c r="AM839" i="8"/>
  <c r="BB839" i="8" s="1"/>
  <c r="AM838" i="8"/>
  <c r="BB838" i="8" s="1"/>
  <c r="AM837" i="8"/>
  <c r="BB837" i="8" s="1"/>
  <c r="AM836" i="8"/>
  <c r="BB836" i="8" s="1"/>
  <c r="AM835" i="8"/>
  <c r="BB835" i="8" s="1"/>
  <c r="AM834" i="8"/>
  <c r="BB834" i="8" s="1"/>
  <c r="AM833" i="8"/>
  <c r="BB833" i="8" s="1"/>
  <c r="AM832" i="8"/>
  <c r="BB832" i="8" s="1"/>
  <c r="AM831" i="8"/>
  <c r="BB831" i="8" s="1"/>
  <c r="AM830" i="8"/>
  <c r="BB830" i="8" s="1"/>
  <c r="AM829" i="8"/>
  <c r="BB829" i="8" s="1"/>
  <c r="AM828" i="8"/>
  <c r="BB828" i="8" s="1"/>
  <c r="AM827" i="8"/>
  <c r="BB827" i="8" s="1"/>
  <c r="AM826" i="8"/>
  <c r="BB826" i="8" s="1"/>
  <c r="AM825" i="8"/>
  <c r="BB825" i="8" s="1"/>
  <c r="AM824" i="8"/>
  <c r="BB824" i="8" s="1"/>
  <c r="AM823" i="8"/>
  <c r="BB823" i="8" s="1"/>
  <c r="AM822" i="8"/>
  <c r="BB822" i="8" s="1"/>
  <c r="AM821" i="8"/>
  <c r="BB821" i="8" s="1"/>
  <c r="AM820" i="8"/>
  <c r="BB820" i="8" s="1"/>
  <c r="AM819" i="8"/>
  <c r="BB819" i="8" s="1"/>
  <c r="AM818" i="8"/>
  <c r="BB818" i="8" s="1"/>
  <c r="AM817" i="8"/>
  <c r="BB817" i="8" s="1"/>
  <c r="AM816" i="8"/>
  <c r="BB816" i="8" s="1"/>
  <c r="AM815" i="8"/>
  <c r="BB815" i="8" s="1"/>
  <c r="AM814" i="8"/>
  <c r="BB814" i="8" s="1"/>
  <c r="AM813" i="8"/>
  <c r="BB813" i="8" s="1"/>
  <c r="AM812" i="8"/>
  <c r="BB812" i="8" s="1"/>
  <c r="AM811" i="8"/>
  <c r="BB811" i="8" s="1"/>
  <c r="AM810" i="8"/>
  <c r="BB810" i="8" s="1"/>
  <c r="AM809" i="8"/>
  <c r="BB809" i="8" s="1"/>
  <c r="AM808" i="8"/>
  <c r="BB808" i="8" s="1"/>
  <c r="AM807" i="8"/>
  <c r="BB807" i="8" s="1"/>
  <c r="AM806" i="8"/>
  <c r="BB806" i="8" s="1"/>
  <c r="AM805" i="8"/>
  <c r="BB805" i="8" s="1"/>
  <c r="AM804" i="8"/>
  <c r="BB804" i="8" s="1"/>
  <c r="AM803" i="8"/>
  <c r="BB803" i="8" s="1"/>
  <c r="AM802" i="8"/>
  <c r="BB802" i="8" s="1"/>
  <c r="AM801" i="8"/>
  <c r="BB801" i="8" s="1"/>
  <c r="AM800" i="8"/>
  <c r="BB800" i="8" s="1"/>
  <c r="AM799" i="8"/>
  <c r="BB799" i="8" s="1"/>
  <c r="AM798" i="8"/>
  <c r="BB798" i="8" s="1"/>
  <c r="AM797" i="8"/>
  <c r="BB797" i="8" s="1"/>
  <c r="AM796" i="8"/>
  <c r="BB796" i="8" s="1"/>
  <c r="AM795" i="8"/>
  <c r="BB795" i="8" s="1"/>
  <c r="AM794" i="8"/>
  <c r="BB794" i="8" s="1"/>
  <c r="AM793" i="8"/>
  <c r="BB793" i="8" s="1"/>
  <c r="AM792" i="8"/>
  <c r="BB792" i="8" s="1"/>
  <c r="AM791" i="8"/>
  <c r="BB791" i="8" s="1"/>
  <c r="AM790" i="8"/>
  <c r="BB790" i="8" s="1"/>
  <c r="AM789" i="8"/>
  <c r="BB789" i="8" s="1"/>
  <c r="AM788" i="8"/>
  <c r="BB788" i="8" s="1"/>
  <c r="AM787" i="8"/>
  <c r="BB787" i="8" s="1"/>
  <c r="AM786" i="8"/>
  <c r="BB786" i="8" s="1"/>
  <c r="AM785" i="8"/>
  <c r="BB785" i="8" s="1"/>
  <c r="AM784" i="8"/>
  <c r="BB784" i="8" s="1"/>
  <c r="AM783" i="8"/>
  <c r="BB783" i="8" s="1"/>
  <c r="AM782" i="8"/>
  <c r="BB782" i="8" s="1"/>
  <c r="AM781" i="8"/>
  <c r="BB781" i="8" s="1"/>
  <c r="AM780" i="8"/>
  <c r="BB780" i="8" s="1"/>
  <c r="AM779" i="8"/>
  <c r="BB779" i="8" s="1"/>
  <c r="AM778" i="8"/>
  <c r="BB778" i="8" s="1"/>
  <c r="AM777" i="8"/>
  <c r="BB777" i="8" s="1"/>
  <c r="AM776" i="8"/>
  <c r="BB776" i="8" s="1"/>
  <c r="AM775" i="8"/>
  <c r="BB775" i="8" s="1"/>
  <c r="AM774" i="8"/>
  <c r="BB774" i="8" s="1"/>
  <c r="AM773" i="8"/>
  <c r="BB773" i="8" s="1"/>
  <c r="AM772" i="8"/>
  <c r="BB772" i="8" s="1"/>
  <c r="AM771" i="8"/>
  <c r="BB771" i="8" s="1"/>
  <c r="AM770" i="8"/>
  <c r="BB770" i="8" s="1"/>
  <c r="AM769" i="8"/>
  <c r="BB769" i="8" s="1"/>
  <c r="AM768" i="8"/>
  <c r="BB768" i="8" s="1"/>
  <c r="AM767" i="8"/>
  <c r="BB767" i="8" s="1"/>
  <c r="AM766" i="8"/>
  <c r="BB766" i="8" s="1"/>
  <c r="AM765" i="8"/>
  <c r="BB765" i="8" s="1"/>
  <c r="AM764" i="8"/>
  <c r="BB764" i="8" s="1"/>
  <c r="AM763" i="8"/>
  <c r="BB763" i="8" s="1"/>
  <c r="AM762" i="8"/>
  <c r="BB762" i="8" s="1"/>
  <c r="AM761" i="8"/>
  <c r="BB761" i="8" s="1"/>
  <c r="AM760" i="8"/>
  <c r="BB760" i="8" s="1"/>
  <c r="AM759" i="8"/>
  <c r="BB759" i="8" s="1"/>
  <c r="AM758" i="8"/>
  <c r="BB758" i="8" s="1"/>
  <c r="AM757" i="8"/>
  <c r="BB757" i="8" s="1"/>
  <c r="AM756" i="8"/>
  <c r="BB756" i="8" s="1"/>
  <c r="AM755" i="8"/>
  <c r="BB755" i="8" s="1"/>
  <c r="AM754" i="8"/>
  <c r="BB754" i="8" s="1"/>
  <c r="AM753" i="8"/>
  <c r="BB753" i="8" s="1"/>
  <c r="AM752" i="8"/>
  <c r="BB752" i="8" s="1"/>
  <c r="AM751" i="8"/>
  <c r="BB751" i="8" s="1"/>
  <c r="AM750" i="8"/>
  <c r="BB750" i="8" s="1"/>
  <c r="AM749" i="8"/>
  <c r="BB749" i="8" s="1"/>
  <c r="AM748" i="8"/>
  <c r="BB748" i="8" s="1"/>
  <c r="AM747" i="8"/>
  <c r="BB747" i="8" s="1"/>
  <c r="AM746" i="8"/>
  <c r="BB746" i="8" s="1"/>
  <c r="AM745" i="8"/>
  <c r="BB745" i="8" s="1"/>
  <c r="AM744" i="8"/>
  <c r="BB744" i="8" s="1"/>
  <c r="AM743" i="8"/>
  <c r="BB743" i="8" s="1"/>
  <c r="AM742" i="8"/>
  <c r="BB742" i="8" s="1"/>
  <c r="AM741" i="8"/>
  <c r="BB741" i="8" s="1"/>
  <c r="AM740" i="8"/>
  <c r="BB740" i="8" s="1"/>
  <c r="AM739" i="8"/>
  <c r="BB739" i="8" s="1"/>
  <c r="AM738" i="8"/>
  <c r="BB738" i="8" s="1"/>
  <c r="AM737" i="8"/>
  <c r="BB737" i="8" s="1"/>
  <c r="AM736" i="8"/>
  <c r="BB736" i="8" s="1"/>
  <c r="AM735" i="8"/>
  <c r="BB735" i="8" s="1"/>
  <c r="AM734" i="8"/>
  <c r="BB734" i="8" s="1"/>
  <c r="AM733" i="8"/>
  <c r="BB733" i="8" s="1"/>
  <c r="AM732" i="8"/>
  <c r="BB732" i="8" s="1"/>
  <c r="AM731" i="8"/>
  <c r="BB731" i="8" s="1"/>
  <c r="AM730" i="8"/>
  <c r="BB730" i="8" s="1"/>
  <c r="AM729" i="8"/>
  <c r="BB729" i="8" s="1"/>
  <c r="AM728" i="8"/>
  <c r="BB728" i="8" s="1"/>
  <c r="AM727" i="8"/>
  <c r="BB727" i="8" s="1"/>
  <c r="AM726" i="8"/>
  <c r="BB726" i="8" s="1"/>
  <c r="AM725" i="8"/>
  <c r="BB725" i="8" s="1"/>
  <c r="AM724" i="8"/>
  <c r="BB724" i="8" s="1"/>
  <c r="AM723" i="8"/>
  <c r="BB723" i="8" s="1"/>
  <c r="AM722" i="8"/>
  <c r="BB722" i="8" s="1"/>
  <c r="AM721" i="8"/>
  <c r="BB721" i="8" s="1"/>
  <c r="AM720" i="8"/>
  <c r="BB720" i="8" s="1"/>
  <c r="AM719" i="8"/>
  <c r="BB719" i="8" s="1"/>
  <c r="AM718" i="8"/>
  <c r="BB718" i="8" s="1"/>
  <c r="AM717" i="8"/>
  <c r="BB717" i="8" s="1"/>
  <c r="AM716" i="8"/>
  <c r="BB716" i="8" s="1"/>
  <c r="AM715" i="8"/>
  <c r="BB715" i="8" s="1"/>
  <c r="AM714" i="8"/>
  <c r="BB714" i="8" s="1"/>
  <c r="AM713" i="8"/>
  <c r="BB713" i="8" s="1"/>
  <c r="AM712" i="8"/>
  <c r="BB712" i="8" s="1"/>
  <c r="AM711" i="8"/>
  <c r="BB711" i="8" s="1"/>
  <c r="AM710" i="8"/>
  <c r="BB710" i="8" s="1"/>
  <c r="AM709" i="8"/>
  <c r="BB709" i="8" s="1"/>
  <c r="AM708" i="8"/>
  <c r="BB708" i="8" s="1"/>
  <c r="AM707" i="8"/>
  <c r="BB707" i="8" s="1"/>
  <c r="AM706" i="8"/>
  <c r="BB706" i="8" s="1"/>
  <c r="AM705" i="8"/>
  <c r="BB705" i="8" s="1"/>
  <c r="AM704" i="8"/>
  <c r="BB704" i="8" s="1"/>
  <c r="AM703" i="8"/>
  <c r="BB703" i="8" s="1"/>
  <c r="AM702" i="8"/>
  <c r="BB702" i="8" s="1"/>
  <c r="AM701" i="8"/>
  <c r="BB701" i="8" s="1"/>
  <c r="AM700" i="8"/>
  <c r="BB700" i="8" s="1"/>
  <c r="AM699" i="8"/>
  <c r="BB699" i="8" s="1"/>
  <c r="AM698" i="8"/>
  <c r="BB698" i="8" s="1"/>
  <c r="AM697" i="8"/>
  <c r="BB697" i="8" s="1"/>
  <c r="AM696" i="8"/>
  <c r="BB696" i="8" s="1"/>
  <c r="AM695" i="8"/>
  <c r="BB695" i="8" s="1"/>
  <c r="AM694" i="8"/>
  <c r="BB694" i="8" s="1"/>
  <c r="AM693" i="8"/>
  <c r="BB693" i="8" s="1"/>
  <c r="AM692" i="8"/>
  <c r="BB692" i="8" s="1"/>
  <c r="AM691" i="8"/>
  <c r="BB691" i="8" s="1"/>
  <c r="AM690" i="8"/>
  <c r="BB690" i="8" s="1"/>
  <c r="AM689" i="8"/>
  <c r="BB689" i="8" s="1"/>
  <c r="AM688" i="8"/>
  <c r="BB688" i="8" s="1"/>
  <c r="AM687" i="8"/>
  <c r="BB687" i="8" s="1"/>
  <c r="AM686" i="8"/>
  <c r="BB686" i="8" s="1"/>
  <c r="AM685" i="8"/>
  <c r="BB685" i="8" s="1"/>
  <c r="AM684" i="8"/>
  <c r="BB684" i="8" s="1"/>
  <c r="AM683" i="8"/>
  <c r="BB683" i="8" s="1"/>
  <c r="AM682" i="8"/>
  <c r="BB682" i="8" s="1"/>
  <c r="AM681" i="8"/>
  <c r="BB681" i="8" s="1"/>
  <c r="AM680" i="8"/>
  <c r="BB680" i="8" s="1"/>
  <c r="AM679" i="8"/>
  <c r="BB679" i="8" s="1"/>
  <c r="AM678" i="8"/>
  <c r="BB678" i="8" s="1"/>
  <c r="AM677" i="8"/>
  <c r="BB677" i="8" s="1"/>
  <c r="AM676" i="8"/>
  <c r="BB676" i="8" s="1"/>
  <c r="AM675" i="8"/>
  <c r="BB675" i="8" s="1"/>
  <c r="AM674" i="8"/>
  <c r="BB674" i="8" s="1"/>
  <c r="AM673" i="8"/>
  <c r="BB673" i="8" s="1"/>
  <c r="AM672" i="8"/>
  <c r="BB672" i="8" s="1"/>
  <c r="AM671" i="8"/>
  <c r="BB671" i="8" s="1"/>
  <c r="AM670" i="8"/>
  <c r="BB670" i="8" s="1"/>
  <c r="AM669" i="8"/>
  <c r="BB669" i="8" s="1"/>
  <c r="AM668" i="8"/>
  <c r="BB668" i="8" s="1"/>
  <c r="AM667" i="8"/>
  <c r="BB667" i="8" s="1"/>
  <c r="AM666" i="8"/>
  <c r="BB666" i="8" s="1"/>
  <c r="AM665" i="8"/>
  <c r="BB665" i="8" s="1"/>
  <c r="AM664" i="8"/>
  <c r="BB664" i="8" s="1"/>
  <c r="AM663" i="8"/>
  <c r="BB663" i="8" s="1"/>
  <c r="AM662" i="8"/>
  <c r="BB662" i="8" s="1"/>
  <c r="AM661" i="8"/>
  <c r="BB661" i="8" s="1"/>
  <c r="AM660" i="8"/>
  <c r="BB660" i="8" s="1"/>
  <c r="AM659" i="8"/>
  <c r="BB659" i="8" s="1"/>
  <c r="AM658" i="8"/>
  <c r="BB658" i="8" s="1"/>
  <c r="AM657" i="8"/>
  <c r="BB657" i="8" s="1"/>
  <c r="AM656" i="8"/>
  <c r="BB656" i="8" s="1"/>
  <c r="AM655" i="8"/>
  <c r="BB655" i="8" s="1"/>
  <c r="AM654" i="8"/>
  <c r="BB654" i="8" s="1"/>
  <c r="AM653" i="8"/>
  <c r="BB653" i="8" s="1"/>
  <c r="AM652" i="8"/>
  <c r="BB652" i="8" s="1"/>
  <c r="AM651" i="8"/>
  <c r="BB651" i="8" s="1"/>
  <c r="AM650" i="8"/>
  <c r="BB650" i="8" s="1"/>
  <c r="AM649" i="8"/>
  <c r="BB649" i="8" s="1"/>
  <c r="AM648" i="8"/>
  <c r="BB648" i="8" s="1"/>
  <c r="AM647" i="8"/>
  <c r="BB647" i="8" s="1"/>
  <c r="AM646" i="8"/>
  <c r="BB646" i="8" s="1"/>
  <c r="AM645" i="8"/>
  <c r="BB645" i="8" s="1"/>
  <c r="AM644" i="8"/>
  <c r="BB644" i="8" s="1"/>
  <c r="AM643" i="8"/>
  <c r="BB643" i="8" s="1"/>
  <c r="AM642" i="8"/>
  <c r="BB642" i="8" s="1"/>
  <c r="AM641" i="8"/>
  <c r="BB641" i="8" s="1"/>
  <c r="AM640" i="8"/>
  <c r="BB640" i="8" s="1"/>
  <c r="AM639" i="8"/>
  <c r="BB639" i="8" s="1"/>
  <c r="AM638" i="8"/>
  <c r="BB638" i="8" s="1"/>
  <c r="AM637" i="8"/>
  <c r="BB637" i="8" s="1"/>
  <c r="AM636" i="8"/>
  <c r="BB636" i="8" s="1"/>
  <c r="AM635" i="8"/>
  <c r="BB635" i="8" s="1"/>
  <c r="AM634" i="8"/>
  <c r="BB634" i="8" s="1"/>
  <c r="AM633" i="8"/>
  <c r="BB633" i="8" s="1"/>
  <c r="AM632" i="8"/>
  <c r="BB632" i="8" s="1"/>
  <c r="AM631" i="8"/>
  <c r="BB631" i="8" s="1"/>
  <c r="AM630" i="8"/>
  <c r="BB630" i="8" s="1"/>
  <c r="AM629" i="8"/>
  <c r="BB629" i="8" s="1"/>
  <c r="AM628" i="8"/>
  <c r="BB628" i="8" s="1"/>
  <c r="AM627" i="8"/>
  <c r="BB627" i="8" s="1"/>
  <c r="AM626" i="8"/>
  <c r="BB626" i="8" s="1"/>
  <c r="AM625" i="8"/>
  <c r="BB625" i="8" s="1"/>
  <c r="AM624" i="8"/>
  <c r="BB624" i="8" s="1"/>
  <c r="AM623" i="8"/>
  <c r="BB623" i="8" s="1"/>
  <c r="AM622" i="8"/>
  <c r="BB622" i="8" s="1"/>
  <c r="AM621" i="8"/>
  <c r="BB621" i="8" s="1"/>
  <c r="AM620" i="8"/>
  <c r="BB620" i="8" s="1"/>
  <c r="AM619" i="8"/>
  <c r="BB619" i="8" s="1"/>
  <c r="AM618" i="8"/>
  <c r="BB618" i="8" s="1"/>
  <c r="AM617" i="8"/>
  <c r="BB617" i="8" s="1"/>
  <c r="AM616" i="8"/>
  <c r="BB616" i="8" s="1"/>
  <c r="AM615" i="8"/>
  <c r="BB615" i="8" s="1"/>
  <c r="AM614" i="8"/>
  <c r="BB614" i="8" s="1"/>
  <c r="AM613" i="8"/>
  <c r="BB613" i="8" s="1"/>
  <c r="AM612" i="8"/>
  <c r="BB612" i="8" s="1"/>
  <c r="AM611" i="8"/>
  <c r="BB611" i="8" s="1"/>
  <c r="AM610" i="8"/>
  <c r="BB610" i="8" s="1"/>
  <c r="AM609" i="8"/>
  <c r="BB609" i="8" s="1"/>
  <c r="AM608" i="8"/>
  <c r="BB608" i="8" s="1"/>
  <c r="AM607" i="8"/>
  <c r="BB607" i="8" s="1"/>
  <c r="AM606" i="8"/>
  <c r="BB606" i="8" s="1"/>
  <c r="AM605" i="8"/>
  <c r="BB605" i="8" s="1"/>
  <c r="AM604" i="8"/>
  <c r="BB604" i="8" s="1"/>
  <c r="AM603" i="8"/>
  <c r="BB603" i="8" s="1"/>
  <c r="AM602" i="8"/>
  <c r="BB602" i="8" s="1"/>
  <c r="AM601" i="8"/>
  <c r="BB601" i="8" s="1"/>
  <c r="AM600" i="8"/>
  <c r="BB600" i="8" s="1"/>
  <c r="AM599" i="8"/>
  <c r="BB599" i="8" s="1"/>
  <c r="AM598" i="8"/>
  <c r="BB598" i="8" s="1"/>
  <c r="AM597" i="8"/>
  <c r="BB597" i="8" s="1"/>
  <c r="AM596" i="8"/>
  <c r="BB596" i="8" s="1"/>
  <c r="AM595" i="8"/>
  <c r="BB595" i="8" s="1"/>
  <c r="AM594" i="8"/>
  <c r="BB594" i="8" s="1"/>
  <c r="AM593" i="8"/>
  <c r="BB593" i="8" s="1"/>
  <c r="AM592" i="8"/>
  <c r="BB592" i="8" s="1"/>
  <c r="AM591" i="8"/>
  <c r="BB591" i="8" s="1"/>
  <c r="AM590" i="8"/>
  <c r="BB590" i="8" s="1"/>
  <c r="AM589" i="8"/>
  <c r="BB589" i="8" s="1"/>
  <c r="AM588" i="8"/>
  <c r="BB588" i="8" s="1"/>
  <c r="AM587" i="8"/>
  <c r="BB587" i="8" s="1"/>
  <c r="AM586" i="8"/>
  <c r="BB586" i="8" s="1"/>
  <c r="AM585" i="8"/>
  <c r="BB585" i="8" s="1"/>
  <c r="AM584" i="8"/>
  <c r="BB584" i="8" s="1"/>
  <c r="AM583" i="8"/>
  <c r="BB583" i="8" s="1"/>
  <c r="AM582" i="8"/>
  <c r="BB582" i="8" s="1"/>
  <c r="AM581" i="8"/>
  <c r="BB581" i="8" s="1"/>
  <c r="AM580" i="8"/>
  <c r="BB580" i="8" s="1"/>
  <c r="AM579" i="8"/>
  <c r="BB579" i="8" s="1"/>
  <c r="AM578" i="8"/>
  <c r="BB578" i="8" s="1"/>
  <c r="AM577" i="8"/>
  <c r="BB577" i="8" s="1"/>
  <c r="AM576" i="8"/>
  <c r="BB576" i="8" s="1"/>
  <c r="AM575" i="8"/>
  <c r="BB575" i="8" s="1"/>
  <c r="AM574" i="8"/>
  <c r="BB574" i="8" s="1"/>
  <c r="AM573" i="8"/>
  <c r="BB573" i="8" s="1"/>
  <c r="AM572" i="8"/>
  <c r="BB572" i="8" s="1"/>
  <c r="AM571" i="8"/>
  <c r="BB571" i="8" s="1"/>
  <c r="AM570" i="8"/>
  <c r="BB570" i="8" s="1"/>
  <c r="AM569" i="8"/>
  <c r="BB569" i="8" s="1"/>
  <c r="AM568" i="8"/>
  <c r="BB568" i="8" s="1"/>
  <c r="AM567" i="8"/>
  <c r="BB567" i="8" s="1"/>
  <c r="AM566" i="8"/>
  <c r="BB566" i="8" s="1"/>
  <c r="AM565" i="8"/>
  <c r="BB565" i="8" s="1"/>
  <c r="AM564" i="8"/>
  <c r="BB564" i="8" s="1"/>
  <c r="AM563" i="8"/>
  <c r="BB563" i="8" s="1"/>
  <c r="AM562" i="8"/>
  <c r="BB562" i="8" s="1"/>
  <c r="AM561" i="8"/>
  <c r="BB561" i="8" s="1"/>
  <c r="AM560" i="8"/>
  <c r="BB560" i="8" s="1"/>
  <c r="AM559" i="8"/>
  <c r="BB559" i="8" s="1"/>
  <c r="AM558" i="8"/>
  <c r="BB558" i="8" s="1"/>
  <c r="AM557" i="8"/>
  <c r="BB557" i="8" s="1"/>
  <c r="AM556" i="8"/>
  <c r="BB556" i="8" s="1"/>
  <c r="AM555" i="8"/>
  <c r="BB555" i="8" s="1"/>
  <c r="AM554" i="8"/>
  <c r="BB554" i="8" s="1"/>
  <c r="AM553" i="8"/>
  <c r="BB553" i="8" s="1"/>
  <c r="AM552" i="8"/>
  <c r="BB552" i="8" s="1"/>
  <c r="AM551" i="8"/>
  <c r="BB551" i="8" s="1"/>
  <c r="AM550" i="8"/>
  <c r="BB550" i="8" s="1"/>
  <c r="AM549" i="8"/>
  <c r="BB549" i="8" s="1"/>
  <c r="AM548" i="8"/>
  <c r="BB548" i="8" s="1"/>
  <c r="AM547" i="8"/>
  <c r="BB547" i="8" s="1"/>
  <c r="AM546" i="8"/>
  <c r="BB546" i="8" s="1"/>
  <c r="AM545" i="8"/>
  <c r="BB545" i="8" s="1"/>
  <c r="AM544" i="8"/>
  <c r="BB544" i="8" s="1"/>
  <c r="AM543" i="8"/>
  <c r="BB543" i="8" s="1"/>
  <c r="AM542" i="8"/>
  <c r="BB542" i="8" s="1"/>
  <c r="AM541" i="8"/>
  <c r="BB541" i="8" s="1"/>
  <c r="AM540" i="8"/>
  <c r="BB540" i="8" s="1"/>
  <c r="AM539" i="8"/>
  <c r="BB539" i="8" s="1"/>
  <c r="AM538" i="8"/>
  <c r="BB538" i="8" s="1"/>
  <c r="AM537" i="8"/>
  <c r="BB537" i="8" s="1"/>
  <c r="AM536" i="8"/>
  <c r="BB536" i="8" s="1"/>
  <c r="AM535" i="8"/>
  <c r="BB535" i="8" s="1"/>
  <c r="AM534" i="8"/>
  <c r="BB534" i="8" s="1"/>
  <c r="AM533" i="8"/>
  <c r="BB533" i="8" s="1"/>
  <c r="AM532" i="8"/>
  <c r="BB532" i="8" s="1"/>
  <c r="AM531" i="8"/>
  <c r="BB531" i="8" s="1"/>
  <c r="AM530" i="8"/>
  <c r="BB530" i="8" s="1"/>
  <c r="AM529" i="8"/>
  <c r="BB529" i="8" s="1"/>
  <c r="AM528" i="8"/>
  <c r="BB528" i="8" s="1"/>
  <c r="AM527" i="8"/>
  <c r="BB527" i="8" s="1"/>
  <c r="AM526" i="8"/>
  <c r="BB526" i="8" s="1"/>
  <c r="AM525" i="8"/>
  <c r="BB525" i="8" s="1"/>
  <c r="AM524" i="8"/>
  <c r="BB524" i="8" s="1"/>
  <c r="AM523" i="8"/>
  <c r="BB523" i="8" s="1"/>
  <c r="AM522" i="8"/>
  <c r="BB522" i="8" s="1"/>
  <c r="AM521" i="8"/>
  <c r="BB521" i="8" s="1"/>
  <c r="AM520" i="8"/>
  <c r="BB520" i="8" s="1"/>
  <c r="AM519" i="8"/>
  <c r="BB519" i="8" s="1"/>
  <c r="AM518" i="8"/>
  <c r="BB518" i="8" s="1"/>
  <c r="AM517" i="8"/>
  <c r="BB517" i="8" s="1"/>
  <c r="AM516" i="8"/>
  <c r="AM515" i="8"/>
  <c r="AM514" i="8"/>
  <c r="AM513" i="8"/>
  <c r="AM512" i="8"/>
  <c r="AM511" i="8"/>
  <c r="AM510" i="8"/>
  <c r="AM509" i="8"/>
  <c r="AM508" i="8"/>
  <c r="AM507" i="8"/>
  <c r="AM506" i="8"/>
  <c r="BB506" i="8" s="1"/>
  <c r="AM505" i="8"/>
  <c r="AM504" i="8"/>
  <c r="BB504" i="8" s="1"/>
  <c r="AM503" i="8"/>
  <c r="BB503" i="8" s="1"/>
  <c r="AM502" i="8"/>
  <c r="BB502" i="8" s="1"/>
  <c r="AM501" i="8"/>
  <c r="BB501" i="8" s="1"/>
  <c r="AM500" i="8"/>
  <c r="AM499" i="8"/>
  <c r="AM498" i="8"/>
  <c r="AM497" i="8"/>
  <c r="BB497" i="8" s="1"/>
  <c r="AM496" i="8"/>
  <c r="AM495" i="8"/>
  <c r="AM494" i="8"/>
  <c r="BB494" i="8" s="1"/>
  <c r="AM493" i="8"/>
  <c r="BB493" i="8" s="1"/>
  <c r="AM492" i="8"/>
  <c r="AM491" i="8"/>
  <c r="AM490" i="8"/>
  <c r="BB490" i="8" s="1"/>
  <c r="AM489" i="8"/>
  <c r="AM488" i="8"/>
  <c r="AM487" i="8"/>
  <c r="AM486" i="8"/>
  <c r="AM485" i="8"/>
  <c r="AM484" i="8"/>
  <c r="AM483" i="8"/>
  <c r="BB483" i="8" s="1"/>
  <c r="AM482" i="8"/>
  <c r="AM481" i="8"/>
  <c r="AM480" i="8"/>
  <c r="BB480" i="8" s="1"/>
  <c r="AM479" i="8"/>
  <c r="BB479" i="8" s="1"/>
  <c r="AM478" i="8"/>
  <c r="BB478" i="8" s="1"/>
  <c r="AM477" i="8"/>
  <c r="BB477" i="8" s="1"/>
  <c r="AM476" i="8"/>
  <c r="BB476" i="8" s="1"/>
  <c r="AM475" i="8"/>
  <c r="BB475" i="8" s="1"/>
  <c r="AM474" i="8"/>
  <c r="BB474" i="8" s="1"/>
  <c r="AM473" i="8"/>
  <c r="BB473" i="8" s="1"/>
  <c r="AM472" i="8"/>
  <c r="AM471" i="8"/>
  <c r="BB471" i="8" s="1"/>
  <c r="AM470" i="8"/>
  <c r="AM469" i="8"/>
  <c r="AM468" i="8"/>
  <c r="BB468" i="8" s="1"/>
  <c r="AM467" i="8"/>
  <c r="AM466" i="8"/>
  <c r="AM465" i="8"/>
  <c r="AM464" i="8"/>
  <c r="AM463" i="8"/>
  <c r="AM462" i="8"/>
  <c r="AM461" i="8"/>
  <c r="AM460" i="8"/>
  <c r="AM459" i="8"/>
  <c r="AM458" i="8"/>
  <c r="AM457" i="8"/>
  <c r="AM456" i="8"/>
  <c r="AM455" i="8"/>
  <c r="BB455" i="8" s="1"/>
  <c r="AM454" i="8"/>
  <c r="AM453" i="8"/>
  <c r="BB453" i="8" s="1"/>
  <c r="AM452" i="8"/>
  <c r="AM451" i="8"/>
  <c r="BB451" i="8" s="1"/>
  <c r="AM450" i="8"/>
  <c r="AM449" i="8"/>
  <c r="AM448" i="8"/>
  <c r="AM447" i="8"/>
  <c r="BB447" i="8" s="1"/>
  <c r="AM446" i="8"/>
  <c r="AM445" i="8"/>
  <c r="AM444" i="8"/>
  <c r="AM443" i="8"/>
  <c r="BB443" i="8" s="1"/>
  <c r="AM442" i="8"/>
  <c r="BB442" i="8" s="1"/>
  <c r="AM441" i="8"/>
  <c r="BB441" i="8" s="1"/>
  <c r="AM440" i="8"/>
  <c r="BB440" i="8" s="1"/>
  <c r="AM439" i="8"/>
  <c r="BB439" i="8" s="1"/>
  <c r="AM438" i="8"/>
  <c r="BB438" i="8" s="1"/>
  <c r="AM437" i="8"/>
  <c r="BB437" i="8" s="1"/>
  <c r="AM436" i="8"/>
  <c r="BB436" i="8" s="1"/>
  <c r="AM435" i="8"/>
  <c r="AM434" i="8"/>
  <c r="BB434" i="8" s="1"/>
  <c r="AM433" i="8"/>
  <c r="AM432" i="8"/>
  <c r="AM431" i="8"/>
  <c r="AM430" i="8"/>
  <c r="AM429" i="8"/>
  <c r="AM428" i="8"/>
  <c r="BB428" i="8" s="1"/>
  <c r="AM427" i="8"/>
  <c r="AM426" i="8"/>
  <c r="BB426" i="8" s="1"/>
  <c r="AM425" i="8"/>
  <c r="BB425" i="8" s="1"/>
  <c r="AM424" i="8"/>
  <c r="BB424" i="8" s="1"/>
  <c r="AM423" i="8"/>
  <c r="AM422" i="8"/>
  <c r="BB422" i="8" s="1"/>
  <c r="AM421" i="8"/>
  <c r="BB421" i="8" s="1"/>
  <c r="AM420" i="8"/>
  <c r="BB420" i="8" s="1"/>
  <c r="AM419" i="8"/>
  <c r="BB419" i="8" s="1"/>
  <c r="AM418" i="8"/>
  <c r="BB418" i="8" s="1"/>
  <c r="AM417" i="8"/>
  <c r="BB417" i="8" s="1"/>
  <c r="AM416" i="8"/>
  <c r="BB416" i="8" s="1"/>
  <c r="AM415" i="8"/>
  <c r="AM414" i="8"/>
  <c r="AM413" i="8"/>
  <c r="BB413" i="8" s="1"/>
  <c r="AM412" i="8"/>
  <c r="BB412" i="8" s="1"/>
  <c r="AM411" i="8"/>
  <c r="AM410" i="8"/>
  <c r="AM409" i="8"/>
  <c r="AM408" i="8"/>
  <c r="AM407" i="8"/>
  <c r="AM406" i="8"/>
  <c r="AM405" i="8"/>
  <c r="BB405" i="8" s="1"/>
  <c r="AM404" i="8"/>
  <c r="BB404" i="8" s="1"/>
  <c r="AM403" i="8"/>
  <c r="AM402" i="8"/>
  <c r="AM401" i="8"/>
  <c r="AM400" i="8"/>
  <c r="BB400" i="8" s="1"/>
  <c r="AM399" i="8"/>
  <c r="BB399" i="8" s="1"/>
  <c r="AM398" i="8"/>
  <c r="BB398" i="8" s="1"/>
  <c r="AM397" i="8"/>
  <c r="AM396" i="8"/>
  <c r="AM395" i="8"/>
  <c r="AM394" i="8"/>
  <c r="AM393" i="8"/>
  <c r="AM392" i="8"/>
  <c r="AM391" i="8"/>
  <c r="AM390" i="8"/>
  <c r="AM389" i="8"/>
  <c r="AM388" i="8"/>
  <c r="AM387" i="8"/>
  <c r="BB387" i="8" s="1"/>
  <c r="AM386" i="8"/>
  <c r="AM385" i="8"/>
  <c r="AM384" i="8"/>
  <c r="AM383" i="8"/>
  <c r="AM382" i="8"/>
  <c r="AM381" i="8"/>
  <c r="AM380" i="8"/>
  <c r="BB380" i="8" s="1"/>
  <c r="AM379" i="8"/>
  <c r="BB379" i="8" s="1"/>
  <c r="AM378" i="8"/>
  <c r="BB378" i="8" s="1"/>
  <c r="AM377" i="8"/>
  <c r="AM376" i="8"/>
  <c r="BB376" i="8" s="1"/>
  <c r="AM375" i="8"/>
  <c r="AM374" i="8"/>
  <c r="AM373" i="8"/>
  <c r="BB373" i="8" s="1"/>
  <c r="AM372" i="8"/>
  <c r="AM371" i="8"/>
  <c r="AM370" i="8"/>
  <c r="AM369" i="8"/>
  <c r="AM368" i="8"/>
  <c r="AM367" i="8"/>
  <c r="AM366" i="8"/>
  <c r="AM365" i="8"/>
  <c r="AM364" i="8"/>
  <c r="AM363" i="8"/>
  <c r="AM362" i="8"/>
  <c r="AM361" i="8"/>
  <c r="AM360" i="8"/>
  <c r="AM359" i="8"/>
  <c r="AM358" i="8"/>
  <c r="AM357" i="8"/>
  <c r="AM356" i="8"/>
  <c r="AM355" i="8"/>
  <c r="AM354" i="8"/>
  <c r="AM353" i="8"/>
  <c r="AM352" i="8"/>
  <c r="AM351" i="8"/>
  <c r="BB351" i="8" s="1"/>
  <c r="AM350" i="8"/>
  <c r="AM349" i="8"/>
  <c r="AM348" i="8"/>
  <c r="AM347" i="8"/>
  <c r="AM346" i="8"/>
  <c r="AM345" i="8"/>
  <c r="AM344" i="8"/>
  <c r="AM343" i="8"/>
  <c r="AM342" i="8"/>
  <c r="AM341" i="8"/>
  <c r="AM340" i="8"/>
  <c r="AM339" i="8"/>
  <c r="BB339" i="8" s="1"/>
  <c r="AM338" i="8"/>
  <c r="BB338" i="8" s="1"/>
  <c r="AM337" i="8"/>
  <c r="AM336" i="8"/>
  <c r="AM335" i="8"/>
  <c r="AM334" i="8"/>
  <c r="AM333" i="8"/>
  <c r="AM332" i="8"/>
  <c r="AM331" i="8"/>
  <c r="AM330" i="8"/>
  <c r="BB330" i="8" s="1"/>
  <c r="AM329" i="8"/>
  <c r="AM328" i="8"/>
  <c r="AM327" i="8"/>
  <c r="AM326" i="8"/>
  <c r="AM325" i="8"/>
  <c r="AM324" i="8"/>
  <c r="AM323" i="8"/>
  <c r="AM322" i="8"/>
  <c r="AM321" i="8"/>
  <c r="AM320" i="8"/>
  <c r="AM319" i="8"/>
  <c r="BB319" i="8" s="1"/>
  <c r="AM318" i="8"/>
  <c r="AM317" i="8"/>
  <c r="AM316" i="8"/>
  <c r="AM315" i="8"/>
  <c r="AM314" i="8"/>
  <c r="AM313" i="8"/>
  <c r="AM312" i="8"/>
  <c r="AM311" i="8"/>
  <c r="AM310" i="8"/>
  <c r="AM309" i="8"/>
  <c r="AM308" i="8"/>
  <c r="AM307" i="8"/>
  <c r="AM306" i="8"/>
  <c r="AM305" i="8"/>
  <c r="AM304" i="8"/>
  <c r="AM303" i="8"/>
  <c r="BB303" i="8" s="1"/>
  <c r="AM302" i="8"/>
  <c r="BB302" i="8" s="1"/>
  <c r="AM301" i="8"/>
  <c r="AM300" i="8"/>
  <c r="AM299" i="8"/>
  <c r="BB299" i="8" s="1"/>
  <c r="AM298" i="8"/>
  <c r="AM297" i="8"/>
  <c r="AM296" i="8"/>
  <c r="AM295" i="8"/>
  <c r="AM294" i="8"/>
  <c r="AM293" i="8"/>
  <c r="AM292" i="8"/>
  <c r="AM291" i="8"/>
  <c r="AM290" i="8"/>
  <c r="AM289" i="8"/>
  <c r="AM288" i="8"/>
  <c r="AM287" i="8"/>
  <c r="AM286" i="8"/>
  <c r="AM285" i="8"/>
  <c r="AM284" i="8"/>
  <c r="AM283" i="8"/>
  <c r="AM282" i="8"/>
  <c r="AM281" i="8"/>
  <c r="AM280" i="8"/>
  <c r="AM279" i="8"/>
  <c r="AM278" i="8"/>
  <c r="AM277" i="8"/>
  <c r="AM276" i="8"/>
  <c r="AM275" i="8"/>
  <c r="AM274" i="8"/>
  <c r="AM273" i="8"/>
  <c r="AM272" i="8"/>
  <c r="AM271" i="8"/>
  <c r="AM270" i="8"/>
  <c r="AM269" i="8"/>
  <c r="AM268" i="8"/>
  <c r="AM267" i="8"/>
  <c r="AM266" i="8"/>
  <c r="AM265" i="8"/>
  <c r="AM264" i="8"/>
  <c r="AM263" i="8"/>
  <c r="AM262" i="8"/>
  <c r="AM261" i="8"/>
  <c r="AM260" i="8"/>
  <c r="BB260" i="8" s="1"/>
  <c r="AM259" i="8"/>
  <c r="AM258" i="8"/>
  <c r="BB258" i="8" s="1"/>
  <c r="AM257" i="8"/>
  <c r="BB257" i="8" s="1"/>
  <c r="AM256" i="8"/>
  <c r="AM255" i="8"/>
  <c r="AM254" i="8"/>
  <c r="AM253" i="8"/>
  <c r="BB253" i="8" s="1"/>
  <c r="AM252" i="8"/>
  <c r="AM251" i="8"/>
  <c r="AM250" i="8"/>
  <c r="AM249" i="8"/>
  <c r="BB249" i="8" s="1"/>
  <c r="AM248" i="8"/>
  <c r="BB248" i="8" s="1"/>
  <c r="AM247" i="8"/>
  <c r="BB247" i="8" s="1"/>
  <c r="AM246" i="8"/>
  <c r="AM245" i="8"/>
  <c r="AM244" i="8"/>
  <c r="AM243" i="8"/>
  <c r="BB243" i="8" s="1"/>
  <c r="AM242" i="8"/>
  <c r="AM241" i="8"/>
  <c r="AM240" i="8"/>
  <c r="AM239" i="8"/>
  <c r="AM238" i="8"/>
  <c r="AM237" i="8"/>
  <c r="AM236" i="8"/>
  <c r="AM235" i="8"/>
  <c r="AM234" i="8"/>
  <c r="AM233" i="8"/>
  <c r="AM232" i="8"/>
  <c r="BB232" i="8" s="1"/>
  <c r="AM231" i="8"/>
  <c r="BB231" i="8" s="1"/>
  <c r="AM230" i="8"/>
  <c r="BB230" i="8" s="1"/>
  <c r="AM229" i="8"/>
  <c r="BB229" i="8" s="1"/>
  <c r="AM228" i="8"/>
  <c r="AM227" i="8"/>
  <c r="AM226" i="8"/>
  <c r="AM225" i="8"/>
  <c r="AM224" i="8"/>
  <c r="BB224" i="8" s="1"/>
  <c r="AM223" i="8"/>
  <c r="BB223" i="8" s="1"/>
  <c r="AM222" i="8"/>
  <c r="BB222" i="8" s="1"/>
  <c r="AM221" i="8"/>
  <c r="BB221" i="8" s="1"/>
  <c r="AM220" i="8"/>
  <c r="AM219" i="8"/>
  <c r="AM218" i="8"/>
  <c r="AM217" i="8"/>
  <c r="AM216" i="8"/>
  <c r="AM215" i="8"/>
  <c r="AM214" i="8"/>
  <c r="AM213" i="8"/>
  <c r="AM212" i="8"/>
  <c r="AM211" i="8"/>
  <c r="AM210" i="8"/>
  <c r="AM209" i="8"/>
  <c r="AM208" i="8"/>
  <c r="AM207" i="8"/>
  <c r="BB207" i="8" s="1"/>
  <c r="AM206" i="8"/>
  <c r="BB206" i="8" s="1"/>
  <c r="AM205" i="8"/>
  <c r="BB205" i="8" s="1"/>
  <c r="AM204" i="8"/>
  <c r="AM203" i="8"/>
  <c r="AM202" i="8"/>
  <c r="BB202" i="8" s="1"/>
  <c r="AM201" i="8"/>
  <c r="AM200" i="8"/>
  <c r="AM199" i="8"/>
  <c r="BB199" i="8" s="1"/>
  <c r="AM198" i="8"/>
  <c r="AM197" i="8"/>
  <c r="AM196" i="8"/>
  <c r="AM195" i="8"/>
  <c r="AM194" i="8"/>
  <c r="AM193" i="8"/>
  <c r="AM192" i="8"/>
  <c r="AM191" i="8"/>
  <c r="AM190" i="8"/>
  <c r="AM189" i="8"/>
  <c r="AM188" i="8"/>
  <c r="AM187" i="8"/>
  <c r="AM186" i="8"/>
  <c r="AM185" i="8"/>
  <c r="AM184" i="8"/>
  <c r="AM183" i="8"/>
  <c r="AM182" i="8"/>
  <c r="AM181" i="8"/>
  <c r="AM180" i="8"/>
  <c r="AM179" i="8"/>
  <c r="AM178" i="8"/>
  <c r="AM177" i="8"/>
  <c r="AM176" i="8"/>
  <c r="AM175" i="8"/>
  <c r="AM174" i="8"/>
  <c r="AM173" i="8"/>
  <c r="AM172" i="8"/>
  <c r="AM171" i="8"/>
  <c r="AM170" i="8"/>
  <c r="AM169" i="8"/>
  <c r="AM168" i="8"/>
  <c r="AM167" i="8"/>
  <c r="AM166" i="8"/>
  <c r="AM165" i="8"/>
  <c r="AM164" i="8"/>
  <c r="AM163" i="8"/>
  <c r="AM162" i="8"/>
  <c r="AM161" i="8"/>
  <c r="AM160" i="8"/>
  <c r="AM159" i="8"/>
  <c r="AM158" i="8"/>
  <c r="BB158" i="8" s="1"/>
  <c r="AM157" i="8"/>
  <c r="AM156" i="8"/>
  <c r="AM155" i="8"/>
  <c r="AM154" i="8"/>
  <c r="AM153" i="8"/>
  <c r="AM152" i="8"/>
  <c r="AM151" i="8"/>
  <c r="AM150" i="8"/>
  <c r="AM149" i="8"/>
  <c r="AM148" i="8"/>
  <c r="AM147" i="8"/>
  <c r="BB147" i="8" s="1"/>
  <c r="AM146" i="8"/>
  <c r="AM145" i="8"/>
  <c r="AM144" i="8"/>
  <c r="AM143" i="8"/>
  <c r="AM142" i="8"/>
  <c r="AM141" i="8"/>
  <c r="AM140" i="8"/>
  <c r="AM139" i="8"/>
  <c r="AM138" i="8"/>
  <c r="AM137" i="8"/>
  <c r="AM136" i="8"/>
  <c r="AM135" i="8"/>
  <c r="AM134" i="8"/>
  <c r="AM133" i="8"/>
  <c r="AM132" i="8"/>
  <c r="AM131" i="8"/>
  <c r="AM130" i="8"/>
  <c r="AM129" i="8"/>
  <c r="AM128" i="8"/>
  <c r="AM127" i="8"/>
  <c r="AM126" i="8"/>
  <c r="AM125" i="8"/>
  <c r="AM124" i="8"/>
  <c r="AM123" i="8"/>
  <c r="AM122" i="8"/>
  <c r="AM121" i="8"/>
  <c r="BB121" i="8" s="1"/>
  <c r="AM120" i="8"/>
  <c r="AM119" i="8"/>
  <c r="AM118" i="8"/>
  <c r="AM117" i="8"/>
  <c r="AM116" i="8"/>
  <c r="AM115" i="8"/>
  <c r="AM114" i="8"/>
  <c r="AM113" i="8"/>
  <c r="AM112" i="8"/>
  <c r="AM111" i="8"/>
  <c r="AM110" i="8"/>
  <c r="AM109" i="8"/>
  <c r="AM108" i="8"/>
  <c r="AM107" i="8"/>
  <c r="AM106" i="8"/>
  <c r="AM105" i="8"/>
  <c r="AM104" i="8"/>
  <c r="AM103" i="8"/>
  <c r="AM102" i="8"/>
  <c r="AM101" i="8"/>
  <c r="AM100" i="8"/>
  <c r="AM99" i="8"/>
  <c r="AM98" i="8"/>
  <c r="AM97" i="8"/>
  <c r="AM96" i="8"/>
  <c r="AM95" i="8"/>
  <c r="BB95" i="8" s="1"/>
  <c r="AM94" i="8"/>
  <c r="AM93" i="8"/>
  <c r="AM92" i="8"/>
  <c r="AM91" i="8"/>
  <c r="AM90" i="8"/>
  <c r="AM89" i="8"/>
  <c r="AM88" i="8"/>
  <c r="AM87" i="8"/>
  <c r="AM86" i="8"/>
  <c r="AM85" i="8"/>
  <c r="AM84" i="8"/>
  <c r="AM83" i="8"/>
  <c r="AM82" i="8"/>
  <c r="AM81" i="8"/>
  <c r="AM80" i="8"/>
  <c r="BB80" i="8" s="1"/>
  <c r="AM79" i="8"/>
  <c r="AM78" i="8"/>
  <c r="AM77" i="8"/>
  <c r="AM76" i="8"/>
  <c r="AM75" i="8"/>
  <c r="AM74" i="8"/>
  <c r="AM73" i="8"/>
  <c r="BB73" i="8" s="1"/>
  <c r="AM72" i="8"/>
  <c r="AM71" i="8"/>
  <c r="AM70" i="8"/>
  <c r="AM69" i="8"/>
  <c r="AM68" i="8"/>
  <c r="BB68" i="8" s="1"/>
  <c r="AM67" i="8"/>
  <c r="AM66" i="8"/>
  <c r="AM65" i="8"/>
  <c r="AM64" i="8"/>
  <c r="AM63" i="8"/>
  <c r="AM62" i="8"/>
  <c r="AM61" i="8"/>
  <c r="BB61" i="8" s="1"/>
  <c r="AM60" i="8"/>
  <c r="BB60" i="8" s="1"/>
  <c r="AM59" i="8"/>
  <c r="BB59" i="8" s="1"/>
  <c r="AM58" i="8"/>
  <c r="AM57" i="8"/>
  <c r="BB57" i="8" s="1"/>
  <c r="AM56" i="8"/>
  <c r="AM55" i="8"/>
  <c r="BB55" i="8" s="1"/>
  <c r="AM54" i="8"/>
  <c r="AM53" i="8"/>
  <c r="AM52" i="8"/>
  <c r="BB52" i="8" s="1"/>
  <c r="AM51" i="8"/>
  <c r="AM50" i="8"/>
  <c r="AM49" i="8"/>
  <c r="AM48" i="8"/>
  <c r="AM47" i="8"/>
  <c r="AM46" i="8"/>
  <c r="AM45" i="8"/>
  <c r="AM44" i="8"/>
  <c r="AM43" i="8"/>
  <c r="BB43" i="8" s="1"/>
  <c r="AM42" i="8"/>
  <c r="AM41" i="8"/>
  <c r="AM40" i="8"/>
  <c r="AM39" i="8"/>
  <c r="AM38" i="8"/>
  <c r="AM37" i="8"/>
  <c r="AM36" i="8"/>
  <c r="AM35" i="8"/>
  <c r="AM34" i="8"/>
  <c r="AM33" i="8"/>
  <c r="AM32" i="8"/>
  <c r="AM31" i="8"/>
  <c r="AM30" i="8"/>
  <c r="AM29" i="8"/>
  <c r="BB29" i="8" s="1"/>
  <c r="AM28" i="8"/>
  <c r="AM27" i="8"/>
  <c r="AM26" i="8"/>
  <c r="AM25" i="8"/>
  <c r="AM24" i="8"/>
  <c r="AM23" i="8"/>
  <c r="AM22" i="8"/>
  <c r="AM21" i="8"/>
  <c r="BB21" i="8" s="1"/>
  <c r="AM20" i="8"/>
  <c r="AM19" i="8"/>
  <c r="BB19" i="8" s="1"/>
  <c r="AM18" i="8"/>
  <c r="AM17" i="8"/>
  <c r="BB17" i="8" s="1"/>
  <c r="AM16" i="8"/>
  <c r="AM15" i="8"/>
  <c r="AM14" i="8"/>
  <c r="AM13" i="8"/>
  <c r="AM12" i="8"/>
  <c r="AM11" i="8"/>
  <c r="AM10" i="8"/>
  <c r="AM9" i="8"/>
  <c r="AM8" i="8"/>
  <c r="AM7" i="8"/>
  <c r="AM6" i="8"/>
  <c r="AP19" i="8" l="1"/>
  <c r="AP43" i="8"/>
  <c r="AS43" i="8" s="1"/>
  <c r="AP55" i="8"/>
  <c r="AS55" i="8" s="1"/>
  <c r="AP59" i="8"/>
  <c r="AP95" i="8"/>
  <c r="AR95" i="8" s="1"/>
  <c r="AP147" i="8"/>
  <c r="AP199" i="8"/>
  <c r="AQ199" i="8" s="1"/>
  <c r="AP207" i="8"/>
  <c r="AP223" i="8"/>
  <c r="AP231" i="8"/>
  <c r="AP243" i="8"/>
  <c r="AP247" i="8"/>
  <c r="AQ247" i="8" s="1"/>
  <c r="AP299" i="8"/>
  <c r="AP303" i="8"/>
  <c r="AP319" i="8"/>
  <c r="AP339" i="8"/>
  <c r="AQ339" i="8" s="1"/>
  <c r="AP351" i="8"/>
  <c r="AP379" i="8"/>
  <c r="AP387" i="8"/>
  <c r="AP399" i="8"/>
  <c r="AP419" i="8"/>
  <c r="AP439" i="8"/>
  <c r="AP443" i="8"/>
  <c r="AP447" i="8"/>
  <c r="AP451" i="8"/>
  <c r="AP455" i="8"/>
  <c r="AP471" i="8"/>
  <c r="AP475" i="8"/>
  <c r="AP479" i="8"/>
  <c r="AP483" i="8"/>
  <c r="AQ483" i="8" s="1"/>
  <c r="AP224" i="8"/>
  <c r="AP232" i="8"/>
  <c r="AP248" i="8"/>
  <c r="AP260" i="8"/>
  <c r="AQ260" i="8" s="1"/>
  <c r="AP376" i="8"/>
  <c r="AP380" i="8"/>
  <c r="AP400" i="8"/>
  <c r="AP404" i="8"/>
  <c r="AP412" i="8"/>
  <c r="AP416" i="8"/>
  <c r="AP420" i="8"/>
  <c r="AP424" i="8"/>
  <c r="AQ424" i="8" s="1"/>
  <c r="AP428" i="8"/>
  <c r="AQ428" i="8" s="1"/>
  <c r="AP436" i="8"/>
  <c r="AQ436" i="8" s="1"/>
  <c r="AP440" i="8"/>
  <c r="AQ440" i="8" s="1"/>
  <c r="AP468" i="8"/>
  <c r="AQ468" i="8" s="1"/>
  <c r="AP476" i="8"/>
  <c r="AQ476" i="8" s="1"/>
  <c r="AP480" i="8"/>
  <c r="AP504" i="8"/>
  <c r="AP520" i="8"/>
  <c r="AP524" i="8"/>
  <c r="AQ524" i="8" s="1"/>
  <c r="AP528" i="8"/>
  <c r="AQ528" i="8" s="1"/>
  <c r="AP532" i="8"/>
  <c r="AP536" i="8"/>
  <c r="AQ536" i="8" s="1"/>
  <c r="AP540" i="8"/>
  <c r="AQ540" i="8" s="1"/>
  <c r="AP544" i="8"/>
  <c r="AP548" i="8"/>
  <c r="AQ548" i="8" s="1"/>
  <c r="AP552" i="8"/>
  <c r="AQ552" i="8" s="1"/>
  <c r="AP556" i="8"/>
  <c r="AQ556" i="8" s="1"/>
  <c r="AP560" i="8"/>
  <c r="AQ560" i="8" s="1"/>
  <c r="AP564" i="8"/>
  <c r="AQ564" i="8" s="1"/>
  <c r="AP568" i="8"/>
  <c r="AP572" i="8"/>
  <c r="AQ572" i="8" s="1"/>
  <c r="AP576" i="8"/>
  <c r="AP580" i="8"/>
  <c r="AQ580" i="8" s="1"/>
  <c r="AP584" i="8"/>
  <c r="AP588" i="8"/>
  <c r="AP592" i="8"/>
  <c r="AP596" i="8"/>
  <c r="AP600" i="8"/>
  <c r="AR600" i="8" s="1"/>
  <c r="AP604" i="8"/>
  <c r="AS604" i="8" s="1"/>
  <c r="AP608" i="8"/>
  <c r="AQ608" i="8" s="1"/>
  <c r="AP612" i="8"/>
  <c r="AS612" i="8" s="1"/>
  <c r="AP616" i="8"/>
  <c r="AR616" i="8" s="1"/>
  <c r="AP620" i="8"/>
  <c r="AQ620" i="8" s="1"/>
  <c r="AP624" i="8"/>
  <c r="AS624" i="8" s="1"/>
  <c r="AP628" i="8"/>
  <c r="AP632" i="8"/>
  <c r="AR632" i="8" s="1"/>
  <c r="AP636" i="8"/>
  <c r="AS636" i="8" s="1"/>
  <c r="AP640" i="8"/>
  <c r="AR640" i="8" s="1"/>
  <c r="AP644" i="8"/>
  <c r="AR644" i="8" s="1"/>
  <c r="AP648" i="8"/>
  <c r="AR648" i="8" s="1"/>
  <c r="AP652" i="8"/>
  <c r="AS652" i="8" s="1"/>
  <c r="AP656" i="8"/>
  <c r="AP660" i="8"/>
  <c r="AP664" i="8"/>
  <c r="AP668" i="8"/>
  <c r="AQ668" i="8" s="1"/>
  <c r="AP672" i="8"/>
  <c r="AQ672" i="8" s="1"/>
  <c r="AP676" i="8"/>
  <c r="AR676" i="8" s="1"/>
  <c r="AP680" i="8"/>
  <c r="AR680" i="8" s="1"/>
  <c r="AP684" i="8"/>
  <c r="AR684" i="8" s="1"/>
  <c r="AP688" i="8"/>
  <c r="AQ688" i="8" s="1"/>
  <c r="AP692" i="8"/>
  <c r="AR692" i="8" s="1"/>
  <c r="AP696" i="8"/>
  <c r="AP700" i="8"/>
  <c r="AP704" i="8"/>
  <c r="AP708" i="8"/>
  <c r="AP712" i="8"/>
  <c r="AR712" i="8" s="1"/>
  <c r="AP716" i="8"/>
  <c r="AP720" i="8"/>
  <c r="AP724" i="8"/>
  <c r="AR724" i="8" s="1"/>
  <c r="AP728" i="8"/>
  <c r="AP732" i="8"/>
  <c r="AP736" i="8"/>
  <c r="AP740" i="8"/>
  <c r="AP744" i="8"/>
  <c r="AP748" i="8"/>
  <c r="AP752" i="8"/>
  <c r="AP756" i="8"/>
  <c r="AP760" i="8"/>
  <c r="AP764" i="8"/>
  <c r="AP768" i="8"/>
  <c r="AP772" i="8"/>
  <c r="AP776" i="8"/>
  <c r="AP780" i="8"/>
  <c r="AP784" i="8"/>
  <c r="AP788" i="8"/>
  <c r="AP792" i="8"/>
  <c r="AP796" i="8"/>
  <c r="AQ796" i="8" s="1"/>
  <c r="AP800" i="8"/>
  <c r="AR800" i="8" s="1"/>
  <c r="AP804" i="8"/>
  <c r="AR804" i="8" s="1"/>
  <c r="AP808" i="8"/>
  <c r="AP812" i="8"/>
  <c r="AR812" i="8" s="1"/>
  <c r="AP816" i="8"/>
  <c r="AR816" i="8" s="1"/>
  <c r="AP820" i="8"/>
  <c r="AR820" i="8" s="1"/>
  <c r="AP824" i="8"/>
  <c r="AP828" i="8"/>
  <c r="AR828" i="8" s="1"/>
  <c r="AP832" i="8"/>
  <c r="AR832" i="8" s="1"/>
  <c r="AP836" i="8"/>
  <c r="AR836" i="8" s="1"/>
  <c r="AP840" i="8"/>
  <c r="AP844" i="8"/>
  <c r="AP848" i="8"/>
  <c r="AR848" i="8" s="1"/>
  <c r="AP852" i="8"/>
  <c r="AP856" i="8"/>
  <c r="AP860" i="8"/>
  <c r="AP864" i="8"/>
  <c r="AP868" i="8"/>
  <c r="AP872" i="8"/>
  <c r="AP876" i="8"/>
  <c r="AP880" i="8"/>
  <c r="AR880" i="8" s="1"/>
  <c r="AP884" i="8"/>
  <c r="AP888" i="8"/>
  <c r="AP892" i="8"/>
  <c r="AP896" i="8"/>
  <c r="AQ896" i="8" s="1"/>
  <c r="AP900" i="8"/>
  <c r="AS900" i="8" s="1"/>
  <c r="AP904" i="8"/>
  <c r="AP908" i="8"/>
  <c r="AQ908" i="8" s="1"/>
  <c r="AP912" i="8"/>
  <c r="AP916" i="8"/>
  <c r="AP920" i="8"/>
  <c r="AP924" i="8"/>
  <c r="AP928" i="8"/>
  <c r="AP932" i="8"/>
  <c r="AP936" i="8"/>
  <c r="AP940" i="8"/>
  <c r="AP944" i="8"/>
  <c r="AP948" i="8"/>
  <c r="AP952" i="8"/>
  <c r="AP956" i="8"/>
  <c r="AP960" i="8"/>
  <c r="AP964" i="8"/>
  <c r="AP968" i="8"/>
  <c r="AP972" i="8"/>
  <c r="AP976" i="8"/>
  <c r="AP980" i="8"/>
  <c r="AQ980" i="8" s="1"/>
  <c r="AP984" i="8"/>
  <c r="AQ984" i="8" s="1"/>
  <c r="AP988" i="8"/>
  <c r="AP992" i="8"/>
  <c r="AQ992" i="8" s="1"/>
  <c r="AP996" i="8"/>
  <c r="AP1000" i="8"/>
  <c r="AQ1000" i="8" s="1"/>
  <c r="AP1004" i="8"/>
  <c r="AP503" i="8"/>
  <c r="AQ503" i="8" s="1"/>
  <c r="AP519" i="8"/>
  <c r="AQ519" i="8" s="1"/>
  <c r="AP523" i="8"/>
  <c r="AP527" i="8"/>
  <c r="AP531" i="8"/>
  <c r="AQ531" i="8" s="1"/>
  <c r="AP535" i="8"/>
  <c r="AP539" i="8"/>
  <c r="AP543" i="8"/>
  <c r="AQ543" i="8" s="1"/>
  <c r="AP547" i="8"/>
  <c r="AP551" i="8"/>
  <c r="AQ551" i="8" s="1"/>
  <c r="AP555" i="8"/>
  <c r="AP559" i="8"/>
  <c r="AP563" i="8"/>
  <c r="AP567" i="8"/>
  <c r="AQ567" i="8" s="1"/>
  <c r="AP571" i="8"/>
  <c r="AQ571" i="8" s="1"/>
  <c r="AP575" i="8"/>
  <c r="AQ575" i="8" s="1"/>
  <c r="AP579" i="8"/>
  <c r="AP583" i="8"/>
  <c r="AR583" i="8" s="1"/>
  <c r="AP587" i="8"/>
  <c r="AS587" i="8" s="1"/>
  <c r="AP591" i="8"/>
  <c r="AS591" i="8" s="1"/>
  <c r="AP595" i="8"/>
  <c r="AP599" i="8"/>
  <c r="AR599" i="8" s="1"/>
  <c r="AP603" i="8"/>
  <c r="AP607" i="8"/>
  <c r="AQ607" i="8" s="1"/>
  <c r="AP611" i="8"/>
  <c r="AP615" i="8"/>
  <c r="AQ615" i="8" s="1"/>
  <c r="AP619" i="8"/>
  <c r="AP623" i="8"/>
  <c r="AP627" i="8"/>
  <c r="AP631" i="8"/>
  <c r="AQ631" i="8" s="1"/>
  <c r="AP635" i="8"/>
  <c r="AP639" i="8"/>
  <c r="AP643" i="8"/>
  <c r="AQ643" i="8" s="1"/>
  <c r="AP647" i="8"/>
  <c r="AP651" i="8"/>
  <c r="AP655" i="8"/>
  <c r="AQ655" i="8" s="1"/>
  <c r="AP659" i="8"/>
  <c r="AQ659" i="8" s="1"/>
  <c r="AP663" i="8"/>
  <c r="AP667" i="8"/>
  <c r="AQ667" i="8" s="1"/>
  <c r="AP671" i="8"/>
  <c r="AP675" i="8"/>
  <c r="AQ675" i="8" s="1"/>
  <c r="AP679" i="8"/>
  <c r="AP683" i="8"/>
  <c r="AP687" i="8"/>
  <c r="AP691" i="8"/>
  <c r="AP695" i="8"/>
  <c r="AP699" i="8"/>
  <c r="AP703" i="8"/>
  <c r="AR703" i="8" s="1"/>
  <c r="AP707" i="8"/>
  <c r="AP711" i="8"/>
  <c r="AP715" i="8"/>
  <c r="AP719" i="8"/>
  <c r="AP723" i="8"/>
  <c r="AP727" i="8"/>
  <c r="AP731" i="8"/>
  <c r="AP735" i="8"/>
  <c r="AP739" i="8"/>
  <c r="AP743" i="8"/>
  <c r="AP747" i="8"/>
  <c r="AP751" i="8"/>
  <c r="AP755" i="8"/>
  <c r="AP759" i="8"/>
  <c r="AP763" i="8"/>
  <c r="AP767" i="8"/>
  <c r="AP771" i="8"/>
  <c r="AP775" i="8"/>
  <c r="AP779" i="8"/>
  <c r="AP783" i="8"/>
  <c r="AP787" i="8"/>
  <c r="AP791" i="8"/>
  <c r="AR791" i="8" s="1"/>
  <c r="AP795" i="8"/>
  <c r="AP799" i="8"/>
  <c r="AR799" i="8" s="1"/>
  <c r="AP803" i="8"/>
  <c r="AR803" i="8" s="1"/>
  <c r="AP807" i="8"/>
  <c r="AR807" i="8" s="1"/>
  <c r="AP811" i="8"/>
  <c r="AP815" i="8"/>
  <c r="AR815" i="8" s="1"/>
  <c r="AP819" i="8"/>
  <c r="AR819" i="8" s="1"/>
  <c r="AP823" i="8"/>
  <c r="AR823" i="8" s="1"/>
  <c r="AP827" i="8"/>
  <c r="AR827" i="8" s="1"/>
  <c r="AP831" i="8"/>
  <c r="AR831" i="8" s="1"/>
  <c r="AP835" i="8"/>
  <c r="AR835" i="8" s="1"/>
  <c r="AP839" i="8"/>
  <c r="AR839" i="8" s="1"/>
  <c r="AP843" i="8"/>
  <c r="AP847" i="8"/>
  <c r="AQ847" i="8" s="1"/>
  <c r="AP851" i="8"/>
  <c r="AP855" i="8"/>
  <c r="AP859" i="8"/>
  <c r="AQ859" i="8" s="1"/>
  <c r="AP863" i="8"/>
  <c r="AR863" i="8" s="1"/>
  <c r="AP867" i="8"/>
  <c r="AR867" i="8" s="1"/>
  <c r="AP871" i="8"/>
  <c r="AR871" i="8" s="1"/>
  <c r="AP875" i="8"/>
  <c r="AR875" i="8" s="1"/>
  <c r="AP879" i="8"/>
  <c r="AS879" i="8" s="1"/>
  <c r="AP883" i="8"/>
  <c r="AQ883" i="8" s="1"/>
  <c r="AP887" i="8"/>
  <c r="AS887" i="8" s="1"/>
  <c r="AP891" i="8"/>
  <c r="AQ891" i="8" s="1"/>
  <c r="AP895" i="8"/>
  <c r="AR895" i="8" s="1"/>
  <c r="AP899" i="8"/>
  <c r="AP903" i="8"/>
  <c r="AP907" i="8"/>
  <c r="AP911" i="8"/>
  <c r="AP915" i="8"/>
  <c r="AP919" i="8"/>
  <c r="AS919" i="8" s="1"/>
  <c r="AP923" i="8"/>
  <c r="AP927" i="8"/>
  <c r="AP931" i="8"/>
  <c r="AP935" i="8"/>
  <c r="AP939" i="8"/>
  <c r="AP943" i="8"/>
  <c r="AP947" i="8"/>
  <c r="AP951" i="8"/>
  <c r="AP955" i="8"/>
  <c r="AP959" i="8"/>
  <c r="AP963" i="8"/>
  <c r="AP967" i="8"/>
  <c r="AP971" i="8"/>
  <c r="AP975" i="8"/>
  <c r="AP979" i="8"/>
  <c r="AQ979" i="8" s="1"/>
  <c r="AP983" i="8"/>
  <c r="AP987" i="8"/>
  <c r="AQ987" i="8" s="1"/>
  <c r="AP991" i="8"/>
  <c r="AQ991" i="8" s="1"/>
  <c r="AP995" i="8"/>
  <c r="AQ995" i="8" s="1"/>
  <c r="AP999" i="8"/>
  <c r="AQ999" i="8" s="1"/>
  <c r="AP1003" i="8"/>
  <c r="AP52" i="8"/>
  <c r="AP60" i="8"/>
  <c r="AP68" i="8"/>
  <c r="AP80" i="8"/>
  <c r="AP17" i="8"/>
  <c r="AP21" i="8"/>
  <c r="AR21" i="8" s="1"/>
  <c r="AP29" i="8"/>
  <c r="AR29" i="8" s="1"/>
  <c r="AP57" i="8"/>
  <c r="AQ57" i="8" s="1"/>
  <c r="AP61" i="8"/>
  <c r="AP73" i="8"/>
  <c r="AS73" i="8" s="1"/>
  <c r="AP121" i="8"/>
  <c r="AR121" i="8" s="1"/>
  <c r="AP205" i="8"/>
  <c r="AP221" i="8"/>
  <c r="AQ221" i="8" s="1"/>
  <c r="AP229" i="8"/>
  <c r="AQ229" i="8" s="1"/>
  <c r="AP249" i="8"/>
  <c r="AP253" i="8"/>
  <c r="AP257" i="8"/>
  <c r="AP373" i="8"/>
  <c r="AP405" i="8"/>
  <c r="AP413" i="8"/>
  <c r="AP417" i="8"/>
  <c r="AP421" i="8"/>
  <c r="AP425" i="8"/>
  <c r="AP437" i="8"/>
  <c r="AP441" i="8"/>
  <c r="AP453" i="8"/>
  <c r="AP473" i="8"/>
  <c r="AP477" i="8"/>
  <c r="AP493" i="8"/>
  <c r="AP497" i="8"/>
  <c r="AP501" i="8"/>
  <c r="AR501" i="8" s="1"/>
  <c r="AP517" i="8"/>
  <c r="AQ517" i="8" s="1"/>
  <c r="AP521" i="8"/>
  <c r="AP525" i="8"/>
  <c r="AQ525" i="8" s="1"/>
  <c r="AP529" i="8"/>
  <c r="AQ529" i="8" s="1"/>
  <c r="AP533" i="8"/>
  <c r="AQ533" i="8" s="1"/>
  <c r="AP537" i="8"/>
  <c r="AQ537" i="8" s="1"/>
  <c r="AP541" i="8"/>
  <c r="AQ541" i="8" s="1"/>
  <c r="AP545" i="8"/>
  <c r="AQ545" i="8" s="1"/>
  <c r="AP549" i="8"/>
  <c r="AQ549" i="8" s="1"/>
  <c r="AP553" i="8"/>
  <c r="AQ553" i="8" s="1"/>
  <c r="AP557" i="8"/>
  <c r="AQ557" i="8" s="1"/>
  <c r="AP561" i="8"/>
  <c r="AP565" i="8"/>
  <c r="AQ565" i="8" s="1"/>
  <c r="AP569" i="8"/>
  <c r="AP573" i="8"/>
  <c r="AP577" i="8"/>
  <c r="AQ577" i="8" s="1"/>
  <c r="AP581" i="8"/>
  <c r="AQ581" i="8" s="1"/>
  <c r="AP585" i="8"/>
  <c r="AS585" i="8" s="1"/>
  <c r="AP589" i="8"/>
  <c r="AS589" i="8" s="1"/>
  <c r="AP593" i="8"/>
  <c r="AP597" i="8"/>
  <c r="AP601" i="8"/>
  <c r="AR601" i="8" s="1"/>
  <c r="AP605" i="8"/>
  <c r="AQ605" i="8" s="1"/>
  <c r="AP609" i="8"/>
  <c r="AS609" i="8" s="1"/>
  <c r="AP613" i="8"/>
  <c r="AP617" i="8"/>
  <c r="AS617" i="8" s="1"/>
  <c r="AP621" i="8"/>
  <c r="AS621" i="8" s="1"/>
  <c r="AP625" i="8"/>
  <c r="AP629" i="8"/>
  <c r="AS629" i="8" s="1"/>
  <c r="AP633" i="8"/>
  <c r="AP637" i="8"/>
  <c r="AP641" i="8"/>
  <c r="AS641" i="8" s="1"/>
  <c r="AP645" i="8"/>
  <c r="AP649" i="8"/>
  <c r="AP653" i="8"/>
  <c r="AP657" i="8"/>
  <c r="AS657" i="8" s="1"/>
  <c r="AP661" i="8"/>
  <c r="AP665" i="8"/>
  <c r="AQ665" i="8" s="1"/>
  <c r="AP669" i="8"/>
  <c r="AQ669" i="8" s="1"/>
  <c r="AP673" i="8"/>
  <c r="AP677" i="8"/>
  <c r="AP681" i="8"/>
  <c r="AQ681" i="8" s="1"/>
  <c r="AP685" i="8"/>
  <c r="AS685" i="8" s="1"/>
  <c r="AP689" i="8"/>
  <c r="AQ689" i="8" s="1"/>
  <c r="AP693" i="8"/>
  <c r="AP697" i="8"/>
  <c r="AP701" i="8"/>
  <c r="AR701" i="8" s="1"/>
  <c r="AP705" i="8"/>
  <c r="AP709" i="8"/>
  <c r="AP713" i="8"/>
  <c r="AP717" i="8"/>
  <c r="AR717" i="8" s="1"/>
  <c r="AP721" i="8"/>
  <c r="AP725" i="8"/>
  <c r="AR725" i="8" s="1"/>
  <c r="AP729" i="8"/>
  <c r="AP733" i="8"/>
  <c r="AP737" i="8"/>
  <c r="AP741" i="8"/>
  <c r="AP745" i="8"/>
  <c r="AP749" i="8"/>
  <c r="AP753" i="8"/>
  <c r="AP757" i="8"/>
  <c r="AP761" i="8"/>
  <c r="AP765" i="8"/>
  <c r="AP769" i="8"/>
  <c r="AP773" i="8"/>
  <c r="AP777" i="8"/>
  <c r="AP781" i="8"/>
  <c r="AP785" i="8"/>
  <c r="AP789" i="8"/>
  <c r="AR789" i="8" s="1"/>
  <c r="AP793" i="8"/>
  <c r="AR793" i="8" s="1"/>
  <c r="AP797" i="8"/>
  <c r="AR797" i="8" s="1"/>
  <c r="AP801" i="8"/>
  <c r="AR801" i="8" s="1"/>
  <c r="AP805" i="8"/>
  <c r="AR805" i="8" s="1"/>
  <c r="AP809" i="8"/>
  <c r="AR809" i="8" s="1"/>
  <c r="AP813" i="8"/>
  <c r="AR813" i="8" s="1"/>
  <c r="AP817" i="8"/>
  <c r="AR817" i="8" s="1"/>
  <c r="AP821" i="8"/>
  <c r="AR821" i="8" s="1"/>
  <c r="AP825" i="8"/>
  <c r="AR825" i="8" s="1"/>
  <c r="AP829" i="8"/>
  <c r="AR829" i="8" s="1"/>
  <c r="AP833" i="8"/>
  <c r="AR833" i="8" s="1"/>
  <c r="AP837" i="8"/>
  <c r="AR837" i="8" s="1"/>
  <c r="AP841" i="8"/>
  <c r="AR841" i="8" s="1"/>
  <c r="AP845" i="8"/>
  <c r="AS845" i="8" s="1"/>
  <c r="AP849" i="8"/>
  <c r="AP853" i="8"/>
  <c r="AQ853" i="8" s="1"/>
  <c r="AP857" i="8"/>
  <c r="AQ857" i="8" s="1"/>
  <c r="AP861" i="8"/>
  <c r="AQ861" i="8" s="1"/>
  <c r="AP865" i="8"/>
  <c r="AR865" i="8" s="1"/>
  <c r="AP869" i="8"/>
  <c r="AR869" i="8" s="1"/>
  <c r="AP873" i="8"/>
  <c r="AR873" i="8" s="1"/>
  <c r="AP877" i="8"/>
  <c r="AS877" i="8" s="1"/>
  <c r="AP881" i="8"/>
  <c r="AP885" i="8"/>
  <c r="AP889" i="8"/>
  <c r="AP893" i="8"/>
  <c r="AP897" i="8"/>
  <c r="AP901" i="8"/>
  <c r="AP905" i="8"/>
  <c r="AP909" i="8"/>
  <c r="AS909" i="8" s="1"/>
  <c r="AP913" i="8"/>
  <c r="AP917" i="8"/>
  <c r="AS917" i="8" s="1"/>
  <c r="AP921" i="8"/>
  <c r="AS921" i="8" s="1"/>
  <c r="AP925" i="8"/>
  <c r="AP929" i="8"/>
  <c r="AP933" i="8"/>
  <c r="AP937" i="8"/>
  <c r="AP941" i="8"/>
  <c r="AR941" i="8" s="1"/>
  <c r="AP945" i="8"/>
  <c r="AP949" i="8"/>
  <c r="AP953" i="8"/>
  <c r="AP957" i="8"/>
  <c r="AP961" i="8"/>
  <c r="AP965" i="8"/>
  <c r="AP969" i="8"/>
  <c r="AP973" i="8"/>
  <c r="AP977" i="8"/>
  <c r="AP981" i="8"/>
  <c r="AR981" i="8" s="1"/>
  <c r="AP985" i="8"/>
  <c r="AP989" i="8"/>
  <c r="AQ989" i="8" s="1"/>
  <c r="AP993" i="8"/>
  <c r="AP997" i="8"/>
  <c r="AQ997" i="8" s="1"/>
  <c r="AP1001" i="8"/>
  <c r="AQ1001" i="8" s="1"/>
  <c r="AP1005" i="8"/>
  <c r="AQ1005" i="8" s="1"/>
  <c r="AP158" i="8"/>
  <c r="AP202" i="8"/>
  <c r="AQ202" i="8" s="1"/>
  <c r="AP206" i="8"/>
  <c r="AQ206" i="8" s="1"/>
  <c r="AP222" i="8"/>
  <c r="AP230" i="8"/>
  <c r="AP258" i="8"/>
  <c r="AQ258" i="8" s="1"/>
  <c r="AP302" i="8"/>
  <c r="AQ302" i="8" s="1"/>
  <c r="AP330" i="8"/>
  <c r="AQ330" i="8" s="1"/>
  <c r="AP338" i="8"/>
  <c r="AQ338" i="8" s="1"/>
  <c r="AP378" i="8"/>
  <c r="AP398" i="8"/>
  <c r="AQ398" i="8" s="1"/>
  <c r="AP418" i="8"/>
  <c r="AP422" i="8"/>
  <c r="AP426" i="8"/>
  <c r="AP434" i="8"/>
  <c r="AP438" i="8"/>
  <c r="AQ438" i="8" s="1"/>
  <c r="AP442" i="8"/>
  <c r="AP474" i="8"/>
  <c r="AP478" i="8"/>
  <c r="AQ478" i="8" s="1"/>
  <c r="AP490" i="8"/>
  <c r="AQ490" i="8" s="1"/>
  <c r="AP494" i="8"/>
  <c r="AQ494" i="8" s="1"/>
  <c r="AP502" i="8"/>
  <c r="AQ502" i="8" s="1"/>
  <c r="AP506" i="8"/>
  <c r="AQ506" i="8" s="1"/>
  <c r="AP518" i="8"/>
  <c r="AQ518" i="8" s="1"/>
  <c r="AP522" i="8"/>
  <c r="AQ522" i="8" s="1"/>
  <c r="AP526" i="8"/>
  <c r="AQ526" i="8" s="1"/>
  <c r="AP530" i="8"/>
  <c r="AP534" i="8"/>
  <c r="AQ534" i="8" s="1"/>
  <c r="AP538" i="8"/>
  <c r="AP542" i="8"/>
  <c r="AQ542" i="8" s="1"/>
  <c r="AP546" i="8"/>
  <c r="AQ546" i="8" s="1"/>
  <c r="AP550" i="8"/>
  <c r="AQ550" i="8" s="1"/>
  <c r="AP554" i="8"/>
  <c r="AP558" i="8"/>
  <c r="AQ558" i="8" s="1"/>
  <c r="AP562" i="8"/>
  <c r="AQ562" i="8" s="1"/>
  <c r="AP566" i="8"/>
  <c r="AQ566" i="8" s="1"/>
  <c r="AP570" i="8"/>
  <c r="AP574" i="8"/>
  <c r="AQ574" i="8" s="1"/>
  <c r="AP578" i="8"/>
  <c r="AP582" i="8"/>
  <c r="AR582" i="8" s="1"/>
  <c r="AP586" i="8"/>
  <c r="AP590" i="8"/>
  <c r="AS590" i="8" s="1"/>
  <c r="AP594" i="8"/>
  <c r="AP598" i="8"/>
  <c r="AR598" i="8" s="1"/>
  <c r="AP602" i="8"/>
  <c r="AP606" i="8"/>
  <c r="AQ606" i="8" s="1"/>
  <c r="AP610" i="8"/>
  <c r="AP614" i="8"/>
  <c r="AQ614" i="8" s="1"/>
  <c r="AP618" i="8"/>
  <c r="AQ618" i="8" s="1"/>
  <c r="AP622" i="8"/>
  <c r="AQ622" i="8" s="1"/>
  <c r="AP626" i="8"/>
  <c r="AP630" i="8"/>
  <c r="AP634" i="8"/>
  <c r="AP638" i="8"/>
  <c r="AP642" i="8"/>
  <c r="AP646" i="8"/>
  <c r="AP650" i="8"/>
  <c r="AP654" i="8"/>
  <c r="AP658" i="8"/>
  <c r="AP662" i="8"/>
  <c r="AP666" i="8"/>
  <c r="AR666" i="8" s="1"/>
  <c r="AP670" i="8"/>
  <c r="AR670" i="8" s="1"/>
  <c r="AP674" i="8"/>
  <c r="AP678" i="8"/>
  <c r="AP682" i="8"/>
  <c r="AP686" i="8"/>
  <c r="AR686" i="8" s="1"/>
  <c r="AP690" i="8"/>
  <c r="AP694" i="8"/>
  <c r="AP698" i="8"/>
  <c r="AP702" i="8"/>
  <c r="AP706" i="8"/>
  <c r="AP710" i="8"/>
  <c r="AP714" i="8"/>
  <c r="AP718" i="8"/>
  <c r="AP722" i="8"/>
  <c r="AP726" i="8"/>
  <c r="AP730" i="8"/>
  <c r="AP734" i="8"/>
  <c r="AP738" i="8"/>
  <c r="AP742" i="8"/>
  <c r="AP746" i="8"/>
  <c r="AP750" i="8"/>
  <c r="AP754" i="8"/>
  <c r="AP758" i="8"/>
  <c r="AP762" i="8"/>
  <c r="AP766" i="8"/>
  <c r="AP770" i="8"/>
  <c r="AP774" i="8"/>
  <c r="AP778" i="8"/>
  <c r="AP782" i="8"/>
  <c r="AP786" i="8"/>
  <c r="AP790" i="8"/>
  <c r="AQ790" i="8" s="1"/>
  <c r="AP794" i="8"/>
  <c r="AQ794" i="8" s="1"/>
  <c r="AP798" i="8"/>
  <c r="AQ798" i="8" s="1"/>
  <c r="AP802" i="8"/>
  <c r="AP806" i="8"/>
  <c r="AR806" i="8" s="1"/>
  <c r="AP810" i="8"/>
  <c r="AR810" i="8" s="1"/>
  <c r="AP814" i="8"/>
  <c r="AR814" i="8" s="1"/>
  <c r="AP818" i="8"/>
  <c r="AR818" i="8" s="1"/>
  <c r="AP822" i="8"/>
  <c r="AR822" i="8" s="1"/>
  <c r="AP826" i="8"/>
  <c r="AP830" i="8"/>
  <c r="AR830" i="8" s="1"/>
  <c r="AP834" i="8"/>
  <c r="AP838" i="8"/>
  <c r="AR838" i="8" s="1"/>
  <c r="AP842" i="8"/>
  <c r="AR842" i="8" s="1"/>
  <c r="AP846" i="8"/>
  <c r="AP850" i="8"/>
  <c r="AP854" i="8"/>
  <c r="AP858" i="8"/>
  <c r="AP862" i="8"/>
  <c r="AP866" i="8"/>
  <c r="AP870" i="8"/>
  <c r="AP874" i="8"/>
  <c r="AP878" i="8"/>
  <c r="AP882" i="8"/>
  <c r="AS882" i="8" s="1"/>
  <c r="AP886" i="8"/>
  <c r="AR886" i="8" s="1"/>
  <c r="AP890" i="8"/>
  <c r="AP894" i="8"/>
  <c r="AP898" i="8"/>
  <c r="AS898" i="8" s="1"/>
  <c r="AP902" i="8"/>
  <c r="AS902" i="8" s="1"/>
  <c r="AP906" i="8"/>
  <c r="AP910" i="8"/>
  <c r="AP914" i="8"/>
  <c r="AP918" i="8"/>
  <c r="AP922" i="8"/>
  <c r="AP926" i="8"/>
  <c r="AP930" i="8"/>
  <c r="AP934" i="8"/>
  <c r="AP938" i="8"/>
  <c r="AP942" i="8"/>
  <c r="AP946" i="8"/>
  <c r="AQ946" i="8" s="1"/>
  <c r="AP950" i="8"/>
  <c r="AP954" i="8"/>
  <c r="AP958" i="8"/>
  <c r="AP962" i="8"/>
  <c r="AP966" i="8"/>
  <c r="AP970" i="8"/>
  <c r="AP974" i="8"/>
  <c r="AP978" i="8"/>
  <c r="AQ978" i="8" s="1"/>
  <c r="AP982" i="8"/>
  <c r="AQ982" i="8" s="1"/>
  <c r="AP986" i="8"/>
  <c r="AP990" i="8"/>
  <c r="AQ990" i="8" s="1"/>
  <c r="AP994" i="8"/>
  <c r="AP998" i="8"/>
  <c r="AP1002" i="8"/>
  <c r="AO59" i="8"/>
  <c r="AO207" i="8"/>
  <c r="AO223" i="8"/>
  <c r="AO231" i="8"/>
  <c r="AO247" i="8"/>
  <c r="AO319" i="8"/>
  <c r="AO419" i="8"/>
  <c r="AO447" i="8"/>
  <c r="AO471" i="8"/>
  <c r="AO483" i="8"/>
  <c r="AO523" i="8"/>
  <c r="AO539" i="8"/>
  <c r="AO551" i="8"/>
  <c r="AO567" i="8"/>
  <c r="AO579" i="8"/>
  <c r="AO603" i="8"/>
  <c r="AS603" i="8"/>
  <c r="AO615" i="8"/>
  <c r="AO635" i="8"/>
  <c r="AO651" i="8"/>
  <c r="AO667" i="8"/>
  <c r="AO679" i="8"/>
  <c r="AO695" i="8"/>
  <c r="AO719" i="8"/>
  <c r="AO727" i="8"/>
  <c r="AO735" i="8"/>
  <c r="AO747" i="8"/>
  <c r="AO755" i="8"/>
  <c r="AO763" i="8"/>
  <c r="AO771" i="8"/>
  <c r="AO783" i="8"/>
  <c r="AO791" i="8"/>
  <c r="AO795" i="8"/>
  <c r="AO803" i="8"/>
  <c r="AO811" i="8"/>
  <c r="AR811" i="8"/>
  <c r="AO815" i="8"/>
  <c r="AO819" i="8"/>
  <c r="AO823" i="8"/>
  <c r="AO831" i="8"/>
  <c r="AO835" i="8"/>
  <c r="AO843" i="8"/>
  <c r="AR843" i="8"/>
  <c r="AO847" i="8"/>
  <c r="AO851" i="8"/>
  <c r="AO855" i="8"/>
  <c r="AO859" i="8"/>
  <c r="AO863" i="8"/>
  <c r="AO867" i="8"/>
  <c r="AO871" i="8"/>
  <c r="AO875" i="8"/>
  <c r="AO879" i="8"/>
  <c r="AO883" i="8"/>
  <c r="AO887" i="8"/>
  <c r="AO891" i="8"/>
  <c r="AO895" i="8"/>
  <c r="AO899" i="8"/>
  <c r="AO903" i="8"/>
  <c r="AO907" i="8"/>
  <c r="AO911" i="8"/>
  <c r="AO915" i="8"/>
  <c r="AO919" i="8"/>
  <c r="AO923" i="8"/>
  <c r="AO927" i="8"/>
  <c r="AO931" i="8"/>
  <c r="AO935" i="8"/>
  <c r="AO939" i="8"/>
  <c r="AO943" i="8"/>
  <c r="AO947" i="8"/>
  <c r="AO951" i="8"/>
  <c r="AO955" i="8"/>
  <c r="AO959" i="8"/>
  <c r="AO963" i="8"/>
  <c r="AO967" i="8"/>
  <c r="AO971" i="8"/>
  <c r="AO975" i="8"/>
  <c r="AO979" i="8"/>
  <c r="AO983" i="8"/>
  <c r="AO987" i="8"/>
  <c r="AO991" i="8"/>
  <c r="AO995" i="8"/>
  <c r="AO999" i="8"/>
  <c r="AO1003" i="8"/>
  <c r="AO52" i="8"/>
  <c r="AO60" i="8"/>
  <c r="AO80" i="8"/>
  <c r="AO224" i="8"/>
  <c r="AO232" i="8"/>
  <c r="AO248" i="8"/>
  <c r="AO260" i="8"/>
  <c r="AO376" i="8"/>
  <c r="AO380" i="8"/>
  <c r="AO400" i="8"/>
  <c r="AO404" i="8"/>
  <c r="AO412" i="8"/>
  <c r="AO416" i="8"/>
  <c r="AO420" i="8"/>
  <c r="AO424" i="8"/>
  <c r="AO428" i="8"/>
  <c r="AO436" i="8"/>
  <c r="AO440" i="8"/>
  <c r="AO468" i="8"/>
  <c r="AO476" i="8"/>
  <c r="AO480" i="8"/>
  <c r="AO504" i="8"/>
  <c r="AO520" i="8"/>
  <c r="AO524" i="8"/>
  <c r="AO528" i="8"/>
  <c r="AO532" i="8"/>
  <c r="AO536" i="8"/>
  <c r="AO540" i="8"/>
  <c r="AO544" i="8"/>
  <c r="AO548" i="8"/>
  <c r="AO552" i="8"/>
  <c r="AO556" i="8"/>
  <c r="AO560" i="8"/>
  <c r="AO564" i="8"/>
  <c r="AO568" i="8"/>
  <c r="AQ568" i="8"/>
  <c r="AO572" i="8"/>
  <c r="AO576" i="8"/>
  <c r="AO580" i="8"/>
  <c r="AO584" i="8"/>
  <c r="AO588" i="8"/>
  <c r="AO592" i="8"/>
  <c r="AO596" i="8"/>
  <c r="AO600" i="8"/>
  <c r="AO604" i="8"/>
  <c r="AO608" i="8"/>
  <c r="AO612" i="8"/>
  <c r="AO616" i="8"/>
  <c r="AO620" i="8"/>
  <c r="AO624" i="8"/>
  <c r="AO628" i="8"/>
  <c r="AO632" i="8"/>
  <c r="AO636" i="8"/>
  <c r="AO640" i="8"/>
  <c r="AO644" i="8"/>
  <c r="AO648" i="8"/>
  <c r="AO652" i="8"/>
  <c r="AO656" i="8"/>
  <c r="AO660" i="8"/>
  <c r="AO664" i="8"/>
  <c r="AO668" i="8"/>
  <c r="AO672" i="8"/>
  <c r="AO676" i="8"/>
  <c r="AO680" i="8"/>
  <c r="AO684" i="8"/>
  <c r="AO688" i="8"/>
  <c r="AO692" i="8"/>
  <c r="AO696" i="8"/>
  <c r="AR696" i="8"/>
  <c r="AO700" i="8"/>
  <c r="AO704" i="8"/>
  <c r="AO708" i="8"/>
  <c r="AO712" i="8"/>
  <c r="AO716" i="8"/>
  <c r="AO720" i="8"/>
  <c r="AO724" i="8"/>
  <c r="AO728" i="8"/>
  <c r="AO732" i="8"/>
  <c r="AO736" i="8"/>
  <c r="AO740" i="8"/>
  <c r="AO744" i="8"/>
  <c r="AO748" i="8"/>
  <c r="AO752" i="8"/>
  <c r="AO756" i="8"/>
  <c r="AO760" i="8"/>
  <c r="AO764" i="8"/>
  <c r="AO768" i="8"/>
  <c r="AO772" i="8"/>
  <c r="AO776" i="8"/>
  <c r="AO780" i="8"/>
  <c r="AO784" i="8"/>
  <c r="AO788" i="8"/>
  <c r="AO792" i="8"/>
  <c r="AO796" i="8"/>
  <c r="AO800" i="8"/>
  <c r="AO804" i="8"/>
  <c r="AO808" i="8"/>
  <c r="AO812" i="8"/>
  <c r="AO816" i="8"/>
  <c r="AO820" i="8"/>
  <c r="AO824" i="8"/>
  <c r="AR824" i="8"/>
  <c r="AO828" i="8"/>
  <c r="AO832" i="8"/>
  <c r="AO836" i="8"/>
  <c r="AO840" i="8"/>
  <c r="AR840" i="8"/>
  <c r="AO844" i="8"/>
  <c r="AO848" i="8"/>
  <c r="AO852" i="8"/>
  <c r="AO856" i="8"/>
  <c r="AO860" i="8"/>
  <c r="AO864" i="8"/>
  <c r="AO868" i="8"/>
  <c r="AO872" i="8"/>
  <c r="AO876" i="8"/>
  <c r="AO880" i="8"/>
  <c r="AO884" i="8"/>
  <c r="AO888" i="8"/>
  <c r="AO892" i="8"/>
  <c r="AO896" i="8"/>
  <c r="AO900" i="8"/>
  <c r="AO904" i="8"/>
  <c r="AO908" i="8"/>
  <c r="AO912" i="8"/>
  <c r="AO916" i="8"/>
  <c r="AO920" i="8"/>
  <c r="AO924" i="8"/>
  <c r="AO928" i="8"/>
  <c r="AO932" i="8"/>
  <c r="AO936" i="8"/>
  <c r="AO940" i="8"/>
  <c r="AO944" i="8"/>
  <c r="AO948" i="8"/>
  <c r="AO952" i="8"/>
  <c r="AO956" i="8"/>
  <c r="AO960" i="8"/>
  <c r="AO964" i="8"/>
  <c r="AO968" i="8"/>
  <c r="AO972" i="8"/>
  <c r="AO976" i="8"/>
  <c r="AO980" i="8"/>
  <c r="AO984" i="8"/>
  <c r="AO988" i="8"/>
  <c r="AO992" i="8"/>
  <c r="AO996" i="8"/>
  <c r="AO1000" i="8"/>
  <c r="AO1004" i="8"/>
  <c r="AO19" i="8"/>
  <c r="AO147" i="8"/>
  <c r="AO243" i="8"/>
  <c r="AQ243" i="8"/>
  <c r="AO299" i="8"/>
  <c r="AO379" i="8"/>
  <c r="AO387" i="8"/>
  <c r="AO399" i="8"/>
  <c r="AO443" i="8"/>
  <c r="AO451" i="8"/>
  <c r="AO475" i="8"/>
  <c r="AO519" i="8"/>
  <c r="AO531" i="8"/>
  <c r="AO543" i="8"/>
  <c r="AO555" i="8"/>
  <c r="AO563" i="8"/>
  <c r="AO575" i="8"/>
  <c r="AO587" i="8"/>
  <c r="AO595" i="8"/>
  <c r="AO599" i="8"/>
  <c r="AO611" i="8"/>
  <c r="AO623" i="8"/>
  <c r="AO631" i="8"/>
  <c r="AO639" i="8"/>
  <c r="AO647" i="8"/>
  <c r="AO659" i="8"/>
  <c r="AO663" i="8"/>
  <c r="AO675" i="8"/>
  <c r="AO687" i="8"/>
  <c r="AO839" i="8"/>
  <c r="AO121" i="8"/>
  <c r="AO205" i="8"/>
  <c r="AO221" i="8"/>
  <c r="AO229" i="8"/>
  <c r="AO249" i="8"/>
  <c r="AO253" i="8"/>
  <c r="AO257" i="8"/>
  <c r="AO373" i="8"/>
  <c r="AO405" i="8"/>
  <c r="AO413" i="8"/>
  <c r="AO417" i="8"/>
  <c r="AO421" i="8"/>
  <c r="AO425" i="8"/>
  <c r="AO437" i="8"/>
  <c r="AO441" i="8"/>
  <c r="AO453" i="8"/>
  <c r="AO473" i="8"/>
  <c r="AO477" i="8"/>
  <c r="AO493" i="8"/>
  <c r="AO497" i="8"/>
  <c r="AO501" i="8"/>
  <c r="AO517" i="8"/>
  <c r="AO521" i="8"/>
  <c r="AO525" i="8"/>
  <c r="AO529" i="8"/>
  <c r="AO533" i="8"/>
  <c r="AO537" i="8"/>
  <c r="AO541" i="8"/>
  <c r="AO545" i="8"/>
  <c r="AO549" i="8"/>
  <c r="AO553" i="8"/>
  <c r="AO557" i="8"/>
  <c r="AO561" i="8"/>
  <c r="AO565" i="8"/>
  <c r="AO569" i="8"/>
  <c r="AO573" i="8"/>
  <c r="AO577" i="8"/>
  <c r="AO581" i="8"/>
  <c r="AO585" i="8"/>
  <c r="AO589" i="8"/>
  <c r="AO593" i="8"/>
  <c r="AO597" i="8"/>
  <c r="AO601" i="8"/>
  <c r="AO605" i="8"/>
  <c r="AO609" i="8"/>
  <c r="AO613" i="8"/>
  <c r="AO617" i="8"/>
  <c r="AO621" i="8"/>
  <c r="AO625" i="8"/>
  <c r="AO629" i="8"/>
  <c r="AO633" i="8"/>
  <c r="AO637" i="8"/>
  <c r="AO641" i="8"/>
  <c r="AO645" i="8"/>
  <c r="AO649" i="8"/>
  <c r="AO653" i="8"/>
  <c r="AO657" i="8"/>
  <c r="AO661" i="8"/>
  <c r="AO665" i="8"/>
  <c r="AO669" i="8"/>
  <c r="AO673" i="8"/>
  <c r="AO677" i="8"/>
  <c r="AO681" i="8"/>
  <c r="AO685" i="8"/>
  <c r="AO689" i="8"/>
  <c r="AO693" i="8"/>
  <c r="AO697" i="8"/>
  <c r="AO701" i="8"/>
  <c r="AO705" i="8"/>
  <c r="AO709" i="8"/>
  <c r="AO713" i="8"/>
  <c r="AO717" i="8"/>
  <c r="AO721" i="8"/>
  <c r="AO725" i="8"/>
  <c r="AO729" i="8"/>
  <c r="AO733" i="8"/>
  <c r="AO737" i="8"/>
  <c r="AO741" i="8"/>
  <c r="AO745" i="8"/>
  <c r="AO749" i="8"/>
  <c r="AO753" i="8"/>
  <c r="AO757" i="8"/>
  <c r="AO761" i="8"/>
  <c r="AO765" i="8"/>
  <c r="AO769" i="8"/>
  <c r="AO773" i="8"/>
  <c r="AO777" i="8"/>
  <c r="AO781" i="8"/>
  <c r="AO785" i="8"/>
  <c r="AO789" i="8"/>
  <c r="AO793" i="8"/>
  <c r="AO797" i="8"/>
  <c r="AO801" i="8"/>
  <c r="AO805" i="8"/>
  <c r="AO809" i="8"/>
  <c r="AO813" i="8"/>
  <c r="AO817" i="8"/>
  <c r="AO821" i="8"/>
  <c r="AO825" i="8"/>
  <c r="AO829" i="8"/>
  <c r="AO833" i="8"/>
  <c r="AO837" i="8"/>
  <c r="AO841" i="8"/>
  <c r="AO845" i="8"/>
  <c r="AO849" i="8"/>
  <c r="AO853" i="8"/>
  <c r="AO857" i="8"/>
  <c r="AO861" i="8"/>
  <c r="AO865" i="8"/>
  <c r="AO869" i="8"/>
  <c r="AO873" i="8"/>
  <c r="AO877" i="8"/>
  <c r="AO881" i="8"/>
  <c r="AO885" i="8"/>
  <c r="AO889" i="8"/>
  <c r="AO893" i="8"/>
  <c r="AO897" i="8"/>
  <c r="AO901" i="8"/>
  <c r="AO905" i="8"/>
  <c r="AO909" i="8"/>
  <c r="AO913" i="8"/>
  <c r="AO917" i="8"/>
  <c r="AO921" i="8"/>
  <c r="AO925" i="8"/>
  <c r="AO929" i="8"/>
  <c r="AO933" i="8"/>
  <c r="AO937" i="8"/>
  <c r="AO941" i="8"/>
  <c r="AO945" i="8"/>
  <c r="AO949" i="8"/>
  <c r="AO953" i="8"/>
  <c r="AO957" i="8"/>
  <c r="AO961" i="8"/>
  <c r="AO965" i="8"/>
  <c r="AO969" i="8"/>
  <c r="AO973" i="8"/>
  <c r="AO977" i="8"/>
  <c r="AO981" i="8"/>
  <c r="AO985" i="8"/>
  <c r="AO989" i="8"/>
  <c r="AO993" i="8"/>
  <c r="AO997" i="8"/>
  <c r="AO1001" i="8"/>
  <c r="AO1005" i="8"/>
  <c r="AO43" i="8"/>
  <c r="AO55" i="8"/>
  <c r="AO95" i="8"/>
  <c r="AO199" i="8"/>
  <c r="AO303" i="8"/>
  <c r="AO339" i="8"/>
  <c r="AO351" i="8"/>
  <c r="AO439" i="8"/>
  <c r="AO455" i="8"/>
  <c r="AO479" i="8"/>
  <c r="AO503" i="8"/>
  <c r="AO527" i="8"/>
  <c r="AO535" i="8"/>
  <c r="AO547" i="8"/>
  <c r="AO559" i="8"/>
  <c r="AO571" i="8"/>
  <c r="AO583" i="8"/>
  <c r="AO591" i="8"/>
  <c r="AO607" i="8"/>
  <c r="AO619" i="8"/>
  <c r="AO627" i="8"/>
  <c r="AO643" i="8"/>
  <c r="AO655" i="8"/>
  <c r="AO671" i="8"/>
  <c r="AO683" i="8"/>
  <c r="AO691" i="8"/>
  <c r="AO699" i="8"/>
  <c r="AO703" i="8"/>
  <c r="AO707" i="8"/>
  <c r="AO711" i="8"/>
  <c r="AO715" i="8"/>
  <c r="AO723" i="8"/>
  <c r="AO731" i="8"/>
  <c r="AO739" i="8"/>
  <c r="AO743" i="8"/>
  <c r="AO751" i="8"/>
  <c r="AO759" i="8"/>
  <c r="AO767" i="8"/>
  <c r="AO775" i="8"/>
  <c r="AO779" i="8"/>
  <c r="AO787" i="8"/>
  <c r="AO799" i="8"/>
  <c r="AO807" i="8"/>
  <c r="AO827" i="8"/>
  <c r="AO68" i="8"/>
  <c r="AO17" i="8"/>
  <c r="AO21" i="8"/>
  <c r="AO29" i="8"/>
  <c r="AO57" i="8"/>
  <c r="AO61" i="8"/>
  <c r="AO73" i="8"/>
  <c r="AO158" i="8"/>
  <c r="AO202" i="8"/>
  <c r="AO206" i="8"/>
  <c r="AO222" i="8"/>
  <c r="AO230" i="8"/>
  <c r="AO258" i="8"/>
  <c r="AO302" i="8"/>
  <c r="AO330" i="8"/>
  <c r="AO338" i="8"/>
  <c r="AO378" i="8"/>
  <c r="AO398" i="8"/>
  <c r="AO418" i="8"/>
  <c r="AO422" i="8"/>
  <c r="AO426" i="8"/>
  <c r="AO434" i="8"/>
  <c r="AO438" i="8"/>
  <c r="AO442" i="8"/>
  <c r="AO474" i="8"/>
  <c r="AO478" i="8"/>
  <c r="AO490" i="8"/>
  <c r="AO494" i="8"/>
  <c r="AO502" i="8"/>
  <c r="AO506" i="8"/>
  <c r="AO518" i="8"/>
  <c r="AO522" i="8"/>
  <c r="AO526" i="8"/>
  <c r="AO530" i="8"/>
  <c r="AO534" i="8"/>
  <c r="AO538" i="8"/>
  <c r="AO542" i="8"/>
  <c r="AO546" i="8"/>
  <c r="AO550" i="8"/>
  <c r="AO554" i="8"/>
  <c r="AO558" i="8"/>
  <c r="AO562" i="8"/>
  <c r="AO566" i="8"/>
  <c r="AO570" i="8"/>
  <c r="AO574" i="8"/>
  <c r="AO578" i="8"/>
  <c r="AO582" i="8"/>
  <c r="AO586" i="8"/>
  <c r="AO590" i="8"/>
  <c r="AO594" i="8"/>
  <c r="AO598" i="8"/>
  <c r="AO602" i="8"/>
  <c r="AO606" i="8"/>
  <c r="AO610" i="8"/>
  <c r="AO614" i="8"/>
  <c r="AO618" i="8"/>
  <c r="AO622" i="8"/>
  <c r="AO626" i="8"/>
  <c r="AO630" i="8"/>
  <c r="AO634" i="8"/>
  <c r="AO638" i="8"/>
  <c r="AO642" i="8"/>
  <c r="AO646" i="8"/>
  <c r="AO650" i="8"/>
  <c r="AO654" i="8"/>
  <c r="AO658" i="8"/>
  <c r="AO662" i="8"/>
  <c r="AO666" i="8"/>
  <c r="AO670" i="8"/>
  <c r="AO674" i="8"/>
  <c r="AO678" i="8"/>
  <c r="AO682" i="8"/>
  <c r="AO686" i="8"/>
  <c r="AO690" i="8"/>
  <c r="AO694" i="8"/>
  <c r="AO698" i="8"/>
  <c r="AO702" i="8"/>
  <c r="AO706" i="8"/>
  <c r="AO710" i="8"/>
  <c r="AO714" i="8"/>
  <c r="AO718" i="8"/>
  <c r="AO722" i="8"/>
  <c r="AO726" i="8"/>
  <c r="AO730" i="8"/>
  <c r="AO734" i="8"/>
  <c r="AO738" i="8"/>
  <c r="AO742" i="8"/>
  <c r="AO746" i="8"/>
  <c r="AO750" i="8"/>
  <c r="AO754" i="8"/>
  <c r="AO758" i="8"/>
  <c r="AO762" i="8"/>
  <c r="AO766" i="8"/>
  <c r="AO770" i="8"/>
  <c r="AO774" i="8"/>
  <c r="AO778" i="8"/>
  <c r="AO782" i="8"/>
  <c r="AO786" i="8"/>
  <c r="AO790" i="8"/>
  <c r="AO794" i="8"/>
  <c r="AO798" i="8"/>
  <c r="AO802" i="8"/>
  <c r="AO806" i="8"/>
  <c r="AO810" i="8"/>
  <c r="AO814" i="8"/>
  <c r="AO818" i="8"/>
  <c r="AO822" i="8"/>
  <c r="AO826" i="8"/>
  <c r="AO830" i="8"/>
  <c r="AO834" i="8"/>
  <c r="AO838" i="8"/>
  <c r="AO842" i="8"/>
  <c r="AO846" i="8"/>
  <c r="AO850" i="8"/>
  <c r="AO854" i="8"/>
  <c r="AO858" i="8"/>
  <c r="AQ858" i="8"/>
  <c r="AO862" i="8"/>
  <c r="AO866" i="8"/>
  <c r="AO870" i="8"/>
  <c r="AO874" i="8"/>
  <c r="AO878" i="8"/>
  <c r="AO882" i="8"/>
  <c r="AO886" i="8"/>
  <c r="AO890" i="8"/>
  <c r="AO894" i="8"/>
  <c r="AO898" i="8"/>
  <c r="AO902" i="8"/>
  <c r="AO906" i="8"/>
  <c r="AO910" i="8"/>
  <c r="AO914" i="8"/>
  <c r="AO918" i="8"/>
  <c r="AO922" i="8"/>
  <c r="AO926" i="8"/>
  <c r="AO930" i="8"/>
  <c r="AO934" i="8"/>
  <c r="AO938" i="8"/>
  <c r="AO942" i="8"/>
  <c r="AO946" i="8"/>
  <c r="AO950" i="8"/>
  <c r="AO954" i="8"/>
  <c r="AO958" i="8"/>
  <c r="AO962" i="8"/>
  <c r="AO966" i="8"/>
  <c r="AO970" i="8"/>
  <c r="AO974" i="8"/>
  <c r="AO978" i="8"/>
  <c r="AO982" i="8"/>
  <c r="AO986" i="8"/>
  <c r="AO990" i="8"/>
  <c r="AO994" i="8"/>
  <c r="AO998" i="8"/>
  <c r="AO1002" i="8"/>
  <c r="A22" i="12"/>
  <c r="A21" i="12"/>
  <c r="A20" i="12"/>
  <c r="A16" i="12"/>
  <c r="A15" i="12"/>
  <c r="A14" i="12"/>
  <c r="A11" i="12"/>
  <c r="A10" i="12"/>
  <c r="C9" i="12"/>
  <c r="A9" i="12" s="1"/>
  <c r="F9" i="12" s="1"/>
  <c r="G9" i="12" s="1"/>
  <c r="C8" i="12"/>
  <c r="A8" i="12" s="1"/>
  <c r="F8" i="12" s="1"/>
  <c r="G8" i="12" s="1"/>
  <c r="C7" i="12"/>
  <c r="A7" i="12" s="1"/>
  <c r="F7" i="12" s="1"/>
  <c r="G7" i="12" s="1"/>
  <c r="C6" i="12"/>
  <c r="A6" i="12" s="1"/>
  <c r="F6" i="12" s="1"/>
  <c r="H6" i="12" s="1"/>
  <c r="AV1005" i="8"/>
  <c r="AU1005" i="8"/>
  <c r="AT1005" i="8"/>
  <c r="AN1005" i="8"/>
  <c r="AV1004" i="8"/>
  <c r="AU1004" i="8"/>
  <c r="AT1004" i="8"/>
  <c r="AN1004" i="8"/>
  <c r="AV1003" i="8"/>
  <c r="AU1003" i="8"/>
  <c r="AT1003" i="8"/>
  <c r="AN1003" i="8"/>
  <c r="AV1002" i="8"/>
  <c r="AU1002" i="8"/>
  <c r="AT1002" i="8"/>
  <c r="AN1002" i="8"/>
  <c r="AV1001" i="8"/>
  <c r="AU1001" i="8"/>
  <c r="AT1001" i="8"/>
  <c r="AN1001" i="8"/>
  <c r="AV1000" i="8"/>
  <c r="AU1000" i="8"/>
  <c r="AT1000" i="8"/>
  <c r="AN1000" i="8"/>
  <c r="AV999" i="8"/>
  <c r="AU999" i="8"/>
  <c r="AT999" i="8"/>
  <c r="AN999" i="8"/>
  <c r="AV998" i="8"/>
  <c r="AU998" i="8"/>
  <c r="AT998" i="8"/>
  <c r="AN998" i="8"/>
  <c r="AV997" i="8"/>
  <c r="AU997" i="8"/>
  <c r="AT997" i="8"/>
  <c r="AN997" i="8"/>
  <c r="AV996" i="8"/>
  <c r="AU996" i="8"/>
  <c r="AT996" i="8"/>
  <c r="AN996" i="8"/>
  <c r="AV995" i="8"/>
  <c r="AU995" i="8"/>
  <c r="AT995" i="8"/>
  <c r="AN995" i="8"/>
  <c r="AV994" i="8"/>
  <c r="AU994" i="8"/>
  <c r="AT994" i="8"/>
  <c r="AN994" i="8"/>
  <c r="AV993" i="8"/>
  <c r="AU993" i="8"/>
  <c r="AT993" i="8"/>
  <c r="AQ993" i="8"/>
  <c r="AN993" i="8"/>
  <c r="AV992" i="8"/>
  <c r="AU992" i="8"/>
  <c r="AT992" i="8"/>
  <c r="AN992" i="8"/>
  <c r="AV991" i="8"/>
  <c r="AU991" i="8"/>
  <c r="AT991" i="8"/>
  <c r="AN991" i="8"/>
  <c r="AV990" i="8"/>
  <c r="AU990" i="8"/>
  <c r="AT990" i="8"/>
  <c r="AN990" i="8"/>
  <c r="AV989" i="8"/>
  <c r="AU989" i="8"/>
  <c r="AT989" i="8"/>
  <c r="AN989" i="8"/>
  <c r="AV988" i="8"/>
  <c r="AU988" i="8"/>
  <c r="AT988" i="8"/>
  <c r="AN988" i="8"/>
  <c r="AV987" i="8"/>
  <c r="AU987" i="8"/>
  <c r="AT987" i="8"/>
  <c r="AN987" i="8"/>
  <c r="AV986" i="8"/>
  <c r="AU986" i="8"/>
  <c r="AT986" i="8"/>
  <c r="AN986" i="8"/>
  <c r="AV985" i="8"/>
  <c r="AU985" i="8"/>
  <c r="AT985" i="8"/>
  <c r="AN985" i="8"/>
  <c r="AV984" i="8"/>
  <c r="AU984" i="8"/>
  <c r="AT984" i="8"/>
  <c r="AN984" i="8"/>
  <c r="AV983" i="8"/>
  <c r="AU983" i="8"/>
  <c r="AT983" i="8"/>
  <c r="AN983" i="8"/>
  <c r="AV982" i="8"/>
  <c r="AU982" i="8"/>
  <c r="AT982" i="8"/>
  <c r="AN982" i="8"/>
  <c r="AV981" i="8"/>
  <c r="AU981" i="8"/>
  <c r="AT981" i="8"/>
  <c r="AN981" i="8"/>
  <c r="AV980" i="8"/>
  <c r="AU980" i="8"/>
  <c r="AT980" i="8"/>
  <c r="AN980" i="8"/>
  <c r="AV979" i="8"/>
  <c r="AU979" i="8"/>
  <c r="AT979" i="8"/>
  <c r="AN979" i="8"/>
  <c r="AV978" i="8"/>
  <c r="AU978" i="8"/>
  <c r="AT978" i="8"/>
  <c r="AN978" i="8"/>
  <c r="AV977" i="8"/>
  <c r="AU977" i="8"/>
  <c r="AT977" i="8"/>
  <c r="AN977" i="8"/>
  <c r="AV976" i="8"/>
  <c r="AU976" i="8"/>
  <c r="AT976" i="8"/>
  <c r="AN976" i="8"/>
  <c r="AV975" i="8"/>
  <c r="AU975" i="8"/>
  <c r="AT975" i="8"/>
  <c r="AN975" i="8"/>
  <c r="AV974" i="8"/>
  <c r="AU974" i="8"/>
  <c r="AT974" i="8"/>
  <c r="AN974" i="8"/>
  <c r="AV973" i="8"/>
  <c r="AU973" i="8"/>
  <c r="AT973" i="8"/>
  <c r="AN973" i="8"/>
  <c r="AV972" i="8"/>
  <c r="AU972" i="8"/>
  <c r="AT972" i="8"/>
  <c r="AN972" i="8"/>
  <c r="AV971" i="8"/>
  <c r="AU971" i="8"/>
  <c r="AT971" i="8"/>
  <c r="AN971" i="8"/>
  <c r="AV970" i="8"/>
  <c r="AU970" i="8"/>
  <c r="AT970" i="8"/>
  <c r="AN970" i="8"/>
  <c r="AV969" i="8"/>
  <c r="AU969" i="8"/>
  <c r="AT969" i="8"/>
  <c r="AN969" i="8"/>
  <c r="AV968" i="8"/>
  <c r="AU968" i="8"/>
  <c r="AT968" i="8"/>
  <c r="AN968" i="8"/>
  <c r="AV967" i="8"/>
  <c r="AU967" i="8"/>
  <c r="AT967" i="8"/>
  <c r="AN967" i="8"/>
  <c r="AV966" i="8"/>
  <c r="AU966" i="8"/>
  <c r="AT966" i="8"/>
  <c r="AN966" i="8"/>
  <c r="AV965" i="8"/>
  <c r="AU965" i="8"/>
  <c r="AT965" i="8"/>
  <c r="AN965" i="8"/>
  <c r="AV964" i="8"/>
  <c r="AU964" i="8"/>
  <c r="AT964" i="8"/>
  <c r="AN964" i="8"/>
  <c r="AV963" i="8"/>
  <c r="AU963" i="8"/>
  <c r="AT963" i="8"/>
  <c r="AN963" i="8"/>
  <c r="AV962" i="8"/>
  <c r="AU962" i="8"/>
  <c r="AT962" i="8"/>
  <c r="AN962" i="8"/>
  <c r="AV961" i="8"/>
  <c r="AU961" i="8"/>
  <c r="AT961" i="8"/>
  <c r="AN961" i="8"/>
  <c r="AV960" i="8"/>
  <c r="AU960" i="8"/>
  <c r="AT960" i="8"/>
  <c r="AN960" i="8"/>
  <c r="AV959" i="8"/>
  <c r="AU959" i="8"/>
  <c r="AT959" i="8"/>
  <c r="AN959" i="8"/>
  <c r="AV958" i="8"/>
  <c r="AU958" i="8"/>
  <c r="AT958" i="8"/>
  <c r="AN958" i="8"/>
  <c r="AV957" i="8"/>
  <c r="AU957" i="8"/>
  <c r="AT957" i="8"/>
  <c r="AN957" i="8"/>
  <c r="AV956" i="8"/>
  <c r="AU956" i="8"/>
  <c r="AT956" i="8"/>
  <c r="AN956" i="8"/>
  <c r="AV955" i="8"/>
  <c r="AU955" i="8"/>
  <c r="AT955" i="8"/>
  <c r="AN955" i="8"/>
  <c r="AV954" i="8"/>
  <c r="AU954" i="8"/>
  <c r="AT954" i="8"/>
  <c r="AN954" i="8"/>
  <c r="AV953" i="8"/>
  <c r="AU953" i="8"/>
  <c r="AT953" i="8"/>
  <c r="AN953" i="8"/>
  <c r="AV952" i="8"/>
  <c r="AU952" i="8"/>
  <c r="AT952" i="8"/>
  <c r="AN952" i="8"/>
  <c r="AV951" i="8"/>
  <c r="AU951" i="8"/>
  <c r="AT951" i="8"/>
  <c r="AN951" i="8"/>
  <c r="AV950" i="8"/>
  <c r="AU950" i="8"/>
  <c r="AT950" i="8"/>
  <c r="AN950" i="8"/>
  <c r="AV949" i="8"/>
  <c r="AU949" i="8"/>
  <c r="AT949" i="8"/>
  <c r="AN949" i="8"/>
  <c r="AV948" i="8"/>
  <c r="AU948" i="8"/>
  <c r="AT948" i="8"/>
  <c r="AN948" i="8"/>
  <c r="AV947" i="8"/>
  <c r="AU947" i="8"/>
  <c r="AT947" i="8"/>
  <c r="AN947" i="8"/>
  <c r="AV946" i="8"/>
  <c r="AU946" i="8"/>
  <c r="AT946" i="8"/>
  <c r="AN946" i="8"/>
  <c r="AV945" i="8"/>
  <c r="AU945" i="8"/>
  <c r="AT945" i="8"/>
  <c r="AN945" i="8"/>
  <c r="AV944" i="8"/>
  <c r="AU944" i="8"/>
  <c r="AT944" i="8"/>
  <c r="AN944" i="8"/>
  <c r="AV943" i="8"/>
  <c r="AU943" i="8"/>
  <c r="AT943" i="8"/>
  <c r="AN943" i="8"/>
  <c r="AV942" i="8"/>
  <c r="AU942" i="8"/>
  <c r="AT942" i="8"/>
  <c r="AN942" i="8"/>
  <c r="AV941" i="8"/>
  <c r="AU941" i="8"/>
  <c r="AT941" i="8"/>
  <c r="AN941" i="8"/>
  <c r="AV940" i="8"/>
  <c r="AU940" i="8"/>
  <c r="AT940" i="8"/>
  <c r="AN940" i="8"/>
  <c r="AV939" i="8"/>
  <c r="AU939" i="8"/>
  <c r="AT939" i="8"/>
  <c r="AN939" i="8"/>
  <c r="AV938" i="8"/>
  <c r="AU938" i="8"/>
  <c r="AT938" i="8"/>
  <c r="AN938" i="8"/>
  <c r="AV937" i="8"/>
  <c r="AU937" i="8"/>
  <c r="AT937" i="8"/>
  <c r="AN937" i="8"/>
  <c r="AV936" i="8"/>
  <c r="AU936" i="8"/>
  <c r="AT936" i="8"/>
  <c r="AN936" i="8"/>
  <c r="AV935" i="8"/>
  <c r="AU935" i="8"/>
  <c r="AT935" i="8"/>
  <c r="AN935" i="8"/>
  <c r="AV934" i="8"/>
  <c r="AU934" i="8"/>
  <c r="AT934" i="8"/>
  <c r="AN934" i="8"/>
  <c r="AV933" i="8"/>
  <c r="AU933" i="8"/>
  <c r="AT933" i="8"/>
  <c r="AN933" i="8"/>
  <c r="AV932" i="8"/>
  <c r="AU932" i="8"/>
  <c r="AT932" i="8"/>
  <c r="AN932" i="8"/>
  <c r="AV931" i="8"/>
  <c r="AU931" i="8"/>
  <c r="AT931" i="8"/>
  <c r="AN931" i="8"/>
  <c r="AV930" i="8"/>
  <c r="AU930" i="8"/>
  <c r="AT930" i="8"/>
  <c r="AQ930" i="8"/>
  <c r="AN930" i="8"/>
  <c r="AV929" i="8"/>
  <c r="AU929" i="8"/>
  <c r="AT929" i="8"/>
  <c r="AN929" i="8"/>
  <c r="AV928" i="8"/>
  <c r="AU928" i="8"/>
  <c r="AT928" i="8"/>
  <c r="AN928" i="8"/>
  <c r="AV927" i="8"/>
  <c r="AU927" i="8"/>
  <c r="AT927" i="8"/>
  <c r="AN927" i="8"/>
  <c r="AV926" i="8"/>
  <c r="AU926" i="8"/>
  <c r="AT926" i="8"/>
  <c r="AN926" i="8"/>
  <c r="AV925" i="8"/>
  <c r="AU925" i="8"/>
  <c r="AT925" i="8"/>
  <c r="AN925" i="8"/>
  <c r="AV924" i="8"/>
  <c r="AU924" i="8"/>
  <c r="AT924" i="8"/>
  <c r="AN924" i="8"/>
  <c r="AV923" i="8"/>
  <c r="AU923" i="8"/>
  <c r="AT923" i="8"/>
  <c r="AN923" i="8"/>
  <c r="AV922" i="8"/>
  <c r="AU922" i="8"/>
  <c r="AT922" i="8"/>
  <c r="AN922" i="8"/>
  <c r="AV921" i="8"/>
  <c r="AU921" i="8"/>
  <c r="AT921" i="8"/>
  <c r="AN921" i="8"/>
  <c r="AV920" i="8"/>
  <c r="AU920" i="8"/>
  <c r="AT920" i="8"/>
  <c r="AN920" i="8"/>
  <c r="AV919" i="8"/>
  <c r="AU919" i="8"/>
  <c r="AT919" i="8"/>
  <c r="AN919" i="8"/>
  <c r="AV918" i="8"/>
  <c r="AU918" i="8"/>
  <c r="AT918" i="8"/>
  <c r="AN918" i="8"/>
  <c r="AV917" i="8"/>
  <c r="AU917" i="8"/>
  <c r="AT917" i="8"/>
  <c r="AN917" i="8"/>
  <c r="AV916" i="8"/>
  <c r="AU916" i="8"/>
  <c r="AT916" i="8"/>
  <c r="AN916" i="8"/>
  <c r="AV915" i="8"/>
  <c r="AU915" i="8"/>
  <c r="AT915" i="8"/>
  <c r="AN915" i="8"/>
  <c r="AV914" i="8"/>
  <c r="AU914" i="8"/>
  <c r="AT914" i="8"/>
  <c r="AN914" i="8"/>
  <c r="AV913" i="8"/>
  <c r="AU913" i="8"/>
  <c r="AT913" i="8"/>
  <c r="AN913" i="8"/>
  <c r="AV912" i="8"/>
  <c r="AU912" i="8"/>
  <c r="AT912" i="8"/>
  <c r="AN912" i="8"/>
  <c r="AV911" i="8"/>
  <c r="AU911" i="8"/>
  <c r="AT911" i="8"/>
  <c r="AN911" i="8"/>
  <c r="AV910" i="8"/>
  <c r="AU910" i="8"/>
  <c r="AT910" i="8"/>
  <c r="AN910" i="8"/>
  <c r="AV909" i="8"/>
  <c r="AU909" i="8"/>
  <c r="AT909" i="8"/>
  <c r="AN909" i="8"/>
  <c r="AV908" i="8"/>
  <c r="AU908" i="8"/>
  <c r="AT908" i="8"/>
  <c r="AN908" i="8"/>
  <c r="AV907" i="8"/>
  <c r="AU907" i="8"/>
  <c r="AT907" i="8"/>
  <c r="AN907" i="8"/>
  <c r="AV906" i="8"/>
  <c r="AU906" i="8"/>
  <c r="AT906" i="8"/>
  <c r="AN906" i="8"/>
  <c r="AV905" i="8"/>
  <c r="AU905" i="8"/>
  <c r="AT905" i="8"/>
  <c r="AN905" i="8"/>
  <c r="AV904" i="8"/>
  <c r="AU904" i="8"/>
  <c r="AT904" i="8"/>
  <c r="AN904" i="8"/>
  <c r="AV903" i="8"/>
  <c r="AU903" i="8"/>
  <c r="AT903" i="8"/>
  <c r="AN903" i="8"/>
  <c r="AV902" i="8"/>
  <c r="AU902" i="8"/>
  <c r="AT902" i="8"/>
  <c r="AN902" i="8"/>
  <c r="AV901" i="8"/>
  <c r="AU901" i="8"/>
  <c r="AT901" i="8"/>
  <c r="AN901" i="8"/>
  <c r="AV900" i="8"/>
  <c r="AU900" i="8"/>
  <c r="AT900" i="8"/>
  <c r="AN900" i="8"/>
  <c r="AV899" i="8"/>
  <c r="AU899" i="8"/>
  <c r="AT899" i="8"/>
  <c r="AN899" i="8"/>
  <c r="AV898" i="8"/>
  <c r="AU898" i="8"/>
  <c r="AT898" i="8"/>
  <c r="AN898" i="8"/>
  <c r="AV897" i="8"/>
  <c r="AU897" i="8"/>
  <c r="AT897" i="8"/>
  <c r="AN897" i="8"/>
  <c r="AV896" i="8"/>
  <c r="AU896" i="8"/>
  <c r="AT896" i="8"/>
  <c r="AN896" i="8"/>
  <c r="AV895" i="8"/>
  <c r="AU895" i="8"/>
  <c r="AT895" i="8"/>
  <c r="AN895" i="8"/>
  <c r="AV894" i="8"/>
  <c r="AU894" i="8"/>
  <c r="AT894" i="8"/>
  <c r="AN894" i="8"/>
  <c r="AV893" i="8"/>
  <c r="AU893" i="8"/>
  <c r="AT893" i="8"/>
  <c r="AN893" i="8"/>
  <c r="AV892" i="8"/>
  <c r="AU892" i="8"/>
  <c r="AT892" i="8"/>
  <c r="AN892" i="8"/>
  <c r="AV891" i="8"/>
  <c r="AU891" i="8"/>
  <c r="AT891" i="8"/>
  <c r="AN891" i="8"/>
  <c r="AV890" i="8"/>
  <c r="AU890" i="8"/>
  <c r="AT890" i="8"/>
  <c r="AS890" i="8"/>
  <c r="AN890" i="8"/>
  <c r="AV889" i="8"/>
  <c r="AU889" i="8"/>
  <c r="AT889" i="8"/>
  <c r="AN889" i="8"/>
  <c r="AV888" i="8"/>
  <c r="AU888" i="8"/>
  <c r="AT888" i="8"/>
  <c r="AN888" i="8"/>
  <c r="AV887" i="8"/>
  <c r="AU887" i="8"/>
  <c r="AT887" i="8"/>
  <c r="AN887" i="8"/>
  <c r="AV886" i="8"/>
  <c r="AU886" i="8"/>
  <c r="AT886" i="8"/>
  <c r="AN886" i="8"/>
  <c r="AV885" i="8"/>
  <c r="AU885" i="8"/>
  <c r="AT885" i="8"/>
  <c r="AN885" i="8"/>
  <c r="AV884" i="8"/>
  <c r="AU884" i="8"/>
  <c r="AT884" i="8"/>
  <c r="AN884" i="8"/>
  <c r="AV883" i="8"/>
  <c r="AU883" i="8"/>
  <c r="AT883" i="8"/>
  <c r="AN883" i="8"/>
  <c r="AV882" i="8"/>
  <c r="AU882" i="8"/>
  <c r="AT882" i="8"/>
  <c r="AN882" i="8"/>
  <c r="AV881" i="8"/>
  <c r="AU881" i="8"/>
  <c r="AT881" i="8"/>
  <c r="AN881" i="8"/>
  <c r="AV880" i="8"/>
  <c r="AU880" i="8"/>
  <c r="AT880" i="8"/>
  <c r="AN880" i="8"/>
  <c r="AV879" i="8"/>
  <c r="AU879" i="8"/>
  <c r="AT879" i="8"/>
  <c r="AN879" i="8"/>
  <c r="AV878" i="8"/>
  <c r="AU878" i="8"/>
  <c r="AT878" i="8"/>
  <c r="AN878" i="8"/>
  <c r="AV877" i="8"/>
  <c r="AU877" i="8"/>
  <c r="AT877" i="8"/>
  <c r="AN877" i="8"/>
  <c r="AV876" i="8"/>
  <c r="AU876" i="8"/>
  <c r="AT876" i="8"/>
  <c r="AN876" i="8"/>
  <c r="AV875" i="8"/>
  <c r="AU875" i="8"/>
  <c r="AT875" i="8"/>
  <c r="AN875" i="8"/>
  <c r="AV874" i="8"/>
  <c r="AU874" i="8"/>
  <c r="AT874" i="8"/>
  <c r="AN874" i="8"/>
  <c r="AV873" i="8"/>
  <c r="AU873" i="8"/>
  <c r="AT873" i="8"/>
  <c r="AN873" i="8"/>
  <c r="AV872" i="8"/>
  <c r="AU872" i="8"/>
  <c r="AT872" i="8"/>
  <c r="AN872" i="8"/>
  <c r="AV871" i="8"/>
  <c r="AU871" i="8"/>
  <c r="AT871" i="8"/>
  <c r="AN871" i="8"/>
  <c r="AV870" i="8"/>
  <c r="AU870" i="8"/>
  <c r="AT870" i="8"/>
  <c r="AN870" i="8"/>
  <c r="AV869" i="8"/>
  <c r="AU869" i="8"/>
  <c r="AT869" i="8"/>
  <c r="AN869" i="8"/>
  <c r="AV868" i="8"/>
  <c r="AU868" i="8"/>
  <c r="AT868" i="8"/>
  <c r="AN868" i="8"/>
  <c r="AV867" i="8"/>
  <c r="AU867" i="8"/>
  <c r="AT867" i="8"/>
  <c r="AN867" i="8"/>
  <c r="AV866" i="8"/>
  <c r="AU866" i="8"/>
  <c r="AT866" i="8"/>
  <c r="AN866" i="8"/>
  <c r="AV865" i="8"/>
  <c r="AU865" i="8"/>
  <c r="AT865" i="8"/>
  <c r="AN865" i="8"/>
  <c r="AV864" i="8"/>
  <c r="AU864" i="8"/>
  <c r="AT864" i="8"/>
  <c r="AN864" i="8"/>
  <c r="AV863" i="8"/>
  <c r="AU863" i="8"/>
  <c r="AT863" i="8"/>
  <c r="AN863" i="8"/>
  <c r="AV862" i="8"/>
  <c r="AU862" i="8"/>
  <c r="AT862" i="8"/>
  <c r="AN862" i="8"/>
  <c r="AV861" i="8"/>
  <c r="AU861" i="8"/>
  <c r="AT861" i="8"/>
  <c r="AN861" i="8"/>
  <c r="AV860" i="8"/>
  <c r="AU860" i="8"/>
  <c r="AT860" i="8"/>
  <c r="AN860" i="8"/>
  <c r="AV859" i="8"/>
  <c r="AU859" i="8"/>
  <c r="AT859" i="8"/>
  <c r="AN859" i="8"/>
  <c r="AV858" i="8"/>
  <c r="AU858" i="8"/>
  <c r="AT858" i="8"/>
  <c r="AN858" i="8"/>
  <c r="AV857" i="8"/>
  <c r="AU857" i="8"/>
  <c r="AT857" i="8"/>
  <c r="AN857" i="8"/>
  <c r="AV856" i="8"/>
  <c r="AU856" i="8"/>
  <c r="AT856" i="8"/>
  <c r="AN856" i="8"/>
  <c r="AV855" i="8"/>
  <c r="AU855" i="8"/>
  <c r="AT855" i="8"/>
  <c r="AN855" i="8"/>
  <c r="AV854" i="8"/>
  <c r="AU854" i="8"/>
  <c r="AT854" i="8"/>
  <c r="AN854" i="8"/>
  <c r="AV853" i="8"/>
  <c r="AU853" i="8"/>
  <c r="AT853" i="8"/>
  <c r="AN853" i="8"/>
  <c r="AV852" i="8"/>
  <c r="AU852" i="8"/>
  <c r="AT852" i="8"/>
  <c r="AN852" i="8"/>
  <c r="AV851" i="8"/>
  <c r="AU851" i="8"/>
  <c r="AT851" i="8"/>
  <c r="AN851" i="8"/>
  <c r="AV850" i="8"/>
  <c r="AU850" i="8"/>
  <c r="AT850" i="8"/>
  <c r="AN850" i="8"/>
  <c r="AV849" i="8"/>
  <c r="AU849" i="8"/>
  <c r="AT849" i="8"/>
  <c r="AQ849" i="8"/>
  <c r="AN849" i="8"/>
  <c r="AV848" i="8"/>
  <c r="AU848" i="8"/>
  <c r="AT848" i="8"/>
  <c r="AN848" i="8"/>
  <c r="AV847" i="8"/>
  <c r="AU847" i="8"/>
  <c r="AT847" i="8"/>
  <c r="AN847" i="8"/>
  <c r="AV846" i="8"/>
  <c r="AU846" i="8"/>
  <c r="AT846" i="8"/>
  <c r="AN846" i="8"/>
  <c r="AV845" i="8"/>
  <c r="AU845" i="8"/>
  <c r="AT845" i="8"/>
  <c r="AN845" i="8"/>
  <c r="AV844" i="8"/>
  <c r="AU844" i="8"/>
  <c r="AT844" i="8"/>
  <c r="AN844" i="8"/>
  <c r="AV843" i="8"/>
  <c r="AU843" i="8"/>
  <c r="AT843" i="8"/>
  <c r="AN843" i="8"/>
  <c r="AV842" i="8"/>
  <c r="AU842" i="8"/>
  <c r="AT842" i="8"/>
  <c r="AN842" i="8"/>
  <c r="AV841" i="8"/>
  <c r="AU841" i="8"/>
  <c r="AT841" i="8"/>
  <c r="AN841" i="8"/>
  <c r="AV840" i="8"/>
  <c r="AU840" i="8"/>
  <c r="AT840" i="8"/>
  <c r="AN840" i="8"/>
  <c r="AV839" i="8"/>
  <c r="AU839" i="8"/>
  <c r="AT839" i="8"/>
  <c r="AN839" i="8"/>
  <c r="AV838" i="8"/>
  <c r="AU838" i="8"/>
  <c r="AT838" i="8"/>
  <c r="AN838" i="8"/>
  <c r="AV837" i="8"/>
  <c r="AU837" i="8"/>
  <c r="AT837" i="8"/>
  <c r="AN837" i="8"/>
  <c r="AV836" i="8"/>
  <c r="AU836" i="8"/>
  <c r="AT836" i="8"/>
  <c r="AN836" i="8"/>
  <c r="AV835" i="8"/>
  <c r="AU835" i="8"/>
  <c r="AT835" i="8"/>
  <c r="AN835" i="8"/>
  <c r="AV834" i="8"/>
  <c r="AU834" i="8"/>
  <c r="AT834" i="8"/>
  <c r="AR834" i="8"/>
  <c r="AN834" i="8"/>
  <c r="AV833" i="8"/>
  <c r="AU833" i="8"/>
  <c r="AT833" i="8"/>
  <c r="AN833" i="8"/>
  <c r="AV832" i="8"/>
  <c r="AU832" i="8"/>
  <c r="AT832" i="8"/>
  <c r="AN832" i="8"/>
  <c r="AV831" i="8"/>
  <c r="AU831" i="8"/>
  <c r="AT831" i="8"/>
  <c r="AN831" i="8"/>
  <c r="AV830" i="8"/>
  <c r="AU830" i="8"/>
  <c r="AT830" i="8"/>
  <c r="AN830" i="8"/>
  <c r="AV829" i="8"/>
  <c r="AU829" i="8"/>
  <c r="AT829" i="8"/>
  <c r="AN829" i="8"/>
  <c r="AV828" i="8"/>
  <c r="AU828" i="8"/>
  <c r="AT828" i="8"/>
  <c r="AN828" i="8"/>
  <c r="AV827" i="8"/>
  <c r="AU827" i="8"/>
  <c r="AT827" i="8"/>
  <c r="AN827" i="8"/>
  <c r="AV826" i="8"/>
  <c r="AU826" i="8"/>
  <c r="AT826" i="8"/>
  <c r="AR826" i="8"/>
  <c r="AN826" i="8"/>
  <c r="AV825" i="8"/>
  <c r="AU825" i="8"/>
  <c r="AT825" i="8"/>
  <c r="AN825" i="8"/>
  <c r="AV824" i="8"/>
  <c r="AU824" i="8"/>
  <c r="AT824" i="8"/>
  <c r="AN824" i="8"/>
  <c r="AV823" i="8"/>
  <c r="AU823" i="8"/>
  <c r="AT823" i="8"/>
  <c r="AN823" i="8"/>
  <c r="AV822" i="8"/>
  <c r="AU822" i="8"/>
  <c r="AT822" i="8"/>
  <c r="AN822" i="8"/>
  <c r="AV821" i="8"/>
  <c r="AU821" i="8"/>
  <c r="AT821" i="8"/>
  <c r="AN821" i="8"/>
  <c r="AV820" i="8"/>
  <c r="AU820" i="8"/>
  <c r="AT820" i="8"/>
  <c r="AN820" i="8"/>
  <c r="AV819" i="8"/>
  <c r="AU819" i="8"/>
  <c r="AT819" i="8"/>
  <c r="AN819" i="8"/>
  <c r="AV818" i="8"/>
  <c r="AU818" i="8"/>
  <c r="AT818" i="8"/>
  <c r="AN818" i="8"/>
  <c r="AV817" i="8"/>
  <c r="AU817" i="8"/>
  <c r="AT817" i="8"/>
  <c r="AN817" i="8"/>
  <c r="AV816" i="8"/>
  <c r="AU816" i="8"/>
  <c r="AT816" i="8"/>
  <c r="AN816" i="8"/>
  <c r="AV815" i="8"/>
  <c r="AU815" i="8"/>
  <c r="AT815" i="8"/>
  <c r="AN815" i="8"/>
  <c r="AV814" i="8"/>
  <c r="AU814" i="8"/>
  <c r="AT814" i="8"/>
  <c r="AN814" i="8"/>
  <c r="AV813" i="8"/>
  <c r="AU813" i="8"/>
  <c r="AT813" i="8"/>
  <c r="AN813" i="8"/>
  <c r="AV812" i="8"/>
  <c r="AU812" i="8"/>
  <c r="AT812" i="8"/>
  <c r="AN812" i="8"/>
  <c r="AV811" i="8"/>
  <c r="AU811" i="8"/>
  <c r="AT811" i="8"/>
  <c r="AN811" i="8"/>
  <c r="AV810" i="8"/>
  <c r="AU810" i="8"/>
  <c r="AT810" i="8"/>
  <c r="AN810" i="8"/>
  <c r="AV809" i="8"/>
  <c r="AU809" i="8"/>
  <c r="AT809" i="8"/>
  <c r="AN809" i="8"/>
  <c r="AV808" i="8"/>
  <c r="AU808" i="8"/>
  <c r="AT808" i="8"/>
  <c r="AR808" i="8"/>
  <c r="AN808" i="8"/>
  <c r="AV807" i="8"/>
  <c r="AU807" i="8"/>
  <c r="AT807" i="8"/>
  <c r="AN807" i="8"/>
  <c r="AV806" i="8"/>
  <c r="AU806" i="8"/>
  <c r="AT806" i="8"/>
  <c r="AN806" i="8"/>
  <c r="AV805" i="8"/>
  <c r="AU805" i="8"/>
  <c r="AT805" i="8"/>
  <c r="AN805" i="8"/>
  <c r="AV804" i="8"/>
  <c r="AU804" i="8"/>
  <c r="AT804" i="8"/>
  <c r="AN804" i="8"/>
  <c r="AV803" i="8"/>
  <c r="AU803" i="8"/>
  <c r="AT803" i="8"/>
  <c r="AN803" i="8"/>
  <c r="AV802" i="8"/>
  <c r="AU802" i="8"/>
  <c r="AT802" i="8"/>
  <c r="AR802" i="8"/>
  <c r="AN802" i="8"/>
  <c r="AV801" i="8"/>
  <c r="AU801" i="8"/>
  <c r="AT801" i="8"/>
  <c r="AN801" i="8"/>
  <c r="AV800" i="8"/>
  <c r="AU800" i="8"/>
  <c r="AT800" i="8"/>
  <c r="AN800" i="8"/>
  <c r="AV799" i="8"/>
  <c r="AU799" i="8"/>
  <c r="AT799" i="8"/>
  <c r="AN799" i="8"/>
  <c r="AV798" i="8"/>
  <c r="AU798" i="8"/>
  <c r="AT798" i="8"/>
  <c r="AN798" i="8"/>
  <c r="AV797" i="8"/>
  <c r="AU797" i="8"/>
  <c r="AT797" i="8"/>
  <c r="AN797" i="8"/>
  <c r="AV796" i="8"/>
  <c r="AU796" i="8"/>
  <c r="AT796" i="8"/>
  <c r="AN796" i="8"/>
  <c r="AV795" i="8"/>
  <c r="AU795" i="8"/>
  <c r="AT795" i="8"/>
  <c r="AR795" i="8"/>
  <c r="AN795" i="8"/>
  <c r="AV794" i="8"/>
  <c r="AU794" i="8"/>
  <c r="AT794" i="8"/>
  <c r="AN794" i="8"/>
  <c r="AV793" i="8"/>
  <c r="AU793" i="8"/>
  <c r="AT793" i="8"/>
  <c r="AN793" i="8"/>
  <c r="AV792" i="8"/>
  <c r="AU792" i="8"/>
  <c r="AT792" i="8"/>
  <c r="AQ792" i="8"/>
  <c r="AN792" i="8"/>
  <c r="AV791" i="8"/>
  <c r="AU791" i="8"/>
  <c r="AT791" i="8"/>
  <c r="AN791" i="8"/>
  <c r="AV790" i="8"/>
  <c r="AU790" i="8"/>
  <c r="AT790" i="8"/>
  <c r="AN790" i="8"/>
  <c r="AV789" i="8"/>
  <c r="AU789" i="8"/>
  <c r="AT789" i="8"/>
  <c r="AN789" i="8"/>
  <c r="AV788" i="8"/>
  <c r="AU788" i="8"/>
  <c r="AT788" i="8"/>
  <c r="AN788" i="8"/>
  <c r="AV787" i="8"/>
  <c r="AU787" i="8"/>
  <c r="AT787" i="8"/>
  <c r="AN787" i="8"/>
  <c r="AV786" i="8"/>
  <c r="AU786" i="8"/>
  <c r="AT786" i="8"/>
  <c r="AN786" i="8"/>
  <c r="AV785" i="8"/>
  <c r="AU785" i="8"/>
  <c r="AT785" i="8"/>
  <c r="AN785" i="8"/>
  <c r="AV784" i="8"/>
  <c r="AU784" i="8"/>
  <c r="AT784" i="8"/>
  <c r="AN784" i="8"/>
  <c r="AV783" i="8"/>
  <c r="AU783" i="8"/>
  <c r="AT783" i="8"/>
  <c r="AN783" i="8"/>
  <c r="AV782" i="8"/>
  <c r="AU782" i="8"/>
  <c r="AT782" i="8"/>
  <c r="AN782" i="8"/>
  <c r="AV781" i="8"/>
  <c r="AU781" i="8"/>
  <c r="AT781" i="8"/>
  <c r="AN781" i="8"/>
  <c r="AV780" i="8"/>
  <c r="AU780" i="8"/>
  <c r="AT780" i="8"/>
  <c r="AN780" i="8"/>
  <c r="AV779" i="8"/>
  <c r="AU779" i="8"/>
  <c r="AT779" i="8"/>
  <c r="AN779" i="8"/>
  <c r="AV778" i="8"/>
  <c r="AU778" i="8"/>
  <c r="AT778" i="8"/>
  <c r="AN778" i="8"/>
  <c r="AV777" i="8"/>
  <c r="AU777" i="8"/>
  <c r="AT777" i="8"/>
  <c r="AN777" i="8"/>
  <c r="AV776" i="8"/>
  <c r="AU776" i="8"/>
  <c r="AT776" i="8"/>
  <c r="AN776" i="8"/>
  <c r="AV775" i="8"/>
  <c r="AU775" i="8"/>
  <c r="AT775" i="8"/>
  <c r="AN775" i="8"/>
  <c r="AV774" i="8"/>
  <c r="AU774" i="8"/>
  <c r="AT774" i="8"/>
  <c r="AN774" i="8"/>
  <c r="AV773" i="8"/>
  <c r="AU773" i="8"/>
  <c r="AT773" i="8"/>
  <c r="AN773" i="8"/>
  <c r="AV772" i="8"/>
  <c r="AU772" i="8"/>
  <c r="AT772" i="8"/>
  <c r="AN772" i="8"/>
  <c r="AV771" i="8"/>
  <c r="AU771" i="8"/>
  <c r="AT771" i="8"/>
  <c r="AN771" i="8"/>
  <c r="AV770" i="8"/>
  <c r="AU770" i="8"/>
  <c r="AT770" i="8"/>
  <c r="AN770" i="8"/>
  <c r="AV769" i="8"/>
  <c r="AU769" i="8"/>
  <c r="AT769" i="8"/>
  <c r="AN769" i="8"/>
  <c r="AV768" i="8"/>
  <c r="AU768" i="8"/>
  <c r="AT768" i="8"/>
  <c r="AN768" i="8"/>
  <c r="AV767" i="8"/>
  <c r="AU767" i="8"/>
  <c r="AT767" i="8"/>
  <c r="AN767" i="8"/>
  <c r="AV766" i="8"/>
  <c r="AU766" i="8"/>
  <c r="AT766" i="8"/>
  <c r="AN766" i="8"/>
  <c r="AV765" i="8"/>
  <c r="AU765" i="8"/>
  <c r="AT765" i="8"/>
  <c r="AN765" i="8"/>
  <c r="AV764" i="8"/>
  <c r="AU764" i="8"/>
  <c r="AT764" i="8"/>
  <c r="AN764" i="8"/>
  <c r="AV763" i="8"/>
  <c r="AU763" i="8"/>
  <c r="AT763" i="8"/>
  <c r="AN763" i="8"/>
  <c r="AV762" i="8"/>
  <c r="AU762" i="8"/>
  <c r="AT762" i="8"/>
  <c r="AN762" i="8"/>
  <c r="AV761" i="8"/>
  <c r="AU761" i="8"/>
  <c r="AT761" i="8"/>
  <c r="AN761" i="8"/>
  <c r="AV760" i="8"/>
  <c r="AU760" i="8"/>
  <c r="AT760" i="8"/>
  <c r="AN760" i="8"/>
  <c r="AV759" i="8"/>
  <c r="AU759" i="8"/>
  <c r="AT759" i="8"/>
  <c r="AN759" i="8"/>
  <c r="AV758" i="8"/>
  <c r="AU758" i="8"/>
  <c r="AT758" i="8"/>
  <c r="AN758" i="8"/>
  <c r="AV757" i="8"/>
  <c r="AU757" i="8"/>
  <c r="AT757" i="8"/>
  <c r="AN757" i="8"/>
  <c r="AV756" i="8"/>
  <c r="AU756" i="8"/>
  <c r="AT756" i="8"/>
  <c r="AN756" i="8"/>
  <c r="AV755" i="8"/>
  <c r="AU755" i="8"/>
  <c r="AT755" i="8"/>
  <c r="AN755" i="8"/>
  <c r="AV754" i="8"/>
  <c r="AU754" i="8"/>
  <c r="AT754" i="8"/>
  <c r="AN754" i="8"/>
  <c r="AV753" i="8"/>
  <c r="AU753" i="8"/>
  <c r="AT753" i="8"/>
  <c r="AN753" i="8"/>
  <c r="AV752" i="8"/>
  <c r="AU752" i="8"/>
  <c r="AT752" i="8"/>
  <c r="AN752" i="8"/>
  <c r="AV751" i="8"/>
  <c r="AU751" i="8"/>
  <c r="AT751" i="8"/>
  <c r="AN751" i="8"/>
  <c r="AV750" i="8"/>
  <c r="AU750" i="8"/>
  <c r="AT750" i="8"/>
  <c r="AN750" i="8"/>
  <c r="AV749" i="8"/>
  <c r="AU749" i="8"/>
  <c r="AT749" i="8"/>
  <c r="AN749" i="8"/>
  <c r="AV748" i="8"/>
  <c r="AU748" i="8"/>
  <c r="AT748" i="8"/>
  <c r="AN748" i="8"/>
  <c r="AV747" i="8"/>
  <c r="AU747" i="8"/>
  <c r="AT747" i="8"/>
  <c r="AN747" i="8"/>
  <c r="AV746" i="8"/>
  <c r="AU746" i="8"/>
  <c r="AT746" i="8"/>
  <c r="AN746" i="8"/>
  <c r="AV745" i="8"/>
  <c r="AU745" i="8"/>
  <c r="AT745" i="8"/>
  <c r="AN745" i="8"/>
  <c r="AV744" i="8"/>
  <c r="AU744" i="8"/>
  <c r="AT744" i="8"/>
  <c r="AN744" i="8"/>
  <c r="AV743" i="8"/>
  <c r="AU743" i="8"/>
  <c r="AT743" i="8"/>
  <c r="AN743" i="8"/>
  <c r="AV742" i="8"/>
  <c r="AU742" i="8"/>
  <c r="AT742" i="8"/>
  <c r="AN742" i="8"/>
  <c r="AV741" i="8"/>
  <c r="AU741" i="8"/>
  <c r="AT741" i="8"/>
  <c r="AN741" i="8"/>
  <c r="AV740" i="8"/>
  <c r="AU740" i="8"/>
  <c r="AT740" i="8"/>
  <c r="AN740" i="8"/>
  <c r="AV739" i="8"/>
  <c r="AU739" i="8"/>
  <c r="AT739" i="8"/>
  <c r="AN739" i="8"/>
  <c r="AV738" i="8"/>
  <c r="AU738" i="8"/>
  <c r="AT738" i="8"/>
  <c r="AN738" i="8"/>
  <c r="AV737" i="8"/>
  <c r="AU737" i="8"/>
  <c r="AT737" i="8"/>
  <c r="AN737" i="8"/>
  <c r="AV736" i="8"/>
  <c r="AU736" i="8"/>
  <c r="AT736" i="8"/>
  <c r="AN736" i="8"/>
  <c r="AV735" i="8"/>
  <c r="AU735" i="8"/>
  <c r="AT735" i="8"/>
  <c r="AN735" i="8"/>
  <c r="AV734" i="8"/>
  <c r="AU734" i="8"/>
  <c r="AT734" i="8"/>
  <c r="AN734" i="8"/>
  <c r="AV733" i="8"/>
  <c r="AU733" i="8"/>
  <c r="AT733" i="8"/>
  <c r="AN733" i="8"/>
  <c r="AV732" i="8"/>
  <c r="AU732" i="8"/>
  <c r="AT732" i="8"/>
  <c r="AN732" i="8"/>
  <c r="AV731" i="8"/>
  <c r="AU731" i="8"/>
  <c r="AT731" i="8"/>
  <c r="AN731" i="8"/>
  <c r="AV730" i="8"/>
  <c r="AU730" i="8"/>
  <c r="AT730" i="8"/>
  <c r="AN730" i="8"/>
  <c r="AV729" i="8"/>
  <c r="AU729" i="8"/>
  <c r="AT729" i="8"/>
  <c r="AN729" i="8"/>
  <c r="AV728" i="8"/>
  <c r="AU728" i="8"/>
  <c r="AT728" i="8"/>
  <c r="AN728" i="8"/>
  <c r="AV727" i="8"/>
  <c r="AU727" i="8"/>
  <c r="AT727" i="8"/>
  <c r="AN727" i="8"/>
  <c r="AV726" i="8"/>
  <c r="AU726" i="8"/>
  <c r="AT726" i="8"/>
  <c r="AN726" i="8"/>
  <c r="AV725" i="8"/>
  <c r="AU725" i="8"/>
  <c r="AT725" i="8"/>
  <c r="AN725" i="8"/>
  <c r="AV724" i="8"/>
  <c r="AU724" i="8"/>
  <c r="AT724" i="8"/>
  <c r="AN724" i="8"/>
  <c r="AV723" i="8"/>
  <c r="AU723" i="8"/>
  <c r="AT723" i="8"/>
  <c r="AN723" i="8"/>
  <c r="AV722" i="8"/>
  <c r="AU722" i="8"/>
  <c r="AT722" i="8"/>
  <c r="AN722" i="8"/>
  <c r="AV721" i="8"/>
  <c r="AU721" i="8"/>
  <c r="AT721" i="8"/>
  <c r="AN721" i="8"/>
  <c r="AV720" i="8"/>
  <c r="AU720" i="8"/>
  <c r="AT720" i="8"/>
  <c r="AN720" i="8"/>
  <c r="AV719" i="8"/>
  <c r="AU719" i="8"/>
  <c r="AT719" i="8"/>
  <c r="AN719" i="8"/>
  <c r="AV718" i="8"/>
  <c r="AU718" i="8"/>
  <c r="AT718" i="8"/>
  <c r="AN718" i="8"/>
  <c r="AV717" i="8"/>
  <c r="AU717" i="8"/>
  <c r="AT717" i="8"/>
  <c r="AN717" i="8"/>
  <c r="AV716" i="8"/>
  <c r="AU716" i="8"/>
  <c r="AT716" i="8"/>
  <c r="AN716" i="8"/>
  <c r="AV715" i="8"/>
  <c r="AU715" i="8"/>
  <c r="AT715" i="8"/>
  <c r="AN715" i="8"/>
  <c r="AV714" i="8"/>
  <c r="AU714" i="8"/>
  <c r="AT714" i="8"/>
  <c r="AN714" i="8"/>
  <c r="AV713" i="8"/>
  <c r="AU713" i="8"/>
  <c r="AT713" i="8"/>
  <c r="AN713" i="8"/>
  <c r="AV712" i="8"/>
  <c r="AU712" i="8"/>
  <c r="AT712" i="8"/>
  <c r="AN712" i="8"/>
  <c r="AV711" i="8"/>
  <c r="AU711" i="8"/>
  <c r="AT711" i="8"/>
  <c r="AN711" i="8"/>
  <c r="AV710" i="8"/>
  <c r="AU710" i="8"/>
  <c r="AT710" i="8"/>
  <c r="AN710" i="8"/>
  <c r="AV709" i="8"/>
  <c r="AU709" i="8"/>
  <c r="AT709" i="8"/>
  <c r="AN709" i="8"/>
  <c r="AV708" i="8"/>
  <c r="AU708" i="8"/>
  <c r="AT708" i="8"/>
  <c r="AN708" i="8"/>
  <c r="AV707" i="8"/>
  <c r="AU707" i="8"/>
  <c r="AT707" i="8"/>
  <c r="AN707" i="8"/>
  <c r="AV706" i="8"/>
  <c r="AU706" i="8"/>
  <c r="AT706" i="8"/>
  <c r="AN706" i="8"/>
  <c r="AV705" i="8"/>
  <c r="AU705" i="8"/>
  <c r="AT705" i="8"/>
  <c r="AN705" i="8"/>
  <c r="AV704" i="8"/>
  <c r="AU704" i="8"/>
  <c r="AT704" i="8"/>
  <c r="AN704" i="8"/>
  <c r="AV703" i="8"/>
  <c r="AU703" i="8"/>
  <c r="AT703" i="8"/>
  <c r="AN703" i="8"/>
  <c r="AV702" i="8"/>
  <c r="AU702" i="8"/>
  <c r="AT702" i="8"/>
  <c r="AN702" i="8"/>
  <c r="AV701" i="8"/>
  <c r="AU701" i="8"/>
  <c r="AT701" i="8"/>
  <c r="AN701" i="8"/>
  <c r="AV700" i="8"/>
  <c r="AU700" i="8"/>
  <c r="AT700" i="8"/>
  <c r="AN700" i="8"/>
  <c r="AV699" i="8"/>
  <c r="AU699" i="8"/>
  <c r="AT699" i="8"/>
  <c r="AN699" i="8"/>
  <c r="AV698" i="8"/>
  <c r="AU698" i="8"/>
  <c r="AT698" i="8"/>
  <c r="AN698" i="8"/>
  <c r="AV697" i="8"/>
  <c r="AU697" i="8"/>
  <c r="AT697" i="8"/>
  <c r="AN697" i="8"/>
  <c r="AV696" i="8"/>
  <c r="AU696" i="8"/>
  <c r="AT696" i="8"/>
  <c r="AN696" i="8"/>
  <c r="AV695" i="8"/>
  <c r="AU695" i="8"/>
  <c r="AT695" i="8"/>
  <c r="AN695" i="8"/>
  <c r="AV694" i="8"/>
  <c r="AU694" i="8"/>
  <c r="AT694" i="8"/>
  <c r="AN694" i="8"/>
  <c r="AV693" i="8"/>
  <c r="AU693" i="8"/>
  <c r="AT693" i="8"/>
  <c r="AN693" i="8"/>
  <c r="AV692" i="8"/>
  <c r="AU692" i="8"/>
  <c r="AT692" i="8"/>
  <c r="AN692" i="8"/>
  <c r="AV691" i="8"/>
  <c r="AU691" i="8"/>
  <c r="AT691" i="8"/>
  <c r="AN691" i="8"/>
  <c r="AV690" i="8"/>
  <c r="AU690" i="8"/>
  <c r="AT690" i="8"/>
  <c r="AN690" i="8"/>
  <c r="AV689" i="8"/>
  <c r="AU689" i="8"/>
  <c r="AT689" i="8"/>
  <c r="AN689" i="8"/>
  <c r="AV688" i="8"/>
  <c r="AU688" i="8"/>
  <c r="AT688" i="8"/>
  <c r="AN688" i="8"/>
  <c r="AV687" i="8"/>
  <c r="AU687" i="8"/>
  <c r="AT687" i="8"/>
  <c r="AN687" i="8"/>
  <c r="AV686" i="8"/>
  <c r="AU686" i="8"/>
  <c r="AT686" i="8"/>
  <c r="AN686" i="8"/>
  <c r="AV685" i="8"/>
  <c r="AU685" i="8"/>
  <c r="AT685" i="8"/>
  <c r="AN685" i="8"/>
  <c r="AV684" i="8"/>
  <c r="AU684" i="8"/>
  <c r="AT684" i="8"/>
  <c r="AN684" i="8"/>
  <c r="AV683" i="8"/>
  <c r="AU683" i="8"/>
  <c r="AT683" i="8"/>
  <c r="AN683" i="8"/>
  <c r="AV682" i="8"/>
  <c r="AU682" i="8"/>
  <c r="AT682" i="8"/>
  <c r="AN682" i="8"/>
  <c r="AV681" i="8"/>
  <c r="AU681" i="8"/>
  <c r="AT681" i="8"/>
  <c r="AN681" i="8"/>
  <c r="AV680" i="8"/>
  <c r="AU680" i="8"/>
  <c r="AT680" i="8"/>
  <c r="AN680" i="8"/>
  <c r="AV679" i="8"/>
  <c r="AU679" i="8"/>
  <c r="AT679" i="8"/>
  <c r="AN679" i="8"/>
  <c r="AV678" i="8"/>
  <c r="AU678" i="8"/>
  <c r="AT678" i="8"/>
  <c r="AN678" i="8"/>
  <c r="AV677" i="8"/>
  <c r="AU677" i="8"/>
  <c r="AT677" i="8"/>
  <c r="AN677" i="8"/>
  <c r="AV676" i="8"/>
  <c r="AU676" i="8"/>
  <c r="AT676" i="8"/>
  <c r="AN676" i="8"/>
  <c r="AV675" i="8"/>
  <c r="AU675" i="8"/>
  <c r="AT675" i="8"/>
  <c r="AN675" i="8"/>
  <c r="AV674" i="8"/>
  <c r="AU674" i="8"/>
  <c r="AT674" i="8"/>
  <c r="AN674" i="8"/>
  <c r="AV673" i="8"/>
  <c r="AU673" i="8"/>
  <c r="AT673" i="8"/>
  <c r="AQ673" i="8"/>
  <c r="AN673" i="8"/>
  <c r="AV672" i="8"/>
  <c r="AU672" i="8"/>
  <c r="AT672" i="8"/>
  <c r="AN672" i="8"/>
  <c r="AV671" i="8"/>
  <c r="AU671" i="8"/>
  <c r="AT671" i="8"/>
  <c r="AN671" i="8"/>
  <c r="AV670" i="8"/>
  <c r="AU670" i="8"/>
  <c r="AT670" i="8"/>
  <c r="AN670" i="8"/>
  <c r="AV669" i="8"/>
  <c r="AU669" i="8"/>
  <c r="AT669" i="8"/>
  <c r="AN669" i="8"/>
  <c r="AV668" i="8"/>
  <c r="AU668" i="8"/>
  <c r="AT668" i="8"/>
  <c r="AN668" i="8"/>
  <c r="AV667" i="8"/>
  <c r="AU667" i="8"/>
  <c r="AT667" i="8"/>
  <c r="AN667" i="8"/>
  <c r="AV666" i="8"/>
  <c r="AU666" i="8"/>
  <c r="AT666" i="8"/>
  <c r="AN666" i="8"/>
  <c r="AV665" i="8"/>
  <c r="AU665" i="8"/>
  <c r="AT665" i="8"/>
  <c r="AN665" i="8"/>
  <c r="AV664" i="8"/>
  <c r="AU664" i="8"/>
  <c r="AT664" i="8"/>
  <c r="AR664" i="8"/>
  <c r="AN664" i="8"/>
  <c r="AV663" i="8"/>
  <c r="AU663" i="8"/>
  <c r="AT663" i="8"/>
  <c r="AN663" i="8"/>
  <c r="AV662" i="8"/>
  <c r="AU662" i="8"/>
  <c r="AT662" i="8"/>
  <c r="AN662" i="8"/>
  <c r="AV661" i="8"/>
  <c r="AU661" i="8"/>
  <c r="AT661" i="8"/>
  <c r="AN661" i="8"/>
  <c r="AV660" i="8"/>
  <c r="AU660" i="8"/>
  <c r="AT660" i="8"/>
  <c r="AN660" i="8"/>
  <c r="AV659" i="8"/>
  <c r="AU659" i="8"/>
  <c r="AT659" i="8"/>
  <c r="AN659" i="8"/>
  <c r="AV658" i="8"/>
  <c r="AU658" i="8"/>
  <c r="AT658" i="8"/>
  <c r="AN658" i="8"/>
  <c r="AV657" i="8"/>
  <c r="AU657" i="8"/>
  <c r="AT657" i="8"/>
  <c r="AN657" i="8"/>
  <c r="AV656" i="8"/>
  <c r="AU656" i="8"/>
  <c r="AT656" i="8"/>
  <c r="AN656" i="8"/>
  <c r="AV655" i="8"/>
  <c r="AU655" i="8"/>
  <c r="AT655" i="8"/>
  <c r="AN655" i="8"/>
  <c r="AV654" i="8"/>
  <c r="AU654" i="8"/>
  <c r="AT654" i="8"/>
  <c r="AN654" i="8"/>
  <c r="AV653" i="8"/>
  <c r="AU653" i="8"/>
  <c r="AT653" i="8"/>
  <c r="AN653" i="8"/>
  <c r="AV652" i="8"/>
  <c r="AU652" i="8"/>
  <c r="AT652" i="8"/>
  <c r="AN652" i="8"/>
  <c r="AV651" i="8"/>
  <c r="AU651" i="8"/>
  <c r="AT651" i="8"/>
  <c r="AN651" i="8"/>
  <c r="AV650" i="8"/>
  <c r="AU650" i="8"/>
  <c r="AT650" i="8"/>
  <c r="AN650" i="8"/>
  <c r="AV649" i="8"/>
  <c r="AU649" i="8"/>
  <c r="AT649" i="8"/>
  <c r="AN649" i="8"/>
  <c r="AV648" i="8"/>
  <c r="AU648" i="8"/>
  <c r="AT648" i="8"/>
  <c r="AN648" i="8"/>
  <c r="AV647" i="8"/>
  <c r="AU647" i="8"/>
  <c r="AT647" i="8"/>
  <c r="AN647" i="8"/>
  <c r="AV646" i="8"/>
  <c r="AU646" i="8"/>
  <c r="AT646" i="8"/>
  <c r="AN646" i="8"/>
  <c r="AV645" i="8"/>
  <c r="AU645" i="8"/>
  <c r="AT645" i="8"/>
  <c r="AN645" i="8"/>
  <c r="AV644" i="8"/>
  <c r="AU644" i="8"/>
  <c r="AT644" i="8"/>
  <c r="AN644" i="8"/>
  <c r="AV643" i="8"/>
  <c r="AU643" i="8"/>
  <c r="AT643" i="8"/>
  <c r="AN643" i="8"/>
  <c r="AV642" i="8"/>
  <c r="AU642" i="8"/>
  <c r="AT642" i="8"/>
  <c r="AN642" i="8"/>
  <c r="AV641" i="8"/>
  <c r="AU641" i="8"/>
  <c r="AT641" i="8"/>
  <c r="AN641" i="8"/>
  <c r="AV640" i="8"/>
  <c r="AU640" i="8"/>
  <c r="AT640" i="8"/>
  <c r="AN640" i="8"/>
  <c r="AV639" i="8"/>
  <c r="AU639" i="8"/>
  <c r="AT639" i="8"/>
  <c r="AN639" i="8"/>
  <c r="AV638" i="8"/>
  <c r="AU638" i="8"/>
  <c r="AT638" i="8"/>
  <c r="AN638" i="8"/>
  <c r="AV637" i="8"/>
  <c r="AU637" i="8"/>
  <c r="AT637" i="8"/>
  <c r="AN637" i="8"/>
  <c r="AV636" i="8"/>
  <c r="AU636" i="8"/>
  <c r="AT636" i="8"/>
  <c r="AN636" i="8"/>
  <c r="AV635" i="8"/>
  <c r="AU635" i="8"/>
  <c r="AT635" i="8"/>
  <c r="AN635" i="8"/>
  <c r="AV634" i="8"/>
  <c r="AU634" i="8"/>
  <c r="AT634" i="8"/>
  <c r="AN634" i="8"/>
  <c r="AV633" i="8"/>
  <c r="AU633" i="8"/>
  <c r="AT633" i="8"/>
  <c r="AN633" i="8"/>
  <c r="AV632" i="8"/>
  <c r="AU632" i="8"/>
  <c r="AT632" i="8"/>
  <c r="AN632" i="8"/>
  <c r="AV631" i="8"/>
  <c r="AU631" i="8"/>
  <c r="AT631" i="8"/>
  <c r="AN631" i="8"/>
  <c r="AV630" i="8"/>
  <c r="AU630" i="8"/>
  <c r="AT630" i="8"/>
  <c r="AN630" i="8"/>
  <c r="AV629" i="8"/>
  <c r="AU629" i="8"/>
  <c r="AT629" i="8"/>
  <c r="AN629" i="8"/>
  <c r="AV628" i="8"/>
  <c r="AU628" i="8"/>
  <c r="AT628" i="8"/>
  <c r="AN628" i="8"/>
  <c r="AV627" i="8"/>
  <c r="AU627" i="8"/>
  <c r="AT627" i="8"/>
  <c r="AN627" i="8"/>
  <c r="AV626" i="8"/>
  <c r="AU626" i="8"/>
  <c r="AT626" i="8"/>
  <c r="AQ626" i="8"/>
  <c r="AN626" i="8"/>
  <c r="AV625" i="8"/>
  <c r="AU625" i="8"/>
  <c r="AT625" i="8"/>
  <c r="AN625" i="8"/>
  <c r="AV624" i="8"/>
  <c r="AU624" i="8"/>
  <c r="AT624" i="8"/>
  <c r="AN624" i="8"/>
  <c r="AV623" i="8"/>
  <c r="AU623" i="8"/>
  <c r="AT623" i="8"/>
  <c r="AN623" i="8"/>
  <c r="AV622" i="8"/>
  <c r="AU622" i="8"/>
  <c r="AT622" i="8"/>
  <c r="AN622" i="8"/>
  <c r="AV621" i="8"/>
  <c r="AU621" i="8"/>
  <c r="AT621" i="8"/>
  <c r="AN621" i="8"/>
  <c r="AV620" i="8"/>
  <c r="AU620" i="8"/>
  <c r="AT620" i="8"/>
  <c r="AN620" i="8"/>
  <c r="AV619" i="8"/>
  <c r="AU619" i="8"/>
  <c r="AT619" i="8"/>
  <c r="AR619" i="8"/>
  <c r="AN619" i="8"/>
  <c r="AV618" i="8"/>
  <c r="AU618" i="8"/>
  <c r="AT618" i="8"/>
  <c r="AN618" i="8"/>
  <c r="AV617" i="8"/>
  <c r="AU617" i="8"/>
  <c r="AT617" i="8"/>
  <c r="AN617" i="8"/>
  <c r="AV616" i="8"/>
  <c r="AU616" i="8"/>
  <c r="AT616" i="8"/>
  <c r="AN616" i="8"/>
  <c r="AV615" i="8"/>
  <c r="AU615" i="8"/>
  <c r="AT615" i="8"/>
  <c r="AN615" i="8"/>
  <c r="AV614" i="8"/>
  <c r="AU614" i="8"/>
  <c r="AT614" i="8"/>
  <c r="AN614" i="8"/>
  <c r="AV613" i="8"/>
  <c r="AU613" i="8"/>
  <c r="AT613" i="8"/>
  <c r="AN613" i="8"/>
  <c r="AV612" i="8"/>
  <c r="AU612" i="8"/>
  <c r="AT612" i="8"/>
  <c r="AN612" i="8"/>
  <c r="AV611" i="8"/>
  <c r="AU611" i="8"/>
  <c r="AT611" i="8"/>
  <c r="AN611" i="8"/>
  <c r="AV610" i="8"/>
  <c r="AU610" i="8"/>
  <c r="AT610" i="8"/>
  <c r="AQ610" i="8"/>
  <c r="AN610" i="8"/>
  <c r="AV609" i="8"/>
  <c r="AU609" i="8"/>
  <c r="AT609" i="8"/>
  <c r="AN609" i="8"/>
  <c r="AV608" i="8"/>
  <c r="AU608" i="8"/>
  <c r="AT608" i="8"/>
  <c r="AN608" i="8"/>
  <c r="AV607" i="8"/>
  <c r="AU607" i="8"/>
  <c r="AT607" i="8"/>
  <c r="AN607" i="8"/>
  <c r="AV606" i="8"/>
  <c r="AU606" i="8"/>
  <c r="AT606" i="8"/>
  <c r="AN606" i="8"/>
  <c r="AV605" i="8"/>
  <c r="AU605" i="8"/>
  <c r="AT605" i="8"/>
  <c r="AN605" i="8"/>
  <c r="AV604" i="8"/>
  <c r="AU604" i="8"/>
  <c r="AT604" i="8"/>
  <c r="AN604" i="8"/>
  <c r="AV603" i="8"/>
  <c r="AU603" i="8"/>
  <c r="AT603" i="8"/>
  <c r="AN603" i="8"/>
  <c r="AV602" i="8"/>
  <c r="AU602" i="8"/>
  <c r="AT602" i="8"/>
  <c r="AS602" i="8"/>
  <c r="AN602" i="8"/>
  <c r="AV601" i="8"/>
  <c r="AU601" i="8"/>
  <c r="AT601" i="8"/>
  <c r="AN601" i="8"/>
  <c r="AV600" i="8"/>
  <c r="AU600" i="8"/>
  <c r="AT600" i="8"/>
  <c r="AN600" i="8"/>
  <c r="AV599" i="8"/>
  <c r="AU599" i="8"/>
  <c r="AT599" i="8"/>
  <c r="AN599" i="8"/>
  <c r="AV598" i="8"/>
  <c r="AU598" i="8"/>
  <c r="AT598" i="8"/>
  <c r="AN598" i="8"/>
  <c r="AV597" i="8"/>
  <c r="AU597" i="8"/>
  <c r="AT597" i="8"/>
  <c r="AN597" i="8"/>
  <c r="AV596" i="8"/>
  <c r="AU596" i="8"/>
  <c r="AT596" i="8"/>
  <c r="AN596" i="8"/>
  <c r="AV595" i="8"/>
  <c r="AU595" i="8"/>
  <c r="AT595" i="8"/>
  <c r="AN595" i="8"/>
  <c r="AV594" i="8"/>
  <c r="AU594" i="8"/>
  <c r="AT594" i="8"/>
  <c r="AN594" i="8"/>
  <c r="AV593" i="8"/>
  <c r="AU593" i="8"/>
  <c r="AT593" i="8"/>
  <c r="AS593" i="8"/>
  <c r="AN593" i="8"/>
  <c r="AV592" i="8"/>
  <c r="AU592" i="8"/>
  <c r="AT592" i="8"/>
  <c r="AN592" i="8"/>
  <c r="AV591" i="8"/>
  <c r="AU591" i="8"/>
  <c r="AT591" i="8"/>
  <c r="AN591" i="8"/>
  <c r="AV590" i="8"/>
  <c r="AU590" i="8"/>
  <c r="AT590" i="8"/>
  <c r="AN590" i="8"/>
  <c r="AV589" i="8"/>
  <c r="AU589" i="8"/>
  <c r="AT589" i="8"/>
  <c r="AN589" i="8"/>
  <c r="AV588" i="8"/>
  <c r="AU588" i="8"/>
  <c r="AT588" i="8"/>
  <c r="AN588" i="8"/>
  <c r="AV587" i="8"/>
  <c r="AU587" i="8"/>
  <c r="AT587" i="8"/>
  <c r="AN587" i="8"/>
  <c r="AV586" i="8"/>
  <c r="AU586" i="8"/>
  <c r="AT586" i="8"/>
  <c r="AR586" i="8"/>
  <c r="AN586" i="8"/>
  <c r="AV585" i="8"/>
  <c r="AU585" i="8"/>
  <c r="AT585" i="8"/>
  <c r="AN585" i="8"/>
  <c r="AV584" i="8"/>
  <c r="AU584" i="8"/>
  <c r="AT584" i="8"/>
  <c r="AN584" i="8"/>
  <c r="AV583" i="8"/>
  <c r="AU583" i="8"/>
  <c r="AT583" i="8"/>
  <c r="AN583" i="8"/>
  <c r="AV582" i="8"/>
  <c r="AU582" i="8"/>
  <c r="AT582" i="8"/>
  <c r="AN582" i="8"/>
  <c r="AV581" i="8"/>
  <c r="AU581" i="8"/>
  <c r="AT581" i="8"/>
  <c r="AN581" i="8"/>
  <c r="AV580" i="8"/>
  <c r="AU580" i="8"/>
  <c r="AT580" i="8"/>
  <c r="AN580" i="8"/>
  <c r="AV579" i="8"/>
  <c r="AU579" i="8"/>
  <c r="AT579" i="8"/>
  <c r="AN579" i="8"/>
  <c r="AV578" i="8"/>
  <c r="AU578" i="8"/>
  <c r="AT578" i="8"/>
  <c r="AQ578" i="8"/>
  <c r="AN578" i="8"/>
  <c r="AV577" i="8"/>
  <c r="AU577" i="8"/>
  <c r="AT577" i="8"/>
  <c r="AN577" i="8"/>
  <c r="AV576" i="8"/>
  <c r="AU576" i="8"/>
  <c r="AT576" i="8"/>
  <c r="AN576" i="8"/>
  <c r="AV575" i="8"/>
  <c r="AU575" i="8"/>
  <c r="AT575" i="8"/>
  <c r="AN575" i="8"/>
  <c r="AV574" i="8"/>
  <c r="AU574" i="8"/>
  <c r="AT574" i="8"/>
  <c r="AN574" i="8"/>
  <c r="AV573" i="8"/>
  <c r="AU573" i="8"/>
  <c r="AT573" i="8"/>
  <c r="AN573" i="8"/>
  <c r="AV572" i="8"/>
  <c r="AU572" i="8"/>
  <c r="AT572" i="8"/>
  <c r="AN572" i="8"/>
  <c r="AV571" i="8"/>
  <c r="AU571" i="8"/>
  <c r="AT571" i="8"/>
  <c r="AN571" i="8"/>
  <c r="AV570" i="8"/>
  <c r="AU570" i="8"/>
  <c r="AT570" i="8"/>
  <c r="AN570" i="8"/>
  <c r="AV569" i="8"/>
  <c r="AU569" i="8"/>
  <c r="AT569" i="8"/>
  <c r="AQ569" i="8"/>
  <c r="AN569" i="8"/>
  <c r="AV568" i="8"/>
  <c r="AU568" i="8"/>
  <c r="AT568" i="8"/>
  <c r="AN568" i="8"/>
  <c r="AV567" i="8"/>
  <c r="AU567" i="8"/>
  <c r="AT567" i="8"/>
  <c r="AN567" i="8"/>
  <c r="AV566" i="8"/>
  <c r="AU566" i="8"/>
  <c r="AT566" i="8"/>
  <c r="AN566" i="8"/>
  <c r="AV565" i="8"/>
  <c r="AU565" i="8"/>
  <c r="AT565" i="8"/>
  <c r="AN565" i="8"/>
  <c r="AV564" i="8"/>
  <c r="AU564" i="8"/>
  <c r="AT564" i="8"/>
  <c r="AN564" i="8"/>
  <c r="AV563" i="8"/>
  <c r="AU563" i="8"/>
  <c r="AT563" i="8"/>
  <c r="AN563" i="8"/>
  <c r="AV562" i="8"/>
  <c r="AU562" i="8"/>
  <c r="AT562" i="8"/>
  <c r="AN562" i="8"/>
  <c r="AV561" i="8"/>
  <c r="AU561" i="8"/>
  <c r="AT561" i="8"/>
  <c r="AQ561" i="8"/>
  <c r="AN561" i="8"/>
  <c r="AV560" i="8"/>
  <c r="AU560" i="8"/>
  <c r="AT560" i="8"/>
  <c r="AN560" i="8"/>
  <c r="AV559" i="8"/>
  <c r="AU559" i="8"/>
  <c r="AT559" i="8"/>
  <c r="AN559" i="8"/>
  <c r="AV558" i="8"/>
  <c r="AU558" i="8"/>
  <c r="AT558" i="8"/>
  <c r="AN558" i="8"/>
  <c r="AV557" i="8"/>
  <c r="AU557" i="8"/>
  <c r="AT557" i="8"/>
  <c r="AN557" i="8"/>
  <c r="AV556" i="8"/>
  <c r="AU556" i="8"/>
  <c r="AT556" i="8"/>
  <c r="AN556" i="8"/>
  <c r="AV555" i="8"/>
  <c r="AU555" i="8"/>
  <c r="AT555" i="8"/>
  <c r="AN555" i="8"/>
  <c r="AV554" i="8"/>
  <c r="AU554" i="8"/>
  <c r="AT554" i="8"/>
  <c r="AQ554" i="8"/>
  <c r="AN554" i="8"/>
  <c r="AV553" i="8"/>
  <c r="AU553" i="8"/>
  <c r="AT553" i="8"/>
  <c r="AN553" i="8"/>
  <c r="AV552" i="8"/>
  <c r="AU552" i="8"/>
  <c r="AT552" i="8"/>
  <c r="AN552" i="8"/>
  <c r="AV551" i="8"/>
  <c r="AU551" i="8"/>
  <c r="AT551" i="8"/>
  <c r="AN551" i="8"/>
  <c r="AV550" i="8"/>
  <c r="AU550" i="8"/>
  <c r="AT550" i="8"/>
  <c r="AN550" i="8"/>
  <c r="AV549" i="8"/>
  <c r="AU549" i="8"/>
  <c r="AT549" i="8"/>
  <c r="AN549" i="8"/>
  <c r="AV548" i="8"/>
  <c r="AU548" i="8"/>
  <c r="AT548" i="8"/>
  <c r="AN548" i="8"/>
  <c r="AV547" i="8"/>
  <c r="AU547" i="8"/>
  <c r="AT547" i="8"/>
  <c r="AN547" i="8"/>
  <c r="AV546" i="8"/>
  <c r="AU546" i="8"/>
  <c r="AT546" i="8"/>
  <c r="AN546" i="8"/>
  <c r="AV545" i="8"/>
  <c r="AU545" i="8"/>
  <c r="AT545" i="8"/>
  <c r="AN545" i="8"/>
  <c r="AV544" i="8"/>
  <c r="AU544" i="8"/>
  <c r="AT544" i="8"/>
  <c r="AN544" i="8"/>
  <c r="AV543" i="8"/>
  <c r="AU543" i="8"/>
  <c r="AT543" i="8"/>
  <c r="AN543" i="8"/>
  <c r="AV542" i="8"/>
  <c r="AU542" i="8"/>
  <c r="AT542" i="8"/>
  <c r="AN542" i="8"/>
  <c r="AV541" i="8"/>
  <c r="AU541" i="8"/>
  <c r="AT541" i="8"/>
  <c r="AN541" i="8"/>
  <c r="AV540" i="8"/>
  <c r="AU540" i="8"/>
  <c r="AT540" i="8"/>
  <c r="AN540" i="8"/>
  <c r="AV539" i="8"/>
  <c r="AU539" i="8"/>
  <c r="AT539" i="8"/>
  <c r="AN539" i="8"/>
  <c r="AV538" i="8"/>
  <c r="AU538" i="8"/>
  <c r="AT538" i="8"/>
  <c r="AQ538" i="8"/>
  <c r="AN538" i="8"/>
  <c r="AV537" i="8"/>
  <c r="AU537" i="8"/>
  <c r="AT537" i="8"/>
  <c r="AN537" i="8"/>
  <c r="AV536" i="8"/>
  <c r="AU536" i="8"/>
  <c r="AT536" i="8"/>
  <c r="AN536" i="8"/>
  <c r="AV535" i="8"/>
  <c r="AU535" i="8"/>
  <c r="AT535" i="8"/>
  <c r="AN535" i="8"/>
  <c r="AV534" i="8"/>
  <c r="AU534" i="8"/>
  <c r="AT534" i="8"/>
  <c r="AN534" i="8"/>
  <c r="AV533" i="8"/>
  <c r="AU533" i="8"/>
  <c r="AT533" i="8"/>
  <c r="AN533" i="8"/>
  <c r="AV532" i="8"/>
  <c r="AU532" i="8"/>
  <c r="AT532" i="8"/>
  <c r="AN532" i="8"/>
  <c r="AV531" i="8"/>
  <c r="AU531" i="8"/>
  <c r="AT531" i="8"/>
  <c r="AN531" i="8"/>
  <c r="AV530" i="8"/>
  <c r="AU530" i="8"/>
  <c r="AT530" i="8"/>
  <c r="AQ530" i="8"/>
  <c r="AN530" i="8"/>
  <c r="AV529" i="8"/>
  <c r="AU529" i="8"/>
  <c r="AT529" i="8"/>
  <c r="AN529" i="8"/>
  <c r="AV528" i="8"/>
  <c r="AU528" i="8"/>
  <c r="AT528" i="8"/>
  <c r="AN528" i="8"/>
  <c r="AV527" i="8"/>
  <c r="AU527" i="8"/>
  <c r="AT527" i="8"/>
  <c r="AN527" i="8"/>
  <c r="AV526" i="8"/>
  <c r="AU526" i="8"/>
  <c r="AT526" i="8"/>
  <c r="AN526" i="8"/>
  <c r="AV525" i="8"/>
  <c r="AU525" i="8"/>
  <c r="AT525" i="8"/>
  <c r="AN525" i="8"/>
  <c r="AV524" i="8"/>
  <c r="AU524" i="8"/>
  <c r="AT524" i="8"/>
  <c r="AN524" i="8"/>
  <c r="AV523" i="8"/>
  <c r="AU523" i="8"/>
  <c r="AT523" i="8"/>
  <c r="AQ523" i="8"/>
  <c r="AN523" i="8"/>
  <c r="AV522" i="8"/>
  <c r="AU522" i="8"/>
  <c r="AT522" i="8"/>
  <c r="AN522" i="8"/>
  <c r="AV521" i="8"/>
  <c r="AU521" i="8"/>
  <c r="AT521" i="8"/>
  <c r="AQ521" i="8"/>
  <c r="AN521" i="8"/>
  <c r="AV520" i="8"/>
  <c r="AU520" i="8"/>
  <c r="AT520" i="8"/>
  <c r="AQ520" i="8"/>
  <c r="AN520" i="8"/>
  <c r="AV519" i="8"/>
  <c r="AU519" i="8"/>
  <c r="AT519" i="8"/>
  <c r="AN519" i="8"/>
  <c r="AV518" i="8"/>
  <c r="AU518" i="8"/>
  <c r="AT518" i="8"/>
  <c r="AN518" i="8"/>
  <c r="AV517" i="8"/>
  <c r="AU517" i="8"/>
  <c r="AT517" i="8"/>
  <c r="AN517" i="8"/>
  <c r="AV516" i="8"/>
  <c r="AU516" i="8"/>
  <c r="AT516" i="8"/>
  <c r="AN516" i="8"/>
  <c r="AV515" i="8"/>
  <c r="AU515" i="8"/>
  <c r="AT515" i="8"/>
  <c r="AN515" i="8"/>
  <c r="AP515" i="8" s="1"/>
  <c r="BB515" i="8" s="1"/>
  <c r="AV514" i="8"/>
  <c r="AU514" i="8"/>
  <c r="AT514" i="8"/>
  <c r="AN514" i="8"/>
  <c r="AP514" i="8" s="1"/>
  <c r="BB514" i="8" s="1"/>
  <c r="AV513" i="8"/>
  <c r="AU513" i="8"/>
  <c r="AT513" i="8"/>
  <c r="AN513" i="8"/>
  <c r="AP513" i="8" s="1"/>
  <c r="BB513" i="8" s="1"/>
  <c r="AV512" i="8"/>
  <c r="AU512" i="8"/>
  <c r="AT512" i="8"/>
  <c r="AN512" i="8"/>
  <c r="AP512" i="8" s="1"/>
  <c r="BB512" i="8" s="1"/>
  <c r="AV511" i="8"/>
  <c r="AU511" i="8"/>
  <c r="AT511" i="8"/>
  <c r="AN511" i="8"/>
  <c r="AP511" i="8" s="1"/>
  <c r="BB511" i="8" s="1"/>
  <c r="AV510" i="8"/>
  <c r="AU510" i="8"/>
  <c r="AT510" i="8"/>
  <c r="AN510" i="8"/>
  <c r="AP510" i="8" s="1"/>
  <c r="AV509" i="8"/>
  <c r="AU509" i="8"/>
  <c r="AT509" i="8"/>
  <c r="AN509" i="8"/>
  <c r="AP509" i="8" s="1"/>
  <c r="AV508" i="8"/>
  <c r="AU508" i="8"/>
  <c r="AT508" i="8"/>
  <c r="AN508" i="8"/>
  <c r="AV507" i="8"/>
  <c r="AU507" i="8"/>
  <c r="AT507" i="8"/>
  <c r="AN507" i="8"/>
  <c r="AV506" i="8"/>
  <c r="AU506" i="8"/>
  <c r="AT506" i="8"/>
  <c r="AN506" i="8"/>
  <c r="AV505" i="8"/>
  <c r="AU505" i="8"/>
  <c r="AT505" i="8"/>
  <c r="AN505" i="8"/>
  <c r="AP505" i="8" s="1"/>
  <c r="BB505" i="8" s="1"/>
  <c r="AV504" i="8"/>
  <c r="AU504" i="8"/>
  <c r="AT504" i="8"/>
  <c r="AQ504" i="8"/>
  <c r="AN504" i="8"/>
  <c r="AV503" i="8"/>
  <c r="AU503" i="8"/>
  <c r="AT503" i="8"/>
  <c r="AN503" i="8"/>
  <c r="AV502" i="8"/>
  <c r="AU502" i="8"/>
  <c r="AT502" i="8"/>
  <c r="AN502" i="8"/>
  <c r="AV501" i="8"/>
  <c r="AU501" i="8"/>
  <c r="AT501" i="8"/>
  <c r="AN501" i="8"/>
  <c r="AV500" i="8"/>
  <c r="AU500" i="8"/>
  <c r="AT500" i="8"/>
  <c r="AN500" i="8"/>
  <c r="AV499" i="8"/>
  <c r="AU499" i="8"/>
  <c r="AT499" i="8"/>
  <c r="AN499" i="8"/>
  <c r="AP499" i="8" s="1"/>
  <c r="BB499" i="8" s="1"/>
  <c r="AV498" i="8"/>
  <c r="AU498" i="8"/>
  <c r="AT498" i="8"/>
  <c r="AN498" i="8"/>
  <c r="AP498" i="8" s="1"/>
  <c r="BB498" i="8" s="1"/>
  <c r="AV497" i="8"/>
  <c r="AU497" i="8"/>
  <c r="AT497" i="8"/>
  <c r="AN497" i="8"/>
  <c r="AV496" i="8"/>
  <c r="AU496" i="8"/>
  <c r="AT496" i="8"/>
  <c r="AN496" i="8"/>
  <c r="AP496" i="8" s="1"/>
  <c r="BB496" i="8" s="1"/>
  <c r="AV495" i="8"/>
  <c r="AU495" i="8"/>
  <c r="AT495" i="8"/>
  <c r="AN495" i="8"/>
  <c r="AV494" i="8"/>
  <c r="AU494" i="8"/>
  <c r="AT494" i="8"/>
  <c r="AN494" i="8"/>
  <c r="AV493" i="8"/>
  <c r="AU493" i="8"/>
  <c r="AT493" i="8"/>
  <c r="AN493" i="8"/>
  <c r="AV492" i="8"/>
  <c r="AU492" i="8"/>
  <c r="AT492" i="8"/>
  <c r="AN492" i="8"/>
  <c r="AV491" i="8"/>
  <c r="AU491" i="8"/>
  <c r="AT491" i="8"/>
  <c r="AN491" i="8"/>
  <c r="AP491" i="8" s="1"/>
  <c r="BB491" i="8" s="1"/>
  <c r="AV490" i="8"/>
  <c r="AU490" i="8"/>
  <c r="AT490" i="8"/>
  <c r="AN490" i="8"/>
  <c r="AV489" i="8"/>
  <c r="AU489" i="8"/>
  <c r="AT489" i="8"/>
  <c r="AN489" i="8"/>
  <c r="AP489" i="8" s="1"/>
  <c r="AV488" i="8"/>
  <c r="AU488" i="8"/>
  <c r="AT488" i="8"/>
  <c r="AN488" i="8"/>
  <c r="AV487" i="8"/>
  <c r="AU487" i="8"/>
  <c r="AT487" i="8"/>
  <c r="AN487" i="8"/>
  <c r="AV486" i="8"/>
  <c r="AU486" i="8"/>
  <c r="AT486" i="8"/>
  <c r="AN486" i="8"/>
  <c r="AP486" i="8" s="1"/>
  <c r="AV485" i="8"/>
  <c r="AU485" i="8"/>
  <c r="AT485" i="8"/>
  <c r="AN485" i="8"/>
  <c r="AP485" i="8" s="1"/>
  <c r="AV484" i="8"/>
  <c r="AU484" i="8"/>
  <c r="AT484" i="8"/>
  <c r="AN484" i="8"/>
  <c r="AV483" i="8"/>
  <c r="AU483" i="8"/>
  <c r="AT483" i="8"/>
  <c r="AN483" i="8"/>
  <c r="AV482" i="8"/>
  <c r="AU482" i="8"/>
  <c r="AT482" i="8"/>
  <c r="AQ482" i="8"/>
  <c r="AN482" i="8"/>
  <c r="AP482" i="8" s="1"/>
  <c r="BB482" i="8" s="1"/>
  <c r="AV481" i="8"/>
  <c r="AU481" i="8"/>
  <c r="AT481" i="8"/>
  <c r="AN481" i="8"/>
  <c r="AP481" i="8" s="1"/>
  <c r="BB481" i="8" s="1"/>
  <c r="AV480" i="8"/>
  <c r="AU480" i="8"/>
  <c r="AT480" i="8"/>
  <c r="AQ480" i="8"/>
  <c r="AN480" i="8"/>
  <c r="AV479" i="8"/>
  <c r="AU479" i="8"/>
  <c r="AT479" i="8"/>
  <c r="AN479" i="8"/>
  <c r="AV478" i="8"/>
  <c r="AU478" i="8"/>
  <c r="AT478" i="8"/>
  <c r="AN478" i="8"/>
  <c r="AV477" i="8"/>
  <c r="AU477" i="8"/>
  <c r="AT477" i="8"/>
  <c r="AN477" i="8"/>
  <c r="AV476" i="8"/>
  <c r="AU476" i="8"/>
  <c r="AT476" i="8"/>
  <c r="AN476" i="8"/>
  <c r="AV475" i="8"/>
  <c r="AU475" i="8"/>
  <c r="AT475" i="8"/>
  <c r="AN475" i="8"/>
  <c r="AV474" i="8"/>
  <c r="AU474" i="8"/>
  <c r="AT474" i="8"/>
  <c r="AQ474" i="8"/>
  <c r="AN474" i="8"/>
  <c r="AV473" i="8"/>
  <c r="AU473" i="8"/>
  <c r="AT473" i="8"/>
  <c r="AN473" i="8"/>
  <c r="AV472" i="8"/>
  <c r="AU472" i="8"/>
  <c r="AT472" i="8"/>
  <c r="AN472" i="8"/>
  <c r="AV471" i="8"/>
  <c r="AU471" i="8"/>
  <c r="AT471" i="8"/>
  <c r="AN471" i="8"/>
  <c r="AV470" i="8"/>
  <c r="AU470" i="8"/>
  <c r="AT470" i="8"/>
  <c r="AN470" i="8"/>
  <c r="AP470" i="8" s="1"/>
  <c r="AV469" i="8"/>
  <c r="AU469" i="8"/>
  <c r="AT469" i="8"/>
  <c r="AN469" i="8"/>
  <c r="AP469" i="8" s="1"/>
  <c r="BB469" i="8" s="1"/>
  <c r="AV468" i="8"/>
  <c r="AU468" i="8"/>
  <c r="AT468" i="8"/>
  <c r="AN468" i="8"/>
  <c r="AV467" i="8"/>
  <c r="AU467" i="8"/>
  <c r="AT467" i="8"/>
  <c r="AN467" i="8"/>
  <c r="AP467" i="8" s="1"/>
  <c r="BB467" i="8" s="1"/>
  <c r="AV466" i="8"/>
  <c r="AU466" i="8"/>
  <c r="AT466" i="8"/>
  <c r="AN466" i="8"/>
  <c r="AP466" i="8" s="1"/>
  <c r="BB466" i="8" s="1"/>
  <c r="AV465" i="8"/>
  <c r="AU465" i="8"/>
  <c r="AT465" i="8"/>
  <c r="AN465" i="8"/>
  <c r="AP465" i="8" s="1"/>
  <c r="BB465" i="8" s="1"/>
  <c r="AV464" i="8"/>
  <c r="AU464" i="8"/>
  <c r="AT464" i="8"/>
  <c r="AN464" i="8"/>
  <c r="AP464" i="8" s="1"/>
  <c r="BB464" i="8" s="1"/>
  <c r="AV463" i="8"/>
  <c r="AU463" i="8"/>
  <c r="AT463" i="8"/>
  <c r="AN463" i="8"/>
  <c r="AP463" i="8" s="1"/>
  <c r="BB463" i="8" s="1"/>
  <c r="AV462" i="8"/>
  <c r="AU462" i="8"/>
  <c r="AT462" i="8"/>
  <c r="AN462" i="8"/>
  <c r="AP462" i="8" s="1"/>
  <c r="AV461" i="8"/>
  <c r="AU461" i="8"/>
  <c r="AT461" i="8"/>
  <c r="AN461" i="8"/>
  <c r="AP461" i="8" s="1"/>
  <c r="BB461" i="8" s="1"/>
  <c r="AV460" i="8"/>
  <c r="AU460" i="8"/>
  <c r="AT460" i="8"/>
  <c r="AN460" i="8"/>
  <c r="AV459" i="8"/>
  <c r="AU459" i="8"/>
  <c r="AT459" i="8"/>
  <c r="AN459" i="8"/>
  <c r="AV458" i="8"/>
  <c r="AU458" i="8"/>
  <c r="AT458" i="8"/>
  <c r="AN458" i="8"/>
  <c r="AP458" i="8" s="1"/>
  <c r="AV457" i="8"/>
  <c r="AU457" i="8"/>
  <c r="AT457" i="8"/>
  <c r="AN457" i="8"/>
  <c r="AP457" i="8" s="1"/>
  <c r="BB457" i="8" s="1"/>
  <c r="AV456" i="8"/>
  <c r="AU456" i="8"/>
  <c r="AT456" i="8"/>
  <c r="AN456" i="8"/>
  <c r="AV455" i="8"/>
  <c r="AU455" i="8"/>
  <c r="AT455" i="8"/>
  <c r="AN455" i="8"/>
  <c r="AV454" i="8"/>
  <c r="AU454" i="8"/>
  <c r="AT454" i="8"/>
  <c r="AN454" i="8"/>
  <c r="AP454" i="8" s="1"/>
  <c r="AV453" i="8"/>
  <c r="AU453" i="8"/>
  <c r="AT453" i="8"/>
  <c r="AN453" i="8"/>
  <c r="AV452" i="8"/>
  <c r="AU452" i="8"/>
  <c r="AT452" i="8"/>
  <c r="AN452" i="8"/>
  <c r="AV451" i="8"/>
  <c r="AU451" i="8"/>
  <c r="AT451" i="8"/>
  <c r="AN451" i="8"/>
  <c r="AV450" i="8"/>
  <c r="AU450" i="8"/>
  <c r="AT450" i="8"/>
  <c r="AQ450" i="8"/>
  <c r="AN450" i="8"/>
  <c r="AP450" i="8" s="1"/>
  <c r="BB450" i="8" s="1"/>
  <c r="AV449" i="8"/>
  <c r="AU449" i="8"/>
  <c r="AT449" i="8"/>
  <c r="AN449" i="8"/>
  <c r="AP449" i="8" s="1"/>
  <c r="BB449" i="8" s="1"/>
  <c r="AV448" i="8"/>
  <c r="AU448" i="8"/>
  <c r="AT448" i="8"/>
  <c r="AN448" i="8"/>
  <c r="AP448" i="8" s="1"/>
  <c r="BB448" i="8" s="1"/>
  <c r="AV447" i="8"/>
  <c r="AU447" i="8"/>
  <c r="AT447" i="8"/>
  <c r="AN447" i="8"/>
  <c r="AV446" i="8"/>
  <c r="AU446" i="8"/>
  <c r="AT446" i="8"/>
  <c r="AN446" i="8"/>
  <c r="AP446" i="8" s="1"/>
  <c r="AV445" i="8"/>
  <c r="AU445" i="8"/>
  <c r="AT445" i="8"/>
  <c r="AN445" i="8"/>
  <c r="AP445" i="8" s="1"/>
  <c r="BB445" i="8" s="1"/>
  <c r="AV444" i="8"/>
  <c r="AU444" i="8"/>
  <c r="AT444" i="8"/>
  <c r="AN444" i="8"/>
  <c r="AV443" i="8"/>
  <c r="AU443" i="8"/>
  <c r="AT443" i="8"/>
  <c r="AN443" i="8"/>
  <c r="AV442" i="8"/>
  <c r="AU442" i="8"/>
  <c r="AT442" i="8"/>
  <c r="AQ442" i="8"/>
  <c r="AN442" i="8"/>
  <c r="AV441" i="8"/>
  <c r="AU441" i="8"/>
  <c r="AT441" i="8"/>
  <c r="AN441" i="8"/>
  <c r="AV440" i="8"/>
  <c r="AU440" i="8"/>
  <c r="AT440" i="8"/>
  <c r="AN440" i="8"/>
  <c r="AV439" i="8"/>
  <c r="AU439" i="8"/>
  <c r="AT439" i="8"/>
  <c r="AN439" i="8"/>
  <c r="AV438" i="8"/>
  <c r="AU438" i="8"/>
  <c r="AT438" i="8"/>
  <c r="AN438" i="8"/>
  <c r="AV437" i="8"/>
  <c r="AU437" i="8"/>
  <c r="AT437" i="8"/>
  <c r="AN437" i="8"/>
  <c r="AV436" i="8"/>
  <c r="AU436" i="8"/>
  <c r="AT436" i="8"/>
  <c r="AN436" i="8"/>
  <c r="AV435" i="8"/>
  <c r="AU435" i="8"/>
  <c r="AT435" i="8"/>
  <c r="AN435" i="8"/>
  <c r="AP435" i="8" s="1"/>
  <c r="BB435" i="8" s="1"/>
  <c r="AV434" i="8"/>
  <c r="AU434" i="8"/>
  <c r="AT434" i="8"/>
  <c r="AQ434" i="8"/>
  <c r="AN434" i="8"/>
  <c r="AV433" i="8"/>
  <c r="AU433" i="8"/>
  <c r="AT433" i="8"/>
  <c r="AN433" i="8"/>
  <c r="AP433" i="8" s="1"/>
  <c r="BB433" i="8" s="1"/>
  <c r="AV432" i="8"/>
  <c r="AU432" i="8"/>
  <c r="AT432" i="8"/>
  <c r="AN432" i="8"/>
  <c r="AP432" i="8" s="1"/>
  <c r="BB432" i="8" s="1"/>
  <c r="AV431" i="8"/>
  <c r="AU431" i="8"/>
  <c r="AT431" i="8"/>
  <c r="AN431" i="8"/>
  <c r="AP431" i="8" s="1"/>
  <c r="BB431" i="8" s="1"/>
  <c r="AV430" i="8"/>
  <c r="AU430" i="8"/>
  <c r="AT430" i="8"/>
  <c r="AN430" i="8"/>
  <c r="AP430" i="8" s="1"/>
  <c r="AV429" i="8"/>
  <c r="AU429" i="8"/>
  <c r="AT429" i="8"/>
  <c r="AN429" i="8"/>
  <c r="AP429" i="8" s="1"/>
  <c r="BB429" i="8" s="1"/>
  <c r="AV428" i="8"/>
  <c r="AU428" i="8"/>
  <c r="AT428" i="8"/>
  <c r="AN428" i="8"/>
  <c r="AV427" i="8"/>
  <c r="AU427" i="8"/>
  <c r="AT427" i="8"/>
  <c r="AN427" i="8"/>
  <c r="AP427" i="8" s="1"/>
  <c r="BB427" i="8" s="1"/>
  <c r="AV426" i="8"/>
  <c r="AU426" i="8"/>
  <c r="AT426" i="8"/>
  <c r="AQ426" i="8"/>
  <c r="AN426" i="8"/>
  <c r="AV425" i="8"/>
  <c r="AU425" i="8"/>
  <c r="AT425" i="8"/>
  <c r="AN425" i="8"/>
  <c r="AV424" i="8"/>
  <c r="AU424" i="8"/>
  <c r="AT424" i="8"/>
  <c r="AN424" i="8"/>
  <c r="AV423" i="8"/>
  <c r="AU423" i="8"/>
  <c r="AT423" i="8"/>
  <c r="AN423" i="8"/>
  <c r="AV422" i="8"/>
  <c r="AU422" i="8"/>
  <c r="AT422" i="8"/>
  <c r="AN422" i="8"/>
  <c r="AV421" i="8"/>
  <c r="AU421" i="8"/>
  <c r="AT421" i="8"/>
  <c r="AN421" i="8"/>
  <c r="AV420" i="8"/>
  <c r="AU420" i="8"/>
  <c r="AT420" i="8"/>
  <c r="AN420" i="8"/>
  <c r="AV419" i="8"/>
  <c r="AU419" i="8"/>
  <c r="AT419" i="8"/>
  <c r="AQ419" i="8"/>
  <c r="AN419" i="8"/>
  <c r="AV418" i="8"/>
  <c r="AU418" i="8"/>
  <c r="AT418" i="8"/>
  <c r="AN418" i="8"/>
  <c r="AV417" i="8"/>
  <c r="AU417" i="8"/>
  <c r="AT417" i="8"/>
  <c r="AN417" i="8"/>
  <c r="AV416" i="8"/>
  <c r="AU416" i="8"/>
  <c r="AT416" i="8"/>
  <c r="AN416" i="8"/>
  <c r="AV415" i="8"/>
  <c r="AU415" i="8"/>
  <c r="AT415" i="8"/>
  <c r="AN415" i="8"/>
  <c r="AP415" i="8" s="1"/>
  <c r="AV414" i="8"/>
  <c r="AU414" i="8"/>
  <c r="AT414" i="8"/>
  <c r="AN414" i="8"/>
  <c r="AP414" i="8" s="1"/>
  <c r="AV413" i="8"/>
  <c r="AU413" i="8"/>
  <c r="AT413" i="8"/>
  <c r="AN413" i="8"/>
  <c r="AV412" i="8"/>
  <c r="AU412" i="8"/>
  <c r="AT412" i="8"/>
  <c r="AN412" i="8"/>
  <c r="AV411" i="8"/>
  <c r="AU411" i="8"/>
  <c r="AT411" i="8"/>
  <c r="AN411" i="8"/>
  <c r="AP411" i="8" s="1"/>
  <c r="BB411" i="8" s="1"/>
  <c r="AV410" i="8"/>
  <c r="AU410" i="8"/>
  <c r="AT410" i="8"/>
  <c r="AN410" i="8"/>
  <c r="AP410" i="8" s="1"/>
  <c r="AV409" i="8"/>
  <c r="AU409" i="8"/>
  <c r="AT409" i="8"/>
  <c r="AN409" i="8"/>
  <c r="AP409" i="8" s="1"/>
  <c r="BB409" i="8" s="1"/>
  <c r="AV408" i="8"/>
  <c r="AU408" i="8"/>
  <c r="AT408" i="8"/>
  <c r="AN408" i="8"/>
  <c r="AV407" i="8"/>
  <c r="AU407" i="8"/>
  <c r="AT407" i="8"/>
  <c r="AN407" i="8"/>
  <c r="AV406" i="8"/>
  <c r="AU406" i="8"/>
  <c r="AT406" i="8"/>
  <c r="AN406" i="8"/>
  <c r="AP406" i="8" s="1"/>
  <c r="AV405" i="8"/>
  <c r="AU405" i="8"/>
  <c r="AT405" i="8"/>
  <c r="AN405" i="8"/>
  <c r="AV404" i="8"/>
  <c r="AU404" i="8"/>
  <c r="AT404" i="8"/>
  <c r="AN404" i="8"/>
  <c r="AV403" i="8"/>
  <c r="AU403" i="8"/>
  <c r="AT403" i="8"/>
  <c r="AN403" i="8"/>
  <c r="AP403" i="8" s="1"/>
  <c r="BB403" i="8" s="1"/>
  <c r="AV402" i="8"/>
  <c r="AU402" i="8"/>
  <c r="AT402" i="8"/>
  <c r="AN402" i="8"/>
  <c r="AP402" i="8" s="1"/>
  <c r="BB402" i="8" s="1"/>
  <c r="AV401" i="8"/>
  <c r="AU401" i="8"/>
  <c r="AT401" i="8"/>
  <c r="AN401" i="8"/>
  <c r="AP401" i="8" s="1"/>
  <c r="AV400" i="8"/>
  <c r="AU400" i="8"/>
  <c r="AT400" i="8"/>
  <c r="AN400" i="8"/>
  <c r="AV399" i="8"/>
  <c r="AU399" i="8"/>
  <c r="AT399" i="8"/>
  <c r="AN399" i="8"/>
  <c r="AV398" i="8"/>
  <c r="AU398" i="8"/>
  <c r="AT398" i="8"/>
  <c r="AN398" i="8"/>
  <c r="AV397" i="8"/>
  <c r="AU397" i="8"/>
  <c r="AT397" i="8"/>
  <c r="AN397" i="8"/>
  <c r="AP397" i="8" s="1"/>
  <c r="AV396" i="8"/>
  <c r="AU396" i="8"/>
  <c r="AT396" i="8"/>
  <c r="AN396" i="8"/>
  <c r="AV395" i="8"/>
  <c r="AU395" i="8"/>
  <c r="AT395" i="8"/>
  <c r="AN395" i="8"/>
  <c r="AP395" i="8" s="1"/>
  <c r="BB395" i="8" s="1"/>
  <c r="AV394" i="8"/>
  <c r="AU394" i="8"/>
  <c r="AT394" i="8"/>
  <c r="AN394" i="8"/>
  <c r="AP394" i="8" s="1"/>
  <c r="BB394" i="8" s="1"/>
  <c r="AV393" i="8"/>
  <c r="AU393" i="8"/>
  <c r="AT393" i="8"/>
  <c r="AN393" i="8"/>
  <c r="AP393" i="8" s="1"/>
  <c r="BB393" i="8" s="1"/>
  <c r="AV392" i="8"/>
  <c r="AU392" i="8"/>
  <c r="AT392" i="8"/>
  <c r="AN392" i="8"/>
  <c r="AO392" i="8" s="1"/>
  <c r="AV391" i="8"/>
  <c r="AU391" i="8"/>
  <c r="AT391" i="8"/>
  <c r="AN391" i="8"/>
  <c r="AV390" i="8"/>
  <c r="AU390" i="8"/>
  <c r="AT390" i="8"/>
  <c r="AN390" i="8"/>
  <c r="AP390" i="8" s="1"/>
  <c r="BB390" i="8" s="1"/>
  <c r="AV389" i="8"/>
  <c r="AU389" i="8"/>
  <c r="AT389" i="8"/>
  <c r="AN389" i="8"/>
  <c r="AP389" i="8" s="1"/>
  <c r="BB389" i="8" s="1"/>
  <c r="AV388" i="8"/>
  <c r="AU388" i="8"/>
  <c r="AT388" i="8"/>
  <c r="AN388" i="8"/>
  <c r="AV387" i="8"/>
  <c r="AU387" i="8"/>
  <c r="AT387" i="8"/>
  <c r="AQ387" i="8"/>
  <c r="AN387" i="8"/>
  <c r="AV386" i="8"/>
  <c r="AU386" i="8"/>
  <c r="AT386" i="8"/>
  <c r="AN386" i="8"/>
  <c r="AP386" i="8" s="1"/>
  <c r="AV385" i="8"/>
  <c r="AU385" i="8"/>
  <c r="AT385" i="8"/>
  <c r="AN385" i="8"/>
  <c r="AP385" i="8" s="1"/>
  <c r="BB385" i="8" s="1"/>
  <c r="AV384" i="8"/>
  <c r="AU384" i="8"/>
  <c r="AT384" i="8"/>
  <c r="AN384" i="8"/>
  <c r="AP384" i="8" s="1"/>
  <c r="BB384" i="8" s="1"/>
  <c r="AV383" i="8"/>
  <c r="AU383" i="8"/>
  <c r="AT383" i="8"/>
  <c r="AN383" i="8"/>
  <c r="AP383" i="8" s="1"/>
  <c r="BB383" i="8" s="1"/>
  <c r="AV382" i="8"/>
  <c r="AU382" i="8"/>
  <c r="AT382" i="8"/>
  <c r="AN382" i="8"/>
  <c r="AP382" i="8" s="1"/>
  <c r="BB382" i="8" s="1"/>
  <c r="AV381" i="8"/>
  <c r="AU381" i="8"/>
  <c r="AT381" i="8"/>
  <c r="AN381" i="8"/>
  <c r="AP381" i="8" s="1"/>
  <c r="BB381" i="8" s="1"/>
  <c r="AV380" i="8"/>
  <c r="AU380" i="8"/>
  <c r="AT380" i="8"/>
  <c r="AN380" i="8"/>
  <c r="AV379" i="8"/>
  <c r="AU379" i="8"/>
  <c r="AT379" i="8"/>
  <c r="AN379" i="8"/>
  <c r="AV378" i="8"/>
  <c r="AU378" i="8"/>
  <c r="AT378" i="8"/>
  <c r="AN378" i="8"/>
  <c r="AV377" i="8"/>
  <c r="AU377" i="8"/>
  <c r="AT377" i="8"/>
  <c r="AN377" i="8"/>
  <c r="AP377" i="8" s="1"/>
  <c r="BB377" i="8" s="1"/>
  <c r="AV376" i="8"/>
  <c r="AU376" i="8"/>
  <c r="AT376" i="8"/>
  <c r="AN376" i="8"/>
  <c r="AV375" i="8"/>
  <c r="AU375" i="8"/>
  <c r="AT375" i="8"/>
  <c r="AN375" i="8"/>
  <c r="AP375" i="8" s="1"/>
  <c r="BB375" i="8" s="1"/>
  <c r="AV374" i="8"/>
  <c r="AU374" i="8"/>
  <c r="AT374" i="8"/>
  <c r="AN374" i="8"/>
  <c r="AP374" i="8" s="1"/>
  <c r="BB374" i="8" s="1"/>
  <c r="AV373" i="8"/>
  <c r="AU373" i="8"/>
  <c r="AT373" i="8"/>
  <c r="AN373" i="8"/>
  <c r="AV372" i="8"/>
  <c r="AU372" i="8"/>
  <c r="AT372" i="8"/>
  <c r="AN372" i="8"/>
  <c r="AV371" i="8"/>
  <c r="AU371" i="8"/>
  <c r="AT371" i="8"/>
  <c r="AN371" i="8"/>
  <c r="AP371" i="8" s="1"/>
  <c r="BB371" i="8" s="1"/>
  <c r="AV370" i="8"/>
  <c r="AU370" i="8"/>
  <c r="AT370" i="8"/>
  <c r="AN370" i="8"/>
  <c r="AP370" i="8" s="1"/>
  <c r="BB370" i="8" s="1"/>
  <c r="AV369" i="8"/>
  <c r="AU369" i="8"/>
  <c r="AT369" i="8"/>
  <c r="AN369" i="8"/>
  <c r="AP369" i="8" s="1"/>
  <c r="BB369" i="8" s="1"/>
  <c r="AV368" i="8"/>
  <c r="AU368" i="8"/>
  <c r="AT368" i="8"/>
  <c r="AN368" i="8"/>
  <c r="AP368" i="8" s="1"/>
  <c r="BB368" i="8" s="1"/>
  <c r="AV367" i="8"/>
  <c r="AU367" i="8"/>
  <c r="AT367" i="8"/>
  <c r="AN367" i="8"/>
  <c r="AP367" i="8" s="1"/>
  <c r="AV366" i="8"/>
  <c r="AU366" i="8"/>
  <c r="AT366" i="8"/>
  <c r="AN366" i="8"/>
  <c r="AP366" i="8" s="1"/>
  <c r="AV365" i="8"/>
  <c r="AU365" i="8"/>
  <c r="AT365" i="8"/>
  <c r="AN365" i="8"/>
  <c r="AV364" i="8"/>
  <c r="AU364" i="8"/>
  <c r="AT364" i="8"/>
  <c r="AN364" i="8"/>
  <c r="AV363" i="8"/>
  <c r="AU363" i="8"/>
  <c r="AT363" i="8"/>
  <c r="AN363" i="8"/>
  <c r="AP363" i="8" s="1"/>
  <c r="BB363" i="8" s="1"/>
  <c r="AV362" i="8"/>
  <c r="AU362" i="8"/>
  <c r="AT362" i="8"/>
  <c r="AN362" i="8"/>
  <c r="AP362" i="8" s="1"/>
  <c r="AV361" i="8"/>
  <c r="AU361" i="8"/>
  <c r="AT361" i="8"/>
  <c r="AN361" i="8"/>
  <c r="AP361" i="8" s="1"/>
  <c r="BB361" i="8" s="1"/>
  <c r="AV360" i="8"/>
  <c r="AU360" i="8"/>
  <c r="AT360" i="8"/>
  <c r="AN360" i="8"/>
  <c r="AV359" i="8"/>
  <c r="AU359" i="8"/>
  <c r="AT359" i="8"/>
  <c r="AN359" i="8"/>
  <c r="AV358" i="8"/>
  <c r="AU358" i="8"/>
  <c r="AT358" i="8"/>
  <c r="AN358" i="8"/>
  <c r="AP358" i="8" s="1"/>
  <c r="AV357" i="8"/>
  <c r="AU357" i="8"/>
  <c r="AT357" i="8"/>
  <c r="AN357" i="8"/>
  <c r="AO357" i="8" s="1"/>
  <c r="AV356" i="8"/>
  <c r="AU356" i="8"/>
  <c r="AT356" i="8"/>
  <c r="AN356" i="8"/>
  <c r="AV355" i="8"/>
  <c r="AU355" i="8"/>
  <c r="AT355" i="8"/>
  <c r="AN355" i="8"/>
  <c r="AP355" i="8" s="1"/>
  <c r="BB355" i="8" s="1"/>
  <c r="AV354" i="8"/>
  <c r="AU354" i="8"/>
  <c r="AT354" i="8"/>
  <c r="AN354" i="8"/>
  <c r="AP354" i="8" s="1"/>
  <c r="AV353" i="8"/>
  <c r="AU353" i="8"/>
  <c r="AT353" i="8"/>
  <c r="AN353" i="8"/>
  <c r="AP353" i="8" s="1"/>
  <c r="BB353" i="8" s="1"/>
  <c r="AV352" i="8"/>
  <c r="AU352" i="8"/>
  <c r="AT352" i="8"/>
  <c r="AN352" i="8"/>
  <c r="AP352" i="8" s="1"/>
  <c r="BB352" i="8" s="1"/>
  <c r="AV351" i="8"/>
  <c r="AU351" i="8"/>
  <c r="AT351" i="8"/>
  <c r="AN351" i="8"/>
  <c r="AV350" i="8"/>
  <c r="AU350" i="8"/>
  <c r="AT350" i="8"/>
  <c r="AN350" i="8"/>
  <c r="AP350" i="8" s="1"/>
  <c r="AV349" i="8"/>
  <c r="AU349" i="8"/>
  <c r="AT349" i="8"/>
  <c r="AN349" i="8"/>
  <c r="AV348" i="8"/>
  <c r="AU348" i="8"/>
  <c r="AT348" i="8"/>
  <c r="AN348" i="8"/>
  <c r="AV347" i="8"/>
  <c r="AU347" i="8"/>
  <c r="AT347" i="8"/>
  <c r="AN347" i="8"/>
  <c r="AV346" i="8"/>
  <c r="AU346" i="8"/>
  <c r="AT346" i="8"/>
  <c r="AN346" i="8"/>
  <c r="AP346" i="8" s="1"/>
  <c r="AV345" i="8"/>
  <c r="AU345" i="8"/>
  <c r="AT345" i="8"/>
  <c r="AN345" i="8"/>
  <c r="AP345" i="8" s="1"/>
  <c r="BB345" i="8" s="1"/>
  <c r="AV344" i="8"/>
  <c r="AU344" i="8"/>
  <c r="AT344" i="8"/>
  <c r="AN344" i="8"/>
  <c r="AV343" i="8"/>
  <c r="AU343" i="8"/>
  <c r="AT343" i="8"/>
  <c r="AN343" i="8"/>
  <c r="AP343" i="8" s="1"/>
  <c r="BB343" i="8" s="1"/>
  <c r="AV342" i="8"/>
  <c r="AU342" i="8"/>
  <c r="AT342" i="8"/>
  <c r="AN342" i="8"/>
  <c r="AP342" i="8" s="1"/>
  <c r="AV341" i="8"/>
  <c r="AU341" i="8"/>
  <c r="AT341" i="8"/>
  <c r="AN341" i="8"/>
  <c r="AP341" i="8" s="1"/>
  <c r="BB341" i="8" s="1"/>
  <c r="AV340" i="8"/>
  <c r="AU340" i="8"/>
  <c r="AT340" i="8"/>
  <c r="AN340" i="8"/>
  <c r="AO340" i="8" s="1"/>
  <c r="AV339" i="8"/>
  <c r="AU339" i="8"/>
  <c r="AT339" i="8"/>
  <c r="AN339" i="8"/>
  <c r="AV338" i="8"/>
  <c r="AU338" i="8"/>
  <c r="AT338" i="8"/>
  <c r="AN338" i="8"/>
  <c r="AV337" i="8"/>
  <c r="AU337" i="8"/>
  <c r="AT337" i="8"/>
  <c r="AN337" i="8"/>
  <c r="AP337" i="8" s="1"/>
  <c r="BB337" i="8" s="1"/>
  <c r="AV336" i="8"/>
  <c r="AU336" i="8"/>
  <c r="AT336" i="8"/>
  <c r="AN336" i="8"/>
  <c r="AP336" i="8" s="1"/>
  <c r="BB336" i="8" s="1"/>
  <c r="AV335" i="8"/>
  <c r="AU335" i="8"/>
  <c r="AT335" i="8"/>
  <c r="AN335" i="8"/>
  <c r="AV334" i="8"/>
  <c r="AU334" i="8"/>
  <c r="AT334" i="8"/>
  <c r="AN334" i="8"/>
  <c r="AP334" i="8" s="1"/>
  <c r="AV333" i="8"/>
  <c r="AU333" i="8"/>
  <c r="AT333" i="8"/>
  <c r="AN333" i="8"/>
  <c r="AV332" i="8"/>
  <c r="AU332" i="8"/>
  <c r="AT332" i="8"/>
  <c r="AN332" i="8"/>
  <c r="AO332" i="8" s="1"/>
  <c r="AV331" i="8"/>
  <c r="AU331" i="8"/>
  <c r="AT331" i="8"/>
  <c r="AN331" i="8"/>
  <c r="AO331" i="8" s="1"/>
  <c r="AV330" i="8"/>
  <c r="AU330" i="8"/>
  <c r="AT330" i="8"/>
  <c r="AN330" i="8"/>
  <c r="AV329" i="8"/>
  <c r="AU329" i="8"/>
  <c r="AT329" i="8"/>
  <c r="AN329" i="8"/>
  <c r="AP329" i="8" s="1"/>
  <c r="BB329" i="8" s="1"/>
  <c r="AV328" i="8"/>
  <c r="AU328" i="8"/>
  <c r="AT328" i="8"/>
  <c r="AN328" i="8"/>
  <c r="AV327" i="8"/>
  <c r="AU327" i="8"/>
  <c r="AT327" i="8"/>
  <c r="AN327" i="8"/>
  <c r="AP327" i="8" s="1"/>
  <c r="AV326" i="8"/>
  <c r="AU326" i="8"/>
  <c r="AT326" i="8"/>
  <c r="AN326" i="8"/>
  <c r="AP326" i="8" s="1"/>
  <c r="AV325" i="8"/>
  <c r="AU325" i="8"/>
  <c r="AT325" i="8"/>
  <c r="AN325" i="8"/>
  <c r="AP325" i="8" s="1"/>
  <c r="BB325" i="8" s="1"/>
  <c r="AV324" i="8"/>
  <c r="AU324" i="8"/>
  <c r="AT324" i="8"/>
  <c r="AN324" i="8"/>
  <c r="AV323" i="8"/>
  <c r="AU323" i="8"/>
  <c r="AT323" i="8"/>
  <c r="AN323" i="8"/>
  <c r="AP323" i="8" s="1"/>
  <c r="AV322" i="8"/>
  <c r="AU322" i="8"/>
  <c r="AT322" i="8"/>
  <c r="AN322" i="8"/>
  <c r="AP322" i="8" s="1"/>
  <c r="BB322" i="8" s="1"/>
  <c r="AV321" i="8"/>
  <c r="AU321" i="8"/>
  <c r="AT321" i="8"/>
  <c r="AN321" i="8"/>
  <c r="AP321" i="8" s="1"/>
  <c r="BB321" i="8" s="1"/>
  <c r="AV320" i="8"/>
  <c r="AU320" i="8"/>
  <c r="AT320" i="8"/>
  <c r="AN320" i="8"/>
  <c r="AP320" i="8" s="1"/>
  <c r="AV319" i="8"/>
  <c r="AU319" i="8"/>
  <c r="AT319" i="8"/>
  <c r="AN319" i="8"/>
  <c r="AV318" i="8"/>
  <c r="AU318" i="8"/>
  <c r="AT318" i="8"/>
  <c r="AN318" i="8"/>
  <c r="AP318" i="8" s="1"/>
  <c r="AV317" i="8"/>
  <c r="AU317" i="8"/>
  <c r="AT317" i="8"/>
  <c r="AN317" i="8"/>
  <c r="AV316" i="8"/>
  <c r="AU316" i="8"/>
  <c r="AT316" i="8"/>
  <c r="AN316" i="8"/>
  <c r="AO316" i="8" s="1"/>
  <c r="AV315" i="8"/>
  <c r="AU315" i="8"/>
  <c r="AT315" i="8"/>
  <c r="AN315" i="8"/>
  <c r="AP315" i="8" s="1"/>
  <c r="BB315" i="8" s="1"/>
  <c r="AV314" i="8"/>
  <c r="AU314" i="8"/>
  <c r="AT314" i="8"/>
  <c r="AN314" i="8"/>
  <c r="AP314" i="8" s="1"/>
  <c r="BB314" i="8" s="1"/>
  <c r="AV313" i="8"/>
  <c r="AU313" i="8"/>
  <c r="AT313" i="8"/>
  <c r="AN313" i="8"/>
  <c r="AP313" i="8" s="1"/>
  <c r="BB313" i="8" s="1"/>
  <c r="AV312" i="8"/>
  <c r="AU312" i="8"/>
  <c r="AT312" i="8"/>
  <c r="AN312" i="8"/>
  <c r="AV311" i="8"/>
  <c r="AU311" i="8"/>
  <c r="AT311" i="8"/>
  <c r="AN311" i="8"/>
  <c r="AP311" i="8" s="1"/>
  <c r="BB311" i="8" s="1"/>
  <c r="AV310" i="8"/>
  <c r="AU310" i="8"/>
  <c r="AT310" i="8"/>
  <c r="AN310" i="8"/>
  <c r="AP310" i="8" s="1"/>
  <c r="AV309" i="8"/>
  <c r="AU309" i="8"/>
  <c r="AT309" i="8"/>
  <c r="AN309" i="8"/>
  <c r="AP309" i="8" s="1"/>
  <c r="BB309" i="8" s="1"/>
  <c r="AV308" i="8"/>
  <c r="AU308" i="8"/>
  <c r="AT308" i="8"/>
  <c r="AN308" i="8"/>
  <c r="AV307" i="8"/>
  <c r="AU307" i="8"/>
  <c r="AT307" i="8"/>
  <c r="AN307" i="8"/>
  <c r="AV306" i="8"/>
  <c r="AU306" i="8"/>
  <c r="AT306" i="8"/>
  <c r="AN306" i="8"/>
  <c r="AP306" i="8" s="1"/>
  <c r="BB306" i="8" s="1"/>
  <c r="AV305" i="8"/>
  <c r="AU305" i="8"/>
  <c r="AT305" i="8"/>
  <c r="AN305" i="8"/>
  <c r="AP305" i="8" s="1"/>
  <c r="BB305" i="8" s="1"/>
  <c r="AV304" i="8"/>
  <c r="AU304" i="8"/>
  <c r="AT304" i="8"/>
  <c r="AN304" i="8"/>
  <c r="AP304" i="8" s="1"/>
  <c r="AV303" i="8"/>
  <c r="AU303" i="8"/>
  <c r="AT303" i="8"/>
  <c r="AN303" i="8"/>
  <c r="AV302" i="8"/>
  <c r="AU302" i="8"/>
  <c r="AT302" i="8"/>
  <c r="AN302" i="8"/>
  <c r="AV301" i="8"/>
  <c r="AU301" i="8"/>
  <c r="AT301" i="8"/>
  <c r="AN301" i="8"/>
  <c r="AP301" i="8" s="1"/>
  <c r="BB301" i="8" s="1"/>
  <c r="AV300" i="8"/>
  <c r="AU300" i="8"/>
  <c r="AT300" i="8"/>
  <c r="AN300" i="8"/>
  <c r="AP300" i="8" s="1"/>
  <c r="AV299" i="8"/>
  <c r="AU299" i="8"/>
  <c r="AT299" i="8"/>
  <c r="AN299" i="8"/>
  <c r="AV298" i="8"/>
  <c r="AU298" i="8"/>
  <c r="AT298" i="8"/>
  <c r="AN298" i="8"/>
  <c r="AP298" i="8" s="1"/>
  <c r="AV297" i="8"/>
  <c r="AU297" i="8"/>
  <c r="AT297" i="8"/>
  <c r="AN297" i="8"/>
  <c r="AP297" i="8" s="1"/>
  <c r="BB297" i="8" s="1"/>
  <c r="AV296" i="8"/>
  <c r="AU296" i="8"/>
  <c r="AT296" i="8"/>
  <c r="AN296" i="8"/>
  <c r="AO296" i="8" s="1"/>
  <c r="AV295" i="8"/>
  <c r="AU295" i="8"/>
  <c r="AT295" i="8"/>
  <c r="AN295" i="8"/>
  <c r="AP295" i="8" s="1"/>
  <c r="BB295" i="8" s="1"/>
  <c r="AV294" i="8"/>
  <c r="AU294" i="8"/>
  <c r="AT294" i="8"/>
  <c r="AN294" i="8"/>
  <c r="AP294" i="8" s="1"/>
  <c r="AV293" i="8"/>
  <c r="AU293" i="8"/>
  <c r="AT293" i="8"/>
  <c r="AN293" i="8"/>
  <c r="AP293" i="8" s="1"/>
  <c r="BB293" i="8" s="1"/>
  <c r="AV292" i="8"/>
  <c r="AU292" i="8"/>
  <c r="AT292" i="8"/>
  <c r="AN292" i="8"/>
  <c r="AO292" i="8" s="1"/>
  <c r="AV291" i="8"/>
  <c r="AU291" i="8"/>
  <c r="AT291" i="8"/>
  <c r="AN291" i="8"/>
  <c r="AV290" i="8"/>
  <c r="AU290" i="8"/>
  <c r="AT290" i="8"/>
  <c r="AN290" i="8"/>
  <c r="AP290" i="8" s="1"/>
  <c r="BB290" i="8" s="1"/>
  <c r="AV289" i="8"/>
  <c r="AU289" i="8"/>
  <c r="AT289" i="8"/>
  <c r="AN289" i="8"/>
  <c r="AP289" i="8" s="1"/>
  <c r="BB289" i="8" s="1"/>
  <c r="AV288" i="8"/>
  <c r="AU288" i="8"/>
  <c r="AT288" i="8"/>
  <c r="AN288" i="8"/>
  <c r="AP288" i="8" s="1"/>
  <c r="AV287" i="8"/>
  <c r="AU287" i="8"/>
  <c r="AT287" i="8"/>
  <c r="AN287" i="8"/>
  <c r="AO287" i="8" s="1"/>
  <c r="AV286" i="8"/>
  <c r="AU286" i="8"/>
  <c r="AT286" i="8"/>
  <c r="AN286" i="8"/>
  <c r="AP286" i="8" s="1"/>
  <c r="AV285" i="8"/>
  <c r="AU285" i="8"/>
  <c r="AT285" i="8"/>
  <c r="AN285" i="8"/>
  <c r="AV284" i="8"/>
  <c r="AU284" i="8"/>
  <c r="AT284" i="8"/>
  <c r="AN284" i="8"/>
  <c r="AV283" i="8"/>
  <c r="AU283" i="8"/>
  <c r="AT283" i="8"/>
  <c r="AN283" i="8"/>
  <c r="AP283" i="8" s="1"/>
  <c r="BB283" i="8" s="1"/>
  <c r="AV282" i="8"/>
  <c r="AU282" i="8"/>
  <c r="AT282" i="8"/>
  <c r="AN282" i="8"/>
  <c r="AP282" i="8" s="1"/>
  <c r="BB282" i="8" s="1"/>
  <c r="AV281" i="8"/>
  <c r="AU281" i="8"/>
  <c r="AT281" i="8"/>
  <c r="AN281" i="8"/>
  <c r="AP281" i="8" s="1"/>
  <c r="BB281" i="8" s="1"/>
  <c r="AV280" i="8"/>
  <c r="AU280" i="8"/>
  <c r="AT280" i="8"/>
  <c r="AN280" i="8"/>
  <c r="AV279" i="8"/>
  <c r="AU279" i="8"/>
  <c r="AT279" i="8"/>
  <c r="AN279" i="8"/>
  <c r="AP279" i="8" s="1"/>
  <c r="BB279" i="8" s="1"/>
  <c r="AV278" i="8"/>
  <c r="AU278" i="8"/>
  <c r="AT278" i="8"/>
  <c r="AN278" i="8"/>
  <c r="AP278" i="8" s="1"/>
  <c r="AV277" i="8"/>
  <c r="AU277" i="8"/>
  <c r="AT277" i="8"/>
  <c r="AN277" i="8"/>
  <c r="AP277" i="8" s="1"/>
  <c r="BB277" i="8" s="1"/>
  <c r="AV276" i="8"/>
  <c r="AU276" i="8"/>
  <c r="AT276" i="8"/>
  <c r="AN276" i="8"/>
  <c r="AV275" i="8"/>
  <c r="AU275" i="8"/>
  <c r="AT275" i="8"/>
  <c r="AN275" i="8"/>
  <c r="AV274" i="8"/>
  <c r="AU274" i="8"/>
  <c r="AT274" i="8"/>
  <c r="AN274" i="8"/>
  <c r="AP274" i="8" s="1"/>
  <c r="AV273" i="8"/>
  <c r="AU273" i="8"/>
  <c r="AT273" i="8"/>
  <c r="AN273" i="8"/>
  <c r="AP273" i="8" s="1"/>
  <c r="BB273" i="8" s="1"/>
  <c r="AV272" i="8"/>
  <c r="AU272" i="8"/>
  <c r="AT272" i="8"/>
  <c r="AN272" i="8"/>
  <c r="AP272" i="8" s="1"/>
  <c r="BB272" i="8" s="1"/>
  <c r="AV271" i="8"/>
  <c r="AU271" i="8"/>
  <c r="AT271" i="8"/>
  <c r="AN271" i="8"/>
  <c r="AP271" i="8" s="1"/>
  <c r="BB271" i="8" s="1"/>
  <c r="AV270" i="8"/>
  <c r="AU270" i="8"/>
  <c r="AT270" i="8"/>
  <c r="AN270" i="8"/>
  <c r="AP270" i="8" s="1"/>
  <c r="AV269" i="8"/>
  <c r="AU269" i="8"/>
  <c r="AT269" i="8"/>
  <c r="AN269" i="8"/>
  <c r="AV268" i="8"/>
  <c r="AU268" i="8"/>
  <c r="AT268" i="8"/>
  <c r="AN268" i="8"/>
  <c r="AV267" i="8"/>
  <c r="AU267" i="8"/>
  <c r="AT267" i="8"/>
  <c r="AN267" i="8"/>
  <c r="AP267" i="8" s="1"/>
  <c r="BB267" i="8" s="1"/>
  <c r="AV266" i="8"/>
  <c r="AU266" i="8"/>
  <c r="AT266" i="8"/>
  <c r="AN266" i="8"/>
  <c r="AP266" i="8" s="1"/>
  <c r="AV265" i="8"/>
  <c r="AU265" i="8"/>
  <c r="AT265" i="8"/>
  <c r="AN265" i="8"/>
  <c r="AP265" i="8" s="1"/>
  <c r="BB265" i="8" s="1"/>
  <c r="AV264" i="8"/>
  <c r="AU264" i="8"/>
  <c r="AT264" i="8"/>
  <c r="AN264" i="8"/>
  <c r="AO264" i="8" s="1"/>
  <c r="AV263" i="8"/>
  <c r="AU263" i="8"/>
  <c r="AT263" i="8"/>
  <c r="AN263" i="8"/>
  <c r="AP263" i="8" s="1"/>
  <c r="BB263" i="8" s="1"/>
  <c r="AV262" i="8"/>
  <c r="AU262" i="8"/>
  <c r="AT262" i="8"/>
  <c r="AN262" i="8"/>
  <c r="AP262" i="8" s="1"/>
  <c r="AV261" i="8"/>
  <c r="AU261" i="8"/>
  <c r="AT261" i="8"/>
  <c r="AN261" i="8"/>
  <c r="AP261" i="8" s="1"/>
  <c r="BB261" i="8" s="1"/>
  <c r="AV260" i="8"/>
  <c r="AU260" i="8"/>
  <c r="AT260" i="8"/>
  <c r="AN260" i="8"/>
  <c r="AV259" i="8"/>
  <c r="AU259" i="8"/>
  <c r="AT259" i="8"/>
  <c r="AN259" i="8"/>
  <c r="AP259" i="8" s="1"/>
  <c r="BB259" i="8" s="1"/>
  <c r="AV258" i="8"/>
  <c r="AU258" i="8"/>
  <c r="AT258" i="8"/>
  <c r="AN258" i="8"/>
  <c r="AV257" i="8"/>
  <c r="AU257" i="8"/>
  <c r="AT257" i="8"/>
  <c r="AN257" i="8"/>
  <c r="AV256" i="8"/>
  <c r="AU256" i="8"/>
  <c r="AT256" i="8"/>
  <c r="AQ256" i="8"/>
  <c r="AN256" i="8"/>
  <c r="AP256" i="8" s="1"/>
  <c r="BB256" i="8" s="1"/>
  <c r="AV255" i="8"/>
  <c r="AU255" i="8"/>
  <c r="AT255" i="8"/>
  <c r="AN255" i="8"/>
  <c r="AP255" i="8" s="1"/>
  <c r="BB255" i="8" s="1"/>
  <c r="AV254" i="8"/>
  <c r="AU254" i="8"/>
  <c r="AT254" i="8"/>
  <c r="AN254" i="8"/>
  <c r="AO254" i="8" s="1"/>
  <c r="AV253" i="8"/>
  <c r="AU253" i="8"/>
  <c r="AT253" i="8"/>
  <c r="AN253" i="8"/>
  <c r="AV252" i="8"/>
  <c r="AU252" i="8"/>
  <c r="AT252" i="8"/>
  <c r="AN252" i="8"/>
  <c r="AV251" i="8"/>
  <c r="AU251" i="8"/>
  <c r="AT251" i="8"/>
  <c r="AN251" i="8"/>
  <c r="AV250" i="8"/>
  <c r="AU250" i="8"/>
  <c r="AT250" i="8"/>
  <c r="AN250" i="8"/>
  <c r="AP250" i="8" s="1"/>
  <c r="AV249" i="8"/>
  <c r="AU249" i="8"/>
  <c r="AT249" i="8"/>
  <c r="AQ249" i="8"/>
  <c r="AN249" i="8"/>
  <c r="AV248" i="8"/>
  <c r="AU248" i="8"/>
  <c r="AT248" i="8"/>
  <c r="AN248" i="8"/>
  <c r="AV247" i="8"/>
  <c r="AU247" i="8"/>
  <c r="AT247" i="8"/>
  <c r="AN247" i="8"/>
  <c r="AV246" i="8"/>
  <c r="AU246" i="8"/>
  <c r="AT246" i="8"/>
  <c r="AN246" i="8"/>
  <c r="AP246" i="8" s="1"/>
  <c r="AV245" i="8"/>
  <c r="AU245" i="8"/>
  <c r="AT245" i="8"/>
  <c r="AN245" i="8"/>
  <c r="AP245" i="8" s="1"/>
  <c r="BB245" i="8" s="1"/>
  <c r="AV244" i="8"/>
  <c r="AU244" i="8"/>
  <c r="AT244" i="8"/>
  <c r="AN244" i="8"/>
  <c r="AV243" i="8"/>
  <c r="AU243" i="8"/>
  <c r="AT243" i="8"/>
  <c r="AN243" i="8"/>
  <c r="AV242" i="8"/>
  <c r="AU242" i="8"/>
  <c r="AT242" i="8"/>
  <c r="AN242" i="8"/>
  <c r="AP242" i="8" s="1"/>
  <c r="AV241" i="8"/>
  <c r="AU241" i="8"/>
  <c r="AT241" i="8"/>
  <c r="AN241" i="8"/>
  <c r="AP241" i="8" s="1"/>
  <c r="BB241" i="8" s="1"/>
  <c r="AV240" i="8"/>
  <c r="AU240" i="8"/>
  <c r="AT240" i="8"/>
  <c r="AN240" i="8"/>
  <c r="AP240" i="8" s="1"/>
  <c r="BB240" i="8" s="1"/>
  <c r="AV239" i="8"/>
  <c r="AU239" i="8"/>
  <c r="AT239" i="8"/>
  <c r="AN239" i="8"/>
  <c r="AP239" i="8" s="1"/>
  <c r="BB239" i="8" s="1"/>
  <c r="AV238" i="8"/>
  <c r="AU238" i="8"/>
  <c r="AT238" i="8"/>
  <c r="AN238" i="8"/>
  <c r="AP238" i="8" s="1"/>
  <c r="AV237" i="8"/>
  <c r="AU237" i="8"/>
  <c r="AT237" i="8"/>
  <c r="AN237" i="8"/>
  <c r="AV236" i="8"/>
  <c r="AU236" i="8"/>
  <c r="AT236" i="8"/>
  <c r="AN236" i="8"/>
  <c r="AV235" i="8"/>
  <c r="AU235" i="8"/>
  <c r="AT235" i="8"/>
  <c r="AN235" i="8"/>
  <c r="AV234" i="8"/>
  <c r="AU234" i="8"/>
  <c r="AT234" i="8"/>
  <c r="AN234" i="8"/>
  <c r="AP234" i="8" s="1"/>
  <c r="BB234" i="8" s="1"/>
  <c r="AV233" i="8"/>
  <c r="AU233" i="8"/>
  <c r="AT233" i="8"/>
  <c r="AN233" i="8"/>
  <c r="AP233" i="8" s="1"/>
  <c r="BB233" i="8" s="1"/>
  <c r="AV232" i="8"/>
  <c r="AU232" i="8"/>
  <c r="AT232" i="8"/>
  <c r="AN232" i="8"/>
  <c r="AV231" i="8"/>
  <c r="AU231" i="8"/>
  <c r="AT231" i="8"/>
  <c r="AN231" i="8"/>
  <c r="AV230" i="8"/>
  <c r="AU230" i="8"/>
  <c r="AT230" i="8"/>
  <c r="AN230" i="8"/>
  <c r="AV229" i="8"/>
  <c r="AU229" i="8"/>
  <c r="AT229" i="8"/>
  <c r="AN229" i="8"/>
  <c r="AV228" i="8"/>
  <c r="AU228" i="8"/>
  <c r="AT228" i="8"/>
  <c r="AN228" i="8"/>
  <c r="AV227" i="8"/>
  <c r="AU227" i="8"/>
  <c r="AT227" i="8"/>
  <c r="AN227" i="8"/>
  <c r="AV226" i="8"/>
  <c r="AU226" i="8"/>
  <c r="AT226" i="8"/>
  <c r="AN226" i="8"/>
  <c r="AP226" i="8" s="1"/>
  <c r="BB226" i="8" s="1"/>
  <c r="AV225" i="8"/>
  <c r="AU225" i="8"/>
  <c r="AT225" i="8"/>
  <c r="AN225" i="8"/>
  <c r="AP225" i="8" s="1"/>
  <c r="AV224" i="8"/>
  <c r="AU224" i="8"/>
  <c r="AT224" i="8"/>
  <c r="AQ224" i="8"/>
  <c r="AN224" i="8"/>
  <c r="AV223" i="8"/>
  <c r="AU223" i="8"/>
  <c r="AT223" i="8"/>
  <c r="AN223" i="8"/>
  <c r="AV222" i="8"/>
  <c r="AU222" i="8"/>
  <c r="AT222" i="8"/>
  <c r="AN222" i="8"/>
  <c r="AV221" i="8"/>
  <c r="AU221" i="8"/>
  <c r="AT221" i="8"/>
  <c r="AN221" i="8"/>
  <c r="AV220" i="8"/>
  <c r="AU220" i="8"/>
  <c r="AT220" i="8"/>
  <c r="AN220" i="8"/>
  <c r="AV219" i="8"/>
  <c r="AU219" i="8"/>
  <c r="AT219" i="8"/>
  <c r="AN219" i="8"/>
  <c r="AP219" i="8" s="1"/>
  <c r="BB219" i="8" s="1"/>
  <c r="AV218" i="8"/>
  <c r="AU218" i="8"/>
  <c r="AT218" i="8"/>
  <c r="AN218" i="8"/>
  <c r="AP218" i="8" s="1"/>
  <c r="BB218" i="8" s="1"/>
  <c r="AV217" i="8"/>
  <c r="AU217" i="8"/>
  <c r="AT217" i="8"/>
  <c r="AN217" i="8"/>
  <c r="AP217" i="8" s="1"/>
  <c r="BB217" i="8" s="1"/>
  <c r="AV216" i="8"/>
  <c r="AU216" i="8"/>
  <c r="AT216" i="8"/>
  <c r="AN216" i="8"/>
  <c r="AP216" i="8" s="1"/>
  <c r="BB216" i="8" s="1"/>
  <c r="AV215" i="8"/>
  <c r="AU215" i="8"/>
  <c r="AT215" i="8"/>
  <c r="AN215" i="8"/>
  <c r="AP215" i="8" s="1"/>
  <c r="AV214" i="8"/>
  <c r="AU214" i="8"/>
  <c r="AT214" i="8"/>
  <c r="AN214" i="8"/>
  <c r="AP214" i="8" s="1"/>
  <c r="AV213" i="8"/>
  <c r="AU213" i="8"/>
  <c r="AT213" i="8"/>
  <c r="AN213" i="8"/>
  <c r="AP213" i="8" s="1"/>
  <c r="BB213" i="8" s="1"/>
  <c r="AV212" i="8"/>
  <c r="AU212" i="8"/>
  <c r="AT212" i="8"/>
  <c r="AN212" i="8"/>
  <c r="AV211" i="8"/>
  <c r="AU211" i="8"/>
  <c r="AT211" i="8"/>
  <c r="AN211" i="8"/>
  <c r="AV210" i="8"/>
  <c r="AU210" i="8"/>
  <c r="AT210" i="8"/>
  <c r="AN210" i="8"/>
  <c r="AP210" i="8" s="1"/>
  <c r="BB210" i="8" s="1"/>
  <c r="AV209" i="8"/>
  <c r="AU209" i="8"/>
  <c r="AT209" i="8"/>
  <c r="AN209" i="8"/>
  <c r="AP209" i="8" s="1"/>
  <c r="BB209" i="8" s="1"/>
  <c r="AV208" i="8"/>
  <c r="AU208" i="8"/>
  <c r="AT208" i="8"/>
  <c r="AN208" i="8"/>
  <c r="AP208" i="8" s="1"/>
  <c r="BB208" i="8" s="1"/>
  <c r="AV207" i="8"/>
  <c r="AU207" i="8"/>
  <c r="AT207" i="8"/>
  <c r="AN207" i="8"/>
  <c r="AV206" i="8"/>
  <c r="AU206" i="8"/>
  <c r="AT206" i="8"/>
  <c r="AN206" i="8"/>
  <c r="AV205" i="8"/>
  <c r="AU205" i="8"/>
  <c r="AT205" i="8"/>
  <c r="AQ205" i="8"/>
  <c r="AN205" i="8"/>
  <c r="AV204" i="8"/>
  <c r="AU204" i="8"/>
  <c r="AT204" i="8"/>
  <c r="AN204" i="8"/>
  <c r="AO204" i="8" s="1"/>
  <c r="AV203" i="8"/>
  <c r="AU203" i="8"/>
  <c r="AT203" i="8"/>
  <c r="AN203" i="8"/>
  <c r="AP203" i="8" s="1"/>
  <c r="AV202" i="8"/>
  <c r="AU202" i="8"/>
  <c r="AT202" i="8"/>
  <c r="AN202" i="8"/>
  <c r="AV201" i="8"/>
  <c r="AU201" i="8"/>
  <c r="AT201" i="8"/>
  <c r="AN201" i="8"/>
  <c r="AP201" i="8" s="1"/>
  <c r="BB201" i="8" s="1"/>
  <c r="AV200" i="8"/>
  <c r="AU200" i="8"/>
  <c r="AT200" i="8"/>
  <c r="AN200" i="8"/>
  <c r="AV199" i="8"/>
  <c r="AU199" i="8"/>
  <c r="AT199" i="8"/>
  <c r="AN199" i="8"/>
  <c r="AV198" i="8"/>
  <c r="AU198" i="8"/>
  <c r="AT198" i="8"/>
  <c r="AN198" i="8"/>
  <c r="AP198" i="8" s="1"/>
  <c r="AV197" i="8"/>
  <c r="AU197" i="8"/>
  <c r="AT197" i="8"/>
  <c r="AN197" i="8"/>
  <c r="AP197" i="8" s="1"/>
  <c r="BB197" i="8" s="1"/>
  <c r="AV196" i="8"/>
  <c r="AU196" i="8"/>
  <c r="AT196" i="8"/>
  <c r="AN196" i="8"/>
  <c r="AV195" i="8"/>
  <c r="AU195" i="8"/>
  <c r="AT195" i="8"/>
  <c r="AN195" i="8"/>
  <c r="AP195" i="8" s="1"/>
  <c r="BB195" i="8" s="1"/>
  <c r="AV194" i="8"/>
  <c r="AU194" i="8"/>
  <c r="AT194" i="8"/>
  <c r="AN194" i="8"/>
  <c r="AP194" i="8" s="1"/>
  <c r="BB194" i="8" s="1"/>
  <c r="AV193" i="8"/>
  <c r="AU193" i="8"/>
  <c r="AT193" i="8"/>
  <c r="AN193" i="8"/>
  <c r="AP193" i="8" s="1"/>
  <c r="BB193" i="8" s="1"/>
  <c r="AV192" i="8"/>
  <c r="AU192" i="8"/>
  <c r="AT192" i="8"/>
  <c r="AN192" i="8"/>
  <c r="AP192" i="8" s="1"/>
  <c r="BB192" i="8" s="1"/>
  <c r="AV191" i="8"/>
  <c r="AU191" i="8"/>
  <c r="AT191" i="8"/>
  <c r="AN191" i="8"/>
  <c r="AV190" i="8"/>
  <c r="AU190" i="8"/>
  <c r="AT190" i="8"/>
  <c r="AN190" i="8"/>
  <c r="AP190" i="8" s="1"/>
  <c r="AV189" i="8"/>
  <c r="AU189" i="8"/>
  <c r="AT189" i="8"/>
  <c r="AN189" i="8"/>
  <c r="AV188" i="8"/>
  <c r="AU188" i="8"/>
  <c r="AT188" i="8"/>
  <c r="AN188" i="8"/>
  <c r="AV187" i="8"/>
  <c r="AU187" i="8"/>
  <c r="AT187" i="8"/>
  <c r="AN187" i="8"/>
  <c r="AP187" i="8" s="1"/>
  <c r="BB187" i="8" s="1"/>
  <c r="AV186" i="8"/>
  <c r="AU186" i="8"/>
  <c r="AT186" i="8"/>
  <c r="AN186" i="8"/>
  <c r="AP186" i="8" s="1"/>
  <c r="BB186" i="8" s="1"/>
  <c r="AV185" i="8"/>
  <c r="AU185" i="8"/>
  <c r="AT185" i="8"/>
  <c r="AN185" i="8"/>
  <c r="AP185" i="8" s="1"/>
  <c r="AV184" i="8"/>
  <c r="AU184" i="8"/>
  <c r="AT184" i="8"/>
  <c r="AN184" i="8"/>
  <c r="AV183" i="8"/>
  <c r="AU183" i="8"/>
  <c r="AT183" i="8"/>
  <c r="AN183" i="8"/>
  <c r="AV182" i="8"/>
  <c r="AU182" i="8"/>
  <c r="AT182" i="8"/>
  <c r="AN182" i="8"/>
  <c r="AP182" i="8" s="1"/>
  <c r="BB182" i="8" s="1"/>
  <c r="AV181" i="8"/>
  <c r="AU181" i="8"/>
  <c r="AT181" i="8"/>
  <c r="AN181" i="8"/>
  <c r="AO181" i="8" s="1"/>
  <c r="AV180" i="8"/>
  <c r="AU180" i="8"/>
  <c r="AT180" i="8"/>
  <c r="AN180" i="8"/>
  <c r="AP180" i="8" s="1"/>
  <c r="BB180" i="8" s="1"/>
  <c r="AV179" i="8"/>
  <c r="AU179" i="8"/>
  <c r="AT179" i="8"/>
  <c r="AN179" i="8"/>
  <c r="AO179" i="8" s="1"/>
  <c r="AV178" i="8"/>
  <c r="AU178" i="8"/>
  <c r="AT178" i="8"/>
  <c r="AN178" i="8"/>
  <c r="AP178" i="8" s="1"/>
  <c r="BB178" i="8" s="1"/>
  <c r="AV177" i="8"/>
  <c r="AU177" i="8"/>
  <c r="AT177" i="8"/>
  <c r="AN177" i="8"/>
  <c r="AO177" i="8" s="1"/>
  <c r="AV176" i="8"/>
  <c r="AU176" i="8"/>
  <c r="AT176" i="8"/>
  <c r="AN176" i="8"/>
  <c r="AV175" i="8"/>
  <c r="AU175" i="8"/>
  <c r="AT175" i="8"/>
  <c r="AN175" i="8"/>
  <c r="AP175" i="8" s="1"/>
  <c r="BB175" i="8" s="1"/>
  <c r="AV174" i="8"/>
  <c r="AU174" i="8"/>
  <c r="AT174" i="8"/>
  <c r="AN174" i="8"/>
  <c r="AP174" i="8" s="1"/>
  <c r="AV173" i="8"/>
  <c r="AU173" i="8"/>
  <c r="AT173" i="8"/>
  <c r="AN173" i="8"/>
  <c r="AP173" i="8" s="1"/>
  <c r="BB173" i="8" s="1"/>
  <c r="AV172" i="8"/>
  <c r="AU172" i="8"/>
  <c r="AT172" i="8"/>
  <c r="AN172" i="8"/>
  <c r="AV171" i="8"/>
  <c r="AU171" i="8"/>
  <c r="AT171" i="8"/>
  <c r="AN171" i="8"/>
  <c r="AP171" i="8" s="1"/>
  <c r="BB171" i="8" s="1"/>
  <c r="AV170" i="8"/>
  <c r="AU170" i="8"/>
  <c r="AT170" i="8"/>
  <c r="AN170" i="8"/>
  <c r="AP170" i="8" s="1"/>
  <c r="BB170" i="8" s="1"/>
  <c r="AV169" i="8"/>
  <c r="AU169" i="8"/>
  <c r="AT169" i="8"/>
  <c r="AN169" i="8"/>
  <c r="AO169" i="8" s="1"/>
  <c r="AV168" i="8"/>
  <c r="AU168" i="8"/>
  <c r="AT168" i="8"/>
  <c r="AN168" i="8"/>
  <c r="AO168" i="8" s="1"/>
  <c r="AV167" i="8"/>
  <c r="AU167" i="8"/>
  <c r="AT167" i="8"/>
  <c r="AN167" i="8"/>
  <c r="AO167" i="8" s="1"/>
  <c r="AV166" i="8"/>
  <c r="AU166" i="8"/>
  <c r="AT166" i="8"/>
  <c r="AN166" i="8"/>
  <c r="AO166" i="8" s="1"/>
  <c r="AV165" i="8"/>
  <c r="AU165" i="8"/>
  <c r="AT165" i="8"/>
  <c r="AN165" i="8"/>
  <c r="AO165" i="8" s="1"/>
  <c r="AV164" i="8"/>
  <c r="AU164" i="8"/>
  <c r="AT164" i="8"/>
  <c r="AN164" i="8"/>
  <c r="AV163" i="8"/>
  <c r="AU163" i="8"/>
  <c r="AT163" i="8"/>
  <c r="AN163" i="8"/>
  <c r="AV162" i="8"/>
  <c r="AU162" i="8"/>
  <c r="AT162" i="8"/>
  <c r="AN162" i="8"/>
  <c r="AP162" i="8" s="1"/>
  <c r="AV161" i="8"/>
  <c r="AU161" i="8"/>
  <c r="AT161" i="8"/>
  <c r="AN161" i="8"/>
  <c r="AP161" i="8" s="1"/>
  <c r="BB161" i="8" s="1"/>
  <c r="AV160" i="8"/>
  <c r="AU160" i="8"/>
  <c r="AT160" i="8"/>
  <c r="AN160" i="8"/>
  <c r="AO160" i="8" s="1"/>
  <c r="AV159" i="8"/>
  <c r="AU159" i="8"/>
  <c r="AT159" i="8"/>
  <c r="AN159" i="8"/>
  <c r="AP159" i="8" s="1"/>
  <c r="BB159" i="8" s="1"/>
  <c r="AV158" i="8"/>
  <c r="AU158" i="8"/>
  <c r="AT158" i="8"/>
  <c r="AR158" i="8"/>
  <c r="AN158" i="8"/>
  <c r="AV157" i="8"/>
  <c r="AU157" i="8"/>
  <c r="AT157" i="8"/>
  <c r="AN157" i="8"/>
  <c r="AO157" i="8" s="1"/>
  <c r="AV156" i="8"/>
  <c r="AU156" i="8"/>
  <c r="AT156" i="8"/>
  <c r="AN156" i="8"/>
  <c r="AV155" i="8"/>
  <c r="AU155" i="8"/>
  <c r="AT155" i="8"/>
  <c r="AN155" i="8"/>
  <c r="AV154" i="8"/>
  <c r="AU154" i="8"/>
  <c r="AT154" i="8"/>
  <c r="AN154" i="8"/>
  <c r="AP154" i="8" s="1"/>
  <c r="AV153" i="8"/>
  <c r="AU153" i="8"/>
  <c r="AT153" i="8"/>
  <c r="AN153" i="8"/>
  <c r="AO153" i="8" s="1"/>
  <c r="AV152" i="8"/>
  <c r="AU152" i="8"/>
  <c r="AT152" i="8"/>
  <c r="AN152" i="8"/>
  <c r="AO152" i="8" s="1"/>
  <c r="AV151" i="8"/>
  <c r="AU151" i="8"/>
  <c r="AT151" i="8"/>
  <c r="AN151" i="8"/>
  <c r="AO151" i="8" s="1"/>
  <c r="AV150" i="8"/>
  <c r="AU150" i="8"/>
  <c r="AT150" i="8"/>
  <c r="AN150" i="8"/>
  <c r="AV149" i="8"/>
  <c r="AU149" i="8"/>
  <c r="AT149" i="8"/>
  <c r="AN149" i="8"/>
  <c r="AV148" i="8"/>
  <c r="AU148" i="8"/>
  <c r="AT148" i="8"/>
  <c r="AN148" i="8"/>
  <c r="AO148" i="8" s="1"/>
  <c r="AV147" i="8"/>
  <c r="AU147" i="8"/>
  <c r="AT147" i="8"/>
  <c r="AN147" i="8"/>
  <c r="AV146" i="8"/>
  <c r="AU146" i="8"/>
  <c r="AT146" i="8"/>
  <c r="AN146" i="8"/>
  <c r="AP146" i="8" s="1"/>
  <c r="BB146" i="8" s="1"/>
  <c r="AV145" i="8"/>
  <c r="AU145" i="8"/>
  <c r="AT145" i="8"/>
  <c r="AN145" i="8"/>
  <c r="AO145" i="8" s="1"/>
  <c r="AV144" i="8"/>
  <c r="AU144" i="8"/>
  <c r="AT144" i="8"/>
  <c r="AN144" i="8"/>
  <c r="AP144" i="8" s="1"/>
  <c r="BB144" i="8" s="1"/>
  <c r="AV143" i="8"/>
  <c r="AU143" i="8"/>
  <c r="AT143" i="8"/>
  <c r="AN143" i="8"/>
  <c r="AP143" i="8" s="1"/>
  <c r="AV142" i="8"/>
  <c r="AU142" i="8"/>
  <c r="AT142" i="8"/>
  <c r="AN142" i="8"/>
  <c r="AO142" i="8" s="1"/>
  <c r="AV141" i="8"/>
  <c r="AU141" i="8"/>
  <c r="AT141" i="8"/>
  <c r="AN141" i="8"/>
  <c r="AV140" i="8"/>
  <c r="AU140" i="8"/>
  <c r="AT140" i="8"/>
  <c r="AN140" i="8"/>
  <c r="AV139" i="8"/>
  <c r="AU139" i="8"/>
  <c r="AT139" i="8"/>
  <c r="AN139" i="8"/>
  <c r="AO139" i="8" s="1"/>
  <c r="AV138" i="8"/>
  <c r="AU138" i="8"/>
  <c r="AT138" i="8"/>
  <c r="AN138" i="8"/>
  <c r="AP138" i="8" s="1"/>
  <c r="BB138" i="8" s="1"/>
  <c r="AV137" i="8"/>
  <c r="AU137" i="8"/>
  <c r="AT137" i="8"/>
  <c r="AN137" i="8"/>
  <c r="AO137" i="8" s="1"/>
  <c r="AV136" i="8"/>
  <c r="AU136" i="8"/>
  <c r="AT136" i="8"/>
  <c r="AN136" i="8"/>
  <c r="AV135" i="8"/>
  <c r="AU135" i="8"/>
  <c r="AT135" i="8"/>
  <c r="AN135" i="8"/>
  <c r="AV134" i="8"/>
  <c r="AU134" i="8"/>
  <c r="AT134" i="8"/>
  <c r="AN134" i="8"/>
  <c r="AO134" i="8" s="1"/>
  <c r="AV133" i="8"/>
  <c r="AU133" i="8"/>
  <c r="AT133" i="8"/>
  <c r="AN133" i="8"/>
  <c r="AO133" i="8" s="1"/>
  <c r="AV132" i="8"/>
  <c r="AU132" i="8"/>
  <c r="AT132" i="8"/>
  <c r="AN132" i="8"/>
  <c r="AV131" i="8"/>
  <c r="AU131" i="8"/>
  <c r="AT131" i="8"/>
  <c r="AN131" i="8"/>
  <c r="AP131" i="8" s="1"/>
  <c r="AV130" i="8"/>
  <c r="AU130" i="8"/>
  <c r="AT130" i="8"/>
  <c r="AN130" i="8"/>
  <c r="AP130" i="8" s="1"/>
  <c r="BB130" i="8" s="1"/>
  <c r="AV129" i="8"/>
  <c r="AU129" i="8"/>
  <c r="AT129" i="8"/>
  <c r="AN129" i="8"/>
  <c r="AV128" i="8"/>
  <c r="AU128" i="8"/>
  <c r="AT128" i="8"/>
  <c r="AN128" i="8"/>
  <c r="AV127" i="8"/>
  <c r="AU127" i="8"/>
  <c r="AT127" i="8"/>
  <c r="AN127" i="8"/>
  <c r="AV126" i="8"/>
  <c r="AU126" i="8"/>
  <c r="AT126" i="8"/>
  <c r="AN126" i="8"/>
  <c r="AO126" i="8" s="1"/>
  <c r="AV125" i="8"/>
  <c r="AU125" i="8"/>
  <c r="AT125" i="8"/>
  <c r="AN125" i="8"/>
  <c r="AP125" i="8" s="1"/>
  <c r="BB125" i="8" s="1"/>
  <c r="AV124" i="8"/>
  <c r="AU124" i="8"/>
  <c r="AT124" i="8"/>
  <c r="AN124" i="8"/>
  <c r="AO124" i="8" s="1"/>
  <c r="AV123" i="8"/>
  <c r="AU123" i="8"/>
  <c r="AT123" i="8"/>
  <c r="AN123" i="8"/>
  <c r="AV122" i="8"/>
  <c r="AU122" i="8"/>
  <c r="AT122" i="8"/>
  <c r="AN122" i="8"/>
  <c r="AO122" i="8" s="1"/>
  <c r="AV121" i="8"/>
  <c r="AU121" i="8"/>
  <c r="AT121" i="8"/>
  <c r="AN121" i="8"/>
  <c r="AV120" i="8"/>
  <c r="AU120" i="8"/>
  <c r="AT120" i="8"/>
  <c r="AN120" i="8"/>
  <c r="AV119" i="8"/>
  <c r="AU119" i="8"/>
  <c r="AT119" i="8"/>
  <c r="AN119" i="8"/>
  <c r="AO119" i="8" s="1"/>
  <c r="AV118" i="8"/>
  <c r="AU118" i="8"/>
  <c r="AT118" i="8"/>
  <c r="AN118" i="8"/>
  <c r="AO118" i="8" s="1"/>
  <c r="AV117" i="8"/>
  <c r="AU117" i="8"/>
  <c r="AT117" i="8"/>
  <c r="AN117" i="8"/>
  <c r="AO117" i="8" s="1"/>
  <c r="AV116" i="8"/>
  <c r="AU116" i="8"/>
  <c r="AT116" i="8"/>
  <c r="AN116" i="8"/>
  <c r="AO116" i="8" s="1"/>
  <c r="AV115" i="8"/>
  <c r="AU115" i="8"/>
  <c r="AT115" i="8"/>
  <c r="AN115" i="8"/>
  <c r="AO115" i="8" s="1"/>
  <c r="AV114" i="8"/>
  <c r="AU114" i="8"/>
  <c r="AT114" i="8"/>
  <c r="AN114" i="8"/>
  <c r="AP114" i="8" s="1"/>
  <c r="BB114" i="8" s="1"/>
  <c r="AV113" i="8"/>
  <c r="AU113" i="8"/>
  <c r="AT113" i="8"/>
  <c r="AN113" i="8"/>
  <c r="AV112" i="8"/>
  <c r="AU112" i="8"/>
  <c r="AT112" i="8"/>
  <c r="AN112" i="8"/>
  <c r="AV111" i="8"/>
  <c r="AU111" i="8"/>
  <c r="AT111" i="8"/>
  <c r="AN111" i="8"/>
  <c r="AO111" i="8" s="1"/>
  <c r="AV110" i="8"/>
  <c r="AU110" i="8"/>
  <c r="AT110" i="8"/>
  <c r="AN110" i="8"/>
  <c r="AP110" i="8" s="1"/>
  <c r="BB110" i="8" s="1"/>
  <c r="AV109" i="8"/>
  <c r="AU109" i="8"/>
  <c r="AT109" i="8"/>
  <c r="AN109" i="8"/>
  <c r="AP109" i="8" s="1"/>
  <c r="AV108" i="8"/>
  <c r="AU108" i="8"/>
  <c r="AT108" i="8"/>
  <c r="AN108" i="8"/>
  <c r="AO108" i="8" s="1"/>
  <c r="AV107" i="8"/>
  <c r="AU107" i="8"/>
  <c r="AT107" i="8"/>
  <c r="AN107" i="8"/>
  <c r="AV106" i="8"/>
  <c r="AU106" i="8"/>
  <c r="AT106" i="8"/>
  <c r="AN106" i="8"/>
  <c r="AP106" i="8" s="1"/>
  <c r="BB106" i="8" s="1"/>
  <c r="AV105" i="8"/>
  <c r="AU105" i="8"/>
  <c r="AT105" i="8"/>
  <c r="AN105" i="8"/>
  <c r="AV104" i="8"/>
  <c r="AU104" i="8"/>
  <c r="AT104" i="8"/>
  <c r="AN104" i="8"/>
  <c r="AV103" i="8"/>
  <c r="AU103" i="8"/>
  <c r="AT103" i="8"/>
  <c r="AN103" i="8"/>
  <c r="AO103" i="8" s="1"/>
  <c r="AV102" i="8"/>
  <c r="AU102" i="8"/>
  <c r="AT102" i="8"/>
  <c r="AN102" i="8"/>
  <c r="AO102" i="8" s="1"/>
  <c r="AV101" i="8"/>
  <c r="AU101" i="8"/>
  <c r="AT101" i="8"/>
  <c r="AN101" i="8"/>
  <c r="AO101" i="8" s="1"/>
  <c r="AV100" i="8"/>
  <c r="AU100" i="8"/>
  <c r="AT100" i="8"/>
  <c r="AN100" i="8"/>
  <c r="AO100" i="8" s="1"/>
  <c r="AV99" i="8"/>
  <c r="AU99" i="8"/>
  <c r="AT99" i="8"/>
  <c r="AN99" i="8"/>
  <c r="AV98" i="8"/>
  <c r="AU98" i="8"/>
  <c r="AT98" i="8"/>
  <c r="AN98" i="8"/>
  <c r="AP98" i="8" s="1"/>
  <c r="BB98" i="8" s="1"/>
  <c r="AV97" i="8"/>
  <c r="AU97" i="8"/>
  <c r="AT97" i="8"/>
  <c r="AN97" i="8"/>
  <c r="AV96" i="8"/>
  <c r="AU96" i="8"/>
  <c r="AT96" i="8"/>
  <c r="AN96" i="8"/>
  <c r="AO96" i="8" s="1"/>
  <c r="AV95" i="8"/>
  <c r="AU95" i="8"/>
  <c r="AT95" i="8"/>
  <c r="AN95" i="8"/>
  <c r="AV94" i="8"/>
  <c r="AU94" i="8"/>
  <c r="AT94" i="8"/>
  <c r="AN94" i="8"/>
  <c r="AP94" i="8" s="1"/>
  <c r="BB94" i="8" s="1"/>
  <c r="AV93" i="8"/>
  <c r="AU93" i="8"/>
  <c r="AT93" i="8"/>
  <c r="AN93" i="8"/>
  <c r="AO93" i="8" s="1"/>
  <c r="AV92" i="8"/>
  <c r="AU92" i="8"/>
  <c r="AT92" i="8"/>
  <c r="AN92" i="8"/>
  <c r="AP92" i="8" s="1"/>
  <c r="BB92" i="8" s="1"/>
  <c r="AV91" i="8"/>
  <c r="AU91" i="8"/>
  <c r="AT91" i="8"/>
  <c r="AN91" i="8"/>
  <c r="AP91" i="8" s="1"/>
  <c r="BB91" i="8" s="1"/>
  <c r="AV90" i="8"/>
  <c r="AU90" i="8"/>
  <c r="AT90" i="8"/>
  <c r="AN90" i="8"/>
  <c r="AV89" i="8"/>
  <c r="AU89" i="8"/>
  <c r="AT89" i="8"/>
  <c r="AN89" i="8"/>
  <c r="AV88" i="8"/>
  <c r="AU88" i="8"/>
  <c r="AT88" i="8"/>
  <c r="AN88" i="8"/>
  <c r="AV87" i="8"/>
  <c r="AU87" i="8"/>
  <c r="AT87" i="8"/>
  <c r="AN87" i="8"/>
  <c r="AO87" i="8" s="1"/>
  <c r="AV86" i="8"/>
  <c r="AU86" i="8"/>
  <c r="AT86" i="8"/>
  <c r="AN86" i="8"/>
  <c r="AP86" i="8" s="1"/>
  <c r="BB86" i="8" s="1"/>
  <c r="AV85" i="8"/>
  <c r="AU85" i="8"/>
  <c r="AT85" i="8"/>
  <c r="AN85" i="8"/>
  <c r="AO85" i="8" s="1"/>
  <c r="AV84" i="8"/>
  <c r="AU84" i="8"/>
  <c r="AT84" i="8"/>
  <c r="AN84" i="8"/>
  <c r="AO84" i="8" s="1"/>
  <c r="AV83" i="8"/>
  <c r="AU83" i="8"/>
  <c r="AT83" i="8"/>
  <c r="AN83" i="8"/>
  <c r="AP83" i="8" s="1"/>
  <c r="AV82" i="8"/>
  <c r="AU82" i="8"/>
  <c r="AT82" i="8"/>
  <c r="AN82" i="8"/>
  <c r="AV81" i="8"/>
  <c r="AU81" i="8"/>
  <c r="AT81" i="8"/>
  <c r="AN81" i="8"/>
  <c r="AP81" i="8" s="1"/>
  <c r="BB81" i="8" s="1"/>
  <c r="AV80" i="8"/>
  <c r="AU80" i="8"/>
  <c r="AT80" i="8"/>
  <c r="AN80" i="8"/>
  <c r="AV79" i="8"/>
  <c r="AU79" i="8"/>
  <c r="AT79" i="8"/>
  <c r="AN79" i="8"/>
  <c r="AO79" i="8" s="1"/>
  <c r="AV78" i="8"/>
  <c r="AU78" i="8"/>
  <c r="AT78" i="8"/>
  <c r="AN78" i="8"/>
  <c r="AO78" i="8" s="1"/>
  <c r="AV77" i="8"/>
  <c r="AU77" i="8"/>
  <c r="AT77" i="8"/>
  <c r="AN77" i="8"/>
  <c r="AO77" i="8" s="1"/>
  <c r="AV76" i="8"/>
  <c r="AU76" i="8"/>
  <c r="AT76" i="8"/>
  <c r="AN76" i="8"/>
  <c r="AO76" i="8" s="1"/>
  <c r="AV75" i="8"/>
  <c r="AU75" i="8"/>
  <c r="AT75" i="8"/>
  <c r="AN75" i="8"/>
  <c r="AV74" i="8"/>
  <c r="AU74" i="8"/>
  <c r="AT74" i="8"/>
  <c r="AN74" i="8"/>
  <c r="AV73" i="8"/>
  <c r="AU73" i="8"/>
  <c r="AT73" i="8"/>
  <c r="AN73" i="8"/>
  <c r="AV72" i="8"/>
  <c r="AU72" i="8"/>
  <c r="AT72" i="8"/>
  <c r="AN72" i="8"/>
  <c r="AV71" i="8"/>
  <c r="AU71" i="8"/>
  <c r="AT71" i="8"/>
  <c r="AN71" i="8"/>
  <c r="AP71" i="8" s="1"/>
  <c r="AV70" i="8"/>
  <c r="AU70" i="8"/>
  <c r="AT70" i="8"/>
  <c r="AN70" i="8"/>
  <c r="AP70" i="8" s="1"/>
  <c r="BB70" i="8" s="1"/>
  <c r="AV69" i="8"/>
  <c r="AU69" i="8"/>
  <c r="AT69" i="8"/>
  <c r="AN69" i="8"/>
  <c r="AP69" i="8" s="1"/>
  <c r="AV68" i="8"/>
  <c r="AU68" i="8"/>
  <c r="AT68" i="8"/>
  <c r="AN68" i="8"/>
  <c r="AV67" i="8"/>
  <c r="AU67" i="8"/>
  <c r="AT67" i="8"/>
  <c r="AN67" i="8"/>
  <c r="AV66" i="8"/>
  <c r="AU66" i="8"/>
  <c r="AT66" i="8"/>
  <c r="AN66" i="8"/>
  <c r="AV65" i="8"/>
  <c r="AU65" i="8"/>
  <c r="AT65" i="8"/>
  <c r="AN65" i="8"/>
  <c r="AV64" i="8"/>
  <c r="AU64" i="8"/>
  <c r="AT64" i="8"/>
  <c r="AN64" i="8"/>
  <c r="AP64" i="8" s="1"/>
  <c r="BB64" i="8" s="1"/>
  <c r="AV63" i="8"/>
  <c r="AU63" i="8"/>
  <c r="AT63" i="8"/>
  <c r="AN63" i="8"/>
  <c r="AO63" i="8" s="1"/>
  <c r="AV62" i="8"/>
  <c r="AU62" i="8"/>
  <c r="AT62" i="8"/>
  <c r="AN62" i="8"/>
  <c r="AP62" i="8" s="1"/>
  <c r="BB62" i="8" s="1"/>
  <c r="AV61" i="8"/>
  <c r="AU61" i="8"/>
  <c r="AT61" i="8"/>
  <c r="AQ61" i="8"/>
  <c r="AN61" i="8"/>
  <c r="AV60" i="8"/>
  <c r="AU60" i="8"/>
  <c r="AT60" i="8"/>
  <c r="AN60" i="8"/>
  <c r="AV59" i="8"/>
  <c r="AU59" i="8"/>
  <c r="AT59" i="8"/>
  <c r="AR59" i="8"/>
  <c r="AN59" i="8"/>
  <c r="AV58" i="8"/>
  <c r="AU58" i="8"/>
  <c r="AT58" i="8"/>
  <c r="AN58" i="8"/>
  <c r="AV57" i="8"/>
  <c r="AU57" i="8"/>
  <c r="AT57" i="8"/>
  <c r="AN57" i="8"/>
  <c r="AV56" i="8"/>
  <c r="AU56" i="8"/>
  <c r="AT56" i="8"/>
  <c r="AN56" i="8"/>
  <c r="AO56" i="8" s="1"/>
  <c r="AV55" i="8"/>
  <c r="AU55" i="8"/>
  <c r="AT55" i="8"/>
  <c r="AN55" i="8"/>
  <c r="AV54" i="8"/>
  <c r="AU54" i="8"/>
  <c r="AT54" i="8"/>
  <c r="AN54" i="8"/>
  <c r="AO54" i="8" s="1"/>
  <c r="AV53" i="8"/>
  <c r="AU53" i="8"/>
  <c r="AT53" i="8"/>
  <c r="AN53" i="8"/>
  <c r="AP53" i="8" s="1"/>
  <c r="AV52" i="8"/>
  <c r="AU52" i="8"/>
  <c r="AT52" i="8"/>
  <c r="AN52" i="8"/>
  <c r="AV51" i="8"/>
  <c r="AU51" i="8"/>
  <c r="AT51" i="8"/>
  <c r="AN51" i="8"/>
  <c r="AV50" i="8"/>
  <c r="AU50" i="8"/>
  <c r="AT50" i="8"/>
  <c r="AN50" i="8"/>
  <c r="AV49" i="8"/>
  <c r="AU49" i="8"/>
  <c r="AT49" i="8"/>
  <c r="AN49" i="8"/>
  <c r="AP49" i="8" s="1"/>
  <c r="AV48" i="8"/>
  <c r="AU48" i="8"/>
  <c r="AT48" i="8"/>
  <c r="AN48" i="8"/>
  <c r="AO48" i="8" s="1"/>
  <c r="AV47" i="8"/>
  <c r="AU47" i="8"/>
  <c r="AT47" i="8"/>
  <c r="AN47" i="8"/>
  <c r="AO47" i="8" s="1"/>
  <c r="AV46" i="8"/>
  <c r="AU46" i="8"/>
  <c r="AT46" i="8"/>
  <c r="AN46" i="8"/>
  <c r="AP46" i="8" s="1"/>
  <c r="BB46" i="8" s="1"/>
  <c r="AV45" i="8"/>
  <c r="AU45" i="8"/>
  <c r="AT45" i="8"/>
  <c r="AN45" i="8"/>
  <c r="AP45" i="8" s="1"/>
  <c r="BB45" i="8" s="1"/>
  <c r="AV44" i="8"/>
  <c r="AU44" i="8"/>
  <c r="AT44" i="8"/>
  <c r="AN44" i="8"/>
  <c r="AV43" i="8"/>
  <c r="AU43" i="8"/>
  <c r="AT43" i="8"/>
  <c r="AN43" i="8"/>
  <c r="AV42" i="8"/>
  <c r="AU42" i="8"/>
  <c r="AT42" i="8"/>
  <c r="AN42" i="8"/>
  <c r="AV41" i="8"/>
  <c r="AU41" i="8"/>
  <c r="AT41" i="8"/>
  <c r="AN41" i="8"/>
  <c r="AP41" i="8" s="1"/>
  <c r="AV40" i="8"/>
  <c r="AU40" i="8"/>
  <c r="AT40" i="8"/>
  <c r="AN40" i="8"/>
  <c r="AO40" i="8" s="1"/>
  <c r="AV39" i="8"/>
  <c r="AU39" i="8"/>
  <c r="AT39" i="8"/>
  <c r="AN39" i="8"/>
  <c r="AO39" i="8" s="1"/>
  <c r="AV38" i="8"/>
  <c r="AU38" i="8"/>
  <c r="AT38" i="8"/>
  <c r="AN38" i="8"/>
  <c r="AO38" i="8" s="1"/>
  <c r="AV37" i="8"/>
  <c r="AU37" i="8"/>
  <c r="AT37" i="8"/>
  <c r="AN37" i="8"/>
  <c r="AV36" i="8"/>
  <c r="AU36" i="8"/>
  <c r="AT36" i="8"/>
  <c r="AN36" i="8"/>
  <c r="AP36" i="8" s="1"/>
  <c r="BB36" i="8" s="1"/>
  <c r="AV35" i="8"/>
  <c r="AU35" i="8"/>
  <c r="AT35" i="8"/>
  <c r="AN35" i="8"/>
  <c r="AV34" i="8"/>
  <c r="AU34" i="8"/>
  <c r="AT34" i="8"/>
  <c r="AN34" i="8"/>
  <c r="AV33" i="8"/>
  <c r="AU33" i="8"/>
  <c r="AT33" i="8"/>
  <c r="AN33" i="8"/>
  <c r="AO33" i="8" s="1"/>
  <c r="AV32" i="8"/>
  <c r="AU32" i="8"/>
  <c r="AT32" i="8"/>
  <c r="AN32" i="8"/>
  <c r="AO32" i="8" s="1"/>
  <c r="AV31" i="8"/>
  <c r="AU31" i="8"/>
  <c r="AT31" i="8"/>
  <c r="AN31" i="8"/>
  <c r="AO31" i="8" s="1"/>
  <c r="AV30" i="8"/>
  <c r="AU30" i="8"/>
  <c r="AT30" i="8"/>
  <c r="AN30" i="8"/>
  <c r="AO30" i="8" s="1"/>
  <c r="AV29" i="8"/>
  <c r="AU29" i="8"/>
  <c r="AT29" i="8"/>
  <c r="AN29" i="8"/>
  <c r="AV28" i="8"/>
  <c r="AU28" i="8"/>
  <c r="AT28" i="8"/>
  <c r="AN28" i="8"/>
  <c r="AV27" i="8"/>
  <c r="AU27" i="8"/>
  <c r="AT27" i="8"/>
  <c r="AN27" i="8"/>
  <c r="AV26" i="8"/>
  <c r="AU26" i="8"/>
  <c r="AT26" i="8"/>
  <c r="AN26" i="8"/>
  <c r="AV25" i="8"/>
  <c r="AU25" i="8"/>
  <c r="AT25" i="8"/>
  <c r="AN25" i="8"/>
  <c r="AO25" i="8" s="1"/>
  <c r="AV24" i="8"/>
  <c r="AU24" i="8"/>
  <c r="AT24" i="8"/>
  <c r="AN24" i="8"/>
  <c r="AV23" i="8"/>
  <c r="AU23" i="8"/>
  <c r="AT23" i="8"/>
  <c r="AN23" i="8"/>
  <c r="AO23" i="8" s="1"/>
  <c r="AV22" i="8"/>
  <c r="AU22" i="8"/>
  <c r="AT22" i="8"/>
  <c r="AN22" i="8"/>
  <c r="AO22" i="8" s="1"/>
  <c r="AV21" i="8"/>
  <c r="AU21" i="8"/>
  <c r="AT21" i="8"/>
  <c r="AN21" i="8"/>
  <c r="AV20" i="8"/>
  <c r="AU20" i="8"/>
  <c r="AT20" i="8"/>
  <c r="AN20" i="8"/>
  <c r="AV19" i="8"/>
  <c r="AU19" i="8"/>
  <c r="AT19" i="8"/>
  <c r="AR19" i="8"/>
  <c r="AN19" i="8"/>
  <c r="AV18" i="8"/>
  <c r="AU18" i="8"/>
  <c r="AT18" i="8"/>
  <c r="AN18" i="8"/>
  <c r="AV17" i="8"/>
  <c r="AU17" i="8"/>
  <c r="AT17" i="8"/>
  <c r="AR17" i="8"/>
  <c r="AN17" i="8"/>
  <c r="AV16" i="8"/>
  <c r="AU16" i="8"/>
  <c r="AT16" i="8"/>
  <c r="AN16" i="8"/>
  <c r="AO16" i="8" s="1"/>
  <c r="AV15" i="8"/>
  <c r="AU15" i="8"/>
  <c r="AT15" i="8"/>
  <c r="AN15" i="8"/>
  <c r="AV14" i="8"/>
  <c r="AU14" i="8"/>
  <c r="AT14" i="8"/>
  <c r="AN14" i="8"/>
  <c r="AP14" i="8" s="1"/>
  <c r="BB14" i="8" s="1"/>
  <c r="AV13" i="8"/>
  <c r="AU13" i="8"/>
  <c r="AT13" i="8"/>
  <c r="AN13" i="8"/>
  <c r="AV12" i="8"/>
  <c r="AU12" i="8"/>
  <c r="AT12" i="8"/>
  <c r="AN12" i="8"/>
  <c r="AV11" i="8"/>
  <c r="AU11" i="8"/>
  <c r="AT11" i="8"/>
  <c r="AN11" i="8"/>
  <c r="AP11" i="8" s="1"/>
  <c r="BB11" i="8" s="1"/>
  <c r="AV10" i="8"/>
  <c r="AU10" i="8"/>
  <c r="AT10" i="8"/>
  <c r="AN10" i="8"/>
  <c r="AP10" i="8" s="1"/>
  <c r="BB10" i="8" s="1"/>
  <c r="AV9" i="8"/>
  <c r="AU9" i="8"/>
  <c r="AT9" i="8"/>
  <c r="AN9" i="8"/>
  <c r="AO9" i="8" s="1"/>
  <c r="AV8" i="8"/>
  <c r="AU8" i="8"/>
  <c r="AT8" i="8"/>
  <c r="AN8" i="8"/>
  <c r="AO8" i="8" s="1"/>
  <c r="AV7" i="8"/>
  <c r="AN7" i="8"/>
  <c r="AO7" i="8" s="1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4" i="8" s="1"/>
  <c r="A385" i="8" s="1"/>
  <c r="A386" i="8" s="1"/>
  <c r="A387" i="8" s="1"/>
  <c r="A388" i="8" s="1"/>
  <c r="A389" i="8" s="1"/>
  <c r="A390" i="8" s="1"/>
  <c r="A391" i="8" s="1"/>
  <c r="A392" i="8" s="1"/>
  <c r="A393" i="8" s="1"/>
  <c r="A394" i="8" s="1"/>
  <c r="A395" i="8" s="1"/>
  <c r="A396" i="8" s="1"/>
  <c r="A397" i="8" s="1"/>
  <c r="A398" i="8" s="1"/>
  <c r="A399" i="8" s="1"/>
  <c r="A400" i="8" s="1"/>
  <c r="A401" i="8" s="1"/>
  <c r="A402" i="8" s="1"/>
  <c r="A403" i="8" s="1"/>
  <c r="A404" i="8" s="1"/>
  <c r="A405" i="8" s="1"/>
  <c r="A406" i="8" s="1"/>
  <c r="A407" i="8" s="1"/>
  <c r="A408" i="8" s="1"/>
  <c r="A409" i="8" s="1"/>
  <c r="A410" i="8" s="1"/>
  <c r="A411" i="8" s="1"/>
  <c r="A412" i="8" s="1"/>
  <c r="A413" i="8" s="1"/>
  <c r="A414" i="8" s="1"/>
  <c r="A415" i="8" s="1"/>
  <c r="A416" i="8" s="1"/>
  <c r="A417" i="8" s="1"/>
  <c r="A418" i="8" s="1"/>
  <c r="A419" i="8" s="1"/>
  <c r="A420" i="8" s="1"/>
  <c r="A421" i="8" s="1"/>
  <c r="A422" i="8" s="1"/>
  <c r="A423" i="8" s="1"/>
  <c r="A424" i="8" s="1"/>
  <c r="A425" i="8" s="1"/>
  <c r="A426" i="8" s="1"/>
  <c r="A427" i="8" s="1"/>
  <c r="A428" i="8" s="1"/>
  <c r="A429" i="8" s="1"/>
  <c r="A430" i="8" s="1"/>
  <c r="A431" i="8" s="1"/>
  <c r="A432" i="8" s="1"/>
  <c r="A433" i="8" s="1"/>
  <c r="A434" i="8" s="1"/>
  <c r="A435" i="8" s="1"/>
  <c r="A436" i="8" s="1"/>
  <c r="A437" i="8" s="1"/>
  <c r="A438" i="8" s="1"/>
  <c r="A439" i="8" s="1"/>
  <c r="A440" i="8" s="1"/>
  <c r="A441" i="8" s="1"/>
  <c r="A442" i="8" s="1"/>
  <c r="A443" i="8" s="1"/>
  <c r="A444" i="8" s="1"/>
  <c r="A445" i="8" s="1"/>
  <c r="A446" i="8" s="1"/>
  <c r="A447" i="8" s="1"/>
  <c r="A448" i="8" s="1"/>
  <c r="A449" i="8" s="1"/>
  <c r="A450" i="8" s="1"/>
  <c r="A451" i="8" s="1"/>
  <c r="A452" i="8" s="1"/>
  <c r="A453" i="8" s="1"/>
  <c r="A454" i="8" s="1"/>
  <c r="A455" i="8" s="1"/>
  <c r="A456" i="8" s="1"/>
  <c r="A457" i="8" s="1"/>
  <c r="A458" i="8" s="1"/>
  <c r="A459" i="8" s="1"/>
  <c r="A460" i="8" s="1"/>
  <c r="A461" i="8" s="1"/>
  <c r="A462" i="8" s="1"/>
  <c r="A463" i="8" s="1"/>
  <c r="A464" i="8" s="1"/>
  <c r="A465" i="8" s="1"/>
  <c r="A466" i="8" s="1"/>
  <c r="A467" i="8" s="1"/>
  <c r="A468" i="8" s="1"/>
  <c r="A469" i="8" s="1"/>
  <c r="A470" i="8" s="1"/>
  <c r="A471" i="8" s="1"/>
  <c r="A472" i="8" s="1"/>
  <c r="A473" i="8" s="1"/>
  <c r="A474" i="8" s="1"/>
  <c r="A475" i="8" s="1"/>
  <c r="A476" i="8" s="1"/>
  <c r="A477" i="8" s="1"/>
  <c r="A478" i="8" s="1"/>
  <c r="A479" i="8" s="1"/>
  <c r="A480" i="8" s="1"/>
  <c r="A481" i="8" s="1"/>
  <c r="A482" i="8" s="1"/>
  <c r="A483" i="8" s="1"/>
  <c r="A484" i="8" s="1"/>
  <c r="A485" i="8" s="1"/>
  <c r="A486" i="8" s="1"/>
  <c r="A487" i="8" s="1"/>
  <c r="A488" i="8" s="1"/>
  <c r="A489" i="8" s="1"/>
  <c r="A490" i="8" s="1"/>
  <c r="A491" i="8" s="1"/>
  <c r="A492" i="8" s="1"/>
  <c r="A493" i="8" s="1"/>
  <c r="A494" i="8" s="1"/>
  <c r="A495" i="8" s="1"/>
  <c r="A496" i="8" s="1"/>
  <c r="A497" i="8" s="1"/>
  <c r="A498" i="8" s="1"/>
  <c r="A499" i="8" s="1"/>
  <c r="A500" i="8" s="1"/>
  <c r="A501" i="8" s="1"/>
  <c r="A502" i="8" s="1"/>
  <c r="A503" i="8" s="1"/>
  <c r="A504" i="8" s="1"/>
  <c r="A505" i="8" s="1"/>
  <c r="A506" i="8" s="1"/>
  <c r="A507" i="8" s="1"/>
  <c r="A508" i="8" s="1"/>
  <c r="A509" i="8" s="1"/>
  <c r="A510" i="8" s="1"/>
  <c r="A511" i="8" s="1"/>
  <c r="A512" i="8" s="1"/>
  <c r="A513" i="8" s="1"/>
  <c r="A514" i="8" s="1"/>
  <c r="A515" i="8" s="1"/>
  <c r="A516" i="8" s="1"/>
  <c r="A517" i="8" s="1"/>
  <c r="A518" i="8" s="1"/>
  <c r="A519" i="8" s="1"/>
  <c r="A520" i="8" s="1"/>
  <c r="A521" i="8" s="1"/>
  <c r="A522" i="8" s="1"/>
  <c r="A523" i="8" s="1"/>
  <c r="A524" i="8" s="1"/>
  <c r="A525" i="8" s="1"/>
  <c r="A526" i="8" s="1"/>
  <c r="A527" i="8" s="1"/>
  <c r="A528" i="8" s="1"/>
  <c r="A529" i="8" s="1"/>
  <c r="A530" i="8" s="1"/>
  <c r="A531" i="8" s="1"/>
  <c r="A532" i="8" s="1"/>
  <c r="A533" i="8" s="1"/>
  <c r="A534" i="8" s="1"/>
  <c r="A535" i="8" s="1"/>
  <c r="A536" i="8" s="1"/>
  <c r="A537" i="8" s="1"/>
  <c r="A538" i="8" s="1"/>
  <c r="A539" i="8" s="1"/>
  <c r="A540" i="8" s="1"/>
  <c r="A541" i="8" s="1"/>
  <c r="A542" i="8" s="1"/>
  <c r="A543" i="8" s="1"/>
  <c r="A544" i="8" s="1"/>
  <c r="A545" i="8" s="1"/>
  <c r="A546" i="8" s="1"/>
  <c r="A547" i="8" s="1"/>
  <c r="A548" i="8" s="1"/>
  <c r="A549" i="8" s="1"/>
  <c r="A550" i="8" s="1"/>
  <c r="A551" i="8" s="1"/>
  <c r="A552" i="8" s="1"/>
  <c r="A553" i="8" s="1"/>
  <c r="A554" i="8" s="1"/>
  <c r="A555" i="8" s="1"/>
  <c r="A556" i="8" s="1"/>
  <c r="A557" i="8" s="1"/>
  <c r="A558" i="8" s="1"/>
  <c r="A559" i="8" s="1"/>
  <c r="A560" i="8" s="1"/>
  <c r="A561" i="8" s="1"/>
  <c r="A562" i="8" s="1"/>
  <c r="A563" i="8" s="1"/>
  <c r="A564" i="8" s="1"/>
  <c r="A565" i="8" s="1"/>
  <c r="A566" i="8" s="1"/>
  <c r="A567" i="8" s="1"/>
  <c r="A568" i="8" s="1"/>
  <c r="A569" i="8" s="1"/>
  <c r="A570" i="8" s="1"/>
  <c r="A571" i="8" s="1"/>
  <c r="A572" i="8" s="1"/>
  <c r="A573" i="8" s="1"/>
  <c r="A574" i="8" s="1"/>
  <c r="A575" i="8" s="1"/>
  <c r="A576" i="8" s="1"/>
  <c r="A577" i="8" s="1"/>
  <c r="A578" i="8" s="1"/>
  <c r="A579" i="8" s="1"/>
  <c r="A580" i="8" s="1"/>
  <c r="A581" i="8" s="1"/>
  <c r="A582" i="8" s="1"/>
  <c r="A583" i="8" s="1"/>
  <c r="A584" i="8" s="1"/>
  <c r="A585" i="8" s="1"/>
  <c r="A586" i="8" s="1"/>
  <c r="A587" i="8" s="1"/>
  <c r="A588" i="8" s="1"/>
  <c r="A589" i="8" s="1"/>
  <c r="A590" i="8" s="1"/>
  <c r="A591" i="8" s="1"/>
  <c r="A592" i="8" s="1"/>
  <c r="A593" i="8" s="1"/>
  <c r="A594" i="8" s="1"/>
  <c r="A595" i="8" s="1"/>
  <c r="A596" i="8" s="1"/>
  <c r="A597" i="8" s="1"/>
  <c r="A598" i="8" s="1"/>
  <c r="A599" i="8" s="1"/>
  <c r="A600" i="8" s="1"/>
  <c r="A601" i="8" s="1"/>
  <c r="A602" i="8" s="1"/>
  <c r="A603" i="8" s="1"/>
  <c r="A604" i="8" s="1"/>
  <c r="A605" i="8" s="1"/>
  <c r="A606" i="8" s="1"/>
  <c r="A607" i="8" s="1"/>
  <c r="A608" i="8" s="1"/>
  <c r="A609" i="8" s="1"/>
  <c r="A610" i="8" s="1"/>
  <c r="A611" i="8" s="1"/>
  <c r="A612" i="8" s="1"/>
  <c r="A613" i="8" s="1"/>
  <c r="A614" i="8" s="1"/>
  <c r="A615" i="8" s="1"/>
  <c r="A616" i="8" s="1"/>
  <c r="A617" i="8" s="1"/>
  <c r="A618" i="8" s="1"/>
  <c r="A619" i="8" s="1"/>
  <c r="A620" i="8" s="1"/>
  <c r="A621" i="8" s="1"/>
  <c r="A622" i="8" s="1"/>
  <c r="A623" i="8" s="1"/>
  <c r="A624" i="8" s="1"/>
  <c r="A625" i="8" s="1"/>
  <c r="A626" i="8" s="1"/>
  <c r="A627" i="8" s="1"/>
  <c r="A628" i="8" s="1"/>
  <c r="A629" i="8" s="1"/>
  <c r="A630" i="8" s="1"/>
  <c r="A631" i="8" s="1"/>
  <c r="A632" i="8" s="1"/>
  <c r="A633" i="8" s="1"/>
  <c r="A634" i="8" s="1"/>
  <c r="A635" i="8" s="1"/>
  <c r="A636" i="8" s="1"/>
  <c r="A637" i="8" s="1"/>
  <c r="A638" i="8" s="1"/>
  <c r="A639" i="8" s="1"/>
  <c r="A640" i="8" s="1"/>
  <c r="A641" i="8" s="1"/>
  <c r="A642" i="8" s="1"/>
  <c r="A643" i="8" s="1"/>
  <c r="A644" i="8" s="1"/>
  <c r="A645" i="8" s="1"/>
  <c r="A646" i="8" s="1"/>
  <c r="A647" i="8" s="1"/>
  <c r="A648" i="8" s="1"/>
  <c r="A649" i="8" s="1"/>
  <c r="A650" i="8" s="1"/>
  <c r="A651" i="8" s="1"/>
  <c r="A652" i="8" s="1"/>
  <c r="A653" i="8" s="1"/>
  <c r="A654" i="8" s="1"/>
  <c r="A655" i="8" s="1"/>
  <c r="A656" i="8" s="1"/>
  <c r="A657" i="8" s="1"/>
  <c r="A658" i="8" s="1"/>
  <c r="A659" i="8" s="1"/>
  <c r="A660" i="8" s="1"/>
  <c r="A661" i="8" s="1"/>
  <c r="A662" i="8" s="1"/>
  <c r="A663" i="8" s="1"/>
  <c r="A664" i="8" s="1"/>
  <c r="A665" i="8" s="1"/>
  <c r="A666" i="8" s="1"/>
  <c r="A667" i="8" s="1"/>
  <c r="A668" i="8" s="1"/>
  <c r="A669" i="8" s="1"/>
  <c r="A670" i="8" s="1"/>
  <c r="A671" i="8" s="1"/>
  <c r="A672" i="8" s="1"/>
  <c r="A673" i="8" s="1"/>
  <c r="A674" i="8" s="1"/>
  <c r="A675" i="8" s="1"/>
  <c r="A676" i="8" s="1"/>
  <c r="A677" i="8" s="1"/>
  <c r="A678" i="8" s="1"/>
  <c r="A679" i="8" s="1"/>
  <c r="A680" i="8" s="1"/>
  <c r="A681" i="8" s="1"/>
  <c r="A682" i="8" s="1"/>
  <c r="A683" i="8" s="1"/>
  <c r="A684" i="8" s="1"/>
  <c r="A685" i="8" s="1"/>
  <c r="A686" i="8" s="1"/>
  <c r="A687" i="8" s="1"/>
  <c r="A688" i="8" s="1"/>
  <c r="A689" i="8" s="1"/>
  <c r="A690" i="8" s="1"/>
  <c r="A691" i="8" s="1"/>
  <c r="A692" i="8" s="1"/>
  <c r="A693" i="8" s="1"/>
  <c r="A694" i="8" s="1"/>
  <c r="A695" i="8" s="1"/>
  <c r="A696" i="8" s="1"/>
  <c r="A697" i="8" s="1"/>
  <c r="A698" i="8" s="1"/>
  <c r="A699" i="8" s="1"/>
  <c r="A700" i="8" s="1"/>
  <c r="A701" i="8" s="1"/>
  <c r="A702" i="8" s="1"/>
  <c r="A703" i="8" s="1"/>
  <c r="A704" i="8" s="1"/>
  <c r="A705" i="8" s="1"/>
  <c r="A706" i="8" s="1"/>
  <c r="A707" i="8" s="1"/>
  <c r="A708" i="8" s="1"/>
  <c r="A709" i="8" s="1"/>
  <c r="A710" i="8" s="1"/>
  <c r="A711" i="8" s="1"/>
  <c r="A712" i="8" s="1"/>
  <c r="A713" i="8" s="1"/>
  <c r="A714" i="8" s="1"/>
  <c r="A715" i="8" s="1"/>
  <c r="A716" i="8" s="1"/>
  <c r="A717" i="8" s="1"/>
  <c r="A718" i="8" s="1"/>
  <c r="A719" i="8" s="1"/>
  <c r="A720" i="8" s="1"/>
  <c r="A721" i="8" s="1"/>
  <c r="A722" i="8" s="1"/>
  <c r="A723" i="8" s="1"/>
  <c r="A724" i="8" s="1"/>
  <c r="A725" i="8" s="1"/>
  <c r="A726" i="8" s="1"/>
  <c r="A727" i="8" s="1"/>
  <c r="A728" i="8" s="1"/>
  <c r="A729" i="8" s="1"/>
  <c r="A730" i="8" s="1"/>
  <c r="A731" i="8" s="1"/>
  <c r="A732" i="8" s="1"/>
  <c r="A733" i="8" s="1"/>
  <c r="A734" i="8" s="1"/>
  <c r="A735" i="8" s="1"/>
  <c r="A736" i="8" s="1"/>
  <c r="A737" i="8" s="1"/>
  <c r="A738" i="8" s="1"/>
  <c r="A739" i="8" s="1"/>
  <c r="A740" i="8" s="1"/>
  <c r="A741" i="8" s="1"/>
  <c r="A742" i="8" s="1"/>
  <c r="A743" i="8" s="1"/>
  <c r="A744" i="8" s="1"/>
  <c r="A745" i="8" s="1"/>
  <c r="A746" i="8" s="1"/>
  <c r="A747" i="8" s="1"/>
  <c r="A748" i="8" s="1"/>
  <c r="A749" i="8" s="1"/>
  <c r="A750" i="8" s="1"/>
  <c r="A751" i="8" s="1"/>
  <c r="A752" i="8" s="1"/>
  <c r="A753" i="8" s="1"/>
  <c r="A754" i="8" s="1"/>
  <c r="A755" i="8" s="1"/>
  <c r="A756" i="8" s="1"/>
  <c r="A757" i="8" s="1"/>
  <c r="A758" i="8" s="1"/>
  <c r="A759" i="8" s="1"/>
  <c r="A760" i="8" s="1"/>
  <c r="A761" i="8" s="1"/>
  <c r="A762" i="8" s="1"/>
  <c r="A763" i="8" s="1"/>
  <c r="A764" i="8" s="1"/>
  <c r="A765" i="8" s="1"/>
  <c r="A766" i="8" s="1"/>
  <c r="A767" i="8" s="1"/>
  <c r="A768" i="8" s="1"/>
  <c r="A769" i="8" s="1"/>
  <c r="A770" i="8" s="1"/>
  <c r="A771" i="8" s="1"/>
  <c r="A772" i="8" s="1"/>
  <c r="A773" i="8" s="1"/>
  <c r="A774" i="8" s="1"/>
  <c r="A775" i="8" s="1"/>
  <c r="A776" i="8" s="1"/>
  <c r="A777" i="8" s="1"/>
  <c r="A778" i="8" s="1"/>
  <c r="A779" i="8" s="1"/>
  <c r="A780" i="8" s="1"/>
  <c r="A781" i="8" s="1"/>
  <c r="A782" i="8" s="1"/>
  <c r="A783" i="8" s="1"/>
  <c r="A784" i="8" s="1"/>
  <c r="A785" i="8" s="1"/>
  <c r="A786" i="8" s="1"/>
  <c r="A787" i="8" s="1"/>
  <c r="A788" i="8" s="1"/>
  <c r="A789" i="8" s="1"/>
  <c r="A790" i="8" s="1"/>
  <c r="A791" i="8" s="1"/>
  <c r="A792" i="8" s="1"/>
  <c r="A793" i="8" s="1"/>
  <c r="A794" i="8" s="1"/>
  <c r="A795" i="8" s="1"/>
  <c r="A796" i="8" s="1"/>
  <c r="A797" i="8" s="1"/>
  <c r="A798" i="8" s="1"/>
  <c r="A799" i="8" s="1"/>
  <c r="A800" i="8" s="1"/>
  <c r="A801" i="8" s="1"/>
  <c r="A802" i="8" s="1"/>
  <c r="A803" i="8" s="1"/>
  <c r="A804" i="8" s="1"/>
  <c r="A805" i="8" s="1"/>
  <c r="A806" i="8" s="1"/>
  <c r="A807" i="8" s="1"/>
  <c r="A808" i="8" s="1"/>
  <c r="A809" i="8" s="1"/>
  <c r="A810" i="8" s="1"/>
  <c r="A811" i="8" s="1"/>
  <c r="A812" i="8" s="1"/>
  <c r="A813" i="8" s="1"/>
  <c r="A814" i="8" s="1"/>
  <c r="A815" i="8" s="1"/>
  <c r="A816" i="8" s="1"/>
  <c r="A817" i="8" s="1"/>
  <c r="A818" i="8" s="1"/>
  <c r="A819" i="8" s="1"/>
  <c r="A820" i="8" s="1"/>
  <c r="A821" i="8" s="1"/>
  <c r="A822" i="8" s="1"/>
  <c r="A823" i="8" s="1"/>
  <c r="A824" i="8" s="1"/>
  <c r="A825" i="8" s="1"/>
  <c r="A826" i="8" s="1"/>
  <c r="A827" i="8" s="1"/>
  <c r="A828" i="8" s="1"/>
  <c r="A829" i="8" s="1"/>
  <c r="A830" i="8" s="1"/>
  <c r="A831" i="8" s="1"/>
  <c r="A832" i="8" s="1"/>
  <c r="A833" i="8" s="1"/>
  <c r="A834" i="8" s="1"/>
  <c r="A835" i="8" s="1"/>
  <c r="A836" i="8" s="1"/>
  <c r="A837" i="8" s="1"/>
  <c r="A838" i="8" s="1"/>
  <c r="A839" i="8" s="1"/>
  <c r="A840" i="8" s="1"/>
  <c r="A841" i="8" s="1"/>
  <c r="A842" i="8" s="1"/>
  <c r="A843" i="8" s="1"/>
  <c r="A844" i="8" s="1"/>
  <c r="A845" i="8" s="1"/>
  <c r="A846" i="8" s="1"/>
  <c r="A847" i="8" s="1"/>
  <c r="A848" i="8" s="1"/>
  <c r="A849" i="8" s="1"/>
  <c r="A850" i="8" s="1"/>
  <c r="A851" i="8" s="1"/>
  <c r="A852" i="8" s="1"/>
  <c r="A853" i="8" s="1"/>
  <c r="A854" i="8" s="1"/>
  <c r="A855" i="8" s="1"/>
  <c r="A856" i="8" s="1"/>
  <c r="A857" i="8" s="1"/>
  <c r="A858" i="8" s="1"/>
  <c r="A859" i="8" s="1"/>
  <c r="A860" i="8" s="1"/>
  <c r="A861" i="8" s="1"/>
  <c r="A862" i="8" s="1"/>
  <c r="A863" i="8" s="1"/>
  <c r="A864" i="8" s="1"/>
  <c r="A865" i="8" s="1"/>
  <c r="A866" i="8" s="1"/>
  <c r="A867" i="8" s="1"/>
  <c r="A868" i="8" s="1"/>
  <c r="A869" i="8" s="1"/>
  <c r="A870" i="8" s="1"/>
  <c r="A871" i="8" s="1"/>
  <c r="A872" i="8" s="1"/>
  <c r="A873" i="8" s="1"/>
  <c r="A874" i="8" s="1"/>
  <c r="A875" i="8" s="1"/>
  <c r="A876" i="8" s="1"/>
  <c r="A877" i="8" s="1"/>
  <c r="A878" i="8" s="1"/>
  <c r="A879" i="8" s="1"/>
  <c r="A880" i="8" s="1"/>
  <c r="A881" i="8" s="1"/>
  <c r="A882" i="8" s="1"/>
  <c r="A883" i="8" s="1"/>
  <c r="A884" i="8" s="1"/>
  <c r="A885" i="8" s="1"/>
  <c r="A886" i="8" s="1"/>
  <c r="A887" i="8" s="1"/>
  <c r="A888" i="8" s="1"/>
  <c r="A889" i="8" s="1"/>
  <c r="A890" i="8" s="1"/>
  <c r="A891" i="8" s="1"/>
  <c r="A892" i="8" s="1"/>
  <c r="A893" i="8" s="1"/>
  <c r="A894" i="8" s="1"/>
  <c r="A895" i="8" s="1"/>
  <c r="A896" i="8" s="1"/>
  <c r="A897" i="8" s="1"/>
  <c r="A898" i="8" s="1"/>
  <c r="A899" i="8" s="1"/>
  <c r="A900" i="8" s="1"/>
  <c r="A901" i="8" s="1"/>
  <c r="A902" i="8" s="1"/>
  <c r="A903" i="8" s="1"/>
  <c r="A904" i="8" s="1"/>
  <c r="A905" i="8" s="1"/>
  <c r="A906" i="8" s="1"/>
  <c r="A907" i="8" s="1"/>
  <c r="A908" i="8" s="1"/>
  <c r="A909" i="8" s="1"/>
  <c r="A910" i="8" s="1"/>
  <c r="A911" i="8" s="1"/>
  <c r="A912" i="8" s="1"/>
  <c r="A913" i="8" s="1"/>
  <c r="A914" i="8" s="1"/>
  <c r="A915" i="8" s="1"/>
  <c r="A916" i="8" s="1"/>
  <c r="A917" i="8" s="1"/>
  <c r="A918" i="8" s="1"/>
  <c r="A919" i="8" s="1"/>
  <c r="A920" i="8" s="1"/>
  <c r="A921" i="8" s="1"/>
  <c r="A922" i="8" s="1"/>
  <c r="A923" i="8" s="1"/>
  <c r="A924" i="8" s="1"/>
  <c r="A925" i="8" s="1"/>
  <c r="A926" i="8" s="1"/>
  <c r="A927" i="8" s="1"/>
  <c r="A928" i="8" s="1"/>
  <c r="A929" i="8" s="1"/>
  <c r="A930" i="8" s="1"/>
  <c r="A931" i="8" s="1"/>
  <c r="A932" i="8" s="1"/>
  <c r="A933" i="8" s="1"/>
  <c r="A934" i="8" s="1"/>
  <c r="A935" i="8" s="1"/>
  <c r="A936" i="8" s="1"/>
  <c r="A937" i="8" s="1"/>
  <c r="A938" i="8" s="1"/>
  <c r="A939" i="8" s="1"/>
  <c r="A940" i="8" s="1"/>
  <c r="A941" i="8" s="1"/>
  <c r="A942" i="8" s="1"/>
  <c r="A943" i="8" s="1"/>
  <c r="A944" i="8" s="1"/>
  <c r="A945" i="8" s="1"/>
  <c r="A946" i="8" s="1"/>
  <c r="A947" i="8" s="1"/>
  <c r="A948" i="8" s="1"/>
  <c r="A949" i="8" s="1"/>
  <c r="A950" i="8" s="1"/>
  <c r="A951" i="8" s="1"/>
  <c r="A952" i="8" s="1"/>
  <c r="A953" i="8" s="1"/>
  <c r="A954" i="8" s="1"/>
  <c r="A955" i="8" s="1"/>
  <c r="A956" i="8" s="1"/>
  <c r="A957" i="8" s="1"/>
  <c r="A958" i="8" s="1"/>
  <c r="A959" i="8" s="1"/>
  <c r="A960" i="8" s="1"/>
  <c r="A961" i="8" s="1"/>
  <c r="A962" i="8" s="1"/>
  <c r="A963" i="8" s="1"/>
  <c r="A964" i="8" s="1"/>
  <c r="A965" i="8" s="1"/>
  <c r="A966" i="8" s="1"/>
  <c r="A967" i="8" s="1"/>
  <c r="A968" i="8" s="1"/>
  <c r="A969" i="8" s="1"/>
  <c r="A970" i="8" s="1"/>
  <c r="A971" i="8" s="1"/>
  <c r="A972" i="8" s="1"/>
  <c r="A973" i="8" s="1"/>
  <c r="A974" i="8" s="1"/>
  <c r="A975" i="8" s="1"/>
  <c r="A976" i="8" s="1"/>
  <c r="A977" i="8" s="1"/>
  <c r="A978" i="8" s="1"/>
  <c r="A979" i="8" s="1"/>
  <c r="A980" i="8" s="1"/>
  <c r="A981" i="8" s="1"/>
  <c r="A982" i="8" s="1"/>
  <c r="A983" i="8" s="1"/>
  <c r="A984" i="8" s="1"/>
  <c r="A985" i="8" s="1"/>
  <c r="A986" i="8" s="1"/>
  <c r="A987" i="8" s="1"/>
  <c r="A988" i="8" s="1"/>
  <c r="A989" i="8" s="1"/>
  <c r="A990" i="8" s="1"/>
  <c r="A991" i="8" s="1"/>
  <c r="A992" i="8" s="1"/>
  <c r="A993" i="8" s="1"/>
  <c r="A994" i="8" s="1"/>
  <c r="A995" i="8" s="1"/>
  <c r="A996" i="8" s="1"/>
  <c r="A997" i="8" s="1"/>
  <c r="A998" i="8" s="1"/>
  <c r="A999" i="8" s="1"/>
  <c r="A1000" i="8" s="1"/>
  <c r="A1001" i="8" s="1"/>
  <c r="A1002" i="8" s="1"/>
  <c r="A1003" i="8" s="1"/>
  <c r="A1004" i="8" s="1"/>
  <c r="A1005" i="8" s="1"/>
  <c r="AN6" i="8"/>
  <c r="AP6" i="8" s="1"/>
  <c r="BB6" i="8" s="1"/>
  <c r="AV6" i="8"/>
  <c r="AR170" i="8" l="1"/>
  <c r="AQ210" i="8"/>
  <c r="AQ355" i="8"/>
  <c r="AQ432" i="8"/>
  <c r="AQ464" i="8"/>
  <c r="AQ298" i="8"/>
  <c r="BB298" i="8"/>
  <c r="BB131" i="8"/>
  <c r="AR131" i="8"/>
  <c r="AQ214" i="8"/>
  <c r="BB214" i="8"/>
  <c r="BB225" i="8"/>
  <c r="AQ225" i="8"/>
  <c r="AQ238" i="8"/>
  <c r="BB238" i="8"/>
  <c r="AQ246" i="8"/>
  <c r="BB246" i="8"/>
  <c r="AQ250" i="8"/>
  <c r="BB250" i="8"/>
  <c r="AQ300" i="8"/>
  <c r="BB300" i="8"/>
  <c r="AQ215" i="8"/>
  <c r="BB215" i="8"/>
  <c r="AO250" i="8"/>
  <c r="AO295" i="8"/>
  <c r="AO337" i="8"/>
  <c r="AO225" i="8"/>
  <c r="AO368" i="8"/>
  <c r="AO300" i="8"/>
  <c r="AO216" i="8"/>
  <c r="AP254" i="8"/>
  <c r="AP357" i="8"/>
  <c r="BB357" i="8" s="1"/>
  <c r="AP116" i="8"/>
  <c r="BB116" i="8" s="1"/>
  <c r="AP392" i="8"/>
  <c r="AP340" i="8"/>
  <c r="AP296" i="8"/>
  <c r="AP204" i="8"/>
  <c r="BB204" i="8" s="1"/>
  <c r="AP331" i="8"/>
  <c r="AP111" i="8"/>
  <c r="AO298" i="8"/>
  <c r="AO246" i="8"/>
  <c r="AO214" i="8"/>
  <c r="AO114" i="8"/>
  <c r="AO215" i="8"/>
  <c r="AO381" i="8"/>
  <c r="AO301" i="8"/>
  <c r="AP93" i="8"/>
  <c r="AP96" i="8"/>
  <c r="BB96" i="8" s="1"/>
  <c r="AP332" i="8"/>
  <c r="BB332" i="8" s="1"/>
  <c r="AP292" i="8"/>
  <c r="AO238" i="8"/>
  <c r="AO94" i="8"/>
  <c r="AO315" i="8"/>
  <c r="AO297" i="8"/>
  <c r="AO245" i="8"/>
  <c r="AP316" i="8"/>
  <c r="AP264" i="8"/>
  <c r="AP287" i="8"/>
  <c r="BB287" i="8" s="1"/>
  <c r="AQ394" i="8"/>
  <c r="AO131" i="8"/>
  <c r="AS81" i="8"/>
  <c r="AQ306" i="8"/>
  <c r="AQ363" i="8"/>
  <c r="AQ402" i="8"/>
  <c r="AR505" i="8"/>
  <c r="AQ194" i="8"/>
  <c r="AQ233" i="8"/>
  <c r="AQ282" i="8"/>
  <c r="AQ322" i="8"/>
  <c r="AQ514" i="8"/>
  <c r="BB458" i="8"/>
  <c r="AQ458" i="8"/>
  <c r="AP24" i="8"/>
  <c r="BB24" i="8" s="1"/>
  <c r="AO24" i="8"/>
  <c r="AS41" i="8"/>
  <c r="BB41" i="8"/>
  <c r="AQ49" i="8"/>
  <c r="BB49" i="8"/>
  <c r="AP132" i="8"/>
  <c r="BB132" i="8" s="1"/>
  <c r="AO132" i="8"/>
  <c r="AP136" i="8"/>
  <c r="BB136" i="8" s="1"/>
  <c r="AO136" i="8"/>
  <c r="AP141" i="8"/>
  <c r="AO141" i="8"/>
  <c r="AR143" i="8"/>
  <c r="BB143" i="8"/>
  <c r="AP196" i="8"/>
  <c r="BB196" i="8" s="1"/>
  <c r="AO196" i="8"/>
  <c r="AQ198" i="8"/>
  <c r="BB198" i="8"/>
  <c r="AP200" i="8"/>
  <c r="BB200" i="8" s="1"/>
  <c r="AO200" i="8"/>
  <c r="AQ203" i="8"/>
  <c r="BB203" i="8"/>
  <c r="AP212" i="8"/>
  <c r="BB212" i="8" s="1"/>
  <c r="AO212" i="8"/>
  <c r="AQ266" i="8"/>
  <c r="BB266" i="8"/>
  <c r="AP268" i="8"/>
  <c r="AO268" i="8"/>
  <c r="AP269" i="8"/>
  <c r="BB269" i="8" s="1"/>
  <c r="AO269" i="8"/>
  <c r="AQ270" i="8"/>
  <c r="BB270" i="8"/>
  <c r="AP284" i="8"/>
  <c r="AO284" i="8"/>
  <c r="AP285" i="8"/>
  <c r="BB285" i="8" s="1"/>
  <c r="AO285" i="8"/>
  <c r="AQ286" i="8"/>
  <c r="BB286" i="8"/>
  <c r="AQ288" i="8"/>
  <c r="BB288" i="8"/>
  <c r="AP307" i="8"/>
  <c r="BB307" i="8" s="1"/>
  <c r="AO307" i="8"/>
  <c r="AP308" i="8"/>
  <c r="AO308" i="8"/>
  <c r="AQ310" i="8"/>
  <c r="BB310" i="8"/>
  <c r="AP312" i="8"/>
  <c r="AO312" i="8"/>
  <c r="AP333" i="8"/>
  <c r="BB333" i="8" s="1"/>
  <c r="AO333" i="8"/>
  <c r="AQ334" i="8"/>
  <c r="BB334" i="8"/>
  <c r="AP335" i="8"/>
  <c r="AO335" i="8"/>
  <c r="AQ342" i="8"/>
  <c r="BB342" i="8"/>
  <c r="AP344" i="8"/>
  <c r="BB344" i="8" s="1"/>
  <c r="AO344" i="8"/>
  <c r="AP364" i="8"/>
  <c r="BB364" i="8" s="1"/>
  <c r="AO364" i="8"/>
  <c r="AP365" i="8"/>
  <c r="BB365" i="8" s="1"/>
  <c r="AO365" i="8"/>
  <c r="AQ366" i="8"/>
  <c r="BB366" i="8"/>
  <c r="AQ367" i="8"/>
  <c r="BB367" i="8"/>
  <c r="AP372" i="8"/>
  <c r="BB372" i="8" s="1"/>
  <c r="AO372" i="8"/>
  <c r="AQ386" i="8"/>
  <c r="BB386" i="8"/>
  <c r="AQ406" i="8"/>
  <c r="BB406" i="8"/>
  <c r="AP407" i="8"/>
  <c r="BB407" i="8" s="1"/>
  <c r="AO407" i="8"/>
  <c r="AP408" i="8"/>
  <c r="BB408" i="8" s="1"/>
  <c r="AO408" i="8"/>
  <c r="AQ410" i="8"/>
  <c r="BB410" i="8"/>
  <c r="AQ414" i="8"/>
  <c r="BB414" i="8"/>
  <c r="AQ415" i="8"/>
  <c r="BB415" i="8"/>
  <c r="AP459" i="8"/>
  <c r="BB459" i="8" s="1"/>
  <c r="AO459" i="8"/>
  <c r="AP460" i="8"/>
  <c r="AO460" i="8"/>
  <c r="AQ462" i="8"/>
  <c r="BB462" i="8"/>
  <c r="AP507" i="8"/>
  <c r="BB507" i="8" s="1"/>
  <c r="AO507" i="8"/>
  <c r="AP508" i="8"/>
  <c r="BB508" i="8" s="1"/>
  <c r="AO508" i="8"/>
  <c r="AR509" i="8"/>
  <c r="BB509" i="8"/>
  <c r="AQ510" i="8"/>
  <c r="BB510" i="8"/>
  <c r="AO510" i="8"/>
  <c r="AO462" i="8"/>
  <c r="AO446" i="8"/>
  <c r="AO430" i="8"/>
  <c r="AO414" i="8"/>
  <c r="AO382" i="8"/>
  <c r="AO366" i="8"/>
  <c r="AO350" i="8"/>
  <c r="AO334" i="8"/>
  <c r="AO318" i="8"/>
  <c r="AO286" i="8"/>
  <c r="AO270" i="8"/>
  <c r="AO190" i="8"/>
  <c r="AO174" i="8"/>
  <c r="AO154" i="8"/>
  <c r="AO46" i="8"/>
  <c r="AO109" i="8"/>
  <c r="AO69" i="8"/>
  <c r="AO49" i="8"/>
  <c r="AO36" i="8"/>
  <c r="AQ491" i="8"/>
  <c r="AO395" i="8"/>
  <c r="AO255" i="8"/>
  <c r="AO159" i="8"/>
  <c r="AO485" i="8"/>
  <c r="AO469" i="8"/>
  <c r="AO389" i="8"/>
  <c r="AO353" i="8"/>
  <c r="AO329" i="8"/>
  <c r="AO309" i="8"/>
  <c r="AO293" i="8"/>
  <c r="AO273" i="8"/>
  <c r="AO233" i="8"/>
  <c r="AO217" i="8"/>
  <c r="AO201" i="8"/>
  <c r="AO173" i="8"/>
  <c r="AO499" i="8"/>
  <c r="AO411" i="8"/>
  <c r="AO367" i="8"/>
  <c r="AO323" i="8"/>
  <c r="AO283" i="8"/>
  <c r="AO195" i="8"/>
  <c r="AO448" i="8"/>
  <c r="AO384" i="8"/>
  <c r="AO352" i="8"/>
  <c r="AO320" i="8"/>
  <c r="AO240" i="8"/>
  <c r="AO208" i="8"/>
  <c r="AO175" i="8"/>
  <c r="AR11" i="8"/>
  <c r="AQ217" i="8"/>
  <c r="AO220" i="8"/>
  <c r="AP220" i="8"/>
  <c r="BB220" i="8" s="1"/>
  <c r="AQ234" i="8"/>
  <c r="AP235" i="8"/>
  <c r="BB235" i="8" s="1"/>
  <c r="AO235" i="8"/>
  <c r="AP237" i="8"/>
  <c r="BB237" i="8" s="1"/>
  <c r="AO237" i="8"/>
  <c r="AQ242" i="8"/>
  <c r="BB242" i="8"/>
  <c r="AP244" i="8"/>
  <c r="BB244" i="8" s="1"/>
  <c r="AO244" i="8"/>
  <c r="AQ272" i="8"/>
  <c r="AQ274" i="8"/>
  <c r="BB274" i="8"/>
  <c r="AP275" i="8"/>
  <c r="BB275" i="8" s="1"/>
  <c r="AO275" i="8"/>
  <c r="AP276" i="8"/>
  <c r="AO276" i="8"/>
  <c r="AQ290" i="8"/>
  <c r="AP291" i="8"/>
  <c r="BB291" i="8" s="1"/>
  <c r="AO291" i="8"/>
  <c r="AQ294" i="8"/>
  <c r="BB294" i="8"/>
  <c r="AQ345" i="8"/>
  <c r="AQ346" i="8"/>
  <c r="BB346" i="8"/>
  <c r="AP347" i="8"/>
  <c r="BB347" i="8" s="1"/>
  <c r="AO347" i="8"/>
  <c r="AP348" i="8"/>
  <c r="BB348" i="8" s="1"/>
  <c r="AO348" i="8"/>
  <c r="AP349" i="8"/>
  <c r="BB349" i="8" s="1"/>
  <c r="AO349" i="8"/>
  <c r="AQ350" i="8"/>
  <c r="BB350" i="8"/>
  <c r="AP388" i="8"/>
  <c r="BB388" i="8" s="1"/>
  <c r="AO388" i="8"/>
  <c r="AP391" i="8"/>
  <c r="AO391" i="8"/>
  <c r="AP423" i="8"/>
  <c r="AO423" i="8"/>
  <c r="AP444" i="8"/>
  <c r="AO444" i="8"/>
  <c r="AQ446" i="8"/>
  <c r="BB446" i="8"/>
  <c r="AP484" i="8"/>
  <c r="AO484" i="8"/>
  <c r="AQ485" i="8"/>
  <c r="BB485" i="8"/>
  <c r="AQ486" i="8"/>
  <c r="BB486" i="8"/>
  <c r="AP487" i="8"/>
  <c r="BB487" i="8" s="1"/>
  <c r="AO487" i="8"/>
  <c r="AP488" i="8"/>
  <c r="BB488" i="8" s="1"/>
  <c r="AO488" i="8"/>
  <c r="AR489" i="8"/>
  <c r="BB489" i="8"/>
  <c r="AP492" i="8"/>
  <c r="AO492" i="8"/>
  <c r="AP495" i="8"/>
  <c r="BB495" i="8" s="1"/>
  <c r="AO495" i="8"/>
  <c r="AP516" i="8"/>
  <c r="AO516" i="8"/>
  <c r="AO458" i="8"/>
  <c r="AO410" i="8"/>
  <c r="AO394" i="8"/>
  <c r="AO362" i="8"/>
  <c r="AO346" i="8"/>
  <c r="AO314" i="8"/>
  <c r="AO282" i="8"/>
  <c r="AO266" i="8"/>
  <c r="AO234" i="8"/>
  <c r="AO218" i="8"/>
  <c r="AO186" i="8"/>
  <c r="AO170" i="8"/>
  <c r="AO146" i="8"/>
  <c r="AO110" i="8"/>
  <c r="AO86" i="8"/>
  <c r="AO14" i="8"/>
  <c r="AO45" i="8"/>
  <c r="AO491" i="8"/>
  <c r="AO383" i="8"/>
  <c r="AO143" i="8"/>
  <c r="AO513" i="8"/>
  <c r="AO481" i="8"/>
  <c r="AO465" i="8"/>
  <c r="AO449" i="8"/>
  <c r="AO433" i="8"/>
  <c r="AO401" i="8"/>
  <c r="AO385" i="8"/>
  <c r="AO369" i="8"/>
  <c r="AO345" i="8"/>
  <c r="AO325" i="8"/>
  <c r="AO305" i="8"/>
  <c r="AO289" i="8"/>
  <c r="AO265" i="8"/>
  <c r="AO213" i="8"/>
  <c r="AO197" i="8"/>
  <c r="AO161" i="8"/>
  <c r="AO435" i="8"/>
  <c r="AO355" i="8"/>
  <c r="AO311" i="8"/>
  <c r="AO271" i="8"/>
  <c r="AO239" i="8"/>
  <c r="AO171" i="8"/>
  <c r="AO11" i="8"/>
  <c r="AO512" i="8"/>
  <c r="AO375" i="8"/>
  <c r="AQ45" i="8"/>
  <c r="AP51" i="8"/>
  <c r="AO51" i="8"/>
  <c r="AS83" i="8"/>
  <c r="BB83" i="8"/>
  <c r="AQ53" i="8"/>
  <c r="BB53" i="8"/>
  <c r="AR91" i="8"/>
  <c r="AP104" i="8"/>
  <c r="BB104" i="8" s="1"/>
  <c r="AO104" i="8"/>
  <c r="AR109" i="8"/>
  <c r="BB109" i="8"/>
  <c r="AR146" i="8"/>
  <c r="AR154" i="8"/>
  <c r="BB154" i="8"/>
  <c r="AO236" i="8"/>
  <c r="AP236" i="8"/>
  <c r="BB236" i="8" s="1"/>
  <c r="AR125" i="8"/>
  <c r="AP127" i="8"/>
  <c r="AO127" i="8"/>
  <c r="AR162" i="8"/>
  <c r="BB162" i="8"/>
  <c r="AR208" i="8"/>
  <c r="AP251" i="8"/>
  <c r="BB251" i="8" s="1"/>
  <c r="AO251" i="8"/>
  <c r="AP252" i="8"/>
  <c r="AO252" i="8"/>
  <c r="AQ278" i="8"/>
  <c r="BB278" i="8"/>
  <c r="AP280" i="8"/>
  <c r="AO280" i="8"/>
  <c r="AQ314" i="8"/>
  <c r="AP317" i="8"/>
  <c r="BB317" i="8" s="1"/>
  <c r="AO317" i="8"/>
  <c r="AQ318" i="8"/>
  <c r="BB318" i="8"/>
  <c r="AQ320" i="8"/>
  <c r="BB320" i="8"/>
  <c r="AQ353" i="8"/>
  <c r="AQ354" i="8"/>
  <c r="BB354" i="8"/>
  <c r="AQ430" i="8"/>
  <c r="BB430" i="8"/>
  <c r="AQ448" i="8"/>
  <c r="AQ466" i="8"/>
  <c r="AQ470" i="8"/>
  <c r="BB470" i="8"/>
  <c r="AP472" i="8"/>
  <c r="AO472" i="8"/>
  <c r="AQ498" i="8"/>
  <c r="AP500" i="8"/>
  <c r="BB500" i="8" s="1"/>
  <c r="AO500" i="8"/>
  <c r="AO486" i="8"/>
  <c r="AO470" i="8"/>
  <c r="AO454" i="8"/>
  <c r="AO406" i="8"/>
  <c r="AO390" i="8"/>
  <c r="AO374" i="8"/>
  <c r="AO358" i="8"/>
  <c r="AO342" i="8"/>
  <c r="AO326" i="8"/>
  <c r="AO310" i="8"/>
  <c r="AO294" i="8"/>
  <c r="AO278" i="8"/>
  <c r="AO262" i="8"/>
  <c r="AO198" i="8"/>
  <c r="AO182" i="8"/>
  <c r="AO162" i="8"/>
  <c r="AO138" i="8"/>
  <c r="AO106" i="8"/>
  <c r="AO70" i="8"/>
  <c r="AO10" i="8"/>
  <c r="AO81" i="8"/>
  <c r="AO41" i="8"/>
  <c r="AO515" i="8"/>
  <c r="AO415" i="8"/>
  <c r="AO371" i="8"/>
  <c r="AO327" i="8"/>
  <c r="AO279" i="8"/>
  <c r="AO83" i="8"/>
  <c r="AO509" i="8"/>
  <c r="AO461" i="8"/>
  <c r="AO445" i="8"/>
  <c r="AO429" i="8"/>
  <c r="AO397" i="8"/>
  <c r="AO361" i="8"/>
  <c r="AO341" i="8"/>
  <c r="AO321" i="8"/>
  <c r="AO281" i="8"/>
  <c r="AO261" i="8"/>
  <c r="AO209" i="8"/>
  <c r="AO193" i="8"/>
  <c r="AO125" i="8"/>
  <c r="AO463" i="8"/>
  <c r="AQ427" i="8"/>
  <c r="AO343" i="8"/>
  <c r="AO259" i="8"/>
  <c r="AO219" i="8"/>
  <c r="AO336" i="8"/>
  <c r="AO304" i="8"/>
  <c r="AO288" i="8"/>
  <c r="AO256" i="8"/>
  <c r="AO192" i="8"/>
  <c r="AQ69" i="8"/>
  <c r="BB69" i="8"/>
  <c r="AQ71" i="8"/>
  <c r="BB71" i="8"/>
  <c r="AP128" i="8"/>
  <c r="BB128" i="8" s="1"/>
  <c r="AO128" i="8"/>
  <c r="AR174" i="8"/>
  <c r="BB174" i="8"/>
  <c r="AP176" i="8"/>
  <c r="AO176" i="8"/>
  <c r="AP183" i="8"/>
  <c r="BB183" i="8" s="1"/>
  <c r="AO183" i="8"/>
  <c r="AP184" i="8"/>
  <c r="BB184" i="8" s="1"/>
  <c r="AO184" i="8"/>
  <c r="AQ185" i="8"/>
  <c r="BB185" i="8"/>
  <c r="AP188" i="8"/>
  <c r="BB188" i="8" s="1"/>
  <c r="AO188" i="8"/>
  <c r="AP189" i="8"/>
  <c r="AO189" i="8"/>
  <c r="AQ190" i="8"/>
  <c r="BB190" i="8"/>
  <c r="AP191" i="8"/>
  <c r="BB191" i="8" s="1"/>
  <c r="AO191" i="8"/>
  <c r="AP211" i="8"/>
  <c r="AO211" i="8"/>
  <c r="AP227" i="8"/>
  <c r="BB227" i="8" s="1"/>
  <c r="AO227" i="8"/>
  <c r="AP228" i="8"/>
  <c r="BB228" i="8" s="1"/>
  <c r="AO228" i="8"/>
  <c r="AQ262" i="8"/>
  <c r="BB262" i="8"/>
  <c r="AQ304" i="8"/>
  <c r="BB304" i="8"/>
  <c r="AQ323" i="8"/>
  <c r="BB323" i="8"/>
  <c r="AP324" i="8"/>
  <c r="AO324" i="8"/>
  <c r="AQ326" i="8"/>
  <c r="BB326" i="8"/>
  <c r="AQ327" i="8"/>
  <c r="BB327" i="8"/>
  <c r="AP328" i="8"/>
  <c r="BB328" i="8" s="1"/>
  <c r="AO328" i="8"/>
  <c r="AP356" i="8"/>
  <c r="AO356" i="8"/>
  <c r="AQ358" i="8"/>
  <c r="BB358" i="8"/>
  <c r="AP359" i="8"/>
  <c r="AO359" i="8"/>
  <c r="AP360" i="8"/>
  <c r="BB360" i="8" s="1"/>
  <c r="AO360" i="8"/>
  <c r="AQ362" i="8"/>
  <c r="BB362" i="8"/>
  <c r="AP396" i="8"/>
  <c r="BB396" i="8" s="1"/>
  <c r="AO396" i="8"/>
  <c r="AQ397" i="8"/>
  <c r="BB397" i="8"/>
  <c r="AQ401" i="8"/>
  <c r="BB401" i="8"/>
  <c r="AP452" i="8"/>
  <c r="AO452" i="8"/>
  <c r="AQ454" i="8"/>
  <c r="BB454" i="8"/>
  <c r="AP456" i="8"/>
  <c r="AO456" i="8"/>
  <c r="AO514" i="8"/>
  <c r="AO498" i="8"/>
  <c r="AO482" i="8"/>
  <c r="AO466" i="8"/>
  <c r="AO450" i="8"/>
  <c r="AO402" i="8"/>
  <c r="AO386" i="8"/>
  <c r="AO370" i="8"/>
  <c r="AO354" i="8"/>
  <c r="AO322" i="8"/>
  <c r="AO306" i="8"/>
  <c r="AO290" i="8"/>
  <c r="AO274" i="8"/>
  <c r="AO242" i="8"/>
  <c r="AO226" i="8"/>
  <c r="AO210" i="8"/>
  <c r="AO194" i="8"/>
  <c r="AO178" i="8"/>
  <c r="AO130" i="8"/>
  <c r="AO98" i="8"/>
  <c r="AO62" i="8"/>
  <c r="AO6" i="8"/>
  <c r="AO53" i="8"/>
  <c r="AO64" i="8"/>
  <c r="AO467" i="8"/>
  <c r="AO403" i="8"/>
  <c r="AO363" i="8"/>
  <c r="AO267" i="8"/>
  <c r="AO187" i="8"/>
  <c r="AO71" i="8"/>
  <c r="AO505" i="8"/>
  <c r="AO489" i="8"/>
  <c r="AO457" i="8"/>
  <c r="AO409" i="8"/>
  <c r="AO393" i="8"/>
  <c r="AO377" i="8"/>
  <c r="AO313" i="8"/>
  <c r="AO277" i="8"/>
  <c r="AO241" i="8"/>
  <c r="AO185" i="8"/>
  <c r="AO511" i="8"/>
  <c r="AO427" i="8"/>
  <c r="AO203" i="8"/>
  <c r="AO91" i="8"/>
  <c r="AO496" i="8"/>
  <c r="AO464" i="8"/>
  <c r="AO432" i="8"/>
  <c r="AO272" i="8"/>
  <c r="AO144" i="8"/>
  <c r="AO431" i="8"/>
  <c r="AO263" i="8"/>
  <c r="AP150" i="8"/>
  <c r="BB150" i="8" s="1"/>
  <c r="AP152" i="8"/>
  <c r="BB152" i="8" s="1"/>
  <c r="AP145" i="8"/>
  <c r="AP133" i="8"/>
  <c r="AP97" i="8"/>
  <c r="BB97" i="8" s="1"/>
  <c r="AP85" i="8"/>
  <c r="BB85" i="8" s="1"/>
  <c r="AP65" i="8"/>
  <c r="AQ65" i="8" s="1"/>
  <c r="AP140" i="8"/>
  <c r="AP120" i="8"/>
  <c r="BB120" i="8" s="1"/>
  <c r="AP108" i="8"/>
  <c r="BB108" i="8" s="1"/>
  <c r="AP84" i="8"/>
  <c r="AP72" i="8"/>
  <c r="AP40" i="8"/>
  <c r="BB40" i="8" s="1"/>
  <c r="AP28" i="8"/>
  <c r="BB28" i="8" s="1"/>
  <c r="AP16" i="8"/>
  <c r="AQ16" i="8" s="1"/>
  <c r="AP172" i="8"/>
  <c r="AS172" i="8" s="1"/>
  <c r="AP126" i="8"/>
  <c r="BB126" i="8" s="1"/>
  <c r="AP139" i="8"/>
  <c r="BB139" i="8" s="1"/>
  <c r="AP99" i="8"/>
  <c r="BB99" i="8" s="1"/>
  <c r="AP39" i="8"/>
  <c r="AS39" i="8" s="1"/>
  <c r="AP15" i="8"/>
  <c r="BB15" i="8" s="1"/>
  <c r="AP34" i="8"/>
  <c r="BB34" i="8" s="1"/>
  <c r="AP18" i="8"/>
  <c r="AP166" i="8"/>
  <c r="AP181" i="8"/>
  <c r="BB181" i="8" s="1"/>
  <c r="AP169" i="8"/>
  <c r="BB169" i="8" s="1"/>
  <c r="AP157" i="8"/>
  <c r="AP129" i="8"/>
  <c r="AP37" i="8"/>
  <c r="BB37" i="8" s="1"/>
  <c r="AP25" i="8"/>
  <c r="BB25" i="8" s="1"/>
  <c r="AP148" i="8"/>
  <c r="AP12" i="8"/>
  <c r="BB12" i="8" s="1"/>
  <c r="AP168" i="8"/>
  <c r="BB168" i="8" s="1"/>
  <c r="AP122" i="8"/>
  <c r="BB122" i="8" s="1"/>
  <c r="AP135" i="8"/>
  <c r="BB135" i="8" s="1"/>
  <c r="AP87" i="8"/>
  <c r="AP31" i="8"/>
  <c r="BB31" i="8" s="1"/>
  <c r="AP7" i="8"/>
  <c r="BB7" i="8" s="1"/>
  <c r="AP58" i="8"/>
  <c r="AP30" i="8"/>
  <c r="AP47" i="8"/>
  <c r="BB47" i="8" s="1"/>
  <c r="AP74" i="8"/>
  <c r="BB74" i="8" s="1"/>
  <c r="AP134" i="8"/>
  <c r="AP177" i="8"/>
  <c r="AP165" i="8"/>
  <c r="BB165" i="8" s="1"/>
  <c r="AP153" i="8"/>
  <c r="BB153" i="8" s="1"/>
  <c r="AP117" i="8"/>
  <c r="AP105" i="8"/>
  <c r="AP33" i="8"/>
  <c r="AP13" i="8"/>
  <c r="AP48" i="8"/>
  <c r="AP8" i="8"/>
  <c r="AP164" i="8"/>
  <c r="AP118" i="8"/>
  <c r="BB118" i="8" s="1"/>
  <c r="AP167" i="8"/>
  <c r="AP155" i="8"/>
  <c r="AP123" i="8"/>
  <c r="AP107" i="8"/>
  <c r="AP79" i="8"/>
  <c r="AP67" i="8"/>
  <c r="AP27" i="8"/>
  <c r="BB27" i="8" s="1"/>
  <c r="AP102" i="8"/>
  <c r="BB102" i="8" s="1"/>
  <c r="AP82" i="8"/>
  <c r="AP66" i="8"/>
  <c r="AS66" i="8" s="1"/>
  <c r="AP54" i="8"/>
  <c r="BB54" i="8" s="1"/>
  <c r="AP42" i="8"/>
  <c r="BB42" i="8" s="1"/>
  <c r="AP26" i="8"/>
  <c r="AP119" i="8"/>
  <c r="AS119" i="8" s="1"/>
  <c r="AP35" i="8"/>
  <c r="BB35" i="8" s="1"/>
  <c r="AP142" i="8"/>
  <c r="BB142" i="8" s="1"/>
  <c r="AP149" i="8"/>
  <c r="AP137" i="8"/>
  <c r="BB137" i="8" s="1"/>
  <c r="AP113" i="8"/>
  <c r="BB113" i="8" s="1"/>
  <c r="AP101" i="8"/>
  <c r="BB101" i="8" s="1"/>
  <c r="AP89" i="8"/>
  <c r="AQ89" i="8" s="1"/>
  <c r="AP77" i="8"/>
  <c r="AP9" i="8"/>
  <c r="AP124" i="8"/>
  <c r="BB124" i="8" s="1"/>
  <c r="AP112" i="8"/>
  <c r="AP100" i="8"/>
  <c r="AS100" i="8" s="1"/>
  <c r="AP88" i="8"/>
  <c r="BB88" i="8" s="1"/>
  <c r="AP76" i="8"/>
  <c r="BB76" i="8" s="1"/>
  <c r="AP56" i="8"/>
  <c r="AP44" i="8"/>
  <c r="AQ44" i="8" s="1"/>
  <c r="AP32" i="8"/>
  <c r="BB32" i="8" s="1"/>
  <c r="AP20" i="8"/>
  <c r="BB20" i="8" s="1"/>
  <c r="AP160" i="8"/>
  <c r="AP179" i="8"/>
  <c r="AS179" i="8" s="1"/>
  <c r="AP163" i="8"/>
  <c r="BB163" i="8" s="1"/>
  <c r="AP151" i="8"/>
  <c r="BB151" i="8" s="1"/>
  <c r="AP115" i="8"/>
  <c r="AR115" i="8" s="1"/>
  <c r="AP103" i="8"/>
  <c r="AS103" i="8" s="1"/>
  <c r="AP75" i="8"/>
  <c r="BB75" i="8" s="1"/>
  <c r="AP63" i="8"/>
  <c r="BB63" i="8" s="1"/>
  <c r="AP23" i="8"/>
  <c r="AR23" i="8" s="1"/>
  <c r="AP90" i="8"/>
  <c r="AQ90" i="8" s="1"/>
  <c r="AP78" i="8"/>
  <c r="BB78" i="8" s="1"/>
  <c r="AP50" i="8"/>
  <c r="BB50" i="8" s="1"/>
  <c r="AP38" i="8"/>
  <c r="AP22" i="8"/>
  <c r="AR22" i="8" s="1"/>
  <c r="AP156" i="8"/>
  <c r="BB156" i="8" s="1"/>
  <c r="AO20" i="8"/>
  <c r="AO12" i="8"/>
  <c r="AS12" i="8"/>
  <c r="AO34" i="8"/>
  <c r="AO72" i="8"/>
  <c r="AO163" i="8"/>
  <c r="AO74" i="8"/>
  <c r="AO44" i="8"/>
  <c r="AO13" i="8"/>
  <c r="AO35" i="8"/>
  <c r="AR35" i="8"/>
  <c r="AO107" i="8"/>
  <c r="AO123" i="8"/>
  <c r="AO164" i="8"/>
  <c r="AO15" i="8"/>
  <c r="AO26" i="8"/>
  <c r="AO27" i="8"/>
  <c r="AS27" i="8"/>
  <c r="AO37" i="8"/>
  <c r="AO50" i="8"/>
  <c r="AO58" i="8"/>
  <c r="AO65" i="8"/>
  <c r="AO75" i="8"/>
  <c r="AO88" i="8"/>
  <c r="AO89" i="8"/>
  <c r="AO97" i="8"/>
  <c r="AR97" i="8"/>
  <c r="AO140" i="8"/>
  <c r="AO149" i="8"/>
  <c r="AO150" i="8"/>
  <c r="AR150" i="8"/>
  <c r="AO172" i="8"/>
  <c r="AO18" i="8"/>
  <c r="AO28" i="8"/>
  <c r="AO42" i="8"/>
  <c r="AO66" i="8"/>
  <c r="AO67" i="8"/>
  <c r="AO90" i="8"/>
  <c r="AO99" i="8"/>
  <c r="AO112" i="8"/>
  <c r="AO113" i="8"/>
  <c r="AO129" i="8"/>
  <c r="AO155" i="8"/>
  <c r="AO156" i="8"/>
  <c r="AO82" i="8"/>
  <c r="AO105" i="8"/>
  <c r="AO120" i="8"/>
  <c r="AQ76" i="8"/>
  <c r="AS169" i="8"/>
  <c r="AO92" i="8"/>
  <c r="AQ47" i="8"/>
  <c r="AS122" i="8"/>
  <c r="AR85" i="8"/>
  <c r="AQ142" i="8"/>
  <c r="AR118" i="8"/>
  <c r="AR25" i="8"/>
  <c r="AR152" i="8"/>
  <c r="AR108" i="8"/>
  <c r="AO135" i="8"/>
  <c r="AO180" i="8"/>
  <c r="AQ880" i="8"/>
  <c r="AR606" i="8"/>
  <c r="AR890" i="8"/>
  <c r="AR608" i="8"/>
  <c r="AS583" i="8"/>
  <c r="AQ586" i="8"/>
  <c r="AQ616" i="8"/>
  <c r="AQ617" i="8"/>
  <c r="G6" i="12"/>
  <c r="G23" i="12" s="1"/>
  <c r="H7" i="12"/>
  <c r="H8" i="12"/>
  <c r="H9" i="12"/>
  <c r="AR607" i="8"/>
  <c r="AS664" i="8"/>
  <c r="AR672" i="8"/>
  <c r="AS680" i="8"/>
  <c r="AR620" i="8"/>
  <c r="AR603" i="8"/>
  <c r="AQ29" i="8"/>
  <c r="AQ59" i="8"/>
  <c r="AQ107" i="8"/>
  <c r="AQ237" i="8"/>
  <c r="AQ399" i="8"/>
  <c r="AQ407" i="8"/>
  <c r="AQ495" i="8"/>
  <c r="AQ507" i="8"/>
  <c r="AQ511" i="8"/>
  <c r="AQ512" i="8"/>
  <c r="AQ539" i="8"/>
  <c r="AQ559" i="8"/>
  <c r="AQ573" i="8"/>
  <c r="AR605" i="8"/>
  <c r="AS637" i="8"/>
  <c r="AR642" i="8"/>
  <c r="AQ676" i="8"/>
  <c r="AS676" i="8"/>
  <c r="AS681" i="8"/>
  <c r="AR682" i="8"/>
  <c r="AQ684" i="8"/>
  <c r="AR720" i="8"/>
  <c r="AR722" i="8"/>
  <c r="AQ144" i="8"/>
  <c r="AQ193" i="8"/>
  <c r="AQ196" i="8"/>
  <c r="AQ197" i="8"/>
  <c r="AQ201" i="8"/>
  <c r="AQ218" i="8"/>
  <c r="AQ236" i="8"/>
  <c r="AQ240" i="8"/>
  <c r="AQ241" i="8"/>
  <c r="AQ245" i="8"/>
  <c r="AQ337" i="8"/>
  <c r="AQ343" i="8"/>
  <c r="AQ347" i="8"/>
  <c r="AQ348" i="8"/>
  <c r="AR369" i="8"/>
  <c r="AR371" i="8"/>
  <c r="AR373" i="8"/>
  <c r="AR375" i="8"/>
  <c r="AR377" i="8"/>
  <c r="AR379" i="8"/>
  <c r="AR381" i="8"/>
  <c r="AR383" i="8"/>
  <c r="AQ385" i="8"/>
  <c r="AQ395" i="8"/>
  <c r="AQ403" i="8"/>
  <c r="AQ404" i="8"/>
  <c r="AQ408" i="8"/>
  <c r="AQ417" i="8"/>
  <c r="AQ418" i="8"/>
  <c r="AQ421" i="8"/>
  <c r="AQ422" i="8"/>
  <c r="AQ178" i="8"/>
  <c r="AQ182" i="8"/>
  <c r="AQ183" i="8"/>
  <c r="AQ186" i="8"/>
  <c r="AQ187" i="8"/>
  <c r="AQ209" i="8"/>
  <c r="AQ213" i="8"/>
  <c r="AQ222" i="8"/>
  <c r="AQ226" i="8"/>
  <c r="AQ227" i="8"/>
  <c r="AQ230" i="8"/>
  <c r="AQ231" i="8"/>
  <c r="AQ251" i="8"/>
  <c r="AQ253" i="8"/>
  <c r="AQ255" i="8"/>
  <c r="AQ257" i="8"/>
  <c r="AQ259" i="8"/>
  <c r="AQ261" i="8"/>
  <c r="AQ263" i="8"/>
  <c r="AQ265" i="8"/>
  <c r="AQ267" i="8"/>
  <c r="AQ269" i="8"/>
  <c r="AQ271" i="8"/>
  <c r="AQ273" i="8"/>
  <c r="AQ275" i="8"/>
  <c r="AQ277" i="8"/>
  <c r="AQ279" i="8"/>
  <c r="AQ281" i="8"/>
  <c r="AQ283" i="8"/>
  <c r="AQ285" i="8"/>
  <c r="AQ287" i="8"/>
  <c r="AQ289" i="8"/>
  <c r="AQ291" i="8"/>
  <c r="AQ293" i="8"/>
  <c r="AQ295" i="8"/>
  <c r="AQ297" i="8"/>
  <c r="AQ299" i="8"/>
  <c r="AQ301" i="8"/>
  <c r="AQ303" i="8"/>
  <c r="AQ305" i="8"/>
  <c r="AQ307" i="8"/>
  <c r="AQ309" i="8"/>
  <c r="AQ311" i="8"/>
  <c r="AQ313" i="8"/>
  <c r="AQ315" i="8"/>
  <c r="AQ317" i="8"/>
  <c r="AQ319" i="8"/>
  <c r="AQ321" i="8"/>
  <c r="AQ329" i="8"/>
  <c r="AQ332" i="8"/>
  <c r="AQ351" i="8"/>
  <c r="AQ361" i="8"/>
  <c r="AQ364" i="8"/>
  <c r="AQ389" i="8"/>
  <c r="AQ390" i="8"/>
  <c r="AQ411" i="8"/>
  <c r="AQ412" i="8"/>
  <c r="AQ487" i="8"/>
  <c r="AQ499" i="8"/>
  <c r="AQ515" i="8"/>
  <c r="AQ527" i="8"/>
  <c r="AQ532" i="8"/>
  <c r="AQ535" i="8"/>
  <c r="AQ544" i="8"/>
  <c r="AQ547" i="8"/>
  <c r="AQ563" i="8"/>
  <c r="AQ570" i="8"/>
  <c r="AQ576" i="8"/>
  <c r="AQ579" i="8"/>
  <c r="AR604" i="8"/>
  <c r="AS605" i="8"/>
  <c r="AS606" i="8"/>
  <c r="AS607" i="8"/>
  <c r="AS608" i="8"/>
  <c r="AQ623" i="8"/>
  <c r="AS625" i="8"/>
  <c r="AS633" i="8"/>
  <c r="AQ634" i="8"/>
  <c r="AQ636" i="8"/>
  <c r="AR636" i="8"/>
  <c r="AS653" i="8"/>
  <c r="AR660" i="8"/>
  <c r="AQ661" i="8"/>
  <c r="AS661" i="8"/>
  <c r="AS665" i="8"/>
  <c r="AR668" i="8"/>
  <c r="AS669" i="8"/>
  <c r="AS672" i="8"/>
  <c r="AS688" i="8"/>
  <c r="AS689" i="8"/>
  <c r="AR690" i="8"/>
  <c r="AQ692" i="8"/>
  <c r="AS692" i="8"/>
  <c r="AS696" i="8"/>
  <c r="AQ697" i="8"/>
  <c r="AS697" i="8"/>
  <c r="AR698" i="8"/>
  <c r="AR700" i="8"/>
  <c r="AR707" i="8"/>
  <c r="AR882" i="8"/>
  <c r="AS884" i="8"/>
  <c r="AR884" i="8"/>
  <c r="AS911" i="8"/>
  <c r="AR945" i="8"/>
  <c r="AR497" i="8"/>
  <c r="AQ590" i="8"/>
  <c r="AR590" i="8"/>
  <c r="AS668" i="8"/>
  <c r="AS799" i="8"/>
  <c r="AS800" i="8"/>
  <c r="AS801" i="8"/>
  <c r="AS802" i="8"/>
  <c r="AS803" i="8"/>
  <c r="AS804" i="8"/>
  <c r="AS805" i="8"/>
  <c r="AS806" i="8"/>
  <c r="AS807" i="8"/>
  <c r="AS808" i="8"/>
  <c r="AS809" i="8"/>
  <c r="AS810" i="8"/>
  <c r="AS811" i="8"/>
  <c r="AS812" i="8"/>
  <c r="AS813" i="8"/>
  <c r="AS814" i="8"/>
  <c r="AS815" i="8"/>
  <c r="AS816" i="8"/>
  <c r="AS817" i="8"/>
  <c r="AS818" i="8"/>
  <c r="AS819" i="8"/>
  <c r="AS820" i="8"/>
  <c r="AS821" i="8"/>
  <c r="AS822" i="8"/>
  <c r="AS823" i="8"/>
  <c r="AS824" i="8"/>
  <c r="AS825" i="8"/>
  <c r="AS826" i="8"/>
  <c r="AS827" i="8"/>
  <c r="AS828" i="8"/>
  <c r="AS829" i="8"/>
  <c r="AS830" i="8"/>
  <c r="AS831" i="8"/>
  <c r="AS832" i="8"/>
  <c r="AS833" i="8"/>
  <c r="AS834" i="8"/>
  <c r="AS835" i="8"/>
  <c r="AS836" i="8"/>
  <c r="AS837" i="8"/>
  <c r="AS838" i="8"/>
  <c r="AS839" i="8"/>
  <c r="AS840" i="8"/>
  <c r="AS841" i="8"/>
  <c r="AS842" i="8"/>
  <c r="AS843" i="8"/>
  <c r="AR844" i="8"/>
  <c r="AS844" i="8"/>
  <c r="AS892" i="8"/>
  <c r="AR892" i="8"/>
  <c r="AS586" i="8"/>
  <c r="AR593" i="8"/>
  <c r="AQ612" i="8"/>
  <c r="AR612" i="8"/>
  <c r="AS616" i="8"/>
  <c r="AS620" i="8"/>
  <c r="AQ621" i="8"/>
  <c r="AQ632" i="8"/>
  <c r="AS632" i="8"/>
  <c r="AR652" i="8"/>
  <c r="AS684" i="8"/>
  <c r="AQ685" i="8"/>
  <c r="AQ555" i="8"/>
  <c r="AR587" i="8"/>
  <c r="AR591" i="8"/>
  <c r="AQ593" i="8"/>
  <c r="AQ598" i="8"/>
  <c r="AS598" i="8"/>
  <c r="AQ599" i="8"/>
  <c r="AS599" i="8"/>
  <c r="AQ600" i="8"/>
  <c r="AS600" i="8"/>
  <c r="AQ601" i="8"/>
  <c r="AS601" i="8"/>
  <c r="AQ602" i="8"/>
  <c r="AR602" i="8"/>
  <c r="AS613" i="8"/>
  <c r="AQ624" i="8"/>
  <c r="AR624" i="8"/>
  <c r="AR627" i="8"/>
  <c r="AR638" i="8"/>
  <c r="AQ640" i="8"/>
  <c r="AS640" i="8"/>
  <c r="AQ641" i="8"/>
  <c r="AQ644" i="8"/>
  <c r="AS644" i="8"/>
  <c r="AQ645" i="8"/>
  <c r="AS645" i="8"/>
  <c r="AR646" i="8"/>
  <c r="AQ648" i="8"/>
  <c r="AS648" i="8"/>
  <c r="AQ649" i="8"/>
  <c r="AS649" i="8"/>
  <c r="AR650" i="8"/>
  <c r="AQ651" i="8"/>
  <c r="AR662" i="8"/>
  <c r="AQ664" i="8"/>
  <c r="AS673" i="8"/>
  <c r="AR674" i="8"/>
  <c r="AQ677" i="8"/>
  <c r="AS677" i="8"/>
  <c r="AR678" i="8"/>
  <c r="AQ680" i="8"/>
  <c r="AR688" i="8"/>
  <c r="AQ693" i="8"/>
  <c r="AS693" i="8"/>
  <c r="AR694" i="8"/>
  <c r="AQ696" i="8"/>
  <c r="AR704" i="8"/>
  <c r="AR709" i="8"/>
  <c r="AR715" i="8"/>
  <c r="AR845" i="8"/>
  <c r="AQ888" i="8"/>
  <c r="AR888" i="8"/>
  <c r="AR929" i="8"/>
  <c r="AQ850" i="8"/>
  <c r="AQ851" i="8"/>
  <c r="AS886" i="8"/>
  <c r="AS894" i="8"/>
  <c r="AR901" i="8"/>
  <c r="AS901" i="8"/>
  <c r="AR902" i="8"/>
  <c r="AS903" i="8"/>
  <c r="AS905" i="8"/>
  <c r="AS907" i="8"/>
  <c r="AS913" i="8"/>
  <c r="AS915" i="8"/>
  <c r="AR933" i="8"/>
  <c r="AQ938" i="8"/>
  <c r="AR949" i="8"/>
  <c r="AQ954" i="8"/>
  <c r="AR956" i="8"/>
  <c r="AS956" i="8"/>
  <c r="AR957" i="8"/>
  <c r="AS957" i="8"/>
  <c r="AR958" i="8"/>
  <c r="AS958" i="8"/>
  <c r="AR959" i="8"/>
  <c r="AS959" i="8"/>
  <c r="AR960" i="8"/>
  <c r="AS960" i="8"/>
  <c r="AR961" i="8"/>
  <c r="AS961" i="8"/>
  <c r="AR962" i="8"/>
  <c r="AS962" i="8"/>
  <c r="AR963" i="8"/>
  <c r="AS963" i="8"/>
  <c r="AR964" i="8"/>
  <c r="AS964" i="8"/>
  <c r="AR965" i="8"/>
  <c r="AS965" i="8"/>
  <c r="AR966" i="8"/>
  <c r="AS966" i="8"/>
  <c r="AR967" i="8"/>
  <c r="AS967" i="8"/>
  <c r="AR968" i="8"/>
  <c r="AS968" i="8"/>
  <c r="AR969" i="8"/>
  <c r="AS969" i="8"/>
  <c r="AR970" i="8"/>
  <c r="AS970" i="8"/>
  <c r="AR971" i="8"/>
  <c r="AS971" i="8"/>
  <c r="AR972" i="8"/>
  <c r="AS972" i="8"/>
  <c r="AR973" i="8"/>
  <c r="AS973" i="8"/>
  <c r="AR974" i="8"/>
  <c r="AS974" i="8"/>
  <c r="AR975" i="8"/>
  <c r="AS975" i="8"/>
  <c r="AR976" i="8"/>
  <c r="AS976" i="8"/>
  <c r="AR977" i="8"/>
  <c r="AS977" i="8"/>
  <c r="AQ986" i="8"/>
  <c r="AQ1003" i="8"/>
  <c r="AQ855" i="8"/>
  <c r="AR862" i="8"/>
  <c r="AR864" i="8"/>
  <c r="AR866" i="8"/>
  <c r="AR868" i="8"/>
  <c r="AR870" i="8"/>
  <c r="AR872" i="8"/>
  <c r="AR874" i="8"/>
  <c r="AS876" i="8"/>
  <c r="AS878" i="8"/>
  <c r="AQ879" i="8"/>
  <c r="AS880" i="8"/>
  <c r="AS883" i="8"/>
  <c r="AQ884" i="8"/>
  <c r="AQ887" i="8"/>
  <c r="AS888" i="8"/>
  <c r="AS891" i="8"/>
  <c r="AQ892" i="8"/>
  <c r="AR897" i="8"/>
  <c r="AS897" i="8"/>
  <c r="AS899" i="8"/>
  <c r="AR937" i="8"/>
  <c r="AR953" i="8"/>
  <c r="AQ988" i="8"/>
  <c r="AS10" i="8"/>
  <c r="AS14" i="8"/>
  <c r="AR20" i="8"/>
  <c r="AQ24" i="8"/>
  <c r="AR28" i="8"/>
  <c r="AR34" i="8"/>
  <c r="AS36" i="8"/>
  <c r="AR46" i="8"/>
  <c r="AR50" i="8"/>
  <c r="AQ52" i="8"/>
  <c r="AR54" i="8"/>
  <c r="AQ60" i="8"/>
  <c r="AS62" i="8"/>
  <c r="AR64" i="8"/>
  <c r="AS597" i="8"/>
  <c r="AR597" i="8"/>
  <c r="AS594" i="8"/>
  <c r="AR594" i="8"/>
  <c r="AS881" i="8"/>
  <c r="AR881" i="8"/>
  <c r="AS889" i="8"/>
  <c r="AR889" i="8"/>
  <c r="AR147" i="8"/>
  <c r="AR153" i="8"/>
  <c r="AQ184" i="8"/>
  <c r="AQ191" i="8"/>
  <c r="AQ200" i="8"/>
  <c r="AQ207" i="8"/>
  <c r="AQ219" i="8"/>
  <c r="AQ235" i="8"/>
  <c r="AQ244" i="8"/>
  <c r="AQ388" i="8"/>
  <c r="AR585" i="8"/>
  <c r="AS596" i="8"/>
  <c r="AR596" i="8"/>
  <c r="AS628" i="8"/>
  <c r="AR628" i="8"/>
  <c r="AS660" i="8"/>
  <c r="AQ68" i="8"/>
  <c r="AQ70" i="8"/>
  <c r="AQ74" i="8"/>
  <c r="AQ80" i="8"/>
  <c r="AQ82" i="8"/>
  <c r="AR86" i="8"/>
  <c r="AR88" i="8"/>
  <c r="AR92" i="8"/>
  <c r="AR94" i="8"/>
  <c r="AR96" i="8"/>
  <c r="AR98" i="8"/>
  <c r="AR102" i="8"/>
  <c r="AR104" i="8"/>
  <c r="AR106" i="8"/>
  <c r="AR110" i="8"/>
  <c r="AR112" i="8"/>
  <c r="AR114" i="8"/>
  <c r="AR116" i="8"/>
  <c r="AR120" i="8"/>
  <c r="AR122" i="8"/>
  <c r="AR128" i="8"/>
  <c r="AR130" i="8"/>
  <c r="AR132" i="8"/>
  <c r="AR136" i="8"/>
  <c r="AR138" i="8"/>
  <c r="AR142" i="8"/>
  <c r="AR144" i="8"/>
  <c r="AR155" i="8"/>
  <c r="AR159" i="8"/>
  <c r="AR161" i="8"/>
  <c r="AR163" i="8"/>
  <c r="AR171" i="8"/>
  <c r="AR173" i="8"/>
  <c r="AR175" i="8"/>
  <c r="AQ195" i="8"/>
  <c r="AQ216" i="8"/>
  <c r="AQ223" i="8"/>
  <c r="AQ232" i="8"/>
  <c r="AQ239" i="8"/>
  <c r="AQ248" i="8"/>
  <c r="AQ396" i="8"/>
  <c r="AQ405" i="8"/>
  <c r="AR595" i="8"/>
  <c r="AS595" i="8"/>
  <c r="AQ609" i="8"/>
  <c r="AQ613" i="8"/>
  <c r="AS656" i="8"/>
  <c r="AR656" i="8"/>
  <c r="AQ325" i="8"/>
  <c r="AQ328" i="8"/>
  <c r="AQ333" i="8"/>
  <c r="AQ336" i="8"/>
  <c r="AQ341" i="8"/>
  <c r="AQ344" i="8"/>
  <c r="AQ349" i="8"/>
  <c r="AQ352" i="8"/>
  <c r="AQ357" i="8"/>
  <c r="AQ360" i="8"/>
  <c r="AQ365" i="8"/>
  <c r="AQ368" i="8"/>
  <c r="AR370" i="8"/>
  <c r="AR372" i="8"/>
  <c r="AR374" i="8"/>
  <c r="AR376" i="8"/>
  <c r="AR378" i="8"/>
  <c r="AR380" i="8"/>
  <c r="AR382" i="8"/>
  <c r="AQ384" i="8"/>
  <c r="AQ393" i="8"/>
  <c r="AQ400" i="8"/>
  <c r="AQ409" i="8"/>
  <c r="AQ416" i="8"/>
  <c r="AQ425" i="8"/>
  <c r="AQ496" i="8"/>
  <c r="AR513" i="8"/>
  <c r="AQ585" i="8"/>
  <c r="AQ596" i="8"/>
  <c r="AQ637" i="8"/>
  <c r="AQ660" i="8"/>
  <c r="AS679" i="8"/>
  <c r="AS683" i="8"/>
  <c r="AS687" i="8"/>
  <c r="AS691" i="8"/>
  <c r="AS695" i="8"/>
  <c r="AR699" i="8"/>
  <c r="AR714" i="8"/>
  <c r="AR716" i="8"/>
  <c r="AR719" i="8"/>
  <c r="AQ413" i="8"/>
  <c r="AQ420" i="8"/>
  <c r="AQ429" i="8"/>
  <c r="AQ431" i="8"/>
  <c r="AQ433" i="8"/>
  <c r="AQ435" i="8"/>
  <c r="AQ437" i="8"/>
  <c r="AQ439" i="8"/>
  <c r="AQ441" i="8"/>
  <c r="AQ443" i="8"/>
  <c r="AQ445" i="8"/>
  <c r="AQ447" i="8"/>
  <c r="AQ449" i="8"/>
  <c r="AQ451" i="8"/>
  <c r="AQ453" i="8"/>
  <c r="AQ455" i="8"/>
  <c r="AQ457" i="8"/>
  <c r="AQ459" i="8"/>
  <c r="AQ461" i="8"/>
  <c r="AQ463" i="8"/>
  <c r="AQ465" i="8"/>
  <c r="AQ467" i="8"/>
  <c r="AQ469" i="8"/>
  <c r="AQ471" i="8"/>
  <c r="AQ473" i="8"/>
  <c r="AQ475" i="8"/>
  <c r="AQ477" i="8"/>
  <c r="AQ479" i="8"/>
  <c r="AQ481" i="8"/>
  <c r="AQ488" i="8"/>
  <c r="AR493" i="8"/>
  <c r="AQ500" i="8"/>
  <c r="AQ508" i="8"/>
  <c r="AQ594" i="8"/>
  <c r="AQ597" i="8"/>
  <c r="AR611" i="8"/>
  <c r="AQ625" i="8"/>
  <c r="AQ633" i="8"/>
  <c r="AQ647" i="8"/>
  <c r="AQ663" i="8"/>
  <c r="AR706" i="8"/>
  <c r="AR708" i="8"/>
  <c r="AR711" i="8"/>
  <c r="AR723" i="8"/>
  <c r="AS885" i="8"/>
  <c r="AR885" i="8"/>
  <c r="AS893" i="8"/>
  <c r="AR893" i="8"/>
  <c r="AQ603" i="8"/>
  <c r="AQ604" i="8"/>
  <c r="AQ628" i="8"/>
  <c r="AQ629" i="8"/>
  <c r="AR635" i="8"/>
  <c r="AQ639" i="8"/>
  <c r="AQ652" i="8"/>
  <c r="AQ653" i="8"/>
  <c r="AR654" i="8"/>
  <c r="AQ656" i="8"/>
  <c r="AQ657" i="8"/>
  <c r="AR658" i="8"/>
  <c r="AQ671" i="8"/>
  <c r="AR702" i="8"/>
  <c r="AR705" i="8"/>
  <c r="AR710" i="8"/>
  <c r="AR713" i="8"/>
  <c r="AR718" i="8"/>
  <c r="AR721" i="8"/>
  <c r="AR726" i="8"/>
  <c r="AQ882" i="8"/>
  <c r="AQ886" i="8"/>
  <c r="AQ890" i="8"/>
  <c r="AR894" i="8"/>
  <c r="AS895" i="8"/>
  <c r="AR899" i="8"/>
  <c r="AR900" i="8"/>
  <c r="AQ926" i="8"/>
  <c r="AR931" i="8"/>
  <c r="AQ934" i="8"/>
  <c r="AR939" i="8"/>
  <c r="AQ942" i="8"/>
  <c r="AR947" i="8"/>
  <c r="AQ950" i="8"/>
  <c r="AR955" i="8"/>
  <c r="AQ983" i="8"/>
  <c r="AQ996" i="8"/>
  <c r="AQ1004" i="8"/>
  <c r="AQ846" i="8"/>
  <c r="AQ854" i="8"/>
  <c r="AQ881" i="8"/>
  <c r="AQ885" i="8"/>
  <c r="AQ889" i="8"/>
  <c r="AQ893" i="8"/>
  <c r="AR898" i="8"/>
  <c r="AR985" i="8"/>
  <c r="AR879" i="8"/>
  <c r="AR883" i="8"/>
  <c r="AR887" i="8"/>
  <c r="AR891" i="8"/>
  <c r="AR903" i="8"/>
  <c r="AR927" i="8"/>
  <c r="AR935" i="8"/>
  <c r="AR943" i="8"/>
  <c r="AR951" i="8"/>
  <c r="AQ7" i="8"/>
  <c r="AQ9" i="8"/>
  <c r="AQ10" i="8"/>
  <c r="AQ11" i="8"/>
  <c r="AQ14" i="8"/>
  <c r="AQ15" i="8"/>
  <c r="AQ20" i="8"/>
  <c r="AQ26" i="8"/>
  <c r="AQ36" i="8"/>
  <c r="AQ40" i="8"/>
  <c r="AQ41" i="8"/>
  <c r="AQ43" i="8"/>
  <c r="AQ51" i="8"/>
  <c r="AQ55" i="8"/>
  <c r="AQ62" i="8"/>
  <c r="AQ64" i="8"/>
  <c r="AQ67" i="8"/>
  <c r="AQ73" i="8"/>
  <c r="AQ81" i="8"/>
  <c r="AQ83" i="8"/>
  <c r="AQ84" i="8"/>
  <c r="AQ88" i="8"/>
  <c r="AQ93" i="8"/>
  <c r="AQ94" i="8"/>
  <c r="AQ98" i="8"/>
  <c r="AQ101" i="8"/>
  <c r="AQ102" i="8"/>
  <c r="AQ106" i="8"/>
  <c r="AQ108" i="8"/>
  <c r="AQ109" i="8"/>
  <c r="AQ111" i="8"/>
  <c r="AQ113" i="8"/>
  <c r="AQ114" i="8"/>
  <c r="AQ122" i="8"/>
  <c r="AQ123" i="8"/>
  <c r="AQ136" i="8"/>
  <c r="AQ139" i="8"/>
  <c r="AQ143" i="8"/>
  <c r="AQ152" i="8"/>
  <c r="AQ165" i="8"/>
  <c r="AQ175" i="8"/>
  <c r="AS180" i="8"/>
  <c r="AS192" i="8"/>
  <c r="AS204" i="8"/>
  <c r="AS208" i="8"/>
  <c r="AS212" i="8"/>
  <c r="AS220" i="8"/>
  <c r="AS228" i="8"/>
  <c r="AR7" i="8"/>
  <c r="AR10" i="8"/>
  <c r="AR13" i="8"/>
  <c r="AR14" i="8"/>
  <c r="AR15" i="8"/>
  <c r="AR24" i="8"/>
  <c r="AR27" i="8"/>
  <c r="AR31" i="8"/>
  <c r="AR33" i="8"/>
  <c r="AR36" i="8"/>
  <c r="AR41" i="8"/>
  <c r="AR43" i="8"/>
  <c r="AR45" i="8"/>
  <c r="AR49" i="8"/>
  <c r="AR51" i="8"/>
  <c r="AR52" i="8"/>
  <c r="AR53" i="8"/>
  <c r="AR55" i="8"/>
  <c r="AR57" i="8"/>
  <c r="AR60" i="8"/>
  <c r="AR61" i="8"/>
  <c r="AR62" i="8"/>
  <c r="AR65" i="8"/>
  <c r="AR68" i="8"/>
  <c r="AR69" i="8"/>
  <c r="AR70" i="8"/>
  <c r="AR71" i="8"/>
  <c r="AR73" i="8"/>
  <c r="AR74" i="8"/>
  <c r="AR76" i="8"/>
  <c r="AR78" i="8"/>
  <c r="AR80" i="8"/>
  <c r="AR81" i="8"/>
  <c r="AR82" i="8"/>
  <c r="AR83" i="8"/>
  <c r="AS9" i="8"/>
  <c r="AS11" i="8"/>
  <c r="AS17" i="8"/>
  <c r="AS19" i="8"/>
  <c r="AS20" i="8"/>
  <c r="AS21" i="8"/>
  <c r="AS24" i="8"/>
  <c r="AS28" i="8"/>
  <c r="AS29" i="8"/>
  <c r="AS31" i="8"/>
  <c r="AS32" i="8"/>
  <c r="AS33" i="8"/>
  <c r="AS34" i="8"/>
  <c r="AS35" i="8"/>
  <c r="AS37" i="8"/>
  <c r="AS42" i="8"/>
  <c r="AS45" i="8"/>
  <c r="AS46" i="8"/>
  <c r="AS49" i="8"/>
  <c r="AS50" i="8"/>
  <c r="AS52" i="8"/>
  <c r="AS53" i="8"/>
  <c r="AS54" i="8"/>
  <c r="AS57" i="8"/>
  <c r="AS59" i="8"/>
  <c r="AS60" i="8"/>
  <c r="AS61" i="8"/>
  <c r="AS64" i="8"/>
  <c r="AS68" i="8"/>
  <c r="AS69" i="8"/>
  <c r="AS70" i="8"/>
  <c r="AS71" i="8"/>
  <c r="AS80" i="8"/>
  <c r="AS86" i="8"/>
  <c r="AS87" i="8"/>
  <c r="AS88" i="8"/>
  <c r="AS91" i="8"/>
  <c r="AS92" i="8"/>
  <c r="AS93" i="8"/>
  <c r="AS94" i="8"/>
  <c r="AS95" i="8"/>
  <c r="AS96" i="8"/>
  <c r="AS97" i="8"/>
  <c r="AS98" i="8"/>
  <c r="AS99" i="8"/>
  <c r="AS101" i="8"/>
  <c r="AS102" i="8"/>
  <c r="AS104" i="8"/>
  <c r="AS106" i="8"/>
  <c r="AS107" i="8"/>
  <c r="AS108" i="8"/>
  <c r="AS109" i="8"/>
  <c r="AS110" i="8"/>
  <c r="AS111" i="8"/>
  <c r="AS112" i="8"/>
  <c r="AS114" i="8"/>
  <c r="AS116" i="8"/>
  <c r="AS120" i="8"/>
  <c r="AS121" i="8"/>
  <c r="AS123" i="8"/>
  <c r="AS125" i="8"/>
  <c r="AS127" i="8"/>
  <c r="AS128" i="8"/>
  <c r="AS129" i="8"/>
  <c r="AS130" i="8"/>
  <c r="AS131" i="8"/>
  <c r="AS132" i="8"/>
  <c r="AS135" i="8"/>
  <c r="AS136" i="8"/>
  <c r="AS138" i="8"/>
  <c r="AS139" i="8"/>
  <c r="AS140" i="8"/>
  <c r="AS141" i="8"/>
  <c r="AS143" i="8"/>
  <c r="AS144" i="8"/>
  <c r="AS146" i="8"/>
  <c r="AS147" i="8"/>
  <c r="AS152" i="8"/>
  <c r="AS153" i="8"/>
  <c r="AS154" i="8"/>
  <c r="AS157" i="8"/>
  <c r="AS158" i="8"/>
  <c r="AS159" i="8"/>
  <c r="AS160" i="8"/>
  <c r="AS161" i="8"/>
  <c r="AS162" i="8"/>
  <c r="AS163" i="8"/>
  <c r="AS164" i="8"/>
  <c r="AS167" i="8"/>
  <c r="AS170" i="8"/>
  <c r="AS171" i="8"/>
  <c r="AS173" i="8"/>
  <c r="AS174" i="8"/>
  <c r="AS175" i="8"/>
  <c r="AS176" i="8"/>
  <c r="AS178" i="8"/>
  <c r="AR178" i="8"/>
  <c r="AS182" i="8"/>
  <c r="AR182" i="8"/>
  <c r="AS186" i="8"/>
  <c r="AR186" i="8"/>
  <c r="AS190" i="8"/>
  <c r="AR190" i="8"/>
  <c r="AS194" i="8"/>
  <c r="AR194" i="8"/>
  <c r="AS198" i="8"/>
  <c r="AR198" i="8"/>
  <c r="AS202" i="8"/>
  <c r="AR202" i="8"/>
  <c r="AS206" i="8"/>
  <c r="AR206" i="8"/>
  <c r="AS210" i="8"/>
  <c r="AR210" i="8"/>
  <c r="AS214" i="8"/>
  <c r="AR214" i="8"/>
  <c r="AS218" i="8"/>
  <c r="AR218" i="8"/>
  <c r="AS222" i="8"/>
  <c r="AR222" i="8"/>
  <c r="AS226" i="8"/>
  <c r="AR226" i="8"/>
  <c r="AS230" i="8"/>
  <c r="AR230" i="8"/>
  <c r="AS234" i="8"/>
  <c r="AR234" i="8"/>
  <c r="AS238" i="8"/>
  <c r="AR238" i="8"/>
  <c r="AS242" i="8"/>
  <c r="AR242" i="8"/>
  <c r="AS246" i="8"/>
  <c r="AR246" i="8"/>
  <c r="AR250" i="8"/>
  <c r="AS250" i="8"/>
  <c r="AR251" i="8"/>
  <c r="AS251" i="8"/>
  <c r="AR252" i="8"/>
  <c r="AS252" i="8"/>
  <c r="AR253" i="8"/>
  <c r="AS253" i="8"/>
  <c r="AR254" i="8"/>
  <c r="AS254" i="8"/>
  <c r="AR255" i="8"/>
  <c r="AS255" i="8"/>
  <c r="AR256" i="8"/>
  <c r="AS256" i="8"/>
  <c r="AR257" i="8"/>
  <c r="AS257" i="8"/>
  <c r="AR258" i="8"/>
  <c r="AS258" i="8"/>
  <c r="AR259" i="8"/>
  <c r="AS259" i="8"/>
  <c r="AR260" i="8"/>
  <c r="AS260" i="8"/>
  <c r="AR261" i="8"/>
  <c r="AS261" i="8"/>
  <c r="AR262" i="8"/>
  <c r="AS262" i="8"/>
  <c r="AR263" i="8"/>
  <c r="AS263" i="8"/>
  <c r="AR264" i="8"/>
  <c r="AS264" i="8"/>
  <c r="AR265" i="8"/>
  <c r="AS265" i="8"/>
  <c r="AR266" i="8"/>
  <c r="AS266" i="8"/>
  <c r="AR267" i="8"/>
  <c r="AS267" i="8"/>
  <c r="AR268" i="8"/>
  <c r="AS268" i="8"/>
  <c r="AR269" i="8"/>
  <c r="AS269" i="8"/>
  <c r="AR270" i="8"/>
  <c r="AS270" i="8"/>
  <c r="AR271" i="8"/>
  <c r="AS271" i="8"/>
  <c r="AR272" i="8"/>
  <c r="AS272" i="8"/>
  <c r="AR273" i="8"/>
  <c r="AS273" i="8"/>
  <c r="AR274" i="8"/>
  <c r="AS274" i="8"/>
  <c r="AR275" i="8"/>
  <c r="AS275" i="8"/>
  <c r="AR276" i="8"/>
  <c r="AS276" i="8"/>
  <c r="AR277" i="8"/>
  <c r="AS277" i="8"/>
  <c r="AR278" i="8"/>
  <c r="AS278" i="8"/>
  <c r="AR279" i="8"/>
  <c r="AS279" i="8"/>
  <c r="AR280" i="8"/>
  <c r="AS280" i="8"/>
  <c r="AR281" i="8"/>
  <c r="AS281" i="8"/>
  <c r="AR282" i="8"/>
  <c r="AS282" i="8"/>
  <c r="AR283" i="8"/>
  <c r="AS283" i="8"/>
  <c r="AR284" i="8"/>
  <c r="AS284" i="8"/>
  <c r="AR285" i="8"/>
  <c r="AS285" i="8"/>
  <c r="AR286" i="8"/>
  <c r="AS286" i="8"/>
  <c r="AR287" i="8"/>
  <c r="AS287" i="8"/>
  <c r="AR288" i="8"/>
  <c r="AS288" i="8"/>
  <c r="AR289" i="8"/>
  <c r="AS289" i="8"/>
  <c r="AR290" i="8"/>
  <c r="AS290" i="8"/>
  <c r="AR291" i="8"/>
  <c r="AS291" i="8"/>
  <c r="AR292" i="8"/>
  <c r="AS292" i="8"/>
  <c r="AR293" i="8"/>
  <c r="AS293" i="8"/>
  <c r="AR294" i="8"/>
  <c r="AS294" i="8"/>
  <c r="AR295" i="8"/>
  <c r="AS295" i="8"/>
  <c r="AR296" i="8"/>
  <c r="AS296" i="8"/>
  <c r="AR297" i="8"/>
  <c r="AS297" i="8"/>
  <c r="AR298" i="8"/>
  <c r="AS298" i="8"/>
  <c r="AR299" i="8"/>
  <c r="AS299" i="8"/>
  <c r="AR300" i="8"/>
  <c r="AS300" i="8"/>
  <c r="AR301" i="8"/>
  <c r="AS301" i="8"/>
  <c r="AR302" i="8"/>
  <c r="AS302" i="8"/>
  <c r="AR303" i="8"/>
  <c r="AS303" i="8"/>
  <c r="AR304" i="8"/>
  <c r="AS304" i="8"/>
  <c r="AR305" i="8"/>
  <c r="AS305" i="8"/>
  <c r="AR306" i="8"/>
  <c r="AS306" i="8"/>
  <c r="AR307" i="8"/>
  <c r="AS307" i="8"/>
  <c r="AR308" i="8"/>
  <c r="AS308" i="8"/>
  <c r="AR309" i="8"/>
  <c r="AS309" i="8"/>
  <c r="AR310" i="8"/>
  <c r="AS310" i="8"/>
  <c r="AR311" i="8"/>
  <c r="AS311" i="8"/>
  <c r="AR312" i="8"/>
  <c r="AS312" i="8"/>
  <c r="AR313" i="8"/>
  <c r="AS313" i="8"/>
  <c r="AR314" i="8"/>
  <c r="AS314" i="8"/>
  <c r="AR315" i="8"/>
  <c r="AS315" i="8"/>
  <c r="AR316" i="8"/>
  <c r="AS316" i="8"/>
  <c r="AR317" i="8"/>
  <c r="AS317" i="8"/>
  <c r="AR318" i="8"/>
  <c r="AS318" i="8"/>
  <c r="AR319" i="8"/>
  <c r="AS319" i="8"/>
  <c r="AR320" i="8"/>
  <c r="AS320" i="8"/>
  <c r="AR321" i="8"/>
  <c r="AS321" i="8"/>
  <c r="AR322" i="8"/>
  <c r="AS322" i="8"/>
  <c r="AR326" i="8"/>
  <c r="AS326" i="8"/>
  <c r="AR330" i="8"/>
  <c r="AS330" i="8"/>
  <c r="AR334" i="8"/>
  <c r="AS334" i="8"/>
  <c r="AR338" i="8"/>
  <c r="AS338" i="8"/>
  <c r="AR342" i="8"/>
  <c r="AS342" i="8"/>
  <c r="AR346" i="8"/>
  <c r="AS346" i="8"/>
  <c r="AR350" i="8"/>
  <c r="AS350" i="8"/>
  <c r="AR354" i="8"/>
  <c r="AS354" i="8"/>
  <c r="AR358" i="8"/>
  <c r="AS358" i="8"/>
  <c r="AR362" i="8"/>
  <c r="AS362" i="8"/>
  <c r="AR366" i="8"/>
  <c r="AS366" i="8"/>
  <c r="AQ180" i="8"/>
  <c r="AS183" i="8"/>
  <c r="AR183" i="8"/>
  <c r="AS187" i="8"/>
  <c r="AR187" i="8"/>
  <c r="AQ188" i="8"/>
  <c r="AS191" i="8"/>
  <c r="AR191" i="8"/>
  <c r="AQ192" i="8"/>
  <c r="AS195" i="8"/>
  <c r="AR195" i="8"/>
  <c r="AS199" i="8"/>
  <c r="AR199" i="8"/>
  <c r="AS203" i="8"/>
  <c r="AR203" i="8"/>
  <c r="AQ204" i="8"/>
  <c r="AS207" i="8"/>
  <c r="AR207" i="8"/>
  <c r="AQ208" i="8"/>
  <c r="AS211" i="8"/>
  <c r="AR211" i="8"/>
  <c r="AQ212" i="8"/>
  <c r="AS215" i="8"/>
  <c r="AR215" i="8"/>
  <c r="AS219" i="8"/>
  <c r="AR219" i="8"/>
  <c r="AQ220" i="8"/>
  <c r="AS223" i="8"/>
  <c r="AR223" i="8"/>
  <c r="AS227" i="8"/>
  <c r="AR227" i="8"/>
  <c r="AQ228" i="8"/>
  <c r="AS231" i="8"/>
  <c r="AR231" i="8"/>
  <c r="AS235" i="8"/>
  <c r="AR235" i="8"/>
  <c r="AS239" i="8"/>
  <c r="AR239" i="8"/>
  <c r="AS243" i="8"/>
  <c r="AR243" i="8"/>
  <c r="AS247" i="8"/>
  <c r="AR247" i="8"/>
  <c r="AR325" i="8"/>
  <c r="AS325" i="8"/>
  <c r="AR329" i="8"/>
  <c r="AS329" i="8"/>
  <c r="AR333" i="8"/>
  <c r="AS333" i="8"/>
  <c r="AR337" i="8"/>
  <c r="AS337" i="8"/>
  <c r="AR341" i="8"/>
  <c r="AS341" i="8"/>
  <c r="AR345" i="8"/>
  <c r="AS345" i="8"/>
  <c r="AR349" i="8"/>
  <c r="AS349" i="8"/>
  <c r="AR353" i="8"/>
  <c r="AS353" i="8"/>
  <c r="AR357" i="8"/>
  <c r="AS357" i="8"/>
  <c r="AR361" i="8"/>
  <c r="AS361" i="8"/>
  <c r="AR365" i="8"/>
  <c r="AS365" i="8"/>
  <c r="AQ32" i="8"/>
  <c r="AQ34" i="8"/>
  <c r="AQ35" i="8"/>
  <c r="AQ42" i="8"/>
  <c r="AQ46" i="8"/>
  <c r="AQ50" i="8"/>
  <c r="AQ86" i="8"/>
  <c r="AQ96" i="8"/>
  <c r="AQ110" i="8"/>
  <c r="AQ115" i="8"/>
  <c r="AQ116" i="8"/>
  <c r="AQ127" i="8"/>
  <c r="AQ128" i="8"/>
  <c r="AQ146" i="8"/>
  <c r="AQ147" i="8"/>
  <c r="AQ154" i="8"/>
  <c r="AQ156" i="8"/>
  <c r="AQ176" i="8"/>
  <c r="AS184" i="8"/>
  <c r="AS196" i="8"/>
  <c r="AS200" i="8"/>
  <c r="AS232" i="8"/>
  <c r="AR232" i="8"/>
  <c r="AS236" i="8"/>
  <c r="AR236" i="8"/>
  <c r="AS240" i="8"/>
  <c r="AR240" i="8"/>
  <c r="AS244" i="8"/>
  <c r="AR244" i="8"/>
  <c r="AS248" i="8"/>
  <c r="AR248" i="8"/>
  <c r="AR324" i="8"/>
  <c r="AS324" i="8"/>
  <c r="AR328" i="8"/>
  <c r="AS328" i="8"/>
  <c r="AR332" i="8"/>
  <c r="AS332" i="8"/>
  <c r="AR336" i="8"/>
  <c r="AS336" i="8"/>
  <c r="AR340" i="8"/>
  <c r="AS340" i="8"/>
  <c r="AR344" i="8"/>
  <c r="AS344" i="8"/>
  <c r="AR348" i="8"/>
  <c r="AS348" i="8"/>
  <c r="AR352" i="8"/>
  <c r="AS352" i="8"/>
  <c r="AR356" i="8"/>
  <c r="AS356" i="8"/>
  <c r="AR360" i="8"/>
  <c r="AS360" i="8"/>
  <c r="AR364" i="8"/>
  <c r="AS364" i="8"/>
  <c r="AR368" i="8"/>
  <c r="AS368" i="8"/>
  <c r="AQ17" i="8"/>
  <c r="AQ19" i="8"/>
  <c r="AQ21" i="8"/>
  <c r="AQ28" i="8"/>
  <c r="AQ54" i="8"/>
  <c r="AQ91" i="8"/>
  <c r="AQ92" i="8"/>
  <c r="AQ95" i="8"/>
  <c r="AQ97" i="8"/>
  <c r="AQ104" i="8"/>
  <c r="AQ120" i="8"/>
  <c r="AQ121" i="8"/>
  <c r="AQ125" i="8"/>
  <c r="AQ126" i="8"/>
  <c r="AQ130" i="8"/>
  <c r="AQ131" i="8"/>
  <c r="AQ132" i="8"/>
  <c r="AQ138" i="8"/>
  <c r="AQ141" i="8"/>
  <c r="AQ149" i="8"/>
  <c r="AQ158" i="8"/>
  <c r="AQ159" i="8"/>
  <c r="AQ161" i="8"/>
  <c r="AQ162" i="8"/>
  <c r="AQ163" i="8"/>
  <c r="AQ164" i="8"/>
  <c r="AQ167" i="8"/>
  <c r="AQ170" i="8"/>
  <c r="AQ171" i="8"/>
  <c r="AQ172" i="8"/>
  <c r="AQ173" i="8"/>
  <c r="AQ174" i="8"/>
  <c r="AR180" i="8"/>
  <c r="AR184" i="8"/>
  <c r="AR188" i="8"/>
  <c r="AR192" i="8"/>
  <c r="AR196" i="8"/>
  <c r="AR200" i="8"/>
  <c r="AR204" i="8"/>
  <c r="AR212" i="8"/>
  <c r="AS216" i="8"/>
  <c r="AR216" i="8"/>
  <c r="AR220" i="8"/>
  <c r="AS224" i="8"/>
  <c r="AR224" i="8"/>
  <c r="AR228" i="8"/>
  <c r="AR181" i="8"/>
  <c r="AS185" i="8"/>
  <c r="AR185" i="8"/>
  <c r="AS189" i="8"/>
  <c r="AR189" i="8"/>
  <c r="AS193" i="8"/>
  <c r="AR193" i="8"/>
  <c r="AS197" i="8"/>
  <c r="AR197" i="8"/>
  <c r="AS201" i="8"/>
  <c r="AR201" i="8"/>
  <c r="AS205" i="8"/>
  <c r="AR205" i="8"/>
  <c r="AS209" i="8"/>
  <c r="AR209" i="8"/>
  <c r="AS213" i="8"/>
  <c r="AR213" i="8"/>
  <c r="AS217" i="8"/>
  <c r="AR217" i="8"/>
  <c r="AS221" i="8"/>
  <c r="AR221" i="8"/>
  <c r="AS225" i="8"/>
  <c r="AR225" i="8"/>
  <c r="AS229" i="8"/>
  <c r="AR229" i="8"/>
  <c r="AS233" i="8"/>
  <c r="AR233" i="8"/>
  <c r="AS237" i="8"/>
  <c r="AR237" i="8"/>
  <c r="AS241" i="8"/>
  <c r="AR241" i="8"/>
  <c r="AS245" i="8"/>
  <c r="AR245" i="8"/>
  <c r="AS249" i="8"/>
  <c r="AR249" i="8"/>
  <c r="AR323" i="8"/>
  <c r="AS323" i="8"/>
  <c r="AR327" i="8"/>
  <c r="AS327" i="8"/>
  <c r="AR331" i="8"/>
  <c r="AS331" i="8"/>
  <c r="AR335" i="8"/>
  <c r="AS335" i="8"/>
  <c r="AR339" i="8"/>
  <c r="AS339" i="8"/>
  <c r="AR343" i="8"/>
  <c r="AS343" i="8"/>
  <c r="AR347" i="8"/>
  <c r="AS347" i="8"/>
  <c r="AR351" i="8"/>
  <c r="AS351" i="8"/>
  <c r="AR355" i="8"/>
  <c r="AS355" i="8"/>
  <c r="AR359" i="8"/>
  <c r="AS359" i="8"/>
  <c r="AR363" i="8"/>
  <c r="AS363" i="8"/>
  <c r="AR367" i="8"/>
  <c r="AS367" i="8"/>
  <c r="AS369" i="8"/>
  <c r="AS370" i="8"/>
  <c r="AS371" i="8"/>
  <c r="AS372" i="8"/>
  <c r="AS373" i="8"/>
  <c r="AS374" i="8"/>
  <c r="AS375" i="8"/>
  <c r="AS376" i="8"/>
  <c r="AS377" i="8"/>
  <c r="AS378" i="8"/>
  <c r="AS379" i="8"/>
  <c r="AS380" i="8"/>
  <c r="AS381" i="8"/>
  <c r="AS382" i="8"/>
  <c r="AS383" i="8"/>
  <c r="AS387" i="8"/>
  <c r="AR387" i="8"/>
  <c r="AS391" i="8"/>
  <c r="AR391" i="8"/>
  <c r="AS395" i="8"/>
  <c r="AR395" i="8"/>
  <c r="AS399" i="8"/>
  <c r="AR399" i="8"/>
  <c r="AS403" i="8"/>
  <c r="AR403" i="8"/>
  <c r="AS407" i="8"/>
  <c r="AR407" i="8"/>
  <c r="AS411" i="8"/>
  <c r="AR411" i="8"/>
  <c r="AS415" i="8"/>
  <c r="AR415" i="8"/>
  <c r="AS419" i="8"/>
  <c r="AR419" i="8"/>
  <c r="AS423" i="8"/>
  <c r="AR423" i="8"/>
  <c r="AS427" i="8"/>
  <c r="AR427" i="8"/>
  <c r="AS501" i="8"/>
  <c r="AQ501" i="8"/>
  <c r="AS384" i="8"/>
  <c r="AR384" i="8"/>
  <c r="AS388" i="8"/>
  <c r="AR388" i="8"/>
  <c r="AS392" i="8"/>
  <c r="AR392" i="8"/>
  <c r="AS396" i="8"/>
  <c r="AR396" i="8"/>
  <c r="AS400" i="8"/>
  <c r="AR400" i="8"/>
  <c r="AS404" i="8"/>
  <c r="AR404" i="8"/>
  <c r="AS408" i="8"/>
  <c r="AR408" i="8"/>
  <c r="AS412" i="8"/>
  <c r="AR412" i="8"/>
  <c r="AS416" i="8"/>
  <c r="AR416" i="8"/>
  <c r="AS420" i="8"/>
  <c r="AR420" i="8"/>
  <c r="AS424" i="8"/>
  <c r="AR424" i="8"/>
  <c r="AS428" i="8"/>
  <c r="AR428" i="8"/>
  <c r="AS497" i="8"/>
  <c r="AQ497" i="8"/>
  <c r="AS513" i="8"/>
  <c r="AQ513" i="8"/>
  <c r="AQ369" i="8"/>
  <c r="AQ370" i="8"/>
  <c r="AQ371" i="8"/>
  <c r="AQ372" i="8"/>
  <c r="AQ373" i="8"/>
  <c r="AQ374" i="8"/>
  <c r="AQ375" i="8"/>
  <c r="AQ376" i="8"/>
  <c r="AQ377" i="8"/>
  <c r="AQ378" i="8"/>
  <c r="AQ379" i="8"/>
  <c r="AQ380" i="8"/>
  <c r="AQ381" i="8"/>
  <c r="AQ382" i="8"/>
  <c r="AQ383" i="8"/>
  <c r="AS385" i="8"/>
  <c r="AR385" i="8"/>
  <c r="AS389" i="8"/>
  <c r="AR389" i="8"/>
  <c r="AS393" i="8"/>
  <c r="AR393" i="8"/>
  <c r="AS397" i="8"/>
  <c r="AR397" i="8"/>
  <c r="AS401" i="8"/>
  <c r="AR401" i="8"/>
  <c r="AS405" i="8"/>
  <c r="AR405" i="8"/>
  <c r="AS409" i="8"/>
  <c r="AR409" i="8"/>
  <c r="AS413" i="8"/>
  <c r="AR413" i="8"/>
  <c r="AS417" i="8"/>
  <c r="AR417" i="8"/>
  <c r="AS421" i="8"/>
  <c r="AR421" i="8"/>
  <c r="AS425" i="8"/>
  <c r="AR425" i="8"/>
  <c r="AR429" i="8"/>
  <c r="AS429" i="8"/>
  <c r="AR430" i="8"/>
  <c r="AS430" i="8"/>
  <c r="AR431" i="8"/>
  <c r="AS431" i="8"/>
  <c r="AR432" i="8"/>
  <c r="AS432" i="8"/>
  <c r="AR433" i="8"/>
  <c r="AS433" i="8"/>
  <c r="AR434" i="8"/>
  <c r="AS434" i="8"/>
  <c r="AR435" i="8"/>
  <c r="AS435" i="8"/>
  <c r="AR436" i="8"/>
  <c r="AS436" i="8"/>
  <c r="AR437" i="8"/>
  <c r="AS437" i="8"/>
  <c r="AR438" i="8"/>
  <c r="AS438" i="8"/>
  <c r="AR439" i="8"/>
  <c r="AS439" i="8"/>
  <c r="AR440" i="8"/>
  <c r="AS440" i="8"/>
  <c r="AR441" i="8"/>
  <c r="AS441" i="8"/>
  <c r="AR442" i="8"/>
  <c r="AS442" i="8"/>
  <c r="AR443" i="8"/>
  <c r="AS443" i="8"/>
  <c r="AR444" i="8"/>
  <c r="AS444" i="8"/>
  <c r="AR445" i="8"/>
  <c r="AS445" i="8"/>
  <c r="AR446" i="8"/>
  <c r="AS446" i="8"/>
  <c r="AR447" i="8"/>
  <c r="AS447" i="8"/>
  <c r="AR448" i="8"/>
  <c r="AS448" i="8"/>
  <c r="AR449" i="8"/>
  <c r="AS449" i="8"/>
  <c r="AR450" i="8"/>
  <c r="AS450" i="8"/>
  <c r="AR451" i="8"/>
  <c r="AS451" i="8"/>
  <c r="AR452" i="8"/>
  <c r="AS452" i="8"/>
  <c r="AR453" i="8"/>
  <c r="AS453" i="8"/>
  <c r="AR454" i="8"/>
  <c r="AS454" i="8"/>
  <c r="AR455" i="8"/>
  <c r="AS455" i="8"/>
  <c r="AR456" i="8"/>
  <c r="AS456" i="8"/>
  <c r="AR457" i="8"/>
  <c r="AS457" i="8"/>
  <c r="AR458" i="8"/>
  <c r="AS458" i="8"/>
  <c r="AR459" i="8"/>
  <c r="AS459" i="8"/>
  <c r="AR460" i="8"/>
  <c r="AS460" i="8"/>
  <c r="AR461" i="8"/>
  <c r="AS461" i="8"/>
  <c r="AR462" i="8"/>
  <c r="AS462" i="8"/>
  <c r="AR463" i="8"/>
  <c r="AS463" i="8"/>
  <c r="AR464" i="8"/>
  <c r="AS464" i="8"/>
  <c r="AR465" i="8"/>
  <c r="AS465" i="8"/>
  <c r="AR466" i="8"/>
  <c r="AS466" i="8"/>
  <c r="AR467" i="8"/>
  <c r="AS467" i="8"/>
  <c r="AR468" i="8"/>
  <c r="AS468" i="8"/>
  <c r="AR469" i="8"/>
  <c r="AS469" i="8"/>
  <c r="AR470" i="8"/>
  <c r="AS470" i="8"/>
  <c r="AR471" i="8"/>
  <c r="AS471" i="8"/>
  <c r="AR472" i="8"/>
  <c r="AS472" i="8"/>
  <c r="AR473" i="8"/>
  <c r="AS473" i="8"/>
  <c r="AR474" i="8"/>
  <c r="AS474" i="8"/>
  <c r="AR475" i="8"/>
  <c r="AS475" i="8"/>
  <c r="AR476" i="8"/>
  <c r="AS476" i="8"/>
  <c r="AR477" i="8"/>
  <c r="AS477" i="8"/>
  <c r="AR478" i="8"/>
  <c r="AS478" i="8"/>
  <c r="AR479" i="8"/>
  <c r="AS479" i="8"/>
  <c r="AR480" i="8"/>
  <c r="AS480" i="8"/>
  <c r="AR481" i="8"/>
  <c r="AS481" i="8"/>
  <c r="AS482" i="8"/>
  <c r="AR482" i="8"/>
  <c r="AS493" i="8"/>
  <c r="AQ493" i="8"/>
  <c r="AS509" i="8"/>
  <c r="AQ509" i="8"/>
  <c r="AS386" i="8"/>
  <c r="AR386" i="8"/>
  <c r="AS390" i="8"/>
  <c r="AR390" i="8"/>
  <c r="AS394" i="8"/>
  <c r="AR394" i="8"/>
  <c r="AS398" i="8"/>
  <c r="AR398" i="8"/>
  <c r="AS402" i="8"/>
  <c r="AR402" i="8"/>
  <c r="AS406" i="8"/>
  <c r="AR406" i="8"/>
  <c r="AS410" i="8"/>
  <c r="AR410" i="8"/>
  <c r="AS414" i="8"/>
  <c r="AR414" i="8"/>
  <c r="AS418" i="8"/>
  <c r="AR418" i="8"/>
  <c r="AS422" i="8"/>
  <c r="AR422" i="8"/>
  <c r="AS426" i="8"/>
  <c r="AR426" i="8"/>
  <c r="AS484" i="8"/>
  <c r="AQ484" i="8"/>
  <c r="AS485" i="8"/>
  <c r="AR485" i="8"/>
  <c r="AS489" i="8"/>
  <c r="AQ489" i="8"/>
  <c r="AS505" i="8"/>
  <c r="AQ505" i="8"/>
  <c r="AS483" i="8"/>
  <c r="AR483" i="8"/>
  <c r="AS487" i="8"/>
  <c r="AR487" i="8"/>
  <c r="AS491" i="8"/>
  <c r="AR491" i="8"/>
  <c r="AS495" i="8"/>
  <c r="AR495" i="8"/>
  <c r="AS499" i="8"/>
  <c r="AR499" i="8"/>
  <c r="AS503" i="8"/>
  <c r="AR503" i="8"/>
  <c r="AS507" i="8"/>
  <c r="AR507" i="8"/>
  <c r="AS511" i="8"/>
  <c r="AR511" i="8"/>
  <c r="AQ589" i="8"/>
  <c r="AS619" i="8"/>
  <c r="AQ619" i="8"/>
  <c r="AR626" i="8"/>
  <c r="AS626" i="8"/>
  <c r="AS488" i="8"/>
  <c r="AR488" i="8"/>
  <c r="AS492" i="8"/>
  <c r="AR492" i="8"/>
  <c r="AS496" i="8"/>
  <c r="AR496" i="8"/>
  <c r="AS500" i="8"/>
  <c r="AR500" i="8"/>
  <c r="AS504" i="8"/>
  <c r="AR504" i="8"/>
  <c r="AS508" i="8"/>
  <c r="AR508" i="8"/>
  <c r="AS512" i="8"/>
  <c r="AR512" i="8"/>
  <c r="AR584" i="8"/>
  <c r="AS584" i="8"/>
  <c r="AR592" i="8"/>
  <c r="AS592" i="8"/>
  <c r="AS611" i="8"/>
  <c r="AQ611" i="8"/>
  <c r="AR618" i="8"/>
  <c r="AS618" i="8"/>
  <c r="AS635" i="8"/>
  <c r="AQ635" i="8"/>
  <c r="AR610" i="8"/>
  <c r="AS610" i="8"/>
  <c r="AR634" i="8"/>
  <c r="AS634" i="8"/>
  <c r="AS486" i="8"/>
  <c r="AR486" i="8"/>
  <c r="AS490" i="8"/>
  <c r="AR490" i="8"/>
  <c r="AS494" i="8"/>
  <c r="AR494" i="8"/>
  <c r="AS498" i="8"/>
  <c r="AR498" i="8"/>
  <c r="AS502" i="8"/>
  <c r="AR502" i="8"/>
  <c r="AS506" i="8"/>
  <c r="AR506" i="8"/>
  <c r="AS510" i="8"/>
  <c r="AR510" i="8"/>
  <c r="AS514" i="8"/>
  <c r="AR514" i="8"/>
  <c r="AS515" i="8"/>
  <c r="AR515" i="8"/>
  <c r="AS516" i="8"/>
  <c r="AR516" i="8"/>
  <c r="AS517" i="8"/>
  <c r="AR517" i="8"/>
  <c r="AS518" i="8"/>
  <c r="AR518" i="8"/>
  <c r="AS519" i="8"/>
  <c r="AR519" i="8"/>
  <c r="AS520" i="8"/>
  <c r="AR520" i="8"/>
  <c r="AS521" i="8"/>
  <c r="AR521" i="8"/>
  <c r="AS522" i="8"/>
  <c r="AR522" i="8"/>
  <c r="AS523" i="8"/>
  <c r="AR523" i="8"/>
  <c r="AS524" i="8"/>
  <c r="AR524" i="8"/>
  <c r="AS525" i="8"/>
  <c r="AR525" i="8"/>
  <c r="AS526" i="8"/>
  <c r="AR526" i="8"/>
  <c r="AS527" i="8"/>
  <c r="AR527" i="8"/>
  <c r="AS528" i="8"/>
  <c r="AR528" i="8"/>
  <c r="AS529" i="8"/>
  <c r="AR529" i="8"/>
  <c r="AS530" i="8"/>
  <c r="AR530" i="8"/>
  <c r="AS531" i="8"/>
  <c r="AR531" i="8"/>
  <c r="AS532" i="8"/>
  <c r="AR532" i="8"/>
  <c r="AS533" i="8"/>
  <c r="AR533" i="8"/>
  <c r="AS534" i="8"/>
  <c r="AR534" i="8"/>
  <c r="AS535" i="8"/>
  <c r="AR535" i="8"/>
  <c r="AS536" i="8"/>
  <c r="AR536" i="8"/>
  <c r="AS537" i="8"/>
  <c r="AR537" i="8"/>
  <c r="AS538" i="8"/>
  <c r="AR538" i="8"/>
  <c r="AS539" i="8"/>
  <c r="AR539" i="8"/>
  <c r="AS540" i="8"/>
  <c r="AR540" i="8"/>
  <c r="AS541" i="8"/>
  <c r="AR541" i="8"/>
  <c r="AS542" i="8"/>
  <c r="AR542" i="8"/>
  <c r="AS543" i="8"/>
  <c r="AR543" i="8"/>
  <c r="AS544" i="8"/>
  <c r="AR544" i="8"/>
  <c r="AS545" i="8"/>
  <c r="AR545" i="8"/>
  <c r="AS546" i="8"/>
  <c r="AR546" i="8"/>
  <c r="AS547" i="8"/>
  <c r="AR547" i="8"/>
  <c r="AS548" i="8"/>
  <c r="AR548" i="8"/>
  <c r="AS549" i="8"/>
  <c r="AR549" i="8"/>
  <c r="AS550" i="8"/>
  <c r="AR550" i="8"/>
  <c r="AS551" i="8"/>
  <c r="AR551" i="8"/>
  <c r="AS552" i="8"/>
  <c r="AR552" i="8"/>
  <c r="AS553" i="8"/>
  <c r="AR553" i="8"/>
  <c r="AS554" i="8"/>
  <c r="AR554" i="8"/>
  <c r="AS555" i="8"/>
  <c r="AR555" i="8"/>
  <c r="AS556" i="8"/>
  <c r="AR556" i="8"/>
  <c r="AS557" i="8"/>
  <c r="AR557" i="8"/>
  <c r="AS558" i="8"/>
  <c r="AR558" i="8"/>
  <c r="AS559" i="8"/>
  <c r="AR559" i="8"/>
  <c r="AS560" i="8"/>
  <c r="AR560" i="8"/>
  <c r="AS561" i="8"/>
  <c r="AR561" i="8"/>
  <c r="AS562" i="8"/>
  <c r="AR562" i="8"/>
  <c r="AS563" i="8"/>
  <c r="AR563" i="8"/>
  <c r="AS564" i="8"/>
  <c r="AR564" i="8"/>
  <c r="AS565" i="8"/>
  <c r="AR565" i="8"/>
  <c r="AS566" i="8"/>
  <c r="AR566" i="8"/>
  <c r="AS567" i="8"/>
  <c r="AR567" i="8"/>
  <c r="AS568" i="8"/>
  <c r="AR568" i="8"/>
  <c r="AS569" i="8"/>
  <c r="AR569" i="8"/>
  <c r="AS570" i="8"/>
  <c r="AR570" i="8"/>
  <c r="AS571" i="8"/>
  <c r="AR571" i="8"/>
  <c r="AS572" i="8"/>
  <c r="AR572" i="8"/>
  <c r="AS573" i="8"/>
  <c r="AR573" i="8"/>
  <c r="AS574" i="8"/>
  <c r="AR574" i="8"/>
  <c r="AS575" i="8"/>
  <c r="AR575" i="8"/>
  <c r="AS576" i="8"/>
  <c r="AR576" i="8"/>
  <c r="AS577" i="8"/>
  <c r="AR577" i="8"/>
  <c r="AS578" i="8"/>
  <c r="AR578" i="8"/>
  <c r="AS579" i="8"/>
  <c r="AR579" i="8"/>
  <c r="AS580" i="8"/>
  <c r="AR580" i="8"/>
  <c r="AS581" i="8"/>
  <c r="AR581" i="8"/>
  <c r="AQ582" i="8"/>
  <c r="AS582" i="8"/>
  <c r="AR588" i="8"/>
  <c r="AS588" i="8"/>
  <c r="AR589" i="8"/>
  <c r="AS627" i="8"/>
  <c r="AQ627" i="8"/>
  <c r="AQ583" i="8"/>
  <c r="AY583" i="8" s="1"/>
  <c r="BA583" i="8" s="1"/>
  <c r="AQ587" i="8"/>
  <c r="AQ591" i="8"/>
  <c r="AQ595" i="8"/>
  <c r="AR614" i="8"/>
  <c r="AS614" i="8"/>
  <c r="AR622" i="8"/>
  <c r="AS622" i="8"/>
  <c r="AR630" i="8"/>
  <c r="AS630" i="8"/>
  <c r="AS639" i="8"/>
  <c r="AR639" i="8"/>
  <c r="AS647" i="8"/>
  <c r="AR647" i="8"/>
  <c r="AS655" i="8"/>
  <c r="AR655" i="8"/>
  <c r="AS663" i="8"/>
  <c r="AR663" i="8"/>
  <c r="AS671" i="8"/>
  <c r="AR671" i="8"/>
  <c r="AQ584" i="8"/>
  <c r="AQ588" i="8"/>
  <c r="AQ592" i="8"/>
  <c r="AS615" i="8"/>
  <c r="AR615" i="8"/>
  <c r="AS623" i="8"/>
  <c r="AR623" i="8"/>
  <c r="AQ630" i="8"/>
  <c r="AS631" i="8"/>
  <c r="AR631" i="8"/>
  <c r="AS643" i="8"/>
  <c r="AR643" i="8"/>
  <c r="AS651" i="8"/>
  <c r="AR651" i="8"/>
  <c r="AS659" i="8"/>
  <c r="AR659" i="8"/>
  <c r="AS667" i="8"/>
  <c r="AR667" i="8"/>
  <c r="AS675" i="8"/>
  <c r="AR675" i="8"/>
  <c r="AR609" i="8"/>
  <c r="AR613" i="8"/>
  <c r="AR617" i="8"/>
  <c r="AR621" i="8"/>
  <c r="AR625" i="8"/>
  <c r="AR629" i="8"/>
  <c r="AR633" i="8"/>
  <c r="AR637" i="8"/>
  <c r="AS638" i="8"/>
  <c r="AR641" i="8"/>
  <c r="AS642" i="8"/>
  <c r="AR645" i="8"/>
  <c r="AS646" i="8"/>
  <c r="AR649" i="8"/>
  <c r="AS650" i="8"/>
  <c r="AR653" i="8"/>
  <c r="AS654" i="8"/>
  <c r="AR657" i="8"/>
  <c r="AS658" i="8"/>
  <c r="AR661" i="8"/>
  <c r="AS662" i="8"/>
  <c r="AR665" i="8"/>
  <c r="AY665" i="8" s="1"/>
  <c r="BA665" i="8" s="1"/>
  <c r="AS666" i="8"/>
  <c r="AR669" i="8"/>
  <c r="AS670" i="8"/>
  <c r="AR673" i="8"/>
  <c r="AS674" i="8"/>
  <c r="AR677" i="8"/>
  <c r="AS678" i="8"/>
  <c r="AR681" i="8"/>
  <c r="AY681" i="8" s="1"/>
  <c r="BA681" i="8" s="1"/>
  <c r="AS682" i="8"/>
  <c r="AR685" i="8"/>
  <c r="AS686" i="8"/>
  <c r="AR689" i="8"/>
  <c r="AS690" i="8"/>
  <c r="AR693" i="8"/>
  <c r="AS694" i="8"/>
  <c r="AR697" i="8"/>
  <c r="AS698" i="8"/>
  <c r="AS700" i="8"/>
  <c r="AS702" i="8"/>
  <c r="AS704" i="8"/>
  <c r="AS706" i="8"/>
  <c r="AS708" i="8"/>
  <c r="AS710" i="8"/>
  <c r="AS712" i="8"/>
  <c r="AS714" i="8"/>
  <c r="AS716" i="8"/>
  <c r="AS718" i="8"/>
  <c r="AS720" i="8"/>
  <c r="AS722" i="8"/>
  <c r="AS724" i="8"/>
  <c r="AS726" i="8"/>
  <c r="AR790" i="8"/>
  <c r="AS790" i="8"/>
  <c r="AR794" i="8"/>
  <c r="AS794" i="8"/>
  <c r="AR798" i="8"/>
  <c r="AS798" i="8"/>
  <c r="AQ679" i="8"/>
  <c r="AQ683" i="8"/>
  <c r="AQ687" i="8"/>
  <c r="AQ691" i="8"/>
  <c r="AQ695" i="8"/>
  <c r="AQ699" i="8"/>
  <c r="AQ701" i="8"/>
  <c r="AQ703" i="8"/>
  <c r="AQ705" i="8"/>
  <c r="AQ707" i="8"/>
  <c r="AQ709" i="8"/>
  <c r="AQ711" i="8"/>
  <c r="AQ713" i="8"/>
  <c r="AQ715" i="8"/>
  <c r="AQ717" i="8"/>
  <c r="AQ719" i="8"/>
  <c r="AQ721" i="8"/>
  <c r="AQ723" i="8"/>
  <c r="AQ725" i="8"/>
  <c r="AR727" i="8"/>
  <c r="AS727" i="8"/>
  <c r="AQ727" i="8"/>
  <c r="AR728" i="8"/>
  <c r="AS728" i="8"/>
  <c r="AQ728" i="8"/>
  <c r="AR729" i="8"/>
  <c r="AS729" i="8"/>
  <c r="AQ729" i="8"/>
  <c r="AR730" i="8"/>
  <c r="AS730" i="8"/>
  <c r="AQ730" i="8"/>
  <c r="AR731" i="8"/>
  <c r="AS731" i="8"/>
  <c r="AQ731" i="8"/>
  <c r="AR732" i="8"/>
  <c r="AS732" i="8"/>
  <c r="AQ732" i="8"/>
  <c r="AR733" i="8"/>
  <c r="AS733" i="8"/>
  <c r="AQ733" i="8"/>
  <c r="AR734" i="8"/>
  <c r="AS734" i="8"/>
  <c r="AQ734" i="8"/>
  <c r="AR735" i="8"/>
  <c r="AS735" i="8"/>
  <c r="AQ735" i="8"/>
  <c r="AR736" i="8"/>
  <c r="AS736" i="8"/>
  <c r="AQ736" i="8"/>
  <c r="AR737" i="8"/>
  <c r="AS737" i="8"/>
  <c r="AQ737" i="8"/>
  <c r="AR738" i="8"/>
  <c r="AS738" i="8"/>
  <c r="AQ738" i="8"/>
  <c r="AR739" i="8"/>
  <c r="AS739" i="8"/>
  <c r="AQ739" i="8"/>
  <c r="AR740" i="8"/>
  <c r="AS740" i="8"/>
  <c r="AQ740" i="8"/>
  <c r="AR741" i="8"/>
  <c r="AS741" i="8"/>
  <c r="AQ741" i="8"/>
  <c r="AR742" i="8"/>
  <c r="AS742" i="8"/>
  <c r="AQ742" i="8"/>
  <c r="AR743" i="8"/>
  <c r="AS743" i="8"/>
  <c r="AQ743" i="8"/>
  <c r="AR744" i="8"/>
  <c r="AS744" i="8"/>
  <c r="AQ744" i="8"/>
  <c r="AR745" i="8"/>
  <c r="AS745" i="8"/>
  <c r="AQ745" i="8"/>
  <c r="AR746" i="8"/>
  <c r="AS746" i="8"/>
  <c r="AQ746" i="8"/>
  <c r="AR747" i="8"/>
  <c r="AS747" i="8"/>
  <c r="AQ747" i="8"/>
  <c r="AR748" i="8"/>
  <c r="AS748" i="8"/>
  <c r="AQ748" i="8"/>
  <c r="AR749" i="8"/>
  <c r="AS749" i="8"/>
  <c r="AQ749" i="8"/>
  <c r="AR750" i="8"/>
  <c r="AS750" i="8"/>
  <c r="AQ750" i="8"/>
  <c r="AR751" i="8"/>
  <c r="AS751" i="8"/>
  <c r="AQ751" i="8"/>
  <c r="AR752" i="8"/>
  <c r="AS752" i="8"/>
  <c r="AQ752" i="8"/>
  <c r="AR753" i="8"/>
  <c r="AS753" i="8"/>
  <c r="AQ753" i="8"/>
  <c r="AR754" i="8"/>
  <c r="AS754" i="8"/>
  <c r="AQ754" i="8"/>
  <c r="AR755" i="8"/>
  <c r="AS755" i="8"/>
  <c r="AQ755" i="8"/>
  <c r="AR756" i="8"/>
  <c r="AS756" i="8"/>
  <c r="AQ756" i="8"/>
  <c r="AR757" i="8"/>
  <c r="AS757" i="8"/>
  <c r="AQ757" i="8"/>
  <c r="AR758" i="8"/>
  <c r="AS758" i="8"/>
  <c r="AQ758" i="8"/>
  <c r="AR759" i="8"/>
  <c r="AS759" i="8"/>
  <c r="AQ759" i="8"/>
  <c r="AR760" i="8"/>
  <c r="AS760" i="8"/>
  <c r="AQ760" i="8"/>
  <c r="AR761" i="8"/>
  <c r="AS761" i="8"/>
  <c r="AQ761" i="8"/>
  <c r="AR762" i="8"/>
  <c r="AS762" i="8"/>
  <c r="AQ762" i="8"/>
  <c r="AR763" i="8"/>
  <c r="AS763" i="8"/>
  <c r="AQ763" i="8"/>
  <c r="AR764" i="8"/>
  <c r="AS764" i="8"/>
  <c r="AQ764" i="8"/>
  <c r="AR765" i="8"/>
  <c r="AS765" i="8"/>
  <c r="AQ765" i="8"/>
  <c r="AR766" i="8"/>
  <c r="AS766" i="8"/>
  <c r="AQ766" i="8"/>
  <c r="AR767" i="8"/>
  <c r="AS767" i="8"/>
  <c r="AQ767" i="8"/>
  <c r="AR768" i="8"/>
  <c r="AS768" i="8"/>
  <c r="AQ768" i="8"/>
  <c r="AR769" i="8"/>
  <c r="AS769" i="8"/>
  <c r="AQ769" i="8"/>
  <c r="AR770" i="8"/>
  <c r="AS770" i="8"/>
  <c r="AQ770" i="8"/>
  <c r="AR771" i="8"/>
  <c r="AS771" i="8"/>
  <c r="AQ771" i="8"/>
  <c r="AR772" i="8"/>
  <c r="AS772" i="8"/>
  <c r="AQ772" i="8"/>
  <c r="AR773" i="8"/>
  <c r="AS773" i="8"/>
  <c r="AQ773" i="8"/>
  <c r="AR774" i="8"/>
  <c r="AS774" i="8"/>
  <c r="AQ774" i="8"/>
  <c r="AR775" i="8"/>
  <c r="AS775" i="8"/>
  <c r="AQ775" i="8"/>
  <c r="AR776" i="8"/>
  <c r="AS776" i="8"/>
  <c r="AQ776" i="8"/>
  <c r="AR777" i="8"/>
  <c r="AS777" i="8"/>
  <c r="AQ777" i="8"/>
  <c r="AR778" i="8"/>
  <c r="AS778" i="8"/>
  <c r="AQ778" i="8"/>
  <c r="AR779" i="8"/>
  <c r="AS779" i="8"/>
  <c r="AQ779" i="8"/>
  <c r="AR780" i="8"/>
  <c r="AS780" i="8"/>
  <c r="AQ780" i="8"/>
  <c r="AR781" i="8"/>
  <c r="AS781" i="8"/>
  <c r="AQ781" i="8"/>
  <c r="AR782" i="8"/>
  <c r="AS782" i="8"/>
  <c r="AQ782" i="8"/>
  <c r="AR783" i="8"/>
  <c r="AS783" i="8"/>
  <c r="AQ783" i="8"/>
  <c r="AR784" i="8"/>
  <c r="AS784" i="8"/>
  <c r="AQ784" i="8"/>
  <c r="AR785" i="8"/>
  <c r="AS785" i="8"/>
  <c r="AQ785" i="8"/>
  <c r="AR786" i="8"/>
  <c r="AS786" i="8"/>
  <c r="AQ786" i="8"/>
  <c r="AR787" i="8"/>
  <c r="AS787" i="8"/>
  <c r="AQ787" i="8"/>
  <c r="AR788" i="8"/>
  <c r="AS788" i="8"/>
  <c r="AQ788" i="8"/>
  <c r="AQ638" i="8"/>
  <c r="AQ642" i="8"/>
  <c r="AQ646" i="8"/>
  <c r="AQ650" i="8"/>
  <c r="AQ654" i="8"/>
  <c r="AQ658" i="8"/>
  <c r="AQ662" i="8"/>
  <c r="AQ666" i="8"/>
  <c r="AQ670" i="8"/>
  <c r="AQ674" i="8"/>
  <c r="AQ678" i="8"/>
  <c r="AR679" i="8"/>
  <c r="AQ682" i="8"/>
  <c r="AR683" i="8"/>
  <c r="AQ686" i="8"/>
  <c r="AR687" i="8"/>
  <c r="AQ690" i="8"/>
  <c r="AR691" i="8"/>
  <c r="AQ694" i="8"/>
  <c r="AR695" i="8"/>
  <c r="AQ698" i="8"/>
  <c r="AS699" i="8"/>
  <c r="AS701" i="8"/>
  <c r="AS703" i="8"/>
  <c r="AS705" i="8"/>
  <c r="AS707" i="8"/>
  <c r="AS709" i="8"/>
  <c r="AS711" i="8"/>
  <c r="AS713" i="8"/>
  <c r="AS715" i="8"/>
  <c r="AS717" i="8"/>
  <c r="AS719" i="8"/>
  <c r="AS721" i="8"/>
  <c r="AS723" i="8"/>
  <c r="AS725" i="8"/>
  <c r="AR792" i="8"/>
  <c r="AS792" i="8"/>
  <c r="AR796" i="8"/>
  <c r="AS796" i="8"/>
  <c r="AQ700" i="8"/>
  <c r="AQ702" i="8"/>
  <c r="AQ704" i="8"/>
  <c r="AQ706" i="8"/>
  <c r="AQ708" i="8"/>
  <c r="AQ710" i="8"/>
  <c r="AQ712" i="8"/>
  <c r="AQ714" i="8"/>
  <c r="AQ716" i="8"/>
  <c r="AQ718" i="8"/>
  <c r="AQ720" i="8"/>
  <c r="AQ722" i="8"/>
  <c r="AQ724" i="8"/>
  <c r="AQ726" i="8"/>
  <c r="AS789" i="8"/>
  <c r="AS791" i="8"/>
  <c r="AS793" i="8"/>
  <c r="AS795" i="8"/>
  <c r="AS797" i="8"/>
  <c r="AQ789" i="8"/>
  <c r="AQ791" i="8"/>
  <c r="AQ793" i="8"/>
  <c r="AQ795" i="8"/>
  <c r="AQ797" i="8"/>
  <c r="AS848" i="8"/>
  <c r="AQ848" i="8"/>
  <c r="AS852" i="8"/>
  <c r="AR852" i="8"/>
  <c r="AS856" i="8"/>
  <c r="AR856" i="8"/>
  <c r="AS860" i="8"/>
  <c r="AR860" i="8"/>
  <c r="AR914" i="8"/>
  <c r="AS914" i="8"/>
  <c r="AR932" i="8"/>
  <c r="AS932" i="8"/>
  <c r="AQ932" i="8"/>
  <c r="AR940" i="8"/>
  <c r="AS940" i="8"/>
  <c r="AQ940" i="8"/>
  <c r="AR948" i="8"/>
  <c r="AS948" i="8"/>
  <c r="AQ948" i="8"/>
  <c r="AS998" i="8"/>
  <c r="AR998" i="8"/>
  <c r="AQ998" i="8"/>
  <c r="AS849" i="8"/>
  <c r="AR849" i="8"/>
  <c r="AS853" i="8"/>
  <c r="AR853" i="8"/>
  <c r="AS857" i="8"/>
  <c r="AR857" i="8"/>
  <c r="AS861" i="8"/>
  <c r="AR861" i="8"/>
  <c r="AR876" i="8"/>
  <c r="AR877" i="8"/>
  <c r="AR878" i="8"/>
  <c r="AY879" i="8"/>
  <c r="BA879" i="8" s="1"/>
  <c r="AR908" i="8"/>
  <c r="AS908" i="8"/>
  <c r="AQ799" i="8"/>
  <c r="AQ800" i="8"/>
  <c r="AQ801" i="8"/>
  <c r="AQ802" i="8"/>
  <c r="AQ803" i="8"/>
  <c r="AQ804" i="8"/>
  <c r="AQ805" i="8"/>
  <c r="AQ806" i="8"/>
  <c r="AQ807" i="8"/>
  <c r="AQ808" i="8"/>
  <c r="AQ809" i="8"/>
  <c r="AQ810" i="8"/>
  <c r="AQ811" i="8"/>
  <c r="AQ812" i="8"/>
  <c r="AQ813" i="8"/>
  <c r="AQ814" i="8"/>
  <c r="AQ815" i="8"/>
  <c r="AQ816" i="8"/>
  <c r="AQ817" i="8"/>
  <c r="AQ818" i="8"/>
  <c r="AQ819" i="8"/>
  <c r="AQ820" i="8"/>
  <c r="AQ821" i="8"/>
  <c r="AQ822" i="8"/>
  <c r="AQ823" i="8"/>
  <c r="AQ824" i="8"/>
  <c r="AQ825" i="8"/>
  <c r="AQ826" i="8"/>
  <c r="AQ827" i="8"/>
  <c r="AQ828" i="8"/>
  <c r="AQ829" i="8"/>
  <c r="AQ830" i="8"/>
  <c r="AQ831" i="8"/>
  <c r="AQ832" i="8"/>
  <c r="AQ833" i="8"/>
  <c r="AQ834" i="8"/>
  <c r="AQ835" i="8"/>
  <c r="AQ836" i="8"/>
  <c r="AQ837" i="8"/>
  <c r="AQ838" i="8"/>
  <c r="AQ839" i="8"/>
  <c r="AQ840" i="8"/>
  <c r="AQ841" i="8"/>
  <c r="AQ842" i="8"/>
  <c r="AQ843" i="8"/>
  <c r="AQ844" i="8"/>
  <c r="AQ845" i="8"/>
  <c r="AS846" i="8"/>
  <c r="AR846" i="8"/>
  <c r="AS850" i="8"/>
  <c r="AR850" i="8"/>
  <c r="AS854" i="8"/>
  <c r="AR854" i="8"/>
  <c r="AS858" i="8"/>
  <c r="AR858" i="8"/>
  <c r="AQ862" i="8"/>
  <c r="AQ863" i="8"/>
  <c r="AQ864" i="8"/>
  <c r="AQ865" i="8"/>
  <c r="AQ866" i="8"/>
  <c r="AQ867" i="8"/>
  <c r="AQ868" i="8"/>
  <c r="AQ869" i="8"/>
  <c r="AQ870" i="8"/>
  <c r="AQ871" i="8"/>
  <c r="AQ872" i="8"/>
  <c r="AQ873" i="8"/>
  <c r="AQ874" i="8"/>
  <c r="AQ875" i="8"/>
  <c r="AQ876" i="8"/>
  <c r="AQ877" i="8"/>
  <c r="AQ878" i="8"/>
  <c r="AS896" i="8"/>
  <c r="AR896" i="8"/>
  <c r="AR928" i="8"/>
  <c r="AS928" i="8"/>
  <c r="AQ928" i="8"/>
  <c r="AR936" i="8"/>
  <c r="AS936" i="8"/>
  <c r="AQ936" i="8"/>
  <c r="AR944" i="8"/>
  <c r="AS944" i="8"/>
  <c r="AQ944" i="8"/>
  <c r="AR952" i="8"/>
  <c r="AS952" i="8"/>
  <c r="AQ952" i="8"/>
  <c r="AS847" i="8"/>
  <c r="AR847" i="8"/>
  <c r="AS851" i="8"/>
  <c r="AR851" i="8"/>
  <c r="AQ852" i="8"/>
  <c r="AS855" i="8"/>
  <c r="AR855" i="8"/>
  <c r="AQ856" i="8"/>
  <c r="AS859" i="8"/>
  <c r="AR859" i="8"/>
  <c r="AQ860" i="8"/>
  <c r="AQ914" i="8"/>
  <c r="AS862" i="8"/>
  <c r="AS863" i="8"/>
  <c r="AS864" i="8"/>
  <c r="AS865" i="8"/>
  <c r="AS866" i="8"/>
  <c r="AS867" i="8"/>
  <c r="AS868" i="8"/>
  <c r="AS869" i="8"/>
  <c r="AS870" i="8"/>
  <c r="AS871" i="8"/>
  <c r="AS872" i="8"/>
  <c r="AS873" i="8"/>
  <c r="AS874" i="8"/>
  <c r="AS875" i="8"/>
  <c r="AQ895" i="8"/>
  <c r="AQ898" i="8"/>
  <c r="AQ900" i="8"/>
  <c r="AQ902" i="8"/>
  <c r="AR904" i="8"/>
  <c r="AS904" i="8"/>
  <c r="AQ904" i="8"/>
  <c r="AR910" i="8"/>
  <c r="AS910" i="8"/>
  <c r="AQ910" i="8"/>
  <c r="AR920" i="8"/>
  <c r="AS920" i="8"/>
  <c r="AQ920" i="8"/>
  <c r="AQ894" i="8"/>
  <c r="AR916" i="8"/>
  <c r="AS916" i="8"/>
  <c r="AQ916" i="8"/>
  <c r="AR922" i="8"/>
  <c r="AS922" i="8"/>
  <c r="AQ922" i="8"/>
  <c r="AR923" i="8"/>
  <c r="AS923" i="8"/>
  <c r="AQ923" i="8"/>
  <c r="AR924" i="8"/>
  <c r="AS924" i="8"/>
  <c r="AQ924" i="8"/>
  <c r="AR925" i="8"/>
  <c r="AS925" i="8"/>
  <c r="AQ925" i="8"/>
  <c r="AR926" i="8"/>
  <c r="AS926" i="8"/>
  <c r="AR930" i="8"/>
  <c r="AS930" i="8"/>
  <c r="AR934" i="8"/>
  <c r="AS934" i="8"/>
  <c r="AR938" i="8"/>
  <c r="AS938" i="8"/>
  <c r="AR942" i="8"/>
  <c r="AS942" i="8"/>
  <c r="AR946" i="8"/>
  <c r="AS946" i="8"/>
  <c r="AR950" i="8"/>
  <c r="AS950" i="8"/>
  <c r="AR954" i="8"/>
  <c r="AS954" i="8"/>
  <c r="AQ897" i="8"/>
  <c r="AQ899" i="8"/>
  <c r="AY899" i="8" s="1"/>
  <c r="BA899" i="8" s="1"/>
  <c r="AQ901" i="8"/>
  <c r="AQ903" i="8"/>
  <c r="AR906" i="8"/>
  <c r="AS906" i="8"/>
  <c r="AQ906" i="8"/>
  <c r="AR912" i="8"/>
  <c r="AS912" i="8"/>
  <c r="AQ912" i="8"/>
  <c r="AR918" i="8"/>
  <c r="AS918" i="8"/>
  <c r="AQ918" i="8"/>
  <c r="AR905" i="8"/>
  <c r="AQ905" i="8"/>
  <c r="AR909" i="8"/>
  <c r="AQ909" i="8"/>
  <c r="AR913" i="8"/>
  <c r="AQ913" i="8"/>
  <c r="AR917" i="8"/>
  <c r="AQ917" i="8"/>
  <c r="AR921" i="8"/>
  <c r="AQ921" i="8"/>
  <c r="AQ927" i="8"/>
  <c r="AQ929" i="8"/>
  <c r="AQ931" i="8"/>
  <c r="AQ933" i="8"/>
  <c r="AQ935" i="8"/>
  <c r="AQ937" i="8"/>
  <c r="AQ939" i="8"/>
  <c r="AQ941" i="8"/>
  <c r="AQ943" i="8"/>
  <c r="AQ945" i="8"/>
  <c r="AQ947" i="8"/>
  <c r="AQ949" i="8"/>
  <c r="AQ951" i="8"/>
  <c r="AQ953" i="8"/>
  <c r="AQ955" i="8"/>
  <c r="AS981" i="8"/>
  <c r="AQ981" i="8"/>
  <c r="AS985" i="8"/>
  <c r="AQ985" i="8"/>
  <c r="AS994" i="8"/>
  <c r="AR994" i="8"/>
  <c r="AQ994" i="8"/>
  <c r="AS1002" i="8"/>
  <c r="AR1002" i="8"/>
  <c r="AQ1002" i="8"/>
  <c r="AR907" i="8"/>
  <c r="AQ907" i="8"/>
  <c r="AR911" i="8"/>
  <c r="AQ911" i="8"/>
  <c r="AR915" i="8"/>
  <c r="AQ915" i="8"/>
  <c r="AR919" i="8"/>
  <c r="AQ919" i="8"/>
  <c r="AS927" i="8"/>
  <c r="AS929" i="8"/>
  <c r="AS931" i="8"/>
  <c r="AS933" i="8"/>
  <c r="AS935" i="8"/>
  <c r="AS937" i="8"/>
  <c r="AS939" i="8"/>
  <c r="AS941" i="8"/>
  <c r="AS943" i="8"/>
  <c r="AS945" i="8"/>
  <c r="AS947" i="8"/>
  <c r="AS949" i="8"/>
  <c r="AS951" i="8"/>
  <c r="AS953" i="8"/>
  <c r="AS955" i="8"/>
  <c r="AS978" i="8"/>
  <c r="AR978" i="8"/>
  <c r="AS982" i="8"/>
  <c r="AR982" i="8"/>
  <c r="AS986" i="8"/>
  <c r="AR986" i="8"/>
  <c r="AS987" i="8"/>
  <c r="AR987" i="8"/>
  <c r="AS988" i="8"/>
  <c r="AR988" i="8"/>
  <c r="AS989" i="8"/>
  <c r="AR989" i="8"/>
  <c r="AS990" i="8"/>
  <c r="AR990" i="8"/>
  <c r="AS991" i="8"/>
  <c r="AR991" i="8"/>
  <c r="AS992" i="8"/>
  <c r="AR992" i="8"/>
  <c r="AS993" i="8"/>
  <c r="AR993" i="8"/>
  <c r="AS997" i="8"/>
  <c r="AR997" i="8"/>
  <c r="AS1001" i="8"/>
  <c r="AR1001" i="8"/>
  <c r="AS1005" i="8"/>
  <c r="AR1005" i="8"/>
  <c r="AQ956" i="8"/>
  <c r="AQ957" i="8"/>
  <c r="AQ958" i="8"/>
  <c r="AQ959" i="8"/>
  <c r="AQ960" i="8"/>
  <c r="AQ961" i="8"/>
  <c r="AQ962" i="8"/>
  <c r="AQ963" i="8"/>
  <c r="AQ964" i="8"/>
  <c r="AQ965" i="8"/>
  <c r="AQ966" i="8"/>
  <c r="AQ967" i="8"/>
  <c r="AQ968" i="8"/>
  <c r="AQ969" i="8"/>
  <c r="AQ970" i="8"/>
  <c r="AQ971" i="8"/>
  <c r="AQ972" i="8"/>
  <c r="AQ973" i="8"/>
  <c r="AQ974" i="8"/>
  <c r="AQ975" i="8"/>
  <c r="AQ976" i="8"/>
  <c r="AQ977" i="8"/>
  <c r="AS979" i="8"/>
  <c r="AR979" i="8"/>
  <c r="AS983" i="8"/>
  <c r="AR983" i="8"/>
  <c r="AS996" i="8"/>
  <c r="AR996" i="8"/>
  <c r="AS1000" i="8"/>
  <c r="AR1000" i="8"/>
  <c r="AS1004" i="8"/>
  <c r="AR1004" i="8"/>
  <c r="AS980" i="8"/>
  <c r="AR980" i="8"/>
  <c r="AS984" i="8"/>
  <c r="AR984" i="8"/>
  <c r="AS995" i="8"/>
  <c r="AR995" i="8"/>
  <c r="AS999" i="8"/>
  <c r="AR999" i="8"/>
  <c r="AS1003" i="8"/>
  <c r="AR1003" i="8"/>
  <c r="AK4" i="8"/>
  <c r="AS188" i="8" l="1"/>
  <c r="AY604" i="8"/>
  <c r="BA604" i="8" s="1"/>
  <c r="AS7" i="8"/>
  <c r="AR139" i="8"/>
  <c r="AQ153" i="8"/>
  <c r="AS74" i="8"/>
  <c r="AR99" i="8"/>
  <c r="BB264" i="8"/>
  <c r="AQ264" i="8"/>
  <c r="AS156" i="8"/>
  <c r="AR168" i="8"/>
  <c r="AR126" i="8"/>
  <c r="AQ316" i="8"/>
  <c r="BB316" i="8"/>
  <c r="BB296" i="8"/>
  <c r="AQ296" i="8"/>
  <c r="AR93" i="8"/>
  <c r="BB93" i="8"/>
  <c r="BB111" i="8"/>
  <c r="AR111" i="8"/>
  <c r="AQ340" i="8"/>
  <c r="BB340" i="8"/>
  <c r="AQ254" i="8"/>
  <c r="BB254" i="8"/>
  <c r="AQ292" i="8"/>
  <c r="BB292" i="8"/>
  <c r="AQ331" i="8"/>
  <c r="BB331" i="8"/>
  <c r="AQ392" i="8"/>
  <c r="BB392" i="8"/>
  <c r="AQ31" i="8"/>
  <c r="AS75" i="8"/>
  <c r="AS40" i="8"/>
  <c r="AQ151" i="8"/>
  <c r="AQ181" i="8"/>
  <c r="AR113" i="8"/>
  <c r="AR42" i="8"/>
  <c r="AQ456" i="8"/>
  <c r="BB456" i="8"/>
  <c r="AQ452" i="8"/>
  <c r="BB452" i="8"/>
  <c r="AQ359" i="8"/>
  <c r="BB359" i="8"/>
  <c r="AQ356" i="8"/>
  <c r="BB356" i="8"/>
  <c r="AQ324" i="8"/>
  <c r="BB324" i="8"/>
  <c r="BB211" i="8"/>
  <c r="AQ211" i="8"/>
  <c r="AR176" i="8"/>
  <c r="BB176" i="8"/>
  <c r="AQ472" i="8"/>
  <c r="BB472" i="8"/>
  <c r="AQ423" i="8"/>
  <c r="BB423" i="8"/>
  <c r="BB127" i="8"/>
  <c r="AR127" i="8"/>
  <c r="AQ460" i="8"/>
  <c r="BB460" i="8"/>
  <c r="AQ335" i="8"/>
  <c r="BB335" i="8"/>
  <c r="AQ284" i="8"/>
  <c r="BB284" i="8"/>
  <c r="AQ189" i="8"/>
  <c r="BB189" i="8"/>
  <c r="BB280" i="8"/>
  <c r="AQ280" i="8"/>
  <c r="AQ252" i="8"/>
  <c r="BB252" i="8"/>
  <c r="BB51" i="8"/>
  <c r="AS51" i="8"/>
  <c r="AQ516" i="8"/>
  <c r="BB516" i="8"/>
  <c r="AQ492" i="8"/>
  <c r="BB492" i="8"/>
  <c r="AR484" i="8"/>
  <c r="BB484" i="8"/>
  <c r="AQ444" i="8"/>
  <c r="BB444" i="8"/>
  <c r="AQ391" i="8"/>
  <c r="BB391" i="8"/>
  <c r="BB276" i="8"/>
  <c r="AQ276" i="8"/>
  <c r="BB312" i="8"/>
  <c r="AQ312" i="8"/>
  <c r="AQ308" i="8"/>
  <c r="BB308" i="8"/>
  <c r="AQ268" i="8"/>
  <c r="BB268" i="8"/>
  <c r="AR141" i="8"/>
  <c r="BB141" i="8"/>
  <c r="AR44" i="8"/>
  <c r="AR156" i="8"/>
  <c r="AY156" i="8" s="1"/>
  <c r="BA156" i="8" s="1"/>
  <c r="AR66" i="8"/>
  <c r="AR90" i="8"/>
  <c r="AS78" i="8"/>
  <c r="AR32" i="8"/>
  <c r="AR165" i="8"/>
  <c r="AR37" i="8"/>
  <c r="AS15" i="8"/>
  <c r="AY697" i="8"/>
  <c r="BA697" i="8" s="1"/>
  <c r="AR135" i="8"/>
  <c r="AS124" i="8"/>
  <c r="AR101" i="8"/>
  <c r="AQ22" i="8"/>
  <c r="BB22" i="8"/>
  <c r="AS90" i="8"/>
  <c r="BB90" i="8"/>
  <c r="AR103" i="8"/>
  <c r="BB103" i="8"/>
  <c r="AR179" i="8"/>
  <c r="BB179" i="8"/>
  <c r="AS44" i="8"/>
  <c r="BB44" i="8"/>
  <c r="AR100" i="8"/>
  <c r="BB100" i="8"/>
  <c r="AS77" i="8"/>
  <c r="BB77" i="8"/>
  <c r="AR119" i="8"/>
  <c r="BB119" i="8"/>
  <c r="AQ66" i="8"/>
  <c r="BB66" i="8"/>
  <c r="AS67" i="8"/>
  <c r="BB67" i="8"/>
  <c r="AS155" i="8"/>
  <c r="BB155" i="8"/>
  <c r="AQ8" i="8"/>
  <c r="BB8" i="8"/>
  <c r="AQ105" i="8"/>
  <c r="BB105" i="8"/>
  <c r="AS177" i="8"/>
  <c r="BB177" i="8"/>
  <c r="AS30" i="8"/>
  <c r="BB30" i="8"/>
  <c r="AQ87" i="8"/>
  <c r="BB87" i="8"/>
  <c r="AQ129" i="8"/>
  <c r="BB129" i="8"/>
  <c r="AR166" i="8"/>
  <c r="BB166" i="8"/>
  <c r="AR39" i="8"/>
  <c r="BB39" i="8"/>
  <c r="AR172" i="8"/>
  <c r="AY172" i="8" s="1"/>
  <c r="BA172" i="8" s="1"/>
  <c r="BB172" i="8"/>
  <c r="AQ72" i="8"/>
  <c r="BB72" i="8"/>
  <c r="AR140" i="8"/>
  <c r="BB140" i="8"/>
  <c r="AQ133" i="8"/>
  <c r="BB133" i="8"/>
  <c r="AR38" i="8"/>
  <c r="BB38" i="8"/>
  <c r="AS23" i="8"/>
  <c r="BB23" i="8"/>
  <c r="AS115" i="8"/>
  <c r="AY115" i="8" s="1"/>
  <c r="BA115" i="8" s="1"/>
  <c r="BB115" i="8"/>
  <c r="AR160" i="8"/>
  <c r="BB160" i="8"/>
  <c r="AQ56" i="8"/>
  <c r="BB56" i="8"/>
  <c r="AQ112" i="8"/>
  <c r="BB112" i="8"/>
  <c r="AR89" i="8"/>
  <c r="BB89" i="8"/>
  <c r="AR149" i="8"/>
  <c r="BB149" i="8"/>
  <c r="AS26" i="8"/>
  <c r="BB26" i="8"/>
  <c r="AS82" i="8"/>
  <c r="BB82" i="8"/>
  <c r="AR79" i="8"/>
  <c r="BB79" i="8"/>
  <c r="AR167" i="8"/>
  <c r="BB167" i="8"/>
  <c r="AR48" i="8"/>
  <c r="BB48" i="8"/>
  <c r="AR117" i="8"/>
  <c r="BB117" i="8"/>
  <c r="AQ134" i="8"/>
  <c r="BB134" i="8"/>
  <c r="AQ58" i="8"/>
  <c r="BB58" i="8"/>
  <c r="AR148" i="8"/>
  <c r="BB148" i="8"/>
  <c r="AR157" i="8"/>
  <c r="BB157" i="8"/>
  <c r="AQ18" i="8"/>
  <c r="BB18" i="8"/>
  <c r="AS16" i="8"/>
  <c r="BB16" i="8"/>
  <c r="AS84" i="8"/>
  <c r="BB84" i="8"/>
  <c r="AS65" i="8"/>
  <c r="BB65" i="8"/>
  <c r="AS145" i="8"/>
  <c r="BB145" i="8"/>
  <c r="AR107" i="8"/>
  <c r="BB107" i="8"/>
  <c r="AQ13" i="8"/>
  <c r="BB13" i="8"/>
  <c r="AS56" i="8"/>
  <c r="AS63" i="8"/>
  <c r="AS38" i="8"/>
  <c r="AR9" i="8"/>
  <c r="BB9" i="8"/>
  <c r="AR123" i="8"/>
  <c r="BB123" i="8"/>
  <c r="AR164" i="8"/>
  <c r="BB164" i="8"/>
  <c r="AQ33" i="8"/>
  <c r="BB33" i="8"/>
  <c r="AQ137" i="8"/>
  <c r="AS79" i="8"/>
  <c r="AS72" i="8"/>
  <c r="AR129" i="8"/>
  <c r="AR87" i="8"/>
  <c r="AR30" i="8"/>
  <c r="AQ155" i="8"/>
  <c r="AQ48" i="8"/>
  <c r="AQ39" i="8"/>
  <c r="AQ30" i="8"/>
  <c r="AS149" i="8"/>
  <c r="AS8" i="8"/>
  <c r="AR56" i="8"/>
  <c r="AR8" i="8"/>
  <c r="AQ179" i="8"/>
  <c r="AR133" i="8"/>
  <c r="AR177" i="8"/>
  <c r="AR105" i="8"/>
  <c r="AY591" i="8"/>
  <c r="BA591" i="8" s="1"/>
  <c r="AQ157" i="8"/>
  <c r="AQ177" i="8"/>
  <c r="AS148" i="8"/>
  <c r="AS105" i="8"/>
  <c r="AS48" i="8"/>
  <c r="AS22" i="8"/>
  <c r="AY886" i="8"/>
  <c r="BA886" i="8" s="1"/>
  <c r="AQ27" i="8"/>
  <c r="AY27" i="8" s="1"/>
  <c r="BA27" i="8" s="1"/>
  <c r="AQ38" i="8"/>
  <c r="AY38" i="8" s="1"/>
  <c r="BA38" i="8" s="1"/>
  <c r="AS151" i="8"/>
  <c r="AS142" i="8"/>
  <c r="AY142" i="8" s="1"/>
  <c r="BA142" i="8" s="1"/>
  <c r="AS76" i="8"/>
  <c r="AR145" i="8"/>
  <c r="AQ145" i="8"/>
  <c r="AQ168" i="8"/>
  <c r="AS168" i="8"/>
  <c r="AQ103" i="8"/>
  <c r="AQ77" i="8"/>
  <c r="AR124" i="8"/>
  <c r="AR151" i="8"/>
  <c r="AR137" i="8"/>
  <c r="AQ124" i="8"/>
  <c r="AQ25" i="8"/>
  <c r="AS47" i="8"/>
  <c r="AS25" i="8"/>
  <c r="AR77" i="8"/>
  <c r="AR47" i="8"/>
  <c r="AQ23" i="8"/>
  <c r="AY633" i="8"/>
  <c r="BA633" i="8" s="1"/>
  <c r="AQ135" i="8"/>
  <c r="AQ119" i="8"/>
  <c r="AQ78" i="8"/>
  <c r="AY78" i="8" s="1"/>
  <c r="BA78" i="8" s="1"/>
  <c r="AY887" i="8"/>
  <c r="BA887" i="8" s="1"/>
  <c r="AR169" i="8"/>
  <c r="AR40" i="8"/>
  <c r="AR16" i="8"/>
  <c r="AS181" i="8"/>
  <c r="AQ140" i="8"/>
  <c r="AS166" i="8"/>
  <c r="AS150" i="8"/>
  <c r="AS134" i="8"/>
  <c r="AS126" i="8"/>
  <c r="AY126" i="8" s="1"/>
  <c r="BA126" i="8" s="1"/>
  <c r="AS118" i="8"/>
  <c r="AS13" i="8"/>
  <c r="AR84" i="8"/>
  <c r="AR72" i="8"/>
  <c r="AR63" i="8"/>
  <c r="AR58" i="8"/>
  <c r="AR26" i="8"/>
  <c r="AR18" i="8"/>
  <c r="AR12" i="8"/>
  <c r="AQ118" i="8"/>
  <c r="AQ99" i="8"/>
  <c r="AQ37" i="8"/>
  <c r="AQ12" i="8"/>
  <c r="AY12" i="8" s="1"/>
  <c r="BA12" i="8" s="1"/>
  <c r="AR134" i="8"/>
  <c r="AY843" i="8"/>
  <c r="BA843" i="8" s="1"/>
  <c r="AY839" i="8"/>
  <c r="BA839" i="8" s="1"/>
  <c r="AY835" i="8"/>
  <c r="BA835" i="8" s="1"/>
  <c r="AY831" i="8"/>
  <c r="BA831" i="8" s="1"/>
  <c r="AY827" i="8"/>
  <c r="BA827" i="8" s="1"/>
  <c r="AY823" i="8"/>
  <c r="BA823" i="8" s="1"/>
  <c r="AY819" i="8"/>
  <c r="BA819" i="8" s="1"/>
  <c r="AY815" i="8"/>
  <c r="BA815" i="8" s="1"/>
  <c r="AY811" i="8"/>
  <c r="BA811" i="8" s="1"/>
  <c r="AY807" i="8"/>
  <c r="BA807" i="8" s="1"/>
  <c r="AY803" i="8"/>
  <c r="BA803" i="8" s="1"/>
  <c r="AY799" i="8"/>
  <c r="BA799" i="8" s="1"/>
  <c r="AQ169" i="8"/>
  <c r="AQ100" i="8"/>
  <c r="AQ160" i="8"/>
  <c r="AQ148" i="8"/>
  <c r="AQ85" i="8"/>
  <c r="AS165" i="8"/>
  <c r="AY165" i="8" s="1"/>
  <c r="BA165" i="8" s="1"/>
  <c r="AS137" i="8"/>
  <c r="AS133" i="8"/>
  <c r="AS117" i="8"/>
  <c r="AS113" i="8"/>
  <c r="AY113" i="8" s="1"/>
  <c r="BA113" i="8" s="1"/>
  <c r="AS89" i="8"/>
  <c r="AS85" i="8"/>
  <c r="AS18" i="8"/>
  <c r="AR75" i="8"/>
  <c r="AR67" i="8"/>
  <c r="AQ166" i="8"/>
  <c r="AQ150" i="8"/>
  <c r="AQ117" i="8"/>
  <c r="AQ75" i="8"/>
  <c r="AQ63" i="8"/>
  <c r="AS58" i="8"/>
  <c r="AQ79" i="8"/>
  <c r="AY666" i="8"/>
  <c r="BA666" i="8" s="1"/>
  <c r="AY650" i="8"/>
  <c r="BA650" i="8" s="1"/>
  <c r="AY110" i="8"/>
  <c r="BA110" i="8" s="1"/>
  <c r="AT7" i="8"/>
  <c r="AU7" i="8"/>
  <c r="AY664" i="8"/>
  <c r="BA664" i="8" s="1"/>
  <c r="AY586" i="8"/>
  <c r="BA586" i="8" s="1"/>
  <c r="AY685" i="8"/>
  <c r="BA685" i="8" s="1"/>
  <c r="AY52" i="8"/>
  <c r="BA52" i="8" s="1"/>
  <c r="AY890" i="8"/>
  <c r="BA890" i="8" s="1"/>
  <c r="AY609" i="8"/>
  <c r="BA609" i="8" s="1"/>
  <c r="AY607" i="8"/>
  <c r="BA607" i="8" s="1"/>
  <c r="AY21" i="8"/>
  <c r="BA21" i="8" s="1"/>
  <c r="AY208" i="8"/>
  <c r="BA208" i="8" s="1"/>
  <c r="AY880" i="8"/>
  <c r="BA880" i="8" s="1"/>
  <c r="AY59" i="8"/>
  <c r="BA59" i="8" s="1"/>
  <c r="AY652" i="8"/>
  <c r="BA652" i="8" s="1"/>
  <c r="AY620" i="8"/>
  <c r="BA620" i="8" s="1"/>
  <c r="AY605" i="8"/>
  <c r="BA605" i="8" s="1"/>
  <c r="AY107" i="8"/>
  <c r="BA107" i="8" s="1"/>
  <c r="AY841" i="8"/>
  <c r="BA841" i="8" s="1"/>
  <c r="AY837" i="8"/>
  <c r="BA837" i="8" s="1"/>
  <c r="AY833" i="8"/>
  <c r="BA833" i="8" s="1"/>
  <c r="AY829" i="8"/>
  <c r="BA829" i="8" s="1"/>
  <c r="AY825" i="8"/>
  <c r="BA825" i="8" s="1"/>
  <c r="AY821" i="8"/>
  <c r="BA821" i="8" s="1"/>
  <c r="AY817" i="8"/>
  <c r="BA817" i="8" s="1"/>
  <c r="AY813" i="8"/>
  <c r="BA813" i="8" s="1"/>
  <c r="AY809" i="8"/>
  <c r="BA809" i="8" s="1"/>
  <c r="AY805" i="8"/>
  <c r="BA805" i="8" s="1"/>
  <c r="AY801" i="8"/>
  <c r="BA801" i="8" s="1"/>
  <c r="AY673" i="8"/>
  <c r="BA673" i="8" s="1"/>
  <c r="AY616" i="8"/>
  <c r="BA616" i="8" s="1"/>
  <c r="AY121" i="8"/>
  <c r="BA121" i="8" s="1"/>
  <c r="AY91" i="8"/>
  <c r="BA91" i="8" s="1"/>
  <c r="AY65" i="8"/>
  <c r="BA65" i="8" s="1"/>
  <c r="AY882" i="8"/>
  <c r="BA882" i="8" s="1"/>
  <c r="AY603" i="8"/>
  <c r="BA603" i="8" s="1"/>
  <c r="AY171" i="8"/>
  <c r="BA171" i="8" s="1"/>
  <c r="AY125" i="8"/>
  <c r="BA125" i="8" s="1"/>
  <c r="AY95" i="8"/>
  <c r="BA95" i="8" s="1"/>
  <c r="AY881" i="8"/>
  <c r="BA881" i="8" s="1"/>
  <c r="AY653" i="8"/>
  <c r="BA653" i="8" s="1"/>
  <c r="AY19" i="8"/>
  <c r="BA19" i="8" s="1"/>
  <c r="AY893" i="8"/>
  <c r="BA893" i="8" s="1"/>
  <c r="AY17" i="8"/>
  <c r="BA17" i="8" s="1"/>
  <c r="AY35" i="8"/>
  <c r="BA35" i="8" s="1"/>
  <c r="AY376" i="8"/>
  <c r="BA376" i="8" s="1"/>
  <c r="AY147" i="8"/>
  <c r="BA147" i="8" s="1"/>
  <c r="AY883" i="8"/>
  <c r="BA883" i="8" s="1"/>
  <c r="AY612" i="8"/>
  <c r="BA612" i="8" s="1"/>
  <c r="AY606" i="8"/>
  <c r="BA606" i="8" s="1"/>
  <c r="AY676" i="8"/>
  <c r="BA676" i="8" s="1"/>
  <c r="AY900" i="8"/>
  <c r="BA900" i="8" s="1"/>
  <c r="AY845" i="8"/>
  <c r="BA845" i="8" s="1"/>
  <c r="AY657" i="8"/>
  <c r="BA657" i="8" s="1"/>
  <c r="AY49" i="8"/>
  <c r="BA49" i="8" s="1"/>
  <c r="AY967" i="8"/>
  <c r="BA967" i="8" s="1"/>
  <c r="AY894" i="8"/>
  <c r="BA894" i="8" s="1"/>
  <c r="AY975" i="8"/>
  <c r="BA975" i="8" s="1"/>
  <c r="AY971" i="8"/>
  <c r="BA971" i="8" s="1"/>
  <c r="AY963" i="8"/>
  <c r="BA963" i="8" s="1"/>
  <c r="AY959" i="8"/>
  <c r="BA959" i="8" s="1"/>
  <c r="AY790" i="8"/>
  <c r="BA790" i="8" s="1"/>
  <c r="AY649" i="8"/>
  <c r="BA649" i="8" s="1"/>
  <c r="AY670" i="8"/>
  <c r="BA670" i="8" s="1"/>
  <c r="AY638" i="8"/>
  <c r="BA638" i="8" s="1"/>
  <c r="AY798" i="8"/>
  <c r="BA798" i="8" s="1"/>
  <c r="AY643" i="8"/>
  <c r="BA643" i="8" s="1"/>
  <c r="AY627" i="8"/>
  <c r="BA627" i="8" s="1"/>
  <c r="AY582" i="8"/>
  <c r="BA582" i="8" s="1"/>
  <c r="AY580" i="8"/>
  <c r="BA580" i="8" s="1"/>
  <c r="AY572" i="8"/>
  <c r="BA572" i="8" s="1"/>
  <c r="AY568" i="8"/>
  <c r="BA568" i="8" s="1"/>
  <c r="AY564" i="8"/>
  <c r="BA564" i="8" s="1"/>
  <c r="AY560" i="8"/>
  <c r="BA560" i="8" s="1"/>
  <c r="AY556" i="8"/>
  <c r="BA556" i="8" s="1"/>
  <c r="AY552" i="8"/>
  <c r="BA552" i="8" s="1"/>
  <c r="AY548" i="8"/>
  <c r="BA548" i="8" s="1"/>
  <c r="AY540" i="8"/>
  <c r="BA540" i="8" s="1"/>
  <c r="AY538" i="8"/>
  <c r="BA538" i="8" s="1"/>
  <c r="AY536" i="8"/>
  <c r="BA536" i="8" s="1"/>
  <c r="AY532" i="8"/>
  <c r="BA532" i="8" s="1"/>
  <c r="AY528" i="8"/>
  <c r="BA528" i="8" s="1"/>
  <c r="AY524" i="8"/>
  <c r="BA524" i="8" s="1"/>
  <c r="AY520" i="8"/>
  <c r="BA520" i="8" s="1"/>
  <c r="AY516" i="8"/>
  <c r="BA516" i="8" s="1"/>
  <c r="AY506" i="8"/>
  <c r="BA506" i="8" s="1"/>
  <c r="AY490" i="8"/>
  <c r="BA490" i="8" s="1"/>
  <c r="AY720" i="8"/>
  <c r="BA720" i="8" s="1"/>
  <c r="AY712" i="8"/>
  <c r="BA712" i="8" s="1"/>
  <c r="AY704" i="8"/>
  <c r="BA704" i="8" s="1"/>
  <c r="AY624" i="8"/>
  <c r="BA624" i="8" s="1"/>
  <c r="AY364" i="8"/>
  <c r="BA364" i="8" s="1"/>
  <c r="AY332" i="8"/>
  <c r="BA332" i="8" s="1"/>
  <c r="AY365" i="8"/>
  <c r="BA365" i="8" s="1"/>
  <c r="AY349" i="8"/>
  <c r="BA349" i="8" s="1"/>
  <c r="AY333" i="8"/>
  <c r="BA333" i="8" s="1"/>
  <c r="AY889" i="8"/>
  <c r="BA889" i="8" s="1"/>
  <c r="AY891" i="8"/>
  <c r="BA891" i="8" s="1"/>
  <c r="AY608" i="8"/>
  <c r="BA608" i="8" s="1"/>
  <c r="AY989" i="8"/>
  <c r="BA989" i="8" s="1"/>
  <c r="AY982" i="8"/>
  <c r="BA982" i="8" s="1"/>
  <c r="AY885" i="8"/>
  <c r="BA885" i="8" s="1"/>
  <c r="AY669" i="8"/>
  <c r="BA669" i="8" s="1"/>
  <c r="AY621" i="8"/>
  <c r="BA621" i="8" s="1"/>
  <c r="AY595" i="8"/>
  <c r="BA595" i="8" s="1"/>
  <c r="AY576" i="8"/>
  <c r="BA576" i="8" s="1"/>
  <c r="AY544" i="8"/>
  <c r="BA544" i="8" s="1"/>
  <c r="AY164" i="8"/>
  <c r="BA164" i="8" s="1"/>
  <c r="AY159" i="8"/>
  <c r="BA159" i="8" s="1"/>
  <c r="AY132" i="8"/>
  <c r="BA132" i="8" s="1"/>
  <c r="AY692" i="8"/>
  <c r="BA692" i="8" s="1"/>
  <c r="AY617" i="8"/>
  <c r="BA617" i="8" s="1"/>
  <c r="AY977" i="8"/>
  <c r="BA977" i="8" s="1"/>
  <c r="AY973" i="8"/>
  <c r="BA973" i="8" s="1"/>
  <c r="AY969" i="8"/>
  <c r="BA969" i="8" s="1"/>
  <c r="AY965" i="8"/>
  <c r="BA965" i="8" s="1"/>
  <c r="AY961" i="8"/>
  <c r="BA961" i="8" s="1"/>
  <c r="AY957" i="8"/>
  <c r="BA957" i="8" s="1"/>
  <c r="AY902" i="8"/>
  <c r="BA902" i="8" s="1"/>
  <c r="AY689" i="8"/>
  <c r="BA689" i="8" s="1"/>
  <c r="AY641" i="8"/>
  <c r="BA641" i="8" s="1"/>
  <c r="AY897" i="8"/>
  <c r="BA897" i="8" s="1"/>
  <c r="AY842" i="8"/>
  <c r="BA842" i="8" s="1"/>
  <c r="AY838" i="8"/>
  <c r="BA838" i="8" s="1"/>
  <c r="AY834" i="8"/>
  <c r="BA834" i="8" s="1"/>
  <c r="AY830" i="8"/>
  <c r="BA830" i="8" s="1"/>
  <c r="AY826" i="8"/>
  <c r="BA826" i="8" s="1"/>
  <c r="AY822" i="8"/>
  <c r="BA822" i="8" s="1"/>
  <c r="AY818" i="8"/>
  <c r="BA818" i="8" s="1"/>
  <c r="AY814" i="8"/>
  <c r="BA814" i="8" s="1"/>
  <c r="AY810" i="8"/>
  <c r="BA810" i="8" s="1"/>
  <c r="AY806" i="8"/>
  <c r="BA806" i="8" s="1"/>
  <c r="AY802" i="8"/>
  <c r="BA802" i="8" s="1"/>
  <c r="AY693" i="8"/>
  <c r="BA693" i="8" s="1"/>
  <c r="AY661" i="8"/>
  <c r="BA661" i="8" s="1"/>
  <c r="AY645" i="8"/>
  <c r="BA645" i="8" s="1"/>
  <c r="AY587" i="8"/>
  <c r="BA587" i="8" s="1"/>
  <c r="AY173" i="8"/>
  <c r="BA173" i="8" s="1"/>
  <c r="AY456" i="8"/>
  <c r="BA456" i="8" s="1"/>
  <c r="AY448" i="8"/>
  <c r="BA448" i="8" s="1"/>
  <c r="AY444" i="8"/>
  <c r="BA444" i="8" s="1"/>
  <c r="AY130" i="8"/>
  <c r="BA130" i="8" s="1"/>
  <c r="AY460" i="8"/>
  <c r="BA460" i="8" s="1"/>
  <c r="AY480" i="8"/>
  <c r="BA480" i="8" s="1"/>
  <c r="AY476" i="8"/>
  <c r="BA476" i="8" s="1"/>
  <c r="AY472" i="8"/>
  <c r="BA472" i="8" s="1"/>
  <c r="AY468" i="8"/>
  <c r="BA468" i="8" s="1"/>
  <c r="AY464" i="8"/>
  <c r="BA464" i="8" s="1"/>
  <c r="AY452" i="8"/>
  <c r="BA452" i="8" s="1"/>
  <c r="AY440" i="8"/>
  <c r="BA440" i="8" s="1"/>
  <c r="AY436" i="8"/>
  <c r="BA436" i="8" s="1"/>
  <c r="AY432" i="8"/>
  <c r="BA432" i="8" s="1"/>
  <c r="AY28" i="8"/>
  <c r="BA28" i="8" s="1"/>
  <c r="AY154" i="8"/>
  <c r="BA154" i="8" s="1"/>
  <c r="AY116" i="8"/>
  <c r="BA116" i="8" s="1"/>
  <c r="AY86" i="8"/>
  <c r="BA86" i="8" s="1"/>
  <c r="AY46" i="8"/>
  <c r="BA46" i="8" s="1"/>
  <c r="AY688" i="8"/>
  <c r="BA688" i="8" s="1"/>
  <c r="AY598" i="8"/>
  <c r="BA598" i="8" s="1"/>
  <c r="AY581" i="8"/>
  <c r="BA581" i="8" s="1"/>
  <c r="AY577" i="8"/>
  <c r="BA577" i="8" s="1"/>
  <c r="AY575" i="8"/>
  <c r="BA575" i="8" s="1"/>
  <c r="AY573" i="8"/>
  <c r="BA573" i="8" s="1"/>
  <c r="AY569" i="8"/>
  <c r="BA569" i="8" s="1"/>
  <c r="AY567" i="8"/>
  <c r="BA567" i="8" s="1"/>
  <c r="AY565" i="8"/>
  <c r="BA565" i="8" s="1"/>
  <c r="AY561" i="8"/>
  <c r="BA561" i="8" s="1"/>
  <c r="AY395" i="8"/>
  <c r="BA395" i="8" s="1"/>
  <c r="AY995" i="8"/>
  <c r="BA995" i="8" s="1"/>
  <c r="AY1000" i="8"/>
  <c r="BA1000" i="8" s="1"/>
  <c r="AY724" i="8"/>
  <c r="BA724" i="8" s="1"/>
  <c r="AY716" i="8"/>
  <c r="BA716" i="8" s="1"/>
  <c r="AY708" i="8"/>
  <c r="BA708" i="8" s="1"/>
  <c r="AY700" i="8"/>
  <c r="BA700" i="8" s="1"/>
  <c r="AY888" i="8"/>
  <c r="BA888" i="8" s="1"/>
  <c r="AY860" i="8"/>
  <c r="BA860" i="8" s="1"/>
  <c r="AY852" i="8"/>
  <c r="BA852" i="8" s="1"/>
  <c r="AY249" i="8"/>
  <c r="BA249" i="8" s="1"/>
  <c r="AY241" i="8"/>
  <c r="BA241" i="8" s="1"/>
  <c r="AY233" i="8"/>
  <c r="BA233" i="8" s="1"/>
  <c r="AY884" i="8"/>
  <c r="BA884" i="8" s="1"/>
  <c r="AY677" i="8"/>
  <c r="BA677" i="8" s="1"/>
  <c r="AY613" i="8"/>
  <c r="BA613" i="8" s="1"/>
  <c r="AY458" i="8"/>
  <c r="BA458" i="8" s="1"/>
  <c r="AY442" i="8"/>
  <c r="BA442" i="8" s="1"/>
  <c r="AY380" i="8"/>
  <c r="BA380" i="8" s="1"/>
  <c r="AY372" i="8"/>
  <c r="BA372" i="8" s="1"/>
  <c r="AY359" i="8"/>
  <c r="BA359" i="8" s="1"/>
  <c r="AY343" i="8"/>
  <c r="BA343" i="8" s="1"/>
  <c r="AY327" i="8"/>
  <c r="BA327" i="8" s="1"/>
  <c r="AY217" i="8"/>
  <c r="BA217" i="8" s="1"/>
  <c r="AY201" i="8"/>
  <c r="BA201" i="8" s="1"/>
  <c r="AY185" i="8"/>
  <c r="BA185" i="8" s="1"/>
  <c r="AY224" i="8"/>
  <c r="BA224" i="8" s="1"/>
  <c r="AY216" i="8"/>
  <c r="BA216" i="8" s="1"/>
  <c r="AY169" i="8"/>
  <c r="BA169" i="8" s="1"/>
  <c r="AY356" i="8"/>
  <c r="BA356" i="8" s="1"/>
  <c r="AY340" i="8"/>
  <c r="BA340" i="8" s="1"/>
  <c r="AY324" i="8"/>
  <c r="BA324" i="8" s="1"/>
  <c r="AY362" i="8"/>
  <c r="BA362" i="8" s="1"/>
  <c r="AY346" i="8"/>
  <c r="BA346" i="8" s="1"/>
  <c r="AY330" i="8"/>
  <c r="BA330" i="8" s="1"/>
  <c r="AY320" i="8"/>
  <c r="BA320" i="8" s="1"/>
  <c r="AY316" i="8"/>
  <c r="BA316" i="8" s="1"/>
  <c r="AY312" i="8"/>
  <c r="BA312" i="8" s="1"/>
  <c r="AY308" i="8"/>
  <c r="BA308" i="8" s="1"/>
  <c r="AY304" i="8"/>
  <c r="BA304" i="8" s="1"/>
  <c r="AY300" i="8"/>
  <c r="BA300" i="8" s="1"/>
  <c r="AY296" i="8"/>
  <c r="BA296" i="8" s="1"/>
  <c r="AY292" i="8"/>
  <c r="BA292" i="8" s="1"/>
  <c r="AY288" i="8"/>
  <c r="BA288" i="8" s="1"/>
  <c r="AY284" i="8"/>
  <c r="BA284" i="8" s="1"/>
  <c r="AY280" i="8"/>
  <c r="BA280" i="8" s="1"/>
  <c r="AY276" i="8"/>
  <c r="BA276" i="8" s="1"/>
  <c r="AY272" i="8"/>
  <c r="BA272" i="8" s="1"/>
  <c r="AY268" i="8"/>
  <c r="BA268" i="8" s="1"/>
  <c r="AY264" i="8"/>
  <c r="BA264" i="8" s="1"/>
  <c r="AY260" i="8"/>
  <c r="BA260" i="8" s="1"/>
  <c r="AY256" i="8"/>
  <c r="BA256" i="8" s="1"/>
  <c r="AY252" i="8"/>
  <c r="BA252" i="8" s="1"/>
  <c r="AY976" i="8"/>
  <c r="BA976" i="8" s="1"/>
  <c r="AY972" i="8"/>
  <c r="BA972" i="8" s="1"/>
  <c r="AY968" i="8"/>
  <c r="BA968" i="8" s="1"/>
  <c r="AY964" i="8"/>
  <c r="BA964" i="8" s="1"/>
  <c r="AY960" i="8"/>
  <c r="BA960" i="8" s="1"/>
  <c r="AY956" i="8"/>
  <c r="BA956" i="8" s="1"/>
  <c r="AY901" i="8"/>
  <c r="BA901" i="8" s="1"/>
  <c r="AY898" i="8"/>
  <c r="BA898" i="8" s="1"/>
  <c r="AY876" i="8"/>
  <c r="BA876" i="8" s="1"/>
  <c r="AY844" i="8"/>
  <c r="BA844" i="8" s="1"/>
  <c r="AY840" i="8"/>
  <c r="BA840" i="8" s="1"/>
  <c r="AY836" i="8"/>
  <c r="BA836" i="8" s="1"/>
  <c r="AY832" i="8"/>
  <c r="BA832" i="8" s="1"/>
  <c r="AY828" i="8"/>
  <c r="BA828" i="8" s="1"/>
  <c r="AY824" i="8"/>
  <c r="BA824" i="8" s="1"/>
  <c r="AY820" i="8"/>
  <c r="BA820" i="8" s="1"/>
  <c r="AY816" i="8"/>
  <c r="BA816" i="8" s="1"/>
  <c r="AY812" i="8"/>
  <c r="BA812" i="8" s="1"/>
  <c r="AY808" i="8"/>
  <c r="BA808" i="8" s="1"/>
  <c r="AY804" i="8"/>
  <c r="BA804" i="8" s="1"/>
  <c r="AY800" i="8"/>
  <c r="BA800" i="8" s="1"/>
  <c r="AY908" i="8"/>
  <c r="BA908" i="8" s="1"/>
  <c r="AY948" i="8"/>
  <c r="BA948" i="8" s="1"/>
  <c r="AY940" i="8"/>
  <c r="BA940" i="8" s="1"/>
  <c r="AY932" i="8"/>
  <c r="BA932" i="8" s="1"/>
  <c r="AY795" i="8"/>
  <c r="BA795" i="8" s="1"/>
  <c r="AY722" i="8"/>
  <c r="BA722" i="8" s="1"/>
  <c r="AY714" i="8"/>
  <c r="BA714" i="8" s="1"/>
  <c r="AY706" i="8"/>
  <c r="BA706" i="8" s="1"/>
  <c r="AY725" i="8"/>
  <c r="BA725" i="8" s="1"/>
  <c r="AY717" i="8"/>
  <c r="BA717" i="8" s="1"/>
  <c r="AY709" i="8"/>
  <c r="BA709" i="8" s="1"/>
  <c r="AY701" i="8"/>
  <c r="BA701" i="8" s="1"/>
  <c r="AY625" i="8"/>
  <c r="BA625" i="8" s="1"/>
  <c r="AY485" i="8"/>
  <c r="BA485" i="8" s="1"/>
  <c r="AY424" i="8"/>
  <c r="BA424" i="8" s="1"/>
  <c r="AY427" i="8"/>
  <c r="BA427" i="8" s="1"/>
  <c r="AY419" i="8"/>
  <c r="BA419" i="8" s="1"/>
  <c r="AY54" i="8"/>
  <c r="BA54" i="8" s="1"/>
  <c r="AY232" i="8"/>
  <c r="BA232" i="8" s="1"/>
  <c r="AY238" i="8"/>
  <c r="BA238" i="8" s="1"/>
  <c r="AY206" i="8"/>
  <c r="BA206" i="8" s="1"/>
  <c r="AY190" i="8"/>
  <c r="BA190" i="8" s="1"/>
  <c r="AY33" i="8"/>
  <c r="BA33" i="8" s="1"/>
  <c r="AY67" i="8"/>
  <c r="BA67" i="8" s="1"/>
  <c r="AY585" i="8"/>
  <c r="BA585" i="8" s="1"/>
  <c r="AY672" i="8"/>
  <c r="BA672" i="8" s="1"/>
  <c r="AY974" i="8"/>
  <c r="BA974" i="8" s="1"/>
  <c r="AY970" i="8"/>
  <c r="BA970" i="8" s="1"/>
  <c r="AY966" i="8"/>
  <c r="BA966" i="8" s="1"/>
  <c r="AY962" i="8"/>
  <c r="BA962" i="8" s="1"/>
  <c r="AY958" i="8"/>
  <c r="BA958" i="8" s="1"/>
  <c r="AY903" i="8"/>
  <c r="BA903" i="8" s="1"/>
  <c r="AY895" i="8"/>
  <c r="BA895" i="8" s="1"/>
  <c r="AY654" i="8"/>
  <c r="BA654" i="8" s="1"/>
  <c r="AY637" i="8"/>
  <c r="BA637" i="8" s="1"/>
  <c r="AY196" i="8"/>
  <c r="BA196" i="8" s="1"/>
  <c r="AY112" i="8"/>
  <c r="BA112" i="8" s="1"/>
  <c r="AY348" i="8"/>
  <c r="BA348" i="8" s="1"/>
  <c r="AY128" i="8"/>
  <c r="BA128" i="8" s="1"/>
  <c r="AY50" i="8"/>
  <c r="BA50" i="8" s="1"/>
  <c r="AY42" i="8"/>
  <c r="BA42" i="8" s="1"/>
  <c r="AY32" i="8"/>
  <c r="BA32" i="8" s="1"/>
  <c r="AY144" i="8"/>
  <c r="BA144" i="8" s="1"/>
  <c r="AY636" i="8"/>
  <c r="BA636" i="8" s="1"/>
  <c r="AY563" i="8"/>
  <c r="BA563" i="8" s="1"/>
  <c r="AY557" i="8"/>
  <c r="BA557" i="8" s="1"/>
  <c r="AY555" i="8"/>
  <c r="BA555" i="8" s="1"/>
  <c r="AY541" i="8"/>
  <c r="BA541" i="8" s="1"/>
  <c r="AY539" i="8"/>
  <c r="BA539" i="8" s="1"/>
  <c r="AY533" i="8"/>
  <c r="BA533" i="8" s="1"/>
  <c r="AY531" i="8"/>
  <c r="BA531" i="8" s="1"/>
  <c r="AY525" i="8"/>
  <c r="BA525" i="8" s="1"/>
  <c r="AY523" i="8"/>
  <c r="BA523" i="8" s="1"/>
  <c r="AY517" i="8"/>
  <c r="BA517" i="8" s="1"/>
  <c r="AY510" i="8"/>
  <c r="BA510" i="8" s="1"/>
  <c r="AY494" i="8"/>
  <c r="BA494" i="8" s="1"/>
  <c r="AY491" i="8"/>
  <c r="BA491" i="8" s="1"/>
  <c r="AY553" i="8"/>
  <c r="BA553" i="8" s="1"/>
  <c r="AY549" i="8"/>
  <c r="BA549" i="8" s="1"/>
  <c r="AY545" i="8"/>
  <c r="BA545" i="8" s="1"/>
  <c r="AY537" i="8"/>
  <c r="BA537" i="8" s="1"/>
  <c r="AY529" i="8"/>
  <c r="BA529" i="8" s="1"/>
  <c r="AY521" i="8"/>
  <c r="BA521" i="8" s="1"/>
  <c r="AY502" i="8"/>
  <c r="BA502" i="8" s="1"/>
  <c r="AY507" i="8"/>
  <c r="BA507" i="8" s="1"/>
  <c r="AY1001" i="8"/>
  <c r="BA1001" i="8" s="1"/>
  <c r="AY954" i="8"/>
  <c r="BA954" i="8" s="1"/>
  <c r="AY938" i="8"/>
  <c r="BA938" i="8" s="1"/>
  <c r="AY857" i="8"/>
  <c r="BA857" i="8" s="1"/>
  <c r="AY629" i="8"/>
  <c r="BA629" i="8" s="1"/>
  <c r="AY174" i="8"/>
  <c r="BA174" i="8" s="1"/>
  <c r="AY170" i="8"/>
  <c r="BA170" i="8" s="1"/>
  <c r="AY158" i="8"/>
  <c r="BA158" i="8" s="1"/>
  <c r="AY104" i="8"/>
  <c r="BA104" i="8" s="1"/>
  <c r="AY92" i="8"/>
  <c r="BA92" i="8" s="1"/>
  <c r="AY96" i="8"/>
  <c r="BA96" i="8" s="1"/>
  <c r="AY39" i="8"/>
  <c r="BA39" i="8" s="1"/>
  <c r="AY628" i="8"/>
  <c r="BA628" i="8" s="1"/>
  <c r="AY892" i="8"/>
  <c r="BA892" i="8" s="1"/>
  <c r="AY644" i="8"/>
  <c r="BA644" i="8" s="1"/>
  <c r="AY602" i="8"/>
  <c r="BA602" i="8" s="1"/>
  <c r="AY600" i="8"/>
  <c r="BA600" i="8" s="1"/>
  <c r="AY590" i="8"/>
  <c r="BA590" i="8" s="1"/>
  <c r="AY668" i="8"/>
  <c r="BA668" i="8" s="1"/>
  <c r="AY846" i="8"/>
  <c r="BA846" i="8" s="1"/>
  <c r="AY786" i="8"/>
  <c r="BA786" i="8" s="1"/>
  <c r="AY770" i="8"/>
  <c r="BA770" i="8" s="1"/>
  <c r="AY738" i="8"/>
  <c r="BA738" i="8" s="1"/>
  <c r="AY234" i="8"/>
  <c r="BA234" i="8" s="1"/>
  <c r="AY218" i="8"/>
  <c r="BA218" i="8" s="1"/>
  <c r="AY202" i="8"/>
  <c r="BA202" i="8" s="1"/>
  <c r="AY186" i="8"/>
  <c r="BA186" i="8" s="1"/>
  <c r="AY153" i="8"/>
  <c r="BA153" i="8" s="1"/>
  <c r="AY680" i="8"/>
  <c r="BA680" i="8" s="1"/>
  <c r="AY632" i="8"/>
  <c r="BA632" i="8" s="1"/>
  <c r="AY980" i="8"/>
  <c r="BA980" i="8" s="1"/>
  <c r="AY896" i="8"/>
  <c r="BA896" i="8" s="1"/>
  <c r="AY861" i="8"/>
  <c r="BA861" i="8" s="1"/>
  <c r="AY782" i="8"/>
  <c r="BA782" i="8" s="1"/>
  <c r="AY778" i="8"/>
  <c r="BA778" i="8" s="1"/>
  <c r="AY774" i="8"/>
  <c r="BA774" i="8" s="1"/>
  <c r="AY766" i="8"/>
  <c r="BA766" i="8" s="1"/>
  <c r="AY762" i="8"/>
  <c r="BA762" i="8" s="1"/>
  <c r="AY758" i="8"/>
  <c r="BA758" i="8" s="1"/>
  <c r="AY754" i="8"/>
  <c r="BA754" i="8" s="1"/>
  <c r="AY750" i="8"/>
  <c r="BA750" i="8" s="1"/>
  <c r="AY746" i="8"/>
  <c r="BA746" i="8" s="1"/>
  <c r="AY742" i="8"/>
  <c r="BA742" i="8" s="1"/>
  <c r="AY734" i="8"/>
  <c r="BA734" i="8" s="1"/>
  <c r="AY730" i="8"/>
  <c r="BA730" i="8" s="1"/>
  <c r="AY794" i="8"/>
  <c r="BA794" i="8" s="1"/>
  <c r="AY667" i="8"/>
  <c r="BA667" i="8" s="1"/>
  <c r="AY698" i="8"/>
  <c r="BA698" i="8" s="1"/>
  <c r="AY682" i="8"/>
  <c r="BA682" i="8" s="1"/>
  <c r="AY411" i="8"/>
  <c r="BA411" i="8" s="1"/>
  <c r="AY120" i="8"/>
  <c r="BA120" i="8" s="1"/>
  <c r="AY44" i="8"/>
  <c r="BA44" i="8" s="1"/>
  <c r="AY34" i="8"/>
  <c r="BA34" i="8" s="1"/>
  <c r="AY222" i="8"/>
  <c r="BA222" i="8" s="1"/>
  <c r="AY29" i="8"/>
  <c r="BA29" i="8" s="1"/>
  <c r="AY597" i="8"/>
  <c r="BA597" i="8" s="1"/>
  <c r="AY601" i="8"/>
  <c r="BA601" i="8" s="1"/>
  <c r="AY599" i="8"/>
  <c r="BA599" i="8" s="1"/>
  <c r="AY999" i="8"/>
  <c r="BA999" i="8" s="1"/>
  <c r="AY1004" i="8"/>
  <c r="BA1004" i="8" s="1"/>
  <c r="AY996" i="8"/>
  <c r="BA996" i="8" s="1"/>
  <c r="AY997" i="8"/>
  <c r="BA997" i="8" s="1"/>
  <c r="AY990" i="8"/>
  <c r="BA990" i="8" s="1"/>
  <c r="AY915" i="8"/>
  <c r="BA915" i="8" s="1"/>
  <c r="AY1002" i="8"/>
  <c r="BA1002" i="8" s="1"/>
  <c r="AY856" i="8"/>
  <c r="BA856" i="8" s="1"/>
  <c r="AY847" i="8"/>
  <c r="BA847" i="8" s="1"/>
  <c r="AY849" i="8"/>
  <c r="BA849" i="8" s="1"/>
  <c r="AY796" i="8"/>
  <c r="BA796" i="8" s="1"/>
  <c r="AY991" i="8"/>
  <c r="BA991" i="8" s="1"/>
  <c r="AY950" i="8"/>
  <c r="BA950" i="8" s="1"/>
  <c r="AY934" i="8"/>
  <c r="BA934" i="8" s="1"/>
  <c r="AY382" i="8"/>
  <c r="BA382" i="8" s="1"/>
  <c r="AY378" i="8"/>
  <c r="BA378" i="8" s="1"/>
  <c r="AY374" i="8"/>
  <c r="BA374" i="8" s="1"/>
  <c r="AY370" i="8"/>
  <c r="BA370" i="8" s="1"/>
  <c r="AY415" i="8"/>
  <c r="BA415" i="8" s="1"/>
  <c r="AY399" i="8"/>
  <c r="BA399" i="8" s="1"/>
  <c r="AY615" i="8"/>
  <c r="BA615" i="8" s="1"/>
  <c r="AY655" i="8"/>
  <c r="BA655" i="8" s="1"/>
  <c r="AY554" i="8"/>
  <c r="BA554" i="8" s="1"/>
  <c r="AY522" i="8"/>
  <c r="BA522" i="8" s="1"/>
  <c r="AY498" i="8"/>
  <c r="BA498" i="8" s="1"/>
  <c r="AY611" i="8"/>
  <c r="BA611" i="8" s="1"/>
  <c r="AY500" i="8"/>
  <c r="BA500" i="8" s="1"/>
  <c r="AY619" i="8"/>
  <c r="BA619" i="8" s="1"/>
  <c r="AY511" i="8"/>
  <c r="BA511" i="8" s="1"/>
  <c r="AY495" i="8"/>
  <c r="BA495" i="8" s="1"/>
  <c r="AY505" i="8"/>
  <c r="BA505" i="8" s="1"/>
  <c r="AY426" i="8"/>
  <c r="BA426" i="8" s="1"/>
  <c r="AY410" i="8"/>
  <c r="BA410" i="8" s="1"/>
  <c r="AY394" i="8"/>
  <c r="BA394" i="8" s="1"/>
  <c r="AY651" i="8"/>
  <c r="BA651" i="8" s="1"/>
  <c r="AY631" i="8"/>
  <c r="BA631" i="8" s="1"/>
  <c r="AY623" i="8"/>
  <c r="BA623" i="8" s="1"/>
  <c r="AY579" i="8"/>
  <c r="BA579" i="8" s="1"/>
  <c r="AY571" i="8"/>
  <c r="BA571" i="8" s="1"/>
  <c r="AY547" i="8"/>
  <c r="BA547" i="8" s="1"/>
  <c r="AY515" i="8"/>
  <c r="BA515" i="8" s="1"/>
  <c r="AY634" i="8"/>
  <c r="BA634" i="8" s="1"/>
  <c r="AY483" i="8"/>
  <c r="BA483" i="8" s="1"/>
  <c r="AY484" i="8"/>
  <c r="BA484" i="8" s="1"/>
  <c r="AY482" i="8"/>
  <c r="BA482" i="8" s="1"/>
  <c r="AY481" i="8"/>
  <c r="BA481" i="8" s="1"/>
  <c r="AY478" i="8"/>
  <c r="BA478" i="8" s="1"/>
  <c r="AY477" i="8"/>
  <c r="BA477" i="8" s="1"/>
  <c r="AY474" i="8"/>
  <c r="BA474" i="8" s="1"/>
  <c r="AY473" i="8"/>
  <c r="BA473" i="8" s="1"/>
  <c r="AY470" i="8"/>
  <c r="BA470" i="8" s="1"/>
  <c r="AY469" i="8"/>
  <c r="BA469" i="8" s="1"/>
  <c r="AY466" i="8"/>
  <c r="BA466" i="8" s="1"/>
  <c r="AY465" i="8"/>
  <c r="BA465" i="8" s="1"/>
  <c r="AY462" i="8"/>
  <c r="BA462" i="8" s="1"/>
  <c r="AY461" i="8"/>
  <c r="BA461" i="8" s="1"/>
  <c r="AY457" i="8"/>
  <c r="BA457" i="8" s="1"/>
  <c r="AY454" i="8"/>
  <c r="BA454" i="8" s="1"/>
  <c r="AY453" i="8"/>
  <c r="BA453" i="8" s="1"/>
  <c r="AY450" i="8"/>
  <c r="BA450" i="8" s="1"/>
  <c r="AY449" i="8"/>
  <c r="BA449" i="8" s="1"/>
  <c r="AY446" i="8"/>
  <c r="BA446" i="8" s="1"/>
  <c r="AY445" i="8"/>
  <c r="BA445" i="8" s="1"/>
  <c r="AY441" i="8"/>
  <c r="BA441" i="8" s="1"/>
  <c r="AY438" i="8"/>
  <c r="BA438" i="8" s="1"/>
  <c r="AY437" i="8"/>
  <c r="BA437" i="8" s="1"/>
  <c r="AY434" i="8"/>
  <c r="BA434" i="8" s="1"/>
  <c r="AY433" i="8"/>
  <c r="BA433" i="8" s="1"/>
  <c r="AY430" i="8"/>
  <c r="BA430" i="8" s="1"/>
  <c r="AY429" i="8"/>
  <c r="BA429" i="8" s="1"/>
  <c r="AY400" i="8"/>
  <c r="BA400" i="8" s="1"/>
  <c r="AY392" i="8"/>
  <c r="BA392" i="8" s="1"/>
  <c r="AY384" i="8"/>
  <c r="BA384" i="8" s="1"/>
  <c r="AY387" i="8"/>
  <c r="BA387" i="8" s="1"/>
  <c r="AY355" i="8"/>
  <c r="BA355" i="8" s="1"/>
  <c r="AY339" i="8"/>
  <c r="BA339" i="8" s="1"/>
  <c r="AY323" i="8"/>
  <c r="BA323" i="8" s="1"/>
  <c r="AY163" i="8"/>
  <c r="BA163" i="8" s="1"/>
  <c r="AY141" i="8"/>
  <c r="BA141" i="8" s="1"/>
  <c r="AY131" i="8"/>
  <c r="BA131" i="8" s="1"/>
  <c r="AY368" i="8"/>
  <c r="BA368" i="8" s="1"/>
  <c r="AY352" i="8"/>
  <c r="BA352" i="8" s="1"/>
  <c r="AY336" i="8"/>
  <c r="BA336" i="8" s="1"/>
  <c r="AY155" i="8"/>
  <c r="BA155" i="8" s="1"/>
  <c r="AY127" i="8"/>
  <c r="BA127" i="8" s="1"/>
  <c r="AY353" i="8"/>
  <c r="BA353" i="8" s="1"/>
  <c r="AY337" i="8"/>
  <c r="BA337" i="8" s="1"/>
  <c r="AY239" i="8"/>
  <c r="BA239" i="8" s="1"/>
  <c r="AY215" i="8"/>
  <c r="BA215" i="8" s="1"/>
  <c r="AY211" i="8"/>
  <c r="BA211" i="8" s="1"/>
  <c r="AY207" i="8"/>
  <c r="BA207" i="8" s="1"/>
  <c r="AY203" i="8"/>
  <c r="BA203" i="8" s="1"/>
  <c r="AY180" i="8"/>
  <c r="BA180" i="8" s="1"/>
  <c r="AY319" i="8"/>
  <c r="BA319" i="8" s="1"/>
  <c r="AY315" i="8"/>
  <c r="BA315" i="8" s="1"/>
  <c r="AY311" i="8"/>
  <c r="BA311" i="8" s="1"/>
  <c r="AY307" i="8"/>
  <c r="BA307" i="8" s="1"/>
  <c r="AY303" i="8"/>
  <c r="BA303" i="8" s="1"/>
  <c r="AY299" i="8"/>
  <c r="BA299" i="8" s="1"/>
  <c r="AY295" i="8"/>
  <c r="BA295" i="8" s="1"/>
  <c r="AY291" i="8"/>
  <c r="BA291" i="8" s="1"/>
  <c r="AY287" i="8"/>
  <c r="BA287" i="8" s="1"/>
  <c r="AY283" i="8"/>
  <c r="BA283" i="8" s="1"/>
  <c r="AY279" i="8"/>
  <c r="BA279" i="8" s="1"/>
  <c r="AY275" i="8"/>
  <c r="BA275" i="8" s="1"/>
  <c r="AY271" i="8"/>
  <c r="BA271" i="8" s="1"/>
  <c r="AY267" i="8"/>
  <c r="BA267" i="8" s="1"/>
  <c r="AY263" i="8"/>
  <c r="BA263" i="8" s="1"/>
  <c r="AY259" i="8"/>
  <c r="BA259" i="8" s="1"/>
  <c r="AY255" i="8"/>
  <c r="BA255" i="8" s="1"/>
  <c r="AY251" i="8"/>
  <c r="BA251" i="8" s="1"/>
  <c r="AY594" i="8"/>
  <c r="BA594" i="8" s="1"/>
  <c r="AY696" i="8"/>
  <c r="BA696" i="8" s="1"/>
  <c r="AY648" i="8"/>
  <c r="BA648" i="8" s="1"/>
  <c r="AY640" i="8"/>
  <c r="BA640" i="8" s="1"/>
  <c r="AY589" i="8"/>
  <c r="BA589" i="8" s="1"/>
  <c r="AY167" i="8"/>
  <c r="BA167" i="8" s="1"/>
  <c r="AY161" i="8"/>
  <c r="BA161" i="8" s="1"/>
  <c r="AY149" i="8"/>
  <c r="BA149" i="8" s="1"/>
  <c r="AY97" i="8"/>
  <c r="BA97" i="8" s="1"/>
  <c r="AY361" i="8"/>
  <c r="BA361" i="8" s="1"/>
  <c r="AY345" i="8"/>
  <c r="BA345" i="8" s="1"/>
  <c r="AY329" i="8"/>
  <c r="BA329" i="8" s="1"/>
  <c r="AY321" i="8"/>
  <c r="BA321" i="8" s="1"/>
  <c r="AY317" i="8"/>
  <c r="BA317" i="8" s="1"/>
  <c r="AY313" i="8"/>
  <c r="BA313" i="8" s="1"/>
  <c r="AY309" i="8"/>
  <c r="BA309" i="8" s="1"/>
  <c r="AY305" i="8"/>
  <c r="BA305" i="8" s="1"/>
  <c r="AY301" i="8"/>
  <c r="BA301" i="8" s="1"/>
  <c r="AY297" i="8"/>
  <c r="BA297" i="8" s="1"/>
  <c r="AY293" i="8"/>
  <c r="BA293" i="8" s="1"/>
  <c r="AY289" i="8"/>
  <c r="BA289" i="8" s="1"/>
  <c r="AY285" i="8"/>
  <c r="BA285" i="8" s="1"/>
  <c r="AY281" i="8"/>
  <c r="BA281" i="8" s="1"/>
  <c r="AY277" i="8"/>
  <c r="BA277" i="8" s="1"/>
  <c r="AY273" i="8"/>
  <c r="BA273" i="8" s="1"/>
  <c r="AY269" i="8"/>
  <c r="BA269" i="8" s="1"/>
  <c r="AY265" i="8"/>
  <c r="BA265" i="8" s="1"/>
  <c r="AY261" i="8"/>
  <c r="BA261" i="8" s="1"/>
  <c r="AY257" i="8"/>
  <c r="BA257" i="8" s="1"/>
  <c r="AY253" i="8"/>
  <c r="BA253" i="8" s="1"/>
  <c r="AY69" i="8"/>
  <c r="BA69" i="8" s="1"/>
  <c r="AY656" i="8"/>
  <c r="BA656" i="8" s="1"/>
  <c r="AY596" i="8"/>
  <c r="BA596" i="8" s="1"/>
  <c r="AY684" i="8"/>
  <c r="BA684" i="8" s="1"/>
  <c r="AY236" i="8"/>
  <c r="BA236" i="8" s="1"/>
  <c r="AY235" i="8"/>
  <c r="BA235" i="8" s="1"/>
  <c r="AY199" i="8"/>
  <c r="BA199" i="8" s="1"/>
  <c r="AY660" i="8"/>
  <c r="BA660" i="8" s="1"/>
  <c r="AY593" i="8"/>
  <c r="BA593" i="8" s="1"/>
  <c r="AY60" i="8"/>
  <c r="BA60" i="8" s="1"/>
  <c r="AY77" i="8"/>
  <c r="BA77" i="8" s="1"/>
  <c r="AY55" i="8"/>
  <c r="BA55" i="8" s="1"/>
  <c r="AY9" i="8"/>
  <c r="BA9" i="8" s="1"/>
  <c r="AY979" i="8"/>
  <c r="BA979" i="8" s="1"/>
  <c r="AY987" i="8"/>
  <c r="BA987" i="8" s="1"/>
  <c r="AY855" i="8"/>
  <c r="BA855" i="8" s="1"/>
  <c r="AY878" i="8"/>
  <c r="BA878" i="8" s="1"/>
  <c r="AY854" i="8"/>
  <c r="BA854" i="8" s="1"/>
  <c r="AY853" i="8"/>
  <c r="BA853" i="8" s="1"/>
  <c r="AY792" i="8"/>
  <c r="BA792" i="8" s="1"/>
  <c r="AY675" i="8"/>
  <c r="BA675" i="8" s="1"/>
  <c r="AY663" i="8"/>
  <c r="BA663" i="8" s="1"/>
  <c r="AY647" i="8"/>
  <c r="BA647" i="8" s="1"/>
  <c r="AY614" i="8"/>
  <c r="BA614" i="8" s="1"/>
  <c r="AY562" i="8"/>
  <c r="BA562" i="8" s="1"/>
  <c r="AY546" i="8"/>
  <c r="BA546" i="8" s="1"/>
  <c r="AY530" i="8"/>
  <c r="BA530" i="8" s="1"/>
  <c r="AY514" i="8"/>
  <c r="BA514" i="8" s="1"/>
  <c r="AY635" i="8"/>
  <c r="BA635" i="8" s="1"/>
  <c r="AY504" i="8"/>
  <c r="BA504" i="8" s="1"/>
  <c r="AY488" i="8"/>
  <c r="BA488" i="8" s="1"/>
  <c r="AY499" i="8"/>
  <c r="BA499" i="8" s="1"/>
  <c r="AY418" i="8"/>
  <c r="BA418" i="8" s="1"/>
  <c r="AY402" i="8"/>
  <c r="BA402" i="8" s="1"/>
  <c r="AY386" i="8"/>
  <c r="BA386" i="8" s="1"/>
  <c r="AY425" i="8"/>
  <c r="BA425" i="8" s="1"/>
  <c r="AY409" i="8"/>
  <c r="BA409" i="8" s="1"/>
  <c r="AY393" i="8"/>
  <c r="BA393" i="8" s="1"/>
  <c r="AY420" i="8"/>
  <c r="BA420" i="8" s="1"/>
  <c r="AY404" i="8"/>
  <c r="BA404" i="8" s="1"/>
  <c r="AY388" i="8"/>
  <c r="BA388" i="8" s="1"/>
  <c r="AY403" i="8"/>
  <c r="BA403" i="8" s="1"/>
  <c r="AY363" i="8"/>
  <c r="BA363" i="8" s="1"/>
  <c r="AY347" i="8"/>
  <c r="BA347" i="8" s="1"/>
  <c r="AY331" i="8"/>
  <c r="BA331" i="8" s="1"/>
  <c r="AY237" i="8"/>
  <c r="BA237" i="8" s="1"/>
  <c r="AY221" i="8"/>
  <c r="BA221" i="8" s="1"/>
  <c r="AY205" i="8"/>
  <c r="BA205" i="8" s="1"/>
  <c r="AY189" i="8"/>
  <c r="BA189" i="8" s="1"/>
  <c r="AY200" i="8"/>
  <c r="BA200" i="8" s="1"/>
  <c r="AY184" i="8"/>
  <c r="BA184" i="8" s="1"/>
  <c r="AY360" i="8"/>
  <c r="BA360" i="8" s="1"/>
  <c r="AY344" i="8"/>
  <c r="BA344" i="8" s="1"/>
  <c r="AY328" i="8"/>
  <c r="BA328" i="8" s="1"/>
  <c r="AY244" i="8"/>
  <c r="BA244" i="8" s="1"/>
  <c r="AY240" i="8"/>
  <c r="BA240" i="8" s="1"/>
  <c r="AY177" i="8"/>
  <c r="BA177" i="8" s="1"/>
  <c r="AY357" i="8"/>
  <c r="BA357" i="8" s="1"/>
  <c r="AY341" i="8"/>
  <c r="BA341" i="8" s="1"/>
  <c r="AY325" i="8"/>
  <c r="BA325" i="8" s="1"/>
  <c r="AY243" i="8"/>
  <c r="BA243" i="8" s="1"/>
  <c r="AY223" i="8"/>
  <c r="BA223" i="8" s="1"/>
  <c r="AY219" i="8"/>
  <c r="BA219" i="8" s="1"/>
  <c r="AY183" i="8"/>
  <c r="BA183" i="8" s="1"/>
  <c r="AY179" i="8"/>
  <c r="BA179" i="8" s="1"/>
  <c r="AY358" i="8"/>
  <c r="BA358" i="8" s="1"/>
  <c r="AY354" i="8"/>
  <c r="BA354" i="8" s="1"/>
  <c r="AY342" i="8"/>
  <c r="BA342" i="8" s="1"/>
  <c r="AY338" i="8"/>
  <c r="BA338" i="8" s="1"/>
  <c r="AY326" i="8"/>
  <c r="BA326" i="8" s="1"/>
  <c r="AY322" i="8"/>
  <c r="BA322" i="8" s="1"/>
  <c r="AY318" i="8"/>
  <c r="BA318" i="8" s="1"/>
  <c r="AY314" i="8"/>
  <c r="BA314" i="8" s="1"/>
  <c r="AY310" i="8"/>
  <c r="BA310" i="8" s="1"/>
  <c r="AY306" i="8"/>
  <c r="BA306" i="8" s="1"/>
  <c r="AY302" i="8"/>
  <c r="BA302" i="8" s="1"/>
  <c r="AY298" i="8"/>
  <c r="BA298" i="8" s="1"/>
  <c r="AY294" i="8"/>
  <c r="BA294" i="8" s="1"/>
  <c r="AY290" i="8"/>
  <c r="BA290" i="8" s="1"/>
  <c r="AY286" i="8"/>
  <c r="BA286" i="8" s="1"/>
  <c r="AY282" i="8"/>
  <c r="BA282" i="8" s="1"/>
  <c r="AY278" i="8"/>
  <c r="BA278" i="8" s="1"/>
  <c r="AY274" i="8"/>
  <c r="BA274" i="8" s="1"/>
  <c r="AY270" i="8"/>
  <c r="BA270" i="8" s="1"/>
  <c r="AY266" i="8"/>
  <c r="BA266" i="8" s="1"/>
  <c r="AY262" i="8"/>
  <c r="BA262" i="8" s="1"/>
  <c r="AY258" i="8"/>
  <c r="BA258" i="8" s="1"/>
  <c r="AY254" i="8"/>
  <c r="BA254" i="8" s="1"/>
  <c r="AY250" i="8"/>
  <c r="BA250" i="8" s="1"/>
  <c r="AY242" i="8"/>
  <c r="BA242" i="8" s="1"/>
  <c r="AY226" i="8"/>
  <c r="BA226" i="8" s="1"/>
  <c r="AY210" i="8"/>
  <c r="BA210" i="8" s="1"/>
  <c r="AY194" i="8"/>
  <c r="BA194" i="8" s="1"/>
  <c r="AY178" i="8"/>
  <c r="BA178" i="8" s="1"/>
  <c r="AY80" i="8"/>
  <c r="BA80" i="8" s="1"/>
  <c r="AY68" i="8"/>
  <c r="BA68" i="8" s="1"/>
  <c r="AY53" i="8"/>
  <c r="BA53" i="8" s="1"/>
  <c r="AY1003" i="8"/>
  <c r="BA1003" i="8" s="1"/>
  <c r="AY983" i="8"/>
  <c r="BA983" i="8" s="1"/>
  <c r="AY993" i="8"/>
  <c r="BA993" i="8" s="1"/>
  <c r="AY981" i="8"/>
  <c r="BA981" i="8" s="1"/>
  <c r="AY942" i="8"/>
  <c r="BA942" i="8" s="1"/>
  <c r="AY926" i="8"/>
  <c r="BA926" i="8" s="1"/>
  <c r="AY859" i="8"/>
  <c r="BA859" i="8" s="1"/>
  <c r="AY851" i="8"/>
  <c r="BA851" i="8" s="1"/>
  <c r="AY874" i="8"/>
  <c r="BA874" i="8" s="1"/>
  <c r="AY984" i="8"/>
  <c r="BA984" i="8" s="1"/>
  <c r="AY1005" i="8"/>
  <c r="BA1005" i="8" s="1"/>
  <c r="AY992" i="8"/>
  <c r="BA992" i="8" s="1"/>
  <c r="AY988" i="8"/>
  <c r="BA988" i="8" s="1"/>
  <c r="AY986" i="8"/>
  <c r="BA986" i="8" s="1"/>
  <c r="AY978" i="8"/>
  <c r="BA978" i="8" s="1"/>
  <c r="AY907" i="8"/>
  <c r="BA907" i="8" s="1"/>
  <c r="AY946" i="8"/>
  <c r="BA946" i="8" s="1"/>
  <c r="AY930" i="8"/>
  <c r="BA930" i="8" s="1"/>
  <c r="AY858" i="8"/>
  <c r="BA858" i="8" s="1"/>
  <c r="AY850" i="8"/>
  <c r="BA850" i="8" s="1"/>
  <c r="AY694" i="8"/>
  <c r="BA694" i="8" s="1"/>
  <c r="AY686" i="8"/>
  <c r="BA686" i="8" s="1"/>
  <c r="AY678" i="8"/>
  <c r="BA678" i="8" s="1"/>
  <c r="AY662" i="8"/>
  <c r="BA662" i="8" s="1"/>
  <c r="AY646" i="8"/>
  <c r="BA646" i="8" s="1"/>
  <c r="AY721" i="8"/>
  <c r="BA721" i="8" s="1"/>
  <c r="AY713" i="8"/>
  <c r="BA713" i="8" s="1"/>
  <c r="AY592" i="8"/>
  <c r="BA592" i="8" s="1"/>
  <c r="AY671" i="8"/>
  <c r="BA671" i="8" s="1"/>
  <c r="AY639" i="8"/>
  <c r="BA639" i="8" s="1"/>
  <c r="AY622" i="8"/>
  <c r="BA622" i="8" s="1"/>
  <c r="AY559" i="8"/>
  <c r="BA559" i="8" s="1"/>
  <c r="AY551" i="8"/>
  <c r="BA551" i="8" s="1"/>
  <c r="AY543" i="8"/>
  <c r="BA543" i="8" s="1"/>
  <c r="AY535" i="8"/>
  <c r="BA535" i="8" s="1"/>
  <c r="AY527" i="8"/>
  <c r="BA527" i="8" s="1"/>
  <c r="AY519" i="8"/>
  <c r="BA519" i="8" s="1"/>
  <c r="AY486" i="8"/>
  <c r="BA486" i="8" s="1"/>
  <c r="AY508" i="8"/>
  <c r="BA508" i="8" s="1"/>
  <c r="AY492" i="8"/>
  <c r="BA492" i="8" s="1"/>
  <c r="AY626" i="8"/>
  <c r="BA626" i="8" s="1"/>
  <c r="AY503" i="8"/>
  <c r="BA503" i="8" s="1"/>
  <c r="AY487" i="8"/>
  <c r="BA487" i="8" s="1"/>
  <c r="AY422" i="8"/>
  <c r="BA422" i="8" s="1"/>
  <c r="AY406" i="8"/>
  <c r="BA406" i="8" s="1"/>
  <c r="AY390" i="8"/>
  <c r="BA390" i="8" s="1"/>
  <c r="AY479" i="8"/>
  <c r="BA479" i="8" s="1"/>
  <c r="AY475" i="8"/>
  <c r="BA475" i="8" s="1"/>
  <c r="AY471" i="8"/>
  <c r="BA471" i="8" s="1"/>
  <c r="AY467" i="8"/>
  <c r="BA467" i="8" s="1"/>
  <c r="AY463" i="8"/>
  <c r="BA463" i="8" s="1"/>
  <c r="AY459" i="8"/>
  <c r="BA459" i="8" s="1"/>
  <c r="AY455" i="8"/>
  <c r="BA455" i="8" s="1"/>
  <c r="AY451" i="8"/>
  <c r="BA451" i="8" s="1"/>
  <c r="AY447" i="8"/>
  <c r="BA447" i="8" s="1"/>
  <c r="AY443" i="8"/>
  <c r="BA443" i="8" s="1"/>
  <c r="AY439" i="8"/>
  <c r="BA439" i="8" s="1"/>
  <c r="AY435" i="8"/>
  <c r="BA435" i="8" s="1"/>
  <c r="AY431" i="8"/>
  <c r="BA431" i="8" s="1"/>
  <c r="AY413" i="8"/>
  <c r="BA413" i="8" s="1"/>
  <c r="AY397" i="8"/>
  <c r="BA397" i="8" s="1"/>
  <c r="AY416" i="8"/>
  <c r="BA416" i="8" s="1"/>
  <c r="AY408" i="8"/>
  <c r="BA408" i="8" s="1"/>
  <c r="AY367" i="8"/>
  <c r="BA367" i="8" s="1"/>
  <c r="AY351" i="8"/>
  <c r="BA351" i="8" s="1"/>
  <c r="AY335" i="8"/>
  <c r="BA335" i="8" s="1"/>
  <c r="AY225" i="8"/>
  <c r="BA225" i="8" s="1"/>
  <c r="AY209" i="8"/>
  <c r="BA209" i="8" s="1"/>
  <c r="AY193" i="8"/>
  <c r="BA193" i="8" s="1"/>
  <c r="AY248" i="8"/>
  <c r="BA248" i="8" s="1"/>
  <c r="AY247" i="8"/>
  <c r="BA247" i="8" s="1"/>
  <c r="AY231" i="8"/>
  <c r="BA231" i="8" s="1"/>
  <c r="AY227" i="8"/>
  <c r="BA227" i="8" s="1"/>
  <c r="AY195" i="8"/>
  <c r="BA195" i="8" s="1"/>
  <c r="AY191" i="8"/>
  <c r="BA191" i="8" s="1"/>
  <c r="AY187" i="8"/>
  <c r="BA187" i="8" s="1"/>
  <c r="AY246" i="8"/>
  <c r="BA246" i="8" s="1"/>
  <c r="AY230" i="8"/>
  <c r="BA230" i="8" s="1"/>
  <c r="AY214" i="8"/>
  <c r="BA214" i="8" s="1"/>
  <c r="AY198" i="8"/>
  <c r="BA198" i="8" s="1"/>
  <c r="AY182" i="8"/>
  <c r="BA182" i="8" s="1"/>
  <c r="AY71" i="8"/>
  <c r="BA71" i="8" s="1"/>
  <c r="AY57" i="8"/>
  <c r="BA57" i="8" s="1"/>
  <c r="AY45" i="8"/>
  <c r="BA45" i="8" s="1"/>
  <c r="AY24" i="8"/>
  <c r="BA24" i="8" s="1"/>
  <c r="AY81" i="8"/>
  <c r="BA81" i="8" s="1"/>
  <c r="AY20" i="8"/>
  <c r="BA20" i="8" s="1"/>
  <c r="AY918" i="8"/>
  <c r="BA918" i="8" s="1"/>
  <c r="AY922" i="8"/>
  <c r="BA922" i="8" s="1"/>
  <c r="AY952" i="8"/>
  <c r="BA952" i="8" s="1"/>
  <c r="AY944" i="8"/>
  <c r="BA944" i="8" s="1"/>
  <c r="AY936" i="8"/>
  <c r="BA936" i="8" s="1"/>
  <c r="AY928" i="8"/>
  <c r="BA928" i="8" s="1"/>
  <c r="AY791" i="8"/>
  <c r="BA791" i="8" s="1"/>
  <c r="AY726" i="8"/>
  <c r="BA726" i="8" s="1"/>
  <c r="AY588" i="8"/>
  <c r="BA588" i="8" s="1"/>
  <c r="AY366" i="8"/>
  <c r="BA366" i="8" s="1"/>
  <c r="AY350" i="8"/>
  <c r="BA350" i="8" s="1"/>
  <c r="AY334" i="8"/>
  <c r="BA334" i="8" s="1"/>
  <c r="AY82" i="8"/>
  <c r="BA82" i="8" s="1"/>
  <c r="AY74" i="8"/>
  <c r="BA74" i="8" s="1"/>
  <c r="AY70" i="8"/>
  <c r="BA70" i="8" s="1"/>
  <c r="AY66" i="8"/>
  <c r="BA66" i="8" s="1"/>
  <c r="AY61" i="8"/>
  <c r="BA61" i="8" s="1"/>
  <c r="AY56" i="8"/>
  <c r="BA56" i="8" s="1"/>
  <c r="AY31" i="8"/>
  <c r="BA31" i="8" s="1"/>
  <c r="H23" i="12"/>
  <c r="F23" i="12"/>
  <c r="AY945" i="8"/>
  <c r="BA945" i="8" s="1"/>
  <c r="AY929" i="8"/>
  <c r="BA929" i="8" s="1"/>
  <c r="AY866" i="8"/>
  <c r="BA866" i="8" s="1"/>
  <c r="AY911" i="8"/>
  <c r="BA911" i="8" s="1"/>
  <c r="AY985" i="8"/>
  <c r="BA985" i="8" s="1"/>
  <c r="AY951" i="8"/>
  <c r="BA951" i="8" s="1"/>
  <c r="AY943" i="8"/>
  <c r="BA943" i="8" s="1"/>
  <c r="AY935" i="8"/>
  <c r="BA935" i="8" s="1"/>
  <c r="AY927" i="8"/>
  <c r="BA927" i="8" s="1"/>
  <c r="AY921" i="8"/>
  <c r="BA921" i="8" s="1"/>
  <c r="AY913" i="8"/>
  <c r="BA913" i="8" s="1"/>
  <c r="AY905" i="8"/>
  <c r="BA905" i="8" s="1"/>
  <c r="AY923" i="8"/>
  <c r="BA923" i="8" s="1"/>
  <c r="AY904" i="8"/>
  <c r="BA904" i="8" s="1"/>
  <c r="AY877" i="8"/>
  <c r="BA877" i="8" s="1"/>
  <c r="AY873" i="8"/>
  <c r="BA873" i="8" s="1"/>
  <c r="AY869" i="8"/>
  <c r="BA869" i="8" s="1"/>
  <c r="AY865" i="8"/>
  <c r="BA865" i="8" s="1"/>
  <c r="AY797" i="8"/>
  <c r="BA797" i="8" s="1"/>
  <c r="AY789" i="8"/>
  <c r="BA789" i="8" s="1"/>
  <c r="AY787" i="8"/>
  <c r="BA787" i="8" s="1"/>
  <c r="AY783" i="8"/>
  <c r="BA783" i="8" s="1"/>
  <c r="AY779" i="8"/>
  <c r="BA779" i="8" s="1"/>
  <c r="AY775" i="8"/>
  <c r="BA775" i="8" s="1"/>
  <c r="AY771" i="8"/>
  <c r="BA771" i="8" s="1"/>
  <c r="AY767" i="8"/>
  <c r="BA767" i="8" s="1"/>
  <c r="AY763" i="8"/>
  <c r="BA763" i="8" s="1"/>
  <c r="AY759" i="8"/>
  <c r="BA759" i="8" s="1"/>
  <c r="AY755" i="8"/>
  <c r="BA755" i="8" s="1"/>
  <c r="AY751" i="8"/>
  <c r="BA751" i="8" s="1"/>
  <c r="AY747" i="8"/>
  <c r="BA747" i="8" s="1"/>
  <c r="AY743" i="8"/>
  <c r="BA743" i="8" s="1"/>
  <c r="AY739" i="8"/>
  <c r="BA739" i="8" s="1"/>
  <c r="AY735" i="8"/>
  <c r="BA735" i="8" s="1"/>
  <c r="AY731" i="8"/>
  <c r="BA731" i="8" s="1"/>
  <c r="AY727" i="8"/>
  <c r="BA727" i="8" s="1"/>
  <c r="AY723" i="8"/>
  <c r="BA723" i="8" s="1"/>
  <c r="AY715" i="8"/>
  <c r="BA715" i="8" s="1"/>
  <c r="AY707" i="8"/>
  <c r="BA707" i="8" s="1"/>
  <c r="AY699" i="8"/>
  <c r="BA699" i="8" s="1"/>
  <c r="AY683" i="8"/>
  <c r="BA683" i="8" s="1"/>
  <c r="AY610" i="8"/>
  <c r="BA610" i="8" s="1"/>
  <c r="AY618" i="8"/>
  <c r="BA618" i="8" s="1"/>
  <c r="AY949" i="8"/>
  <c r="BA949" i="8" s="1"/>
  <c r="AY941" i="8"/>
  <c r="BA941" i="8" s="1"/>
  <c r="AY910" i="8"/>
  <c r="BA910" i="8" s="1"/>
  <c r="AY914" i="8"/>
  <c r="BA914" i="8" s="1"/>
  <c r="AY872" i="8"/>
  <c r="BA872" i="8" s="1"/>
  <c r="AY868" i="8"/>
  <c r="BA868" i="8" s="1"/>
  <c r="AY864" i="8"/>
  <c r="BA864" i="8" s="1"/>
  <c r="AY848" i="8"/>
  <c r="BA848" i="8" s="1"/>
  <c r="AY718" i="8"/>
  <c r="BA718" i="8" s="1"/>
  <c r="AY710" i="8"/>
  <c r="BA710" i="8" s="1"/>
  <c r="AY702" i="8"/>
  <c r="BA702" i="8" s="1"/>
  <c r="AY674" i="8"/>
  <c r="BA674" i="8" s="1"/>
  <c r="AY658" i="8"/>
  <c r="BA658" i="8" s="1"/>
  <c r="AY642" i="8"/>
  <c r="BA642" i="8" s="1"/>
  <c r="AY788" i="8"/>
  <c r="BA788" i="8" s="1"/>
  <c r="AY784" i="8"/>
  <c r="BA784" i="8" s="1"/>
  <c r="AY780" i="8"/>
  <c r="BA780" i="8" s="1"/>
  <c r="AY776" i="8"/>
  <c r="BA776" i="8" s="1"/>
  <c r="AY772" i="8"/>
  <c r="BA772" i="8" s="1"/>
  <c r="AY768" i="8"/>
  <c r="BA768" i="8" s="1"/>
  <c r="AY764" i="8"/>
  <c r="BA764" i="8" s="1"/>
  <c r="AY760" i="8"/>
  <c r="BA760" i="8" s="1"/>
  <c r="AY756" i="8"/>
  <c r="BA756" i="8" s="1"/>
  <c r="AY752" i="8"/>
  <c r="BA752" i="8" s="1"/>
  <c r="AY748" i="8"/>
  <c r="BA748" i="8" s="1"/>
  <c r="AY744" i="8"/>
  <c r="BA744" i="8" s="1"/>
  <c r="AY740" i="8"/>
  <c r="BA740" i="8" s="1"/>
  <c r="AY736" i="8"/>
  <c r="BA736" i="8" s="1"/>
  <c r="AY732" i="8"/>
  <c r="BA732" i="8" s="1"/>
  <c r="AY728" i="8"/>
  <c r="BA728" i="8" s="1"/>
  <c r="AY512" i="8"/>
  <c r="BA512" i="8" s="1"/>
  <c r="AY496" i="8"/>
  <c r="BA496" i="8" s="1"/>
  <c r="AY414" i="8"/>
  <c r="BA414" i="8" s="1"/>
  <c r="AY398" i="8"/>
  <c r="BA398" i="8" s="1"/>
  <c r="AY509" i="8"/>
  <c r="BA509" i="8" s="1"/>
  <c r="AY493" i="8"/>
  <c r="BA493" i="8" s="1"/>
  <c r="AY417" i="8"/>
  <c r="BA417" i="8" s="1"/>
  <c r="AY401" i="8"/>
  <c r="BA401" i="8" s="1"/>
  <c r="AY385" i="8"/>
  <c r="BA385" i="8" s="1"/>
  <c r="AY513" i="8"/>
  <c r="BA513" i="8" s="1"/>
  <c r="AY497" i="8"/>
  <c r="BA497" i="8" s="1"/>
  <c r="AY428" i="8"/>
  <c r="BA428" i="8" s="1"/>
  <c r="AY412" i="8"/>
  <c r="BA412" i="8" s="1"/>
  <c r="AY396" i="8"/>
  <c r="BA396" i="8" s="1"/>
  <c r="AY245" i="8"/>
  <c r="BA245" i="8" s="1"/>
  <c r="AY229" i="8"/>
  <c r="BA229" i="8" s="1"/>
  <c r="AY213" i="8"/>
  <c r="BA213" i="8" s="1"/>
  <c r="AY197" i="8"/>
  <c r="BA197" i="8" s="1"/>
  <c r="AY181" i="8"/>
  <c r="BA181" i="8" s="1"/>
  <c r="AY933" i="8"/>
  <c r="BA933" i="8" s="1"/>
  <c r="AY924" i="8"/>
  <c r="BA924" i="8" s="1"/>
  <c r="AY919" i="8"/>
  <c r="BA919" i="8" s="1"/>
  <c r="AY994" i="8"/>
  <c r="BA994" i="8" s="1"/>
  <c r="AY955" i="8"/>
  <c r="BA955" i="8" s="1"/>
  <c r="AY947" i="8"/>
  <c r="BA947" i="8" s="1"/>
  <c r="AY939" i="8"/>
  <c r="BA939" i="8" s="1"/>
  <c r="AY931" i="8"/>
  <c r="BA931" i="8" s="1"/>
  <c r="AY917" i="8"/>
  <c r="BA917" i="8" s="1"/>
  <c r="AY909" i="8"/>
  <c r="BA909" i="8" s="1"/>
  <c r="AY912" i="8"/>
  <c r="BA912" i="8" s="1"/>
  <c r="AY906" i="8"/>
  <c r="BA906" i="8" s="1"/>
  <c r="AY925" i="8"/>
  <c r="BA925" i="8" s="1"/>
  <c r="AY916" i="8"/>
  <c r="BA916" i="8" s="1"/>
  <c r="AY920" i="8"/>
  <c r="BA920" i="8" s="1"/>
  <c r="AY875" i="8"/>
  <c r="BA875" i="8" s="1"/>
  <c r="AY871" i="8"/>
  <c r="BA871" i="8" s="1"/>
  <c r="AY867" i="8"/>
  <c r="BA867" i="8" s="1"/>
  <c r="AY863" i="8"/>
  <c r="BA863" i="8" s="1"/>
  <c r="AY998" i="8"/>
  <c r="BA998" i="8" s="1"/>
  <c r="AY793" i="8"/>
  <c r="BA793" i="8" s="1"/>
  <c r="AY690" i="8"/>
  <c r="BA690" i="8" s="1"/>
  <c r="AY785" i="8"/>
  <c r="BA785" i="8" s="1"/>
  <c r="AY781" i="8"/>
  <c r="BA781" i="8" s="1"/>
  <c r="AY777" i="8"/>
  <c r="BA777" i="8" s="1"/>
  <c r="AY773" i="8"/>
  <c r="BA773" i="8" s="1"/>
  <c r="AY769" i="8"/>
  <c r="BA769" i="8" s="1"/>
  <c r="AY765" i="8"/>
  <c r="BA765" i="8" s="1"/>
  <c r="AY761" i="8"/>
  <c r="BA761" i="8" s="1"/>
  <c r="AY757" i="8"/>
  <c r="BA757" i="8" s="1"/>
  <c r="AY753" i="8"/>
  <c r="BA753" i="8" s="1"/>
  <c r="AY749" i="8"/>
  <c r="BA749" i="8" s="1"/>
  <c r="AY745" i="8"/>
  <c r="BA745" i="8" s="1"/>
  <c r="AY741" i="8"/>
  <c r="BA741" i="8" s="1"/>
  <c r="AY737" i="8"/>
  <c r="BA737" i="8" s="1"/>
  <c r="AY733" i="8"/>
  <c r="BA733" i="8" s="1"/>
  <c r="AY729" i="8"/>
  <c r="BA729" i="8" s="1"/>
  <c r="AY719" i="8"/>
  <c r="BA719" i="8" s="1"/>
  <c r="AY711" i="8"/>
  <c r="BA711" i="8" s="1"/>
  <c r="AY703" i="8"/>
  <c r="BA703" i="8" s="1"/>
  <c r="AY691" i="8"/>
  <c r="BA691" i="8" s="1"/>
  <c r="AY659" i="8"/>
  <c r="BA659" i="8" s="1"/>
  <c r="AY630" i="8"/>
  <c r="BA630" i="8" s="1"/>
  <c r="AY578" i="8"/>
  <c r="BA578" i="8" s="1"/>
  <c r="AY574" i="8"/>
  <c r="BA574" i="8" s="1"/>
  <c r="AY570" i="8"/>
  <c r="BA570" i="8" s="1"/>
  <c r="AY566" i="8"/>
  <c r="BA566" i="8" s="1"/>
  <c r="AY558" i="8"/>
  <c r="BA558" i="8" s="1"/>
  <c r="AY550" i="8"/>
  <c r="BA550" i="8" s="1"/>
  <c r="AY542" i="8"/>
  <c r="BA542" i="8" s="1"/>
  <c r="AY534" i="8"/>
  <c r="BA534" i="8" s="1"/>
  <c r="AY526" i="8"/>
  <c r="BA526" i="8" s="1"/>
  <c r="AY518" i="8"/>
  <c r="BA518" i="8" s="1"/>
  <c r="AY421" i="8"/>
  <c r="BA421" i="8" s="1"/>
  <c r="AY405" i="8"/>
  <c r="BA405" i="8" s="1"/>
  <c r="AY389" i="8"/>
  <c r="BA389" i="8" s="1"/>
  <c r="AY423" i="8"/>
  <c r="BA423" i="8" s="1"/>
  <c r="AY407" i="8"/>
  <c r="BA407" i="8" s="1"/>
  <c r="AY391" i="8"/>
  <c r="BA391" i="8" s="1"/>
  <c r="AY953" i="8"/>
  <c r="BA953" i="8" s="1"/>
  <c r="AY937" i="8"/>
  <c r="BA937" i="8" s="1"/>
  <c r="AY870" i="8"/>
  <c r="BA870" i="8" s="1"/>
  <c r="AY862" i="8"/>
  <c r="BA862" i="8" s="1"/>
  <c r="AY687" i="8"/>
  <c r="BA687" i="8" s="1"/>
  <c r="AY381" i="8"/>
  <c r="BA381" i="8" s="1"/>
  <c r="AY377" i="8"/>
  <c r="BA377" i="8" s="1"/>
  <c r="AY373" i="8"/>
  <c r="BA373" i="8" s="1"/>
  <c r="AY369" i="8"/>
  <c r="BA369" i="8" s="1"/>
  <c r="AY176" i="8"/>
  <c r="BA176" i="8" s="1"/>
  <c r="AY146" i="8"/>
  <c r="BA146" i="8" s="1"/>
  <c r="AY212" i="8"/>
  <c r="BA212" i="8" s="1"/>
  <c r="AY204" i="8"/>
  <c r="BA204" i="8" s="1"/>
  <c r="AY143" i="8"/>
  <c r="BA143" i="8" s="1"/>
  <c r="AY136" i="8"/>
  <c r="BA136" i="8" s="1"/>
  <c r="AY122" i="8"/>
  <c r="BA122" i="8" s="1"/>
  <c r="AY114" i="8"/>
  <c r="BA114" i="8" s="1"/>
  <c r="AY108" i="8"/>
  <c r="BA108" i="8" s="1"/>
  <c r="AY102" i="8"/>
  <c r="BA102" i="8" s="1"/>
  <c r="AY94" i="8"/>
  <c r="BA94" i="8" s="1"/>
  <c r="AY87" i="8"/>
  <c r="BA87" i="8" s="1"/>
  <c r="AY73" i="8"/>
  <c r="BA73" i="8" s="1"/>
  <c r="AY62" i="8"/>
  <c r="BA62" i="8" s="1"/>
  <c r="AY41" i="8"/>
  <c r="BA41" i="8" s="1"/>
  <c r="AY26" i="8"/>
  <c r="BA26" i="8" s="1"/>
  <c r="AY15" i="8"/>
  <c r="BA15" i="8" s="1"/>
  <c r="AY10" i="8"/>
  <c r="BA10" i="8" s="1"/>
  <c r="AY220" i="8"/>
  <c r="BA220" i="8" s="1"/>
  <c r="AY152" i="8"/>
  <c r="BA152" i="8" s="1"/>
  <c r="AY135" i="8"/>
  <c r="BA135" i="8" s="1"/>
  <c r="AY106" i="8"/>
  <c r="BA106" i="8" s="1"/>
  <c r="AY101" i="8"/>
  <c r="BA101" i="8" s="1"/>
  <c r="AY93" i="8"/>
  <c r="BA93" i="8" s="1"/>
  <c r="AY84" i="8"/>
  <c r="BA84" i="8" s="1"/>
  <c r="AY40" i="8"/>
  <c r="BA40" i="8" s="1"/>
  <c r="AY23" i="8"/>
  <c r="BA23" i="8" s="1"/>
  <c r="AY14" i="8"/>
  <c r="BA14" i="8" s="1"/>
  <c r="AY705" i="8"/>
  <c r="BA705" i="8" s="1"/>
  <c r="AY695" i="8"/>
  <c r="BA695" i="8" s="1"/>
  <c r="AY679" i="8"/>
  <c r="BA679" i="8" s="1"/>
  <c r="AY584" i="8"/>
  <c r="BA584" i="8" s="1"/>
  <c r="AY489" i="8"/>
  <c r="BA489" i="8" s="1"/>
  <c r="AY383" i="8"/>
  <c r="BA383" i="8" s="1"/>
  <c r="AY379" i="8"/>
  <c r="BA379" i="8" s="1"/>
  <c r="AY375" i="8"/>
  <c r="BA375" i="8" s="1"/>
  <c r="AY371" i="8"/>
  <c r="BA371" i="8" s="1"/>
  <c r="AY501" i="8"/>
  <c r="BA501" i="8" s="1"/>
  <c r="AY162" i="8"/>
  <c r="BA162" i="8" s="1"/>
  <c r="AY138" i="8"/>
  <c r="BA138" i="8" s="1"/>
  <c r="AY134" i="8"/>
  <c r="BA134" i="8" s="1"/>
  <c r="AY228" i="8"/>
  <c r="BA228" i="8" s="1"/>
  <c r="AY192" i="8"/>
  <c r="BA192" i="8" s="1"/>
  <c r="AY188" i="8"/>
  <c r="BA188" i="8" s="1"/>
  <c r="AY175" i="8"/>
  <c r="BA175" i="8" s="1"/>
  <c r="AY151" i="8"/>
  <c r="BA151" i="8" s="1"/>
  <c r="AY139" i="8"/>
  <c r="BA139" i="8" s="1"/>
  <c r="AY129" i="8"/>
  <c r="BA129" i="8" s="1"/>
  <c r="AY118" i="8"/>
  <c r="BA118" i="8" s="1"/>
  <c r="AY111" i="8"/>
  <c r="BA111" i="8" s="1"/>
  <c r="AY99" i="8"/>
  <c r="BA99" i="8" s="1"/>
  <c r="AY90" i="8"/>
  <c r="BA90" i="8" s="1"/>
  <c r="AY83" i="8"/>
  <c r="BA83" i="8" s="1"/>
  <c r="AY76" i="8"/>
  <c r="BA76" i="8" s="1"/>
  <c r="AY64" i="8"/>
  <c r="BA64" i="8" s="1"/>
  <c r="AY51" i="8"/>
  <c r="BA51" i="8" s="1"/>
  <c r="AY22" i="8"/>
  <c r="BA22" i="8" s="1"/>
  <c r="AY166" i="8"/>
  <c r="BA166" i="8" s="1"/>
  <c r="AY123" i="8"/>
  <c r="BA123" i="8" s="1"/>
  <c r="AY109" i="8"/>
  <c r="BA109" i="8" s="1"/>
  <c r="AY103" i="8"/>
  <c r="BA103" i="8" s="1"/>
  <c r="AY98" i="8"/>
  <c r="BA98" i="8" s="1"/>
  <c r="AY88" i="8"/>
  <c r="BA88" i="8" s="1"/>
  <c r="AY43" i="8"/>
  <c r="BA43" i="8" s="1"/>
  <c r="AY36" i="8"/>
  <c r="BA36" i="8" s="1"/>
  <c r="AY11" i="8"/>
  <c r="BA11" i="8" s="1"/>
  <c r="AT6" i="8"/>
  <c r="AU6" i="8"/>
  <c r="AY160" i="8" l="1"/>
  <c r="BA160" i="8" s="1"/>
  <c r="AY85" i="8"/>
  <c r="BA85" i="8" s="1"/>
  <c r="AY58" i="8"/>
  <c r="BA58" i="8" s="1"/>
  <c r="AY150" i="8"/>
  <c r="BA150" i="8" s="1"/>
  <c r="AY145" i="8"/>
  <c r="BA145" i="8" s="1"/>
  <c r="AY157" i="8"/>
  <c r="BA157" i="8" s="1"/>
  <c r="AY133" i="8"/>
  <c r="BA133" i="8" s="1"/>
  <c r="AY48" i="8"/>
  <c r="BA48" i="8" s="1"/>
  <c r="AY13" i="8"/>
  <c r="BA13" i="8" s="1"/>
  <c r="AY89" i="8"/>
  <c r="BA89" i="8" s="1"/>
  <c r="AY79" i="8"/>
  <c r="BA79" i="8" s="1"/>
  <c r="AY100" i="8"/>
  <c r="BA100" i="8" s="1"/>
  <c r="AY37" i="8"/>
  <c r="BA37" i="8" s="1"/>
  <c r="AY140" i="8"/>
  <c r="BA140" i="8" s="1"/>
  <c r="AY119" i="8"/>
  <c r="BA119" i="8" s="1"/>
  <c r="AY16" i="8"/>
  <c r="BA16" i="8" s="1"/>
  <c r="AY72" i="8"/>
  <c r="BA72" i="8" s="1"/>
  <c r="AY7" i="8"/>
  <c r="BA7" i="8" s="1"/>
  <c r="AY18" i="8"/>
  <c r="BA18" i="8" s="1"/>
  <c r="AY47" i="8"/>
  <c r="BA47" i="8" s="1"/>
  <c r="AY124" i="8"/>
  <c r="BA124" i="8" s="1"/>
  <c r="AY168" i="8"/>
  <c r="BA168" i="8" s="1"/>
  <c r="AY105" i="8"/>
  <c r="BA105" i="8" s="1"/>
  <c r="AY25" i="8"/>
  <c r="BA25" i="8" s="1"/>
  <c r="AY148" i="8"/>
  <c r="BA148" i="8" s="1"/>
  <c r="AY8" i="8"/>
  <c r="BA8" i="8" s="1"/>
  <c r="AY30" i="8"/>
  <c r="BA30" i="8" s="1"/>
  <c r="AY137" i="8"/>
  <c r="BA137" i="8" s="1"/>
  <c r="AY117" i="8"/>
  <c r="BA117" i="8" s="1"/>
  <c r="AY75" i="8"/>
  <c r="BA75" i="8" s="1"/>
  <c r="AY63" i="8"/>
  <c r="BA63" i="8" s="1"/>
  <c r="AS6" i="8"/>
  <c r="AR6" i="8"/>
  <c r="AQ6" i="8"/>
  <c r="AY6" i="8" l="1"/>
  <c r="BA6" i="8" s="1"/>
  <c r="AP3" i="8"/>
  <c r="AP4" i="8"/>
  <c r="AP2" i="8" l="1"/>
  <c r="BA4" i="8" l="1"/>
</calcChain>
</file>

<file path=xl/sharedStrings.xml><?xml version="1.0" encoding="utf-8"?>
<sst xmlns="http://schemas.openxmlformats.org/spreadsheetml/2006/main" count="13583" uniqueCount="2404">
  <si>
    <t>IDPROCESOTEMIS</t>
  </si>
  <si>
    <t>ID EKOGUI</t>
  </si>
  <si>
    <t>ENTIDAD</t>
  </si>
  <si>
    <t>NUMRADICADODOCUMENTIC</t>
  </si>
  <si>
    <t>RADICADOPROCESOACTUAL</t>
  </si>
  <si>
    <t>IDPROCESO</t>
  </si>
  <si>
    <t>BASE RECEPCIONADA</t>
  </si>
  <si>
    <t>FONDO</t>
  </si>
  <si>
    <t>PRETENSION PRINCIPAL</t>
  </si>
  <si>
    <t>REGIMEN  SUBCAUSA</t>
  </si>
  <si>
    <t>RADICADOPROCESOINICIAL</t>
  </si>
  <si>
    <t>NOMBREDEMANDANTE</t>
  </si>
  <si>
    <t>IDENTIFICACIONDEMANDANTE</t>
  </si>
  <si>
    <t>NOMBRECAUSANTE</t>
  </si>
  <si>
    <t>IDENTIFICACIONCAUSANTE</t>
  </si>
  <si>
    <t>TOTALDEMANDANTES</t>
  </si>
  <si>
    <t>NOMBREJUZGADO</t>
  </si>
  <si>
    <t>CIUDAD</t>
  </si>
  <si>
    <t>DEPARTAMENTO</t>
  </si>
  <si>
    <t>TIPOPROCESO</t>
  </si>
  <si>
    <t>SUBTIPOPROCESO</t>
  </si>
  <si>
    <t>JURISDICCION</t>
  </si>
  <si>
    <t>TIPOLOGIAS</t>
  </si>
  <si>
    <t>VALORPRETENSION</t>
  </si>
  <si>
    <t>VALORPROVISIONES</t>
  </si>
  <si>
    <t>CUANTIA</t>
  </si>
  <si>
    <t>FECHA PRESENTACION DE LA DEMANDA</t>
  </si>
  <si>
    <t>FECHA AUTO QUE ADMITE PROCESO</t>
  </si>
  <si>
    <t>FECHACREACIONPROCESO</t>
  </si>
  <si>
    <t>FECHA INGRESO</t>
  </si>
  <si>
    <t>ETAPAPROCESAL</t>
  </si>
  <si>
    <t>TIPOACTUACION</t>
  </si>
  <si>
    <t>FECHAACTUACION</t>
  </si>
  <si>
    <t>FECHAREGISTRO</t>
  </si>
  <si>
    <t>CONTESTACION DE LA DEMANDA</t>
  </si>
  <si>
    <t>AUTO QUE RESUELVE RECURSO DE REPOSICION</t>
  </si>
  <si>
    <t>AUTO QUE RESUELVE RECURSO DE APELACION</t>
  </si>
  <si>
    <t>AUTO DE TRAMITE</t>
  </si>
  <si>
    <t>AUTO QUE NIEGA MEDIDAS CAUTELARES</t>
  </si>
  <si>
    <t>PRESENTACION DE RECURSO DE APELACION CONTRA AUTO</t>
  </si>
  <si>
    <t>PRESENTACION DE ALEGATOS DE CONCLUSION</t>
  </si>
  <si>
    <t>PRESENTACION DE RECURSO DE APELACION CONTRA SENTENCIA</t>
  </si>
  <si>
    <t>SENTENCIA NO EJECUTORIADA</t>
  </si>
  <si>
    <t>AUTO QUE ADMITE RECURSO DE APELACION</t>
  </si>
  <si>
    <t>PRESENTACION DE RECURSO DE REPOSICION</t>
  </si>
  <si>
    <t>PRESENTACION DE MEMORIAL</t>
  </si>
  <si>
    <t>AUTO ORDENA REQUERIR</t>
  </si>
  <si>
    <t>AUTO QUE FIJA FECHA PARA AUDIENCIA ART 192 CPACA</t>
  </si>
  <si>
    <t>AUTO QUE CONCEDE RECURSO DE APELACION</t>
  </si>
  <si>
    <t>SENTENCIA EJECUTORIADA</t>
  </si>
  <si>
    <t>AUTO QUE MODIFICA LIQUIDACION DE CREDITO</t>
  </si>
  <si>
    <t>AUTO QUE APRUEBA LIQUIDACION DEL CREDITO</t>
  </si>
  <si>
    <t>AUTO QUE ORDENA CORRER TRASLADO PARA PRESENTACION DE ALEGATOS DE CONCLUSION</t>
  </si>
  <si>
    <t>AUTO QUE APRUEBA LIQUIDACION DE LAS COSTAS</t>
  </si>
  <si>
    <t>ACLARACION, CORRECCION O ADICION DE LA SENTENCIA</t>
  </si>
  <si>
    <t>APLAZAMIENTO DE AUDIENCIA</t>
  </si>
  <si>
    <t>AUDIENCIA DE ALEGACIONES Y JUZGAMIENTO ORALIDAD</t>
  </si>
  <si>
    <t>AUTO QUE CONCEDE RECURSO DE CASACION</t>
  </si>
  <si>
    <t>AUTO QUE TERMINA EL PROCESO POR PAGO DE LA OBLIGACION</t>
  </si>
  <si>
    <t>SOLICITUD DE LEVANTAMIENTO DE MEDIDA CAUTELAR</t>
  </si>
  <si>
    <t>AUTO QUE RECHAZA RECURSO DE APELACION</t>
  </si>
  <si>
    <t>AUTO QUE ORDENA CORRER TRASLADO DE LA LIQUIDACION DEL CREDITO Y LAS COSTAS DEL PROCESO</t>
  </si>
  <si>
    <t>PRESENTACION DE INCIDENTE DE NULIDAD DEL PROCESO</t>
  </si>
  <si>
    <t>AUTO QUE RESUELVE RECURSO DE QUEJA</t>
  </si>
  <si>
    <t>PRESENTACION DE MEMORIAL DE DESISTIMIENTO</t>
  </si>
  <si>
    <t>TRASLADO AL OPOSITOR</t>
  </si>
  <si>
    <t>AUTO QUE FIJA FECHA PARA AUDIENCIA ART 372 CGP</t>
  </si>
  <si>
    <t>PRESENTACION DE EXCEPCIONES PREVIAS</t>
  </si>
  <si>
    <t>AUTO QUE ORDENA CORRER TRASLADO DE LA DEMANDA</t>
  </si>
  <si>
    <t>SANCION</t>
  </si>
  <si>
    <t>VALOR PROCESO ANTES IVA</t>
  </si>
  <si>
    <t>TOTAL PORCENTAJE DE  SANCIÓN A APLICAR</t>
  </si>
  <si>
    <t>VALOR A DESCONTAR POR PROCESO</t>
  </si>
  <si>
    <t>festivos</t>
  </si>
  <si>
    <t>Dias sanción</t>
  </si>
  <si>
    <t>DIAS HABILES DIFERENCIA</t>
  </si>
  <si>
    <t>SI</t>
  </si>
  <si>
    <t>NO</t>
  </si>
  <si>
    <t>Clasificación de actuación</t>
  </si>
  <si>
    <t>Inasistencia 
= 1 - 5%
&gt;= 2 - 10%</t>
  </si>
  <si>
    <t>PIEZA
CARGADA</t>
  </si>
  <si>
    <t>FECHA
VENCIMIENTO
ACTUACION</t>
  </si>
  <si>
    <t>EXCEPCIONES DE FONDO O MERITO</t>
  </si>
  <si>
    <t>EN TERMINO</t>
  </si>
  <si>
    <t>Conciliacion
1 a 5 - 1%
&gt; 6 - 2 %</t>
  </si>
  <si>
    <t>Ekogui 
2 a 5 días  3%
&gt; 6 - 6 %</t>
  </si>
  <si>
    <t>Vencimiento 
(Contestacion - apelación)
= 1 20%
&gt; 1 30%</t>
  </si>
  <si>
    <t>ANS DIA  
1 a 2 - 0,2%
&gt; 2 - 0,5%</t>
  </si>
  <si>
    <t>ANS DIA 
3 a 7 - 2%
&gt; 7 - 5%</t>
  </si>
  <si>
    <t>PRESENTACION DE LA DEMANDA DE RECONVENCION</t>
  </si>
  <si>
    <t>ANS DIA 
2 a 5 - 3%
&gt; 6 - 6 %</t>
  </si>
  <si>
    <t>Vencimiento Reconvención 
&gt;= 1 - 2%</t>
  </si>
  <si>
    <t>Total días</t>
  </si>
  <si>
    <t>CLASIFICACION ACTUACION</t>
  </si>
  <si>
    <t>AUDIENCIA DE PRUEBAS</t>
  </si>
  <si>
    <t>AUDIENCIA ART 373 CGP</t>
  </si>
  <si>
    <t>AUDIENCIA INICIAL DEL ART 180 CPACA</t>
  </si>
  <si>
    <t>AUTO QUE ORDENA PRACTICAR LA LIQUIDACION DEL CREDITO</t>
  </si>
  <si>
    <t>AUTO QUE FIJA FECHA PARA AUDIENCIA INICIAL DEL ART 180 CPACA</t>
  </si>
  <si>
    <t>AUTO QUE FIJA FECHA PARA AUDIENCIA</t>
  </si>
  <si>
    <t>SOLICITUD DE COPIAS</t>
  </si>
  <si>
    <t>PRESENTACION DEL RECURSO DE REPOSICION Y EN SUBSIDIO DE APELACION</t>
  </si>
  <si>
    <t>AUTO DE TRASLADO DE LA LIQUIDACION</t>
  </si>
  <si>
    <t>AUTO QUE RESUELVE EXCEPCIONES</t>
  </si>
  <si>
    <t>AUDIENCIA ART 192 CPACA</t>
  </si>
  <si>
    <t>AUTO QUE DECRETA MEDIDAS CAUTELARES</t>
  </si>
  <si>
    <t>AUTO DECRETA DESISTIMIENTO</t>
  </si>
  <si>
    <t>AUTO QUE DECRETA PRUEBAS</t>
  </si>
  <si>
    <t>AUTO QUE FIJA FECHA PARA AUDIENCIA ART 373 CGP</t>
  </si>
  <si>
    <t>PRESENTACION DEL RECURSO DE CASACION</t>
  </si>
  <si>
    <t>FALLO CASACION</t>
  </si>
  <si>
    <t>AUTO QUE TERMINA EL PROCESO POR DESISTIMIENTO DE LAS PRETENSIONES</t>
  </si>
  <si>
    <t>PRESENTACION DE OPOSICION A LA DEMANDA DE CASACION</t>
  </si>
  <si>
    <t>SOLICITUD TERMINACION DE PROCESO</t>
  </si>
  <si>
    <t>AUDIENCIA ART 372 CGP</t>
  </si>
  <si>
    <t>AUTO QUE RECHAZA LLAMAMIENTO EN GARANTIA</t>
  </si>
  <si>
    <t>SUSPENSION DEL PROCESO</t>
  </si>
  <si>
    <t>AUTO QUE DECLARA NULIDAD PROCESAL</t>
  </si>
  <si>
    <t>APLAZAMIENTO DE AUDIENCIA DE CONCILIACION</t>
  </si>
  <si>
    <t>PRESENTACION DE LA DEMANDA DE CASACION</t>
  </si>
  <si>
    <t>APLAZAMIENTO DE AUDIENCIA DE PRUEBAS</t>
  </si>
  <si>
    <t>AUTO DECLARA PROBADA EXCEPCION PREVIA</t>
  </si>
  <si>
    <t>AUTO QUE DECRETA DESISTIMIENTO TACITO</t>
  </si>
  <si>
    <t>CONTESTACION DE EXCEPCIONES</t>
  </si>
  <si>
    <t>ACLARACION, ADICION O CORRECCION DE AUTO</t>
  </si>
  <si>
    <t>APLAZAMIENTO DE AUDIENCIA DE ALEGACIONES Y JUZGAMIENTO (ORALIDAD)</t>
  </si>
  <si>
    <t>TRASLADO PARA PRONUCIAMIENTO DEL DEMANDANTE SOBRE EXCEPCIONES PREVIAS</t>
  </si>
  <si>
    <t>MEMORIAL PRONUNCIAMIENTO MEDIDA CAUTELAR</t>
  </si>
  <si>
    <t>AUTO QUE ORDENA CORRER TRASLADO DEL DICTAMEN PERICIAL A LAS PARTES</t>
  </si>
  <si>
    <t>AUDIENCIA INICIAL</t>
  </si>
  <si>
    <t>AUTO QUE CIERRA DEBATE PROBATORIO</t>
  </si>
  <si>
    <t>AUTO QUE REMITE PROCESO A OTRO DESPACHO POR COMPETENCIA</t>
  </si>
  <si>
    <t>AUDIENCIA ART 72 CSSST</t>
  </si>
  <si>
    <t>AUTO QUE ADMITE RECURSO DE CASACION</t>
  </si>
  <si>
    <t>FIJACION PARA NUEVA FECHA DE AUDIENCIA</t>
  </si>
  <si>
    <t>OBJECION A LA LIQUIDACION DEL CREDITO</t>
  </si>
  <si>
    <t>DEPOSITO JUDICIAL</t>
  </si>
  <si>
    <t>PRESENTACION DE LA SUBSANACION DE CONTESTACION DE LA DEMANDA</t>
  </si>
  <si>
    <t>TRASLADO AL RECURRENTE</t>
  </si>
  <si>
    <t>PRESENTACION DE LA LIQUIDACION DEL CREDITO</t>
  </si>
  <si>
    <t>AUTO QUE DESIGNA CURADOR AD LITEM</t>
  </si>
  <si>
    <t>AUTO QUE DA TRASLADO A LA SOLICITUD DE MEDIDA CAUTELAR</t>
  </si>
  <si>
    <t>AUTO QUE LEVANTA MEDIDAS CAUTELARES</t>
  </si>
  <si>
    <t>AUTO QUE TERMINA EL PROCESO POR DECLARAR PROBADA EXCEPCION PREVIA</t>
  </si>
  <si>
    <t>AUTO QUE FIJA FECHA PARA AUDIENCIA ART 72 CSSST</t>
  </si>
  <si>
    <t>AUTO QUE ADMITE CONTESTACION DEMANDA</t>
  </si>
  <si>
    <t>AUTO QUE ADMITE DEMANDA</t>
  </si>
  <si>
    <t>LIQUIDACION DE CREDITO</t>
  </si>
  <si>
    <t>AUTO QUE INADMITE CONTESTACION DE LA DEMANDA</t>
  </si>
  <si>
    <t>AUTO QUE ORDENA REMITIR EL EXPEDIENTE A REVISION</t>
  </si>
  <si>
    <t>AUTO QUE INADMITE DEMANDA</t>
  </si>
  <si>
    <t>AUDIENCIA DE CONCILIACION</t>
  </si>
  <si>
    <t>AUTO QUE ORDENA LLAMAMIENTO EN GARANTIA</t>
  </si>
  <si>
    <t>AUTO QUE ORDENA CORRER TRASLADO PARA SUSTENTACION DEL RECURSO DE REPOSICION</t>
  </si>
  <si>
    <t>AUTO QUE ORDENA VINCULACION AL PROCESO</t>
  </si>
  <si>
    <t>AUTO QUE ORDENA SEGUIR CON LA EJECUCION</t>
  </si>
  <si>
    <t>AUTO QUE DECLARA DESIERTO EL RECURSO DE CASACION</t>
  </si>
  <si>
    <t>AUTO QUE DECLARA IMPROCEDENTE LAS EXCEPCIONES PREVIAS</t>
  </si>
  <si>
    <t>AUTO QUE NIEGA SOLICITUD DE NULIDAD</t>
  </si>
  <si>
    <t>SUCESION PROCESAL</t>
  </si>
  <si>
    <t>AUTO QUE RESUELVE CONFLICTO DE COMPETENCIA Y/O JURISDICCION</t>
  </si>
  <si>
    <t>DEVOLUCION DE DEPOSITO JUDICIAL</t>
  </si>
  <si>
    <t>SUCESOR PROCESAL</t>
  </si>
  <si>
    <t>SOLICITUD SUSPENSION DE PROCESOS</t>
  </si>
  <si>
    <t>AUTO QUE ADMITE DEMANDA DE RECONVENCION</t>
  </si>
  <si>
    <t>AUTO QUE LIBRA MANDAMIENTO DE PAGO</t>
  </si>
  <si>
    <t>AUTO QUE NIEGA MANDAMIENTO DE PAGO</t>
  </si>
  <si>
    <t>ACUERDO CONCILIATORIO TOTAL</t>
  </si>
  <si>
    <t>AUTO QUE ORDENA ENTREGA DE TITULOS</t>
  </si>
  <si>
    <t>AUTO QUE ORDENA REQUERIR PARA DESIGNAR APODERADO</t>
  </si>
  <si>
    <t>SOLICITUD TERMINACION COSA JUZGADA</t>
  </si>
  <si>
    <t>AUTO QUE ADMITE CONSULTA</t>
  </si>
  <si>
    <t>AUTO NO ACCEDE A SOLICITUD DE ACTUALIZACION DE LA LIQUIDACION DEL CREDITO</t>
  </si>
  <si>
    <t>PRESENTACION DE LAS PRUEBAS</t>
  </si>
  <si>
    <t>PRESENTACION DEL RECURSO DE SUPLICA</t>
  </si>
  <si>
    <t>AUTO QUE ORDENA CORRER TRASLADO PARA SUSTENTACION DEL RECURSO DE APELACION</t>
  </si>
  <si>
    <t>AUTO QUE DA TRAMITE AL INCIDENTE</t>
  </si>
  <si>
    <t>AUTO QUE REITERA PRUEBAS</t>
  </si>
  <si>
    <t>TERMINACION ANTICIPADA POR DESISTIMIENTO DEL RECURSO</t>
  </si>
  <si>
    <t>ACUMULACION DE PROCESOS</t>
  </si>
  <si>
    <t>AUTO REPONE MANDAMIENTO DE PAGO</t>
  </si>
  <si>
    <t>PRESENTACION DE INCIDENTE DE DESEMBARGO</t>
  </si>
  <si>
    <t>SUSPENSION DE AUDIENCIA DE PRUEBAS</t>
  </si>
  <si>
    <t>PRESENTACION DE LA REFORMA DE LA DEMANDA</t>
  </si>
  <si>
    <t>AUTO QUE ACEPTA LA INTERVENCION DE TERCEROS</t>
  </si>
  <si>
    <t>AUTO QUE ORDENA LA NOTIFICACION POR EMPLAZAMIENTO</t>
  </si>
  <si>
    <t>AUTO QUE ORDENA DESVINCULAR DEL PROCESO</t>
  </si>
  <si>
    <t>CONTESTACION DE LA REFORMA DE LA DEMANDA</t>
  </si>
  <si>
    <t>AUTO QUE DECLARA DESIERTO EL RECURSO DE APELACION</t>
  </si>
  <si>
    <t>PRESENTACION DE LA LIQUIDACION DE LAS COSTAS</t>
  </si>
  <si>
    <t>AUTO QUE ORDENA ENVIAR EL EXPEDIENTE AL SUPERIOR PARA QUE SE SURTA EL GRADO DE CONSULTA</t>
  </si>
  <si>
    <t>AUTO QUE DECLARA LA CADUCIDAD</t>
  </si>
  <si>
    <t>EMBARGO DE REMANENTES</t>
  </si>
  <si>
    <t>CONTESTACION A LA MEDIDA DE SUSPENSION PROVISIONAL</t>
  </si>
  <si>
    <t>AUTO QUE DECRETA SUSPENSION PROVISIONAL</t>
  </si>
  <si>
    <t>SOLICITUD ACUMULACION DE PROCESOS</t>
  </si>
  <si>
    <t>AUTO QUE RECHAZA LA DEMANDA</t>
  </si>
  <si>
    <t>AUTO QUE LIBRA DESPACHO COMISORIO</t>
  </si>
  <si>
    <t>AUTO QUE INADMITE RECURSO DE CASACION</t>
  </si>
  <si>
    <t>INCIDENTE DE DESACATO</t>
  </si>
  <si>
    <t>PRESENTACION DE MEMORIAL DE ACLARACION Y/O COMPLEMENTACION DEL DICTAMEN PERICIAL</t>
  </si>
  <si>
    <t>AUTO QUE RESUELVE RECURSO DE SUPLICA</t>
  </si>
  <si>
    <t>CONFIRMACION AUTO</t>
  </si>
  <si>
    <t>AUTO QUE TERMINA PROCESO POR COSA JUZGADA</t>
  </si>
  <si>
    <t>SUSPENSION DE AUDIENCIA DE CONCILIACION</t>
  </si>
  <si>
    <t>AUTO ACCEDE A SOLICITUD DE ACTUALIZACION DE LA LIQUIDACION DEL CREDITO</t>
  </si>
  <si>
    <t>SUSPENSION DE AUDIENCIA INICIAL</t>
  </si>
  <si>
    <t>AUTO DECRETA TRANSACCION TOTAL</t>
  </si>
  <si>
    <t>SUSPENSION DE AUDIENCIA DE ALEGACIONES Y JUZGAMIENTO (ORALIDAD)</t>
  </si>
  <si>
    <t>DEVUELVE REMANENTES</t>
  </si>
  <si>
    <t>AUTO RELEVA CURADOR</t>
  </si>
  <si>
    <t>PRESENTACION DE LA REPLICA POR PARTE DEL OPOSITOR</t>
  </si>
  <si>
    <t>PRESENTACION DE RECURSO DE QUEJA</t>
  </si>
  <si>
    <t>AUTO QUE ORDENA EL EMBARGO Y/O SECUESTRO DE BIENES</t>
  </si>
  <si>
    <t>AUDIENCIA JUDICIAL FALLIDA</t>
  </si>
  <si>
    <t>CONTESTACION DEL INCIDENTE</t>
  </si>
  <si>
    <t>AUTO QUE APRUEBA CONCILIACION</t>
  </si>
  <si>
    <t>AUTO QUE FIJA FECHA PARA AUDIENCIA DE PACTO DE CUMPLIMIENTO</t>
  </si>
  <si>
    <t>PRESENTACION INFORMES CUMPLIMIENTO DE SENTENCIAS</t>
  </si>
  <si>
    <t>AUTO QUE TERMINA EL PROCESO POR ACUERDO CONCILIATORIO TOTAL</t>
  </si>
  <si>
    <t>PRESENTACION DEL DICTAMEN PERICIAL</t>
  </si>
  <si>
    <t>AUTO QUE RECHAZA RECURSO DE SUPLICA</t>
  </si>
  <si>
    <t>PRESENTACION DE LA DEMANDA</t>
  </si>
  <si>
    <t>AUTO QUE RECHAZA LA PRACTICA DE PRUEBAS</t>
  </si>
  <si>
    <t>AUTO QUE ADMITE MODIFICACION Y/O ADICION DE LA DEMANDA</t>
  </si>
  <si>
    <t>AUTO QUE REMITE PROCESO A OTRO DESPACHO PARA DIRIMIR CONFLICTO DE COMPETENCIA O JURISDICCION</t>
  </si>
  <si>
    <t>NIEGA RECURSO DE CASACION</t>
  </si>
  <si>
    <t>AUTO QUE DECLARA NULIDAD PROCESAL EN FIRME</t>
  </si>
  <si>
    <t>AUTO QUE RECHAZA LA DEMANDA EN FIRME</t>
  </si>
  <si>
    <t>AUTO QUE RECHAZA RECURSO EXTRAORDINARIO DE CASACION</t>
  </si>
  <si>
    <t>AUTO QUE APRUEBA RETIRO</t>
  </si>
  <si>
    <t>APLAZAMIENTO DE AUDIENCIA DE PACTO DE CUMPLIMIENT0</t>
  </si>
  <si>
    <t>AUTO DE CITACION A TERCEROS</t>
  </si>
  <si>
    <t>AUTO QUE NIEGA RETIRO DE LA DEMANDA</t>
  </si>
  <si>
    <t>AUTO QUE INADMITE RECURSO EXTRAORDINARIO DE SUPLICA</t>
  </si>
  <si>
    <t>PRESENTACION DE OBJECION AL DICTAMEN PERICIAL</t>
  </si>
  <si>
    <t>AUTO QUE NIEGA LA INTERVENCION DE TERCEROS</t>
  </si>
  <si>
    <t>PRESENTACION DE MODIFICACION Y/O ADICION DE LA DEMANDA</t>
  </si>
  <si>
    <t>AUTO QUE NIEGA MANDAMIENTO DE PAGO EN FIRME</t>
  </si>
  <si>
    <t>ACUERDO CONCILIATORIO PARCIAL</t>
  </si>
  <si>
    <t>CONCILIACION JUDICIAL DE OFICIO</t>
  </si>
  <si>
    <t>CONSTANCIA DE NO ACUERDO EN EL TRAMITE DE CONCILIACION</t>
  </si>
  <si>
    <t>SOLICITUD DE CONCILIACION JUDICIAL DEL DEMANDANTE</t>
  </si>
  <si>
    <t>ALLANAMIENTO A LA DEMANDA</t>
  </si>
  <si>
    <t>AUTO QUE DESIGNA PERITO</t>
  </si>
  <si>
    <t>AUTO QUE DECRETA LA PERENCION DEL PROCESO</t>
  </si>
  <si>
    <t>CONCILIACION JUDICIAL FALLIDA</t>
  </si>
  <si>
    <t>DILIGENCIA DE EMBARGO Y/O SECUESTRO</t>
  </si>
  <si>
    <t>AUTO QUE NO APRUEBA LA CONCILIACION JUDICIAL</t>
  </si>
  <si>
    <t>AUTO QUE INADMITE RECURSO DE APELACION</t>
  </si>
  <si>
    <t>TRANSACCION PARCIAL</t>
  </si>
  <si>
    <t>AUTO QUE FIJA FECHA DE REMATE</t>
  </si>
  <si>
    <t>SOLICITUD DE DESVINCULACION DEL PROCESO</t>
  </si>
  <si>
    <t>AUTO QUE APRUEBA OFERTA DE REVOCATORIA</t>
  </si>
  <si>
    <t>AUTO QUE ORDENA CORRER TRASLADO PARA ACLARACION Y/O COMPLEMENTACION DEL DICTAMEN PERICIAL</t>
  </si>
  <si>
    <t>AUDIENCIA DE REMATE</t>
  </si>
  <si>
    <t>PRESENTACION DE RECURSO EXTRAORDINARIO DE SUPLICA</t>
  </si>
  <si>
    <t>AUTO QUE ADMITE RECURSO EXTRAORDINARIO DE REVISION</t>
  </si>
  <si>
    <t>AUTO QUE TERMINA EL PROCESO POR TRANSACCION TOTAL</t>
  </si>
  <si>
    <t>AUTO QUE DECRETA LA PRESCRIPCION DEL DERECHO</t>
  </si>
  <si>
    <t>AUTO QUE ADMITE CAUCION REAL QUE GARANTIZA EL PAGO</t>
  </si>
  <si>
    <t>AUTO QUE DECRETA DESISTIMIENTO TACITO EN FIRME</t>
  </si>
  <si>
    <t>SOLICITUD PREJUDICIALIDAD</t>
  </si>
  <si>
    <t>AUTO QUE TERMINA EL PROCESO POR FALTA DE COMPETENCIA</t>
  </si>
  <si>
    <t>AUTO QUE INADMITE COADYUVANCIA</t>
  </si>
  <si>
    <t>AUDIENCIA DE PACTO DE CUMPLIMIENTO</t>
  </si>
  <si>
    <t>No.</t>
  </si>
  <si>
    <t>SUBDIRECCIÓN DE DEFENSA JUDICIAL PENSIONAL</t>
  </si>
  <si>
    <t>GIT DEFENSA PASIVA</t>
  </si>
  <si>
    <t>PLANTILLA PARA APLICACION DE ANS Y PAGO DE FACTURA</t>
  </si>
  <si>
    <t>TIPO DE ACTIVIDAD</t>
  </si>
  <si>
    <t>VALOR DE LA FACTURA ANTES DE IVA</t>
  </si>
  <si>
    <t>VALOR A DESCONTAR</t>
  </si>
  <si>
    <t>No</t>
  </si>
  <si>
    <t>Totales</t>
  </si>
  <si>
    <t>ACTUACIONES</t>
  </si>
  <si>
    <t>Can 1</t>
  </si>
  <si>
    <t>Can 2</t>
  </si>
  <si>
    <t>Porc 1</t>
  </si>
  <si>
    <t>Porc 2</t>
  </si>
  <si>
    <t>AUDIENCIAS</t>
  </si>
  <si>
    <t>SENTENCIAS</t>
  </si>
  <si>
    <t>APELACION</t>
  </si>
  <si>
    <t>Maximo</t>
  </si>
  <si>
    <t>Mayor o igual</t>
  </si>
  <si>
    <t>PRUEBAS PRACTICADAS</t>
  </si>
  <si>
    <t>COSTAS</t>
  </si>
  <si>
    <t>A</t>
  </si>
  <si>
    <t>C</t>
  </si>
  <si>
    <t>B</t>
  </si>
  <si>
    <t>PAR</t>
  </si>
  <si>
    <t>1y2</t>
  </si>
  <si>
    <t>5y6</t>
  </si>
  <si>
    <t>Opción penalización</t>
  </si>
  <si>
    <t>&gt;= 6</t>
  </si>
  <si>
    <t>1 a 5</t>
  </si>
  <si>
    <t>1 a 2</t>
  </si>
  <si>
    <t>&gt;= 3</t>
  </si>
  <si>
    <t>AUDIENCIA ART 77 CSSST</t>
  </si>
  <si>
    <t>AUDIENCIA DE VERIFICACION DE CUMPLIMIENTO DE LA SENTENCIA</t>
  </si>
  <si>
    <t>AUTO QUE ADMITE COADYUVANCIA</t>
  </si>
  <si>
    <t>AUTO QUE ADMITE DESISTIMIENTO DEL RECURSO DE APELACION CONTRA SENTENCIA</t>
  </si>
  <si>
    <t>AUTO QUE ADMITE LA REFORMA DE LA DEMANDA</t>
  </si>
  <si>
    <t>AUTO QUE ADMITE RECURSO DE SUPLICA</t>
  </si>
  <si>
    <t>AUTO QUE ADMITE RECURSO EXTRAORDINARIO DE UNIFICACION DE JURISPRUDENCIA</t>
  </si>
  <si>
    <t>AUTO QUE APRUEBA EL INVENTARIO DE BIENES Y AVALUOS</t>
  </si>
  <si>
    <t>AUTO QUE APRUEBA POLIZA</t>
  </si>
  <si>
    <t>AUTO QUE FIJA FECHA PARA AUDIENCIA ART 77 CSSST</t>
  </si>
  <si>
    <t>AUTO QUE FIJA FECHA PARA AUDIENCIA DE CONCILIACION</t>
  </si>
  <si>
    <t>AUTO QUE IMPONE MULTA POR NO PAGO</t>
  </si>
  <si>
    <t>AUTO QUE INADMITE LA REFORMA DE LA DEMANDA</t>
  </si>
  <si>
    <t>AUTO QUE NO ACCEDE AL DESISTIMIENTO</t>
  </si>
  <si>
    <t>AUTO QUE ORDENA CORRER TRASLADO PARA ACLARACION Y/O COMPLEMENTACION DE DICTAMEN JUNTA REGIONAL</t>
  </si>
  <si>
    <t>AUTO QUE ORDENA EL REMATE</t>
  </si>
  <si>
    <t>AUTO QUE ORDENA PRESTAR CAUCION</t>
  </si>
  <si>
    <t>AUTO QUE PROPONE CONFLICTO DE COMPETENCIA</t>
  </si>
  <si>
    <t>AUTO QUE RECHAZA LA REFORMA DE LA DEMANDA</t>
  </si>
  <si>
    <t>AUTO QUE RECHAZA RECURSO EXTRAORDINARIO DE REVISION</t>
  </si>
  <si>
    <t>AUTO QUE REMITE PROCESO POR JURISDICCION Y O COMPETENCIA</t>
  </si>
  <si>
    <t>AUTO QUE TERMINA EL PROCESO POR INTEGRACION</t>
  </si>
  <si>
    <t>AUTO QUE TERMINA PROCESO E INTEGRA A LA ACCION DE GRUPO</t>
  </si>
  <si>
    <t>AUTO QUE TRASLADA PRUEBAS</t>
  </si>
  <si>
    <t>AUTORIZACION NO APELACION</t>
  </si>
  <si>
    <t>CONTESTACION REQUERIMIENTO JUDICIAL</t>
  </si>
  <si>
    <t>FALLO DE TUTELA</t>
  </si>
  <si>
    <t>INCIDENTE DE LIQUIDACION CONDENA</t>
  </si>
  <si>
    <t>LIQUIDA REMANENTES</t>
  </si>
  <si>
    <t>MEMORIAL DESISTIENDO DEL RECURSO DE APELACION CONTRA SENTENCIA</t>
  </si>
  <si>
    <t>MEMORIAL JUSTIFICANDO LA NO APELACION DEC 2106 DE 2019</t>
  </si>
  <si>
    <t>MEMORIAL SOLICITANDO SENTENCIA ANTICIPADA</t>
  </si>
  <si>
    <t>MEMORIAL SOLICITANDO SUCESION PROCESAL FALLECIMIENTO DTE</t>
  </si>
  <si>
    <t>PACTO DE CUMPLIMIENTO FALLIDO</t>
  </si>
  <si>
    <t>POSESION PERITO</t>
  </si>
  <si>
    <t>PRESENTACION DE MEMORIAL SOLICITANDO CORRECCION DE FALLO</t>
  </si>
  <si>
    <t>PRESENTACION DE MEMORIAL SOLICITANDO FALLOS</t>
  </si>
  <si>
    <t>PRESENTACION DE RECURSO EXTRAORDINARIO DE QUEJA</t>
  </si>
  <si>
    <t>PRESENTACION DE RECURSO EXTRAORDINARIO DE REVISION</t>
  </si>
  <si>
    <t>PRESENTACION DEL RECURSO EXTRAORDINARIO DE UNIFICACION DE JURISPRUDENCIA</t>
  </si>
  <si>
    <t>PRESENTACION MEMORIAL COADYUVANDO AL DESISITIMIENTO</t>
  </si>
  <si>
    <t>PRESENTACION MEMORIAL DEPOSITO JUDICIAL</t>
  </si>
  <si>
    <t>RADICACION DE MEMORIAL SOLICITANDO ENTREGA DE TITULO JUDICIAL</t>
  </si>
  <si>
    <t>REQUERIMIENTO PROBATORIO CON INCIDENTE DE DESACATO</t>
  </si>
  <si>
    <t>RESPUESTA REQUERIMIENTO PROBATORIO</t>
  </si>
  <si>
    <t>RESPUESTA SOLICITUD DEPOSITO JUDICIAL</t>
  </si>
  <si>
    <t>SENTENCIA QUE APRUEBA PACTO DE CUMPLIMIENTO</t>
  </si>
  <si>
    <t>SOLICITUD AUTORIZACION NO APELACION DE FALLO</t>
  </si>
  <si>
    <t>SOLICITUD DE CONCILIACION JUDICIAL DEL DEMANDADO</t>
  </si>
  <si>
    <t>SOLICITUD DE CONCILIACION JUDICIAL DEL MINISTERIO PUBLICO</t>
  </si>
  <si>
    <t>SUSPENSION DE AUDIENCIA DE PACTO DE CUMPLIMIENTO</t>
  </si>
  <si>
    <t>TERMINACION TRAMITE NIVEL CENTRAL</t>
  </si>
  <si>
    <t>TERMINADO POR AGOTAMIENTO DE JURISDICCION</t>
  </si>
  <si>
    <t>CONTESTACIÓN_DE_DEMANDAS</t>
  </si>
  <si>
    <t>REMISIÓN_DE_ACUERDOS_DE_CONCILIACION_EXTRAJUDICIAL</t>
  </si>
  <si>
    <t>PRUEBAS_PRACTICADAS</t>
  </si>
  <si>
    <t>LIQUIDACIÓN_DEL_CREDITO</t>
  </si>
  <si>
    <t>LEVANTAMIENTO_EMBARGO</t>
  </si>
  <si>
    <t>DEMANDA_DE_RECONVENCIÓN</t>
  </si>
  <si>
    <t>CALIFICACION_Y_PROVISION_EKOGUI</t>
  </si>
  <si>
    <t>CORRECION_O_ACTUALIZACION_EKOGUI</t>
  </si>
  <si>
    <t>UGPP - SUBDIRECCIÓN DE DEFENSA JUDICIAL PENSIONAL</t>
  </si>
  <si>
    <t>Tipo</t>
  </si>
  <si>
    <t>Porcentaje</t>
  </si>
  <si>
    <t>Llave</t>
  </si>
  <si>
    <t>llave</t>
  </si>
  <si>
    <t>Porcentaje anexo tecnico</t>
  </si>
  <si>
    <t>Cantidad de vencimientos</t>
  </si>
  <si>
    <t>Porcentaje a descontar</t>
  </si>
  <si>
    <t>AUTO MEJOR PROVEER</t>
  </si>
  <si>
    <t>AUTO ORDENA REQUERIR PROCESO EJECUTIVO</t>
  </si>
  <si>
    <t>AUTO QUE DECIDE SOBRE LA SOLICITUD DE TERMINACION</t>
  </si>
  <si>
    <t>AUTO QUE RESUELVE INFORME DE PAGO</t>
  </si>
  <si>
    <t>AUTO QUE RESUELVE SOLICITUD DE DEPOSITO JUDICIAL</t>
  </si>
  <si>
    <t>AUTO RESUELVE IMPROCEDENTE SUCESION PROCESAL</t>
  </si>
  <si>
    <t>MEMORIAL INFORMANDO DEPOSITO JUDICIAL</t>
  </si>
  <si>
    <t>MEMORIAL INFORMANDO FALLO ACCION DE REVISION Y O LESIVIDAD</t>
  </si>
  <si>
    <t>MEMORIAL INFORMANDO PAGO FINANCIERA</t>
  </si>
  <si>
    <t>MEMORIAL INFORMANDO PAGO FOPEP</t>
  </si>
  <si>
    <t>PRESENTACION DE MEMORIAL INFORMANDO COMPARTIBILIDAD</t>
  </si>
  <si>
    <t>REQUERIMIENTO PROBATORIO CON INCIDENTE DE DESACATO EJECUTIVO</t>
  </si>
  <si>
    <t>DEPOSITOS_JUDICIALES</t>
  </si>
  <si>
    <t>Total general</t>
  </si>
  <si>
    <t>Clasificación</t>
  </si>
  <si>
    <t>Cantidad</t>
  </si>
  <si>
    <t>Etiquetas de columna</t>
  </si>
  <si>
    <t>UNIDAD DE GESTIÓN PENSIONAL Y PARAFISCALES</t>
  </si>
  <si>
    <t>CAJA NACIONAL DE PREVISION SOCIAL CAJANAL E.I.C.E. - EN LIQUIDACION</t>
  </si>
  <si>
    <t>1319</t>
  </si>
  <si>
    <t>1335579</t>
  </si>
  <si>
    <t>3604</t>
  </si>
  <si>
    <t>684282</t>
  </si>
  <si>
    <t>3611</t>
  </si>
  <si>
    <t>682230</t>
  </si>
  <si>
    <t>3668</t>
  </si>
  <si>
    <t>739059</t>
  </si>
  <si>
    <t>CAJA AGRARIA</t>
  </si>
  <si>
    <t>CARBONES DE COLOMBIA SA</t>
  </si>
  <si>
    <t>3718</t>
  </si>
  <si>
    <t>754870</t>
  </si>
  <si>
    <t>3733</t>
  </si>
  <si>
    <t>717603</t>
  </si>
  <si>
    <t>3774</t>
  </si>
  <si>
    <t>768566</t>
  </si>
  <si>
    <t>3843</t>
  </si>
  <si>
    <t>850755</t>
  </si>
  <si>
    <t>3868</t>
  </si>
  <si>
    <t>938221</t>
  </si>
  <si>
    <t>8659</t>
  </si>
  <si>
    <t>706502</t>
  </si>
  <si>
    <t>12121</t>
  </si>
  <si>
    <t>718951</t>
  </si>
  <si>
    <t>12155</t>
  </si>
  <si>
    <t>817985</t>
  </si>
  <si>
    <t>EMPRESA NACIONAL DE TELECOMUNICACIONES</t>
  </si>
  <si>
    <t>12171</t>
  </si>
  <si>
    <t>817120</t>
  </si>
  <si>
    <t>12172</t>
  </si>
  <si>
    <t>778868</t>
  </si>
  <si>
    <t>12178</t>
  </si>
  <si>
    <t>817151</t>
  </si>
  <si>
    <t>12203</t>
  </si>
  <si>
    <t>856054</t>
  </si>
  <si>
    <t>12209</t>
  </si>
  <si>
    <t>938219</t>
  </si>
  <si>
    <t>12213</t>
  </si>
  <si>
    <t>850740</t>
  </si>
  <si>
    <t>12220</t>
  </si>
  <si>
    <t>888993</t>
  </si>
  <si>
    <t>12252</t>
  </si>
  <si>
    <t>1008455</t>
  </si>
  <si>
    <t>12273</t>
  </si>
  <si>
    <t>895507</t>
  </si>
  <si>
    <t>POSITIVA ARL</t>
  </si>
  <si>
    <t>12311</t>
  </si>
  <si>
    <t>1001023</t>
  </si>
  <si>
    <t>12322</t>
  </si>
  <si>
    <t>1027239</t>
  </si>
  <si>
    <t>12342</t>
  </si>
  <si>
    <t>1030065</t>
  </si>
  <si>
    <t>12344</t>
  </si>
  <si>
    <t>1030202</t>
  </si>
  <si>
    <t>12417</t>
  </si>
  <si>
    <t>1104055</t>
  </si>
  <si>
    <t>12434</t>
  </si>
  <si>
    <t>1092490</t>
  </si>
  <si>
    <t>12469</t>
  </si>
  <si>
    <t>1084568</t>
  </si>
  <si>
    <t>INSTITUTO NACIONAL DE RADIO Y TELEVISION</t>
  </si>
  <si>
    <t>12488</t>
  </si>
  <si>
    <t>1222171</t>
  </si>
  <si>
    <t>12492</t>
  </si>
  <si>
    <t>1222168</t>
  </si>
  <si>
    <t>12494</t>
  </si>
  <si>
    <t>1221576</t>
  </si>
  <si>
    <t>12497</t>
  </si>
  <si>
    <t>1208698</t>
  </si>
  <si>
    <t>12518</t>
  </si>
  <si>
    <t>1241376</t>
  </si>
  <si>
    <t>21732</t>
  </si>
  <si>
    <t>1307487</t>
  </si>
  <si>
    <t>21737</t>
  </si>
  <si>
    <t>21754</t>
  </si>
  <si>
    <t>1309694</t>
  </si>
  <si>
    <t>26208</t>
  </si>
  <si>
    <t>1387456</t>
  </si>
  <si>
    <t>31639</t>
  </si>
  <si>
    <t>2005152</t>
  </si>
  <si>
    <t>31706</t>
  </si>
  <si>
    <t>1373318</t>
  </si>
  <si>
    <t>31722</t>
  </si>
  <si>
    <t>2002566</t>
  </si>
  <si>
    <t>31725</t>
  </si>
  <si>
    <t>1386989</t>
  </si>
  <si>
    <t>31759</t>
  </si>
  <si>
    <t>2002433</t>
  </si>
  <si>
    <t>32484</t>
  </si>
  <si>
    <t>1373292</t>
  </si>
  <si>
    <t>35418</t>
  </si>
  <si>
    <t>2055047</t>
  </si>
  <si>
    <t>35482</t>
  </si>
  <si>
    <t>2041751</t>
  </si>
  <si>
    <t>35514</t>
  </si>
  <si>
    <t>2054968</t>
  </si>
  <si>
    <t>50158</t>
  </si>
  <si>
    <t>2112169</t>
  </si>
  <si>
    <t>50166</t>
  </si>
  <si>
    <t>2116410</t>
  </si>
  <si>
    <t/>
  </si>
  <si>
    <t>50177</t>
  </si>
  <si>
    <t>2108873</t>
  </si>
  <si>
    <t>50194</t>
  </si>
  <si>
    <t>2112797</t>
  </si>
  <si>
    <t>50223</t>
  </si>
  <si>
    <t>2118369</t>
  </si>
  <si>
    <t>50990</t>
  </si>
  <si>
    <t>2129608</t>
  </si>
  <si>
    <t>52128</t>
  </si>
  <si>
    <t>2139102</t>
  </si>
  <si>
    <t>63092</t>
  </si>
  <si>
    <t>2143980</t>
  </si>
  <si>
    <t>63093</t>
  </si>
  <si>
    <t>2143095</t>
  </si>
  <si>
    <t>66737</t>
  </si>
  <si>
    <t>2146719</t>
  </si>
  <si>
    <t>67266</t>
  </si>
  <si>
    <t>2148438</t>
  </si>
  <si>
    <t>67294</t>
  </si>
  <si>
    <t>2152265</t>
  </si>
  <si>
    <t>67298</t>
  </si>
  <si>
    <t>67299</t>
  </si>
  <si>
    <t>2153270</t>
  </si>
  <si>
    <t>67952</t>
  </si>
  <si>
    <t>69615</t>
  </si>
  <si>
    <t>69632</t>
  </si>
  <si>
    <t>69635</t>
  </si>
  <si>
    <t>69683</t>
  </si>
  <si>
    <t>69693</t>
  </si>
  <si>
    <t>69703</t>
  </si>
  <si>
    <t>69790</t>
  </si>
  <si>
    <t>69848</t>
  </si>
  <si>
    <t>ACCION DE LESIVIDAD</t>
  </si>
  <si>
    <t>COLPENSIONES</t>
  </si>
  <si>
    <t>900336004</t>
  </si>
  <si>
    <t>JUZGADO 051 ADMINISTRATIVO DE CIRCUITO DE BOGOTÁ D.C.</t>
  </si>
  <si>
    <t>BOGOTA, D.C.</t>
  </si>
  <si>
    <t>BOGOTA, D. C.</t>
  </si>
  <si>
    <t>DEFENSA PASIVA PENSIONES</t>
  </si>
  <si>
    <t>NULIDAD Y RESTABLECIMIENTO DEL DERECHO</t>
  </si>
  <si>
    <t>ADMINISTRATIVA</t>
  </si>
  <si>
    <t>SEGUNDA INSTANCIA FALLO DEL RECURSO</t>
  </si>
  <si>
    <t>AL DESPACHO</t>
  </si>
  <si>
    <t>IMPROCEDENCIA DE COBRO DE APORTES PATRONALES NO COTIZADOS</t>
  </si>
  <si>
    <t>CONTRALORIA GENERAL DE LA REPUBLICA</t>
  </si>
  <si>
    <t>899999067</t>
  </si>
  <si>
    <t>JUZGADO 042 SECCIÓN CUARTA - ORAL ADMINISTRATIVO DE BOGOTÁ D.C.</t>
  </si>
  <si>
    <t>2018-11-27</t>
  </si>
  <si>
    <t>PRIMERA INSTANCIA FALLO</t>
  </si>
  <si>
    <t>63001233300020180019200</t>
  </si>
  <si>
    <t>PENSION GRACIA</t>
  </si>
  <si>
    <t>TIEMPOS NACIONALES</t>
  </si>
  <si>
    <t>24495218</t>
  </si>
  <si>
    <t>CONSEJO DE ESTADO</t>
  </si>
  <si>
    <t>2018-11-28</t>
  </si>
  <si>
    <t>PROCESO EJECUTIVO</t>
  </si>
  <si>
    <t>MANDAMIENTO DE PAGO POR CONCEPTO DE INTERESES</t>
  </si>
  <si>
    <t>CONTENCIOSO ADMINISTRATIVA</t>
  </si>
  <si>
    <t>JUN - JUL 2015</t>
  </si>
  <si>
    <t>PENSION JUBILACION ART 36 LEY 100/93</t>
  </si>
  <si>
    <t>TRIBUNAL ADMINISTRATIVO DE CUNDINAMARCA</t>
  </si>
  <si>
    <t>AL DESPACHO CON PROYECTO DE FALLO</t>
  </si>
  <si>
    <t>RELIQUIDACION PENSION JUBILACION ART 36 LEY 100/93</t>
  </si>
  <si>
    <t>RELIQUIDACION PENSION VEJEZ- LEY 100 /93</t>
  </si>
  <si>
    <t>JUZGADO 007 SECCIÓN SEGUNDA - ORAL ADMINISTRATIVO DE BOGOTÁ D.C.</t>
  </si>
  <si>
    <t>AUTO QUE ORDENA ENVIAR EL EXPEDIENTE AL SUPERIOR PARA RESUELVA RECURSO DE APELACION</t>
  </si>
  <si>
    <t>11001333502520140042600</t>
  </si>
  <si>
    <t>MANDAMIENTO DE PAGO POR CONCEPTO DE CAPITAL</t>
  </si>
  <si>
    <t>41534887</t>
  </si>
  <si>
    <t>25000234200020150141300</t>
  </si>
  <si>
    <t>19243650</t>
  </si>
  <si>
    <t>11001333502820150036700</t>
  </si>
  <si>
    <t>RELIQUIDACION PENSION JUBILACION-REGIMEN ESPECIAL DAS</t>
  </si>
  <si>
    <t>41579490</t>
  </si>
  <si>
    <t>JUZGADO 028 SECCIÓN SEGUNDA - ORAL ADMINISTRATIVO DE BOGOTÁ D.C.</t>
  </si>
  <si>
    <t>JUL - AGO 2015</t>
  </si>
  <si>
    <t>PENSION JUBILACION LEY 171 DE 1961</t>
  </si>
  <si>
    <t>JUZGADO 025 LABORAL DE CIRCUITO DE BOGOTÁ D.C.</t>
  </si>
  <si>
    <t>ORDINARIO LABORAL</t>
  </si>
  <si>
    <t>ORDINARIA</t>
  </si>
  <si>
    <t>JUZGADO 711 SECCIÓN SEGUNDA - ORAL ADMINISTRATIVO DE DESCONGESTIÓN DE BOGOTÁ D.C.</t>
  </si>
  <si>
    <t>ACTO ADMINISTRATIVO</t>
  </si>
  <si>
    <t>11001333502720150043800</t>
  </si>
  <si>
    <t>41393372</t>
  </si>
  <si>
    <t>JUZGADO 027 SECCIÓN SEGUNDA - ORAL ADMINISTRATIVO DE BOGOTÁ D.C.</t>
  </si>
  <si>
    <t>AGO - SEP 2015</t>
  </si>
  <si>
    <t>DEVOLUCION DEL EXPEDIENTE AL DESPACHO QUE LO REMITIO</t>
  </si>
  <si>
    <t>11001333503020150028700</t>
  </si>
  <si>
    <t>19228232</t>
  </si>
  <si>
    <t>11001333502520150013500</t>
  </si>
  <si>
    <t>PENSION DE SOBREVIVIENTES</t>
  </si>
  <si>
    <t>CONTROVERSIA ENTRE CONYUGE Y COMPAÑERA</t>
  </si>
  <si>
    <t>20005830</t>
  </si>
  <si>
    <t>126188</t>
  </si>
  <si>
    <t>JUZGADO 025 SECCIÓN SEGUNDA - ORAL ADMINISTRATIVO DE BOGOTÁ D.C.</t>
  </si>
  <si>
    <t>OCT - NOV 2015</t>
  </si>
  <si>
    <t>AL DESPACHO PARA SENTENCIA</t>
  </si>
  <si>
    <t>NOV - DIC 2015</t>
  </si>
  <si>
    <t>11001334205120160041900</t>
  </si>
  <si>
    <t>41702928</t>
  </si>
  <si>
    <t>2932185</t>
  </si>
  <si>
    <t>AGO - SEP 2016</t>
  </si>
  <si>
    <t>11001333501020150079100</t>
  </si>
  <si>
    <t>37793481</t>
  </si>
  <si>
    <t>MANDAMIENTO DE PAGO POR CONCEPTO DE CAPITAL E INTERESES</t>
  </si>
  <si>
    <t>ANALISIS DE LIQUIDACION</t>
  </si>
  <si>
    <t>NO ACREDITA CALIDAD CONYUGE O COMPAÑERO</t>
  </si>
  <si>
    <t>SEP - OCT 2016</t>
  </si>
  <si>
    <t>NOV - DIC 2016</t>
  </si>
  <si>
    <t>PRIMERA INSTANCIA INICIO Y FIJACION DEL LITIGIO</t>
  </si>
  <si>
    <t>76109310500220150009100</t>
  </si>
  <si>
    <t>CAUSANTE NO CUMPLE TIEMPOS DE SERVICIOS</t>
  </si>
  <si>
    <t>25496893</t>
  </si>
  <si>
    <t>1480236</t>
  </si>
  <si>
    <t>CORTE SUPREMA DE JUSTICIA</t>
  </si>
  <si>
    <t>TERCERA INSTANCIA EXTRORDINARIOS</t>
  </si>
  <si>
    <t>TIEMPOS NO VALIDOS PARA SERVICIO DOCENTE PARA PENSION GRACIA</t>
  </si>
  <si>
    <t>11001333571220150000500</t>
  </si>
  <si>
    <t>19385416</t>
  </si>
  <si>
    <t>JUZGADO 054 ADMINISTRATIVO DE CIRCUITO DE BOGOTÁ D.C.</t>
  </si>
  <si>
    <t>11001333502920150021700</t>
  </si>
  <si>
    <t>26940500</t>
  </si>
  <si>
    <t>JUZGADO 029 SECCIÓN SEGUNDA - ORAL ADMINISTRATIVO DE BOGOTÁ D.C.</t>
  </si>
  <si>
    <t>RELIQUIDACION PENSION GRACIA</t>
  </si>
  <si>
    <t>FACTORES NO SALARIALES</t>
  </si>
  <si>
    <t>MANDAMIENTO DE PAGO POR CONCEPTO DE CAPITAL Y COSTAS</t>
  </si>
  <si>
    <t>TRIBUNAL SUPERIOR SALA LABORAL DE BOGOTÁ D.C.</t>
  </si>
  <si>
    <t>11001333704320150022300</t>
  </si>
  <si>
    <t>41418953</t>
  </si>
  <si>
    <t>ENE - FEB 2016</t>
  </si>
  <si>
    <t>11001333570820150000600</t>
  </si>
  <si>
    <t>41369500</t>
  </si>
  <si>
    <t>JUZGADO 708 SECCIÓN SEGUNDA - ORAL ADMINISTRATIVO DE DESCONGESTIÓN DE BOGOTÁ D.C.</t>
  </si>
  <si>
    <t>11001333502920150026400</t>
  </si>
  <si>
    <t>41515235</t>
  </si>
  <si>
    <t>ABR - MAY 2016</t>
  </si>
  <si>
    <t>ANALISIS DE SENTENCIA</t>
  </si>
  <si>
    <t>11001333503020160022500</t>
  </si>
  <si>
    <t>41405646</t>
  </si>
  <si>
    <t>JUZGADO 030 SECCIÓN SEGUNDA - ORAL ADMINISTRATIVO DE BOGOTÁ D.C.</t>
  </si>
  <si>
    <t>11001333500920150063000</t>
  </si>
  <si>
    <t>PEDRO HERRERA</t>
  </si>
  <si>
    <t>17017524</t>
  </si>
  <si>
    <t>11001334205120160038700</t>
  </si>
  <si>
    <t>2890514</t>
  </si>
  <si>
    <t>11001333502520150050200</t>
  </si>
  <si>
    <t>41382939</t>
  </si>
  <si>
    <t>TRIBUNAL SUPERIOR 001 DE BOGOTÁ D.C.</t>
  </si>
  <si>
    <t>ENE - FEB 2017</t>
  </si>
  <si>
    <t>25000234200020160267800</t>
  </si>
  <si>
    <t>RELIQUIDACION PENSION JUBILACION LEY 33 1985</t>
  </si>
  <si>
    <t>RELIQUIDACION PENSION JUBILACION LEY 33/1985</t>
  </si>
  <si>
    <t>41306909</t>
  </si>
  <si>
    <t>11001310503120160034800</t>
  </si>
  <si>
    <t>7307172</t>
  </si>
  <si>
    <t>JUZGADO 021 SECCIÓN SEGUNDA - ORAL ADMINISTRATIVO DE BOGOTÁ D.C.</t>
  </si>
  <si>
    <t>FEB - MAR 2017</t>
  </si>
  <si>
    <t>IMPROCEDENCIA DEVOLUCION DINEROS RECIBIDOS DE BUENA FE</t>
  </si>
  <si>
    <t>25000232500020060234500</t>
  </si>
  <si>
    <t>41554703</t>
  </si>
  <si>
    <t>JUZGADO 008 ADMINISTRATIVO DE CIRCUITO DE BOGOTÁ D.C.</t>
  </si>
  <si>
    <t>11001333501220160025500</t>
  </si>
  <si>
    <t>41483815</t>
  </si>
  <si>
    <t>JUZGADO 012 SECCIÓN SEGUNDA - ORAL ADMINISTRATIVO DE BOGOTÁ D.C.</t>
  </si>
  <si>
    <t>ABR - MAY 2017</t>
  </si>
  <si>
    <t>FIJACION EN LISTA</t>
  </si>
  <si>
    <t>JUZGADO 026 SECCIÓN SEGUNDA - ORAL ADMINISTRATIVO DE BOGOTÁ D.C.</t>
  </si>
  <si>
    <t>11001333501220160036100</t>
  </si>
  <si>
    <t>35321639</t>
  </si>
  <si>
    <t>1036713</t>
  </si>
  <si>
    <t>JUZGADO 008 SECCIÓN SEGUNDA - ORAL ADMINISTRATIVO DE BOGOTÁ D.C.</t>
  </si>
  <si>
    <t>MAY - JUN 2017</t>
  </si>
  <si>
    <t>11001334204720160032000</t>
  </si>
  <si>
    <t>19085160</t>
  </si>
  <si>
    <t>JUZGADO 047 ADMINISTRATIVO DE CIRCUITO JUDICIAL DE BOGOTÁ D.C.</t>
  </si>
  <si>
    <t>MANDAMIENTO DE PAGO POR CONCEPTO DE INTERESES Y COSTAS</t>
  </si>
  <si>
    <t>MAR - ABR 2017</t>
  </si>
  <si>
    <t>INDEXACION PRIMERA MESADA PENSIONAL</t>
  </si>
  <si>
    <t>JUZGADO 010 SECCIÓN SEGUNDA - ORAL ADMINISTRATIVO DE BOGOTÁ D.C.</t>
  </si>
  <si>
    <t>AGO - SEP 2017</t>
  </si>
  <si>
    <t>MANDAMIENTO DE PAGO POR CONCEPTO DE COSTAS</t>
  </si>
  <si>
    <t>SEP - OCT 2017</t>
  </si>
  <si>
    <t>JUZGADO 016 SECCIÓN SEGUNDA - ORAL ADMINISTRATIVO DE BOGOTÁ D.C.</t>
  </si>
  <si>
    <t>JUZGADO 013 SECCIÓN SEGUNDA - ORAL ADMINISTRATIVO DE BOGOTÁ D.C.</t>
  </si>
  <si>
    <t>OCT - NOV 2017</t>
  </si>
  <si>
    <t>JUZGADO 041 SECCIÓN CUARTA - ORAL ADMINISTRATIVO DE BOGOTÁ D.C.</t>
  </si>
  <si>
    <t>11001334204820170035800</t>
  </si>
  <si>
    <t>41527359</t>
  </si>
  <si>
    <t>TRIBUNAL ADMINISTRATIVO 001 DE CUNDINAMARCA</t>
  </si>
  <si>
    <t>11001310502920170050600</t>
  </si>
  <si>
    <t>PENSION SANCION</t>
  </si>
  <si>
    <t>NO ALLEGA DOCUMENTACION COMPLETA</t>
  </si>
  <si>
    <t>27887197</t>
  </si>
  <si>
    <t>NOV - DIC 2017</t>
  </si>
  <si>
    <t>11001310500620170003200</t>
  </si>
  <si>
    <t>PENSION JUBILACION CONVENCION COLECTIVA</t>
  </si>
  <si>
    <t>VICTOR PEREZ</t>
  </si>
  <si>
    <t>88148321</t>
  </si>
  <si>
    <t>JUZGADO 006 LABORAL DE CIRCUITO DE BOGOTÁ D.C.</t>
  </si>
  <si>
    <t>25000234200020170428700</t>
  </si>
  <si>
    <t>41409468</t>
  </si>
  <si>
    <t>ABR - MAY 2018</t>
  </si>
  <si>
    <t>PRIMERA INSTANCIA PRUEBAS</t>
  </si>
  <si>
    <t>11001333500820170018400</t>
  </si>
  <si>
    <t>19109375</t>
  </si>
  <si>
    <t>CARMENZA NIÑO</t>
  </si>
  <si>
    <t>41600929</t>
  </si>
  <si>
    <t>11001333500820150015000</t>
  </si>
  <si>
    <t>41395927</t>
  </si>
  <si>
    <t>11001333502420170030600</t>
  </si>
  <si>
    <t>PENSION ESPECIAL DE VEJEZ POR ALTO RIESGO (DTO 758 DE 1990)</t>
  </si>
  <si>
    <t>17053355</t>
  </si>
  <si>
    <t>JUZGADO 024 SECCIÓN SEGUNDA - ORAL ADMINISTRATIVO DE BOGOTÁ D.C.</t>
  </si>
  <si>
    <t>AUTO DE OBEDEZCASE Y CUMPLASE</t>
  </si>
  <si>
    <t>MAY - JUN 2018</t>
  </si>
  <si>
    <t>11001333502320170045800</t>
  </si>
  <si>
    <t>20963320</t>
  </si>
  <si>
    <t>JUZGADO 023 SECCIÓN SEGUNDA - ORAL ADMINISTRATIVO DE BOGOTÁ D.C.</t>
  </si>
  <si>
    <t>AGO  SEP 2016</t>
  </si>
  <si>
    <t>AGO - SEP 2018</t>
  </si>
  <si>
    <t>11001333502320150056000</t>
  </si>
  <si>
    <t>20215661</t>
  </si>
  <si>
    <t>JUZGADO 046 ADMINISTRATIVO DE CIRCUITO JUDICIAL DE BOGOTÁ D.C.</t>
  </si>
  <si>
    <t>INSTITUTO DE SEGUROS SOCIALES EN LIQUIDACIÓN</t>
  </si>
  <si>
    <t>11001334204620180008600</t>
  </si>
  <si>
    <t>JORGE EDUARDO PALACIOS</t>
  </si>
  <si>
    <t>19073202</t>
  </si>
  <si>
    <t>25000234200020160585200</t>
  </si>
  <si>
    <t>41417331</t>
  </si>
  <si>
    <t>EJECUTIVO</t>
  </si>
  <si>
    <t>FEB MAR 2019</t>
  </si>
  <si>
    <t>11001333501020180050100</t>
  </si>
  <si>
    <t>11001310500520180069700</t>
  </si>
  <si>
    <t>20111375</t>
  </si>
  <si>
    <t>85263</t>
  </si>
  <si>
    <t>INSTITUTO COLOMBIANO DE BIENESTAR FAMILIAR ICBF</t>
  </si>
  <si>
    <t>899999239</t>
  </si>
  <si>
    <t>TRIBUNAL ADMINISTRATIVO 000 SECCIÓN CUARTA - ORAL DE CUNDINAMARCA</t>
  </si>
  <si>
    <t>DIC ENE 2019</t>
  </si>
  <si>
    <t>63001233300020190003800</t>
  </si>
  <si>
    <t>7500346</t>
  </si>
  <si>
    <t>MAR ABR 2019</t>
  </si>
  <si>
    <t>11001334205220180036900</t>
  </si>
  <si>
    <t>19288152</t>
  </si>
  <si>
    <t>JUZGADO 052 SECCIÓN SEGUNDA - ORAL ADMINISTRATIVO DE BOGOTÁ D.C.</t>
  </si>
  <si>
    <t>DIC  ENE 2019</t>
  </si>
  <si>
    <t>TRIBUNAL ADMINISTRATIVO SECCIÓN SEGUNDA MIXTA - ORAL DE CUNDINAMARCA</t>
  </si>
  <si>
    <t>RELIQUIDACION PENSION DE SOBREVIVIENTES</t>
  </si>
  <si>
    <t>25000234200020190009600</t>
  </si>
  <si>
    <t>132190</t>
  </si>
  <si>
    <t>11001310500420190003300</t>
  </si>
  <si>
    <t>RELIQUIDACION PENSION JUBILACION CONVENCION COLECTIVA</t>
  </si>
  <si>
    <t>19314197</t>
  </si>
  <si>
    <t>JUZGADO 004 LABORAL DE CIRCUITO DE BOGOTÁ D.C.</t>
  </si>
  <si>
    <t>11001333501520190001600</t>
  </si>
  <si>
    <t>17108404</t>
  </si>
  <si>
    <t>MAR  ABR 2019</t>
  </si>
  <si>
    <t>11001333501320150047700</t>
  </si>
  <si>
    <t>10171630</t>
  </si>
  <si>
    <t>TRIBUNAL ADMINISTRATIVO 001 SECCIÓN SEGUNDA DE CUNDINAMARCA</t>
  </si>
  <si>
    <t>ABR MAY 2019</t>
  </si>
  <si>
    <t>JUN JUL 2019</t>
  </si>
  <si>
    <t>JUL AGO 2019</t>
  </si>
  <si>
    <t>11001310502020190040400</t>
  </si>
  <si>
    <t>INSTITUTO NACIONAL DE REFORMA AGRARIA</t>
  </si>
  <si>
    <t>INDEMNIZACION SUSTITUTIVA</t>
  </si>
  <si>
    <t>5982240</t>
  </si>
  <si>
    <t>11001310502420190013700</t>
  </si>
  <si>
    <t>TRASLADO DE APORTES</t>
  </si>
  <si>
    <t>45440784</t>
  </si>
  <si>
    <t>JUZGADO 024 LABORAL DE CIRCUITO DE BOGOTÁ D.C.</t>
  </si>
  <si>
    <t>11001310501420190005200</t>
  </si>
  <si>
    <t>TELETOLIMA</t>
  </si>
  <si>
    <t>38250433</t>
  </si>
  <si>
    <t>JUZGADO 014 LABORAL DE CIRCUITO DE BOGOTÁ D.C.</t>
  </si>
  <si>
    <t>CAMBIO DE JUEZ O MAGISTRADO</t>
  </si>
  <si>
    <t>11001333704220190028900</t>
  </si>
  <si>
    <t>MINISTERIO DE HACIENDA Y CREDITO PUBLICO</t>
  </si>
  <si>
    <t>899999090</t>
  </si>
  <si>
    <t>MARIA CECILIA RIVAS</t>
  </si>
  <si>
    <t>20001724</t>
  </si>
  <si>
    <t>IMPROCEDENCIA COBRO APORTES POR FACTORES SALARIALES NO COTIZADOS</t>
  </si>
  <si>
    <t>ENE FEB 2020</t>
  </si>
  <si>
    <t>AUDIENCIA ART  77 CSSST</t>
  </si>
  <si>
    <t>11001333704220190034400</t>
  </si>
  <si>
    <t>FRANCISCO CRUZ</t>
  </si>
  <si>
    <t>2909588</t>
  </si>
  <si>
    <t>11001333501620160053900</t>
  </si>
  <si>
    <t>DOSITEO GUTIERREZ</t>
  </si>
  <si>
    <t>17116597</t>
  </si>
  <si>
    <t>11001333704420190032800</t>
  </si>
  <si>
    <t>BENIGNO ROSERO</t>
  </si>
  <si>
    <t>1906310</t>
  </si>
  <si>
    <t>JUZGADO 044 SECCIÓN CUARTA - ORAL ADMINISTRATIVO DE BOGOTÁ D.C.</t>
  </si>
  <si>
    <t>ENE FEB 2002</t>
  </si>
  <si>
    <t>11001310500720190071300</t>
  </si>
  <si>
    <t>PABLO EMILIO CABALLERO</t>
  </si>
  <si>
    <t>142435</t>
  </si>
  <si>
    <t>20539050</t>
  </si>
  <si>
    <t>JUZGADO 007 LABORAL DE CIRCUITO DE BOGOTÁ D.C.</t>
  </si>
  <si>
    <t>11001333501220200000400</t>
  </si>
  <si>
    <t>JOSE CRISTO MENDOZA</t>
  </si>
  <si>
    <t>17082315</t>
  </si>
  <si>
    <t>MARIA DEL CARMEN RODRIGUEZ</t>
  </si>
  <si>
    <t>23260334</t>
  </si>
  <si>
    <t>FEB MAR 2020</t>
  </si>
  <si>
    <t>11001333704420200001300</t>
  </si>
  <si>
    <t>INSTITUTO NACIONAL DE CANCEROLOGIA</t>
  </si>
  <si>
    <t>899999092</t>
  </si>
  <si>
    <t>41404991</t>
  </si>
  <si>
    <t>JUN JUL 2020</t>
  </si>
  <si>
    <t>JUZGADO 043 SECCIÓN CUARTA - ORAL ADMINISTRATIVO DE BOGOTÁ D.C.</t>
  </si>
  <si>
    <t>JUL AGO 2020</t>
  </si>
  <si>
    <t>FIDUCIARIA LA PREVISORA SA</t>
  </si>
  <si>
    <t>860525148</t>
  </si>
  <si>
    <t>JUZGADO 039 SECCIÓN CUARTA - ORAL ADMINISTRATIVO DE BOGOTÁ D.C.</t>
  </si>
  <si>
    <t>11001333703920200018000</t>
  </si>
  <si>
    <t>VICTOR JULIO GARCIA</t>
  </si>
  <si>
    <t>79159834</t>
  </si>
  <si>
    <t>11001333703920200017600</t>
  </si>
  <si>
    <t>36155770</t>
  </si>
  <si>
    <t>25000234200020140383500</t>
  </si>
  <si>
    <t>2859202</t>
  </si>
  <si>
    <t>111079</t>
  </si>
  <si>
    <t>AGO SEP 2020</t>
  </si>
  <si>
    <t>SEPT OCT 2020</t>
  </si>
  <si>
    <t>11001333703920200023600</t>
  </si>
  <si>
    <t>27505425</t>
  </si>
  <si>
    <t>11001333703920200024900</t>
  </si>
  <si>
    <t>DEVOLUCION DE DINEROS POR CONCEPTO DE APORTES PATRONALES</t>
  </si>
  <si>
    <t>17171106</t>
  </si>
  <si>
    <t>SEP OCT 2020</t>
  </si>
  <si>
    <t>11001334204920190042800</t>
  </si>
  <si>
    <t>RELIQUIDACION P.JUBILACION-RE. MINT PUBLICO Y RAMA JUDICIAL</t>
  </si>
  <si>
    <t>23507566</t>
  </si>
  <si>
    <t>JUZGADO 049 ADMINISTRATIVO DE CIRCUITO JUDICIAL DE BOGOTÁ D.C.</t>
  </si>
  <si>
    <t>25000234200020200014100</t>
  </si>
  <si>
    <t>6754909</t>
  </si>
  <si>
    <t>REGISTRADURIA NACIONAL DEL ESTADO CIVIL</t>
  </si>
  <si>
    <t>899999040</t>
  </si>
  <si>
    <t>OCT NOV 2020</t>
  </si>
  <si>
    <t>11001333704420200012800</t>
  </si>
  <si>
    <t>17142794</t>
  </si>
  <si>
    <t>NOV DIC 2020</t>
  </si>
  <si>
    <t>JUZGADO 014 SECCIÓN SEGUNDA - ORAL ADMINISTRATIVO DE BOGOTÁ D.C.</t>
  </si>
  <si>
    <t>11001310500420200028600</t>
  </si>
  <si>
    <t>36575008</t>
  </si>
  <si>
    <t>ENE FEB 2021</t>
  </si>
  <si>
    <t>NOTIFICACION DE LA DEMANDA</t>
  </si>
  <si>
    <t>JUZGADO 018 SECCIÓN SEGUNDA - ORAL ADMINISTRATIVO DE BOGOTÁ D.C.</t>
  </si>
  <si>
    <t>JUZGADO 032 LABORAL DE CIRCUITO DE BOGOTÁ D.C.</t>
  </si>
  <si>
    <t>11001333703920200019600</t>
  </si>
  <si>
    <t>DEPARTAMENTO ADMINISTRATIVO DE LA FUNCION PUBLICA</t>
  </si>
  <si>
    <t>899999020</t>
  </si>
  <si>
    <t>23473546</t>
  </si>
  <si>
    <t>250002342000202001006</t>
  </si>
  <si>
    <t>21231267</t>
  </si>
  <si>
    <t>TRIBUNAL ADMINISTRATIVO SECCIÓN SEGUNDA DE CUNDINAMARCA</t>
  </si>
  <si>
    <t>JUZGADO 056 ADMINISTRATIVO DE CIRCUITO JUDICIAL DE BOGOTÁ D.C.</t>
  </si>
  <si>
    <t>25000234200020200026900</t>
  </si>
  <si>
    <t>PEDRO ANTONIO RIVERA</t>
  </si>
  <si>
    <t>19232748</t>
  </si>
  <si>
    <t>11001333704420200016700</t>
  </si>
  <si>
    <t>HERIBERTO ANGEL LUQUETTA</t>
  </si>
  <si>
    <t>12578138</t>
  </si>
  <si>
    <t>11001334204720190047300</t>
  </si>
  <si>
    <t>41384873</t>
  </si>
  <si>
    <t>11001310501420190053700</t>
  </si>
  <si>
    <t>17628266</t>
  </si>
  <si>
    <t>11001333704420200016900</t>
  </si>
  <si>
    <t>899999737</t>
  </si>
  <si>
    <t>3339879</t>
  </si>
  <si>
    <t>Días inicio sanción</t>
  </si>
  <si>
    <t>Tipo sancion</t>
  </si>
  <si>
    <t>Si</t>
  </si>
  <si>
    <t>63051</t>
  </si>
  <si>
    <t>2142559</t>
  </si>
  <si>
    <t>2020200501461532</t>
  </si>
  <si>
    <t>25000234200020200026800</t>
  </si>
  <si>
    <t>11001234200020200026800</t>
  </si>
  <si>
    <t>GLORIA SOTELO</t>
  </si>
  <si>
    <t>51566718</t>
  </si>
  <si>
    <t>2175953</t>
  </si>
  <si>
    <t>2021200500244052</t>
  </si>
  <si>
    <t>3632</t>
  </si>
  <si>
    <t>690167</t>
  </si>
  <si>
    <t>201550011042992</t>
  </si>
  <si>
    <t>25000234200020150150500</t>
  </si>
  <si>
    <t>MERCEDES GOMEZ</t>
  </si>
  <si>
    <t>28353203</t>
  </si>
  <si>
    <t>PIOQUINTO JAIMES</t>
  </si>
  <si>
    <t>2032786</t>
  </si>
  <si>
    <t>3900</t>
  </si>
  <si>
    <t>889062</t>
  </si>
  <si>
    <t>201620053143582</t>
  </si>
  <si>
    <t>11001333502920160020500</t>
  </si>
  <si>
    <t>PENSION JUBILACION LEY 33/1985</t>
  </si>
  <si>
    <t>MARIA CHIQUINQUIRA MARTIN</t>
  </si>
  <si>
    <t>20321173</t>
  </si>
  <si>
    <t>50162</t>
  </si>
  <si>
    <t>2112697</t>
  </si>
  <si>
    <t>2020200500237452</t>
  </si>
  <si>
    <t>11001333704220190030000</t>
  </si>
  <si>
    <t>ANA SOFIA CHAVES</t>
  </si>
  <si>
    <t>20787957</t>
  </si>
  <si>
    <t>2020200500236762</t>
  </si>
  <si>
    <t>3706</t>
  </si>
  <si>
    <t>754826</t>
  </si>
  <si>
    <t>201550010759582</t>
  </si>
  <si>
    <t>11001333171120140000500</t>
  </si>
  <si>
    <t>MARIA JARIDME OLAYA</t>
  </si>
  <si>
    <t>38217505</t>
  </si>
  <si>
    <t>201620052415082</t>
  </si>
  <si>
    <t>BLANCA LIGIA SANABRIA</t>
  </si>
  <si>
    <t>JULIO FERNANDO MARTINEZ</t>
  </si>
  <si>
    <t>PRIMERA INSTANCIA AUDIENCIA DE CONCILIACION</t>
  </si>
  <si>
    <t>RESPUESTA REQUERIMIENTO EJECUTIVO</t>
  </si>
  <si>
    <t>3849</t>
  </si>
  <si>
    <t>851975</t>
  </si>
  <si>
    <t>201680012537602</t>
  </si>
  <si>
    <t>11001333502620150067600</t>
  </si>
  <si>
    <t>LUCIA CASTRO</t>
  </si>
  <si>
    <t>20315886</t>
  </si>
  <si>
    <t>2020500500479902</t>
  </si>
  <si>
    <t>12148</t>
  </si>
  <si>
    <t>717762</t>
  </si>
  <si>
    <t>201750052726242</t>
  </si>
  <si>
    <t>11001333571220140036600</t>
  </si>
  <si>
    <t>JOSE JUAN DE JESUS TAPIA</t>
  </si>
  <si>
    <t>141514</t>
  </si>
  <si>
    <t>JUZGADO 054 ADMINISTRATIVO DE CIRCUITO JUDICIAL DE BOGOTÁ D.C.</t>
  </si>
  <si>
    <t>2020800100210142</t>
  </si>
  <si>
    <t>MARIA CONCEPCION CAITA</t>
  </si>
  <si>
    <t>201880011499972</t>
  </si>
  <si>
    <t>201620052353722</t>
  </si>
  <si>
    <t>OLIVA PINZON</t>
  </si>
  <si>
    <t>2019500501065792</t>
  </si>
  <si>
    <t>DANIEL RIGOBERTO PERUGACHI</t>
  </si>
  <si>
    <t>3941</t>
  </si>
  <si>
    <t>886646</t>
  </si>
  <si>
    <t>201680013812982</t>
  </si>
  <si>
    <t>11001310502620160007600</t>
  </si>
  <si>
    <t>ZURAYA MARIA MONROSI</t>
  </si>
  <si>
    <t>37635118</t>
  </si>
  <si>
    <t>HERNANDO JAIMES</t>
  </si>
  <si>
    <t>3987433</t>
  </si>
  <si>
    <t>JUZGADO 026 LABORAL DE CIRCUITO DE BOGOTÁ D.C.</t>
  </si>
  <si>
    <t>AUTO QUE REQUIERE A TERCERO</t>
  </si>
  <si>
    <t>70579</t>
  </si>
  <si>
    <t>2021200500536892</t>
  </si>
  <si>
    <t>11001333704420200016600</t>
  </si>
  <si>
    <t>FRENY LOPEZ</t>
  </si>
  <si>
    <t>34965828</t>
  </si>
  <si>
    <t>FEB MAR 2021</t>
  </si>
  <si>
    <t>2019200501098462</t>
  </si>
  <si>
    <t>ISRAEL PARRA</t>
  </si>
  <si>
    <t>21656</t>
  </si>
  <si>
    <t>1344482</t>
  </si>
  <si>
    <t>2018700103983592</t>
  </si>
  <si>
    <t>63001233300020180019300</t>
  </si>
  <si>
    <t>MARIA DEL PILAR CARDENAS</t>
  </si>
  <si>
    <t>31395956</t>
  </si>
  <si>
    <t>OCT - NOV 2018</t>
  </si>
  <si>
    <t>201880012817892</t>
  </si>
  <si>
    <t>LUZ MARIELA VILLANUEVA</t>
  </si>
  <si>
    <t>2160618</t>
  </si>
  <si>
    <t>2020200501906142</t>
  </si>
  <si>
    <t>RAQUEL MISAIR LEAL</t>
  </si>
  <si>
    <t>5665</t>
  </si>
  <si>
    <t>ALBERTO RAMIREZ</t>
  </si>
  <si>
    <t>12170</t>
  </si>
  <si>
    <t>817160</t>
  </si>
  <si>
    <t>201880011499322</t>
  </si>
  <si>
    <t>11001333502920150040900</t>
  </si>
  <si>
    <t>BEATRIZ ALVAREZ</t>
  </si>
  <si>
    <t>41398778</t>
  </si>
  <si>
    <t>3569</t>
  </si>
  <si>
    <t>715521</t>
  </si>
  <si>
    <t>201550010747832</t>
  </si>
  <si>
    <t>25000234200020150140200</t>
  </si>
  <si>
    <t>ISABEL BARRETO</t>
  </si>
  <si>
    <t>41549678</t>
  </si>
  <si>
    <t>2020200501492762</t>
  </si>
  <si>
    <t>DORA CONSUELO GUTIERREZ</t>
  </si>
  <si>
    <t>201880011654542</t>
  </si>
  <si>
    <t>MARIA ESTRELLA RUIZ</t>
  </si>
  <si>
    <t>3879</t>
  </si>
  <si>
    <t>933386</t>
  </si>
  <si>
    <t>201680013731982</t>
  </si>
  <si>
    <t>11001333502820150051000</t>
  </si>
  <si>
    <t>BLANCA ELVIRA SANMIGUEL</t>
  </si>
  <si>
    <t>20599551</t>
  </si>
  <si>
    <t>3877</t>
  </si>
  <si>
    <t>933272</t>
  </si>
  <si>
    <t>201620053063832</t>
  </si>
  <si>
    <t>11001333502820150082400</t>
  </si>
  <si>
    <t>EDUARDO BELTRAN</t>
  </si>
  <si>
    <t>532089</t>
  </si>
  <si>
    <t>2019800102355632</t>
  </si>
  <si>
    <t>CONSUELO DE JESUS RUEDA</t>
  </si>
  <si>
    <t>2019800102332022</t>
  </si>
  <si>
    <t>LUZ MABEL BARRERA</t>
  </si>
  <si>
    <t>3784</t>
  </si>
  <si>
    <t>763360</t>
  </si>
  <si>
    <t>201520051245952</t>
  </si>
  <si>
    <t>11001333501920140006500</t>
  </si>
  <si>
    <t>MARTHA LUCIA CASTILLO</t>
  </si>
  <si>
    <t>23489083</t>
  </si>
  <si>
    <t>2020200501496552</t>
  </si>
  <si>
    <t>3696</t>
  </si>
  <si>
    <t>717009</t>
  </si>
  <si>
    <t>201550011044282</t>
  </si>
  <si>
    <t>11001333571020150000900</t>
  </si>
  <si>
    <t>JESUS OLAYA</t>
  </si>
  <si>
    <t>17078678</t>
  </si>
  <si>
    <t>3806</t>
  </si>
  <si>
    <t>782192</t>
  </si>
  <si>
    <t>201520001353802</t>
  </si>
  <si>
    <t>11001333571020150002600</t>
  </si>
  <si>
    <t>JOSE EVARISTO SANDOVAL</t>
  </si>
  <si>
    <t>2888713</t>
  </si>
  <si>
    <t>JUZGADO 053 ADMINISTRATIVO DE CIRCUITO DE BOGOTÁ D.C.</t>
  </si>
  <si>
    <t>12392</t>
  </si>
  <si>
    <t>1162486</t>
  </si>
  <si>
    <t>201880012038042</t>
  </si>
  <si>
    <t>11001310503220170061300</t>
  </si>
  <si>
    <t>JOSE LUIS MORALES</t>
  </si>
  <si>
    <t>5945175</t>
  </si>
  <si>
    <t>201520001199462</t>
  </si>
  <si>
    <t>LUZ MARIA ZABALA</t>
  </si>
  <si>
    <t>LUIS HORACIO</t>
  </si>
  <si>
    <t>12314</t>
  </si>
  <si>
    <t>1016240</t>
  </si>
  <si>
    <t>201820052771622</t>
  </si>
  <si>
    <t>25000234200020160134300</t>
  </si>
  <si>
    <t>ALVARO PEÑA</t>
  </si>
  <si>
    <t>11240030</t>
  </si>
  <si>
    <t>2159895</t>
  </si>
  <si>
    <t>2020200502161212</t>
  </si>
  <si>
    <t>LUIS FELIPE DIAZ</t>
  </si>
  <si>
    <t>12324</t>
  </si>
  <si>
    <t>1027310</t>
  </si>
  <si>
    <t>201880012025012</t>
  </si>
  <si>
    <t>11001333501220160014200</t>
  </si>
  <si>
    <t>CARLOS ANTONIO NEGRET</t>
  </si>
  <si>
    <t>125439</t>
  </si>
  <si>
    <t>212</t>
  </si>
  <si>
    <t>1310608</t>
  </si>
  <si>
    <t>201820053433022</t>
  </si>
  <si>
    <t>11001333704220180019500</t>
  </si>
  <si>
    <t>ESPERANZA RIZO</t>
  </si>
  <si>
    <t>37311811</t>
  </si>
  <si>
    <t>50378</t>
  </si>
  <si>
    <t>2086128</t>
  </si>
  <si>
    <t>2020200500283802</t>
  </si>
  <si>
    <t>11001310500620190045000</t>
  </si>
  <si>
    <t>INSTITUTO NACIONAL DE TRANSITO Y TRANSPORTE - INTRA</t>
  </si>
  <si>
    <t>RETIRO Y EDAD EN VIGENCIA LEY 100 NO CUMPLE CON REQUISITOS  ART 133 DE LEY 100</t>
  </si>
  <si>
    <t>FABIO VALDERRAMA</t>
  </si>
  <si>
    <t>19280370</t>
  </si>
  <si>
    <t>201780011804362</t>
  </si>
  <si>
    <t>ZULMA CORINA PARDO</t>
  </si>
  <si>
    <t>69704</t>
  </si>
  <si>
    <t>2021200500271532</t>
  </si>
  <si>
    <t>11001310501420200028300</t>
  </si>
  <si>
    <t>JOSE OBED VALENCIA</t>
  </si>
  <si>
    <t>5957244</t>
  </si>
  <si>
    <t>6286</t>
  </si>
  <si>
    <t>BETSABE ORDOÑEZ</t>
  </si>
  <si>
    <t>65396</t>
  </si>
  <si>
    <t>510275</t>
  </si>
  <si>
    <t>201946573</t>
  </si>
  <si>
    <t>110013105020201400167</t>
  </si>
  <si>
    <t>HECTOR ORLANDO GONZALEZ</t>
  </si>
  <si>
    <t>19199853</t>
  </si>
  <si>
    <t>3847</t>
  </si>
  <si>
    <t>854468</t>
  </si>
  <si>
    <t>201680013682662</t>
  </si>
  <si>
    <t>11001333501120160009700</t>
  </si>
  <si>
    <t>GRICELIO RODRIGUEZ</t>
  </si>
  <si>
    <t>19084540</t>
  </si>
  <si>
    <t>JUZGADO 011 ADMINISTRATIVO DE CIRCUITO DE BOGOTÁ D.C.</t>
  </si>
  <si>
    <t>1305799</t>
  </si>
  <si>
    <t>2018800103549242</t>
  </si>
  <si>
    <t>3897</t>
  </si>
  <si>
    <t>889091</t>
  </si>
  <si>
    <t>201620053142302</t>
  </si>
  <si>
    <t>11001333502920150040800</t>
  </si>
  <si>
    <t>BEATRIZ BERNAL</t>
  </si>
  <si>
    <t>41541899</t>
  </si>
  <si>
    <t>JUZGADO 020 SECCIÓN SEGUNDA - ORAL ADMINISTRATIVO DE BOGOTÁ D.C.</t>
  </si>
  <si>
    <t>69666</t>
  </si>
  <si>
    <t>2021200500265722</t>
  </si>
  <si>
    <t>11001334205020200027600</t>
  </si>
  <si>
    <t>MARIA ODETTE CRISTANCHO</t>
  </si>
  <si>
    <t>20290492</t>
  </si>
  <si>
    <t>JUZGADO 050 ADMINISTRATIVO DE CIRCUITO JUDICIAL DE BOGOTÁ D.C.</t>
  </si>
  <si>
    <t>3919</t>
  </si>
  <si>
    <t>938194</t>
  </si>
  <si>
    <t>201680014074052</t>
  </si>
  <si>
    <t>11001310500820160028600</t>
  </si>
  <si>
    <t>PEDRO PABLO MORENO</t>
  </si>
  <si>
    <t>17110914</t>
  </si>
  <si>
    <t>67280</t>
  </si>
  <si>
    <t>2153597</t>
  </si>
  <si>
    <t>2020200501929452</t>
  </si>
  <si>
    <t>11001310501220190081500</t>
  </si>
  <si>
    <t>MARTHA IRENE MONTERO</t>
  </si>
  <si>
    <t>27295337</t>
  </si>
  <si>
    <t>JUZGADO 012 LABORAL DE CIRCUITO DE BOGOTÁ D.C.</t>
  </si>
  <si>
    <t>TRANSCRIPCION FALLO</t>
  </si>
  <si>
    <t>2144645</t>
  </si>
  <si>
    <t>2021200000214942</t>
  </si>
  <si>
    <t>OLGA MARIA PARRA</t>
  </si>
  <si>
    <t>69712</t>
  </si>
  <si>
    <t>2177383</t>
  </si>
  <si>
    <t>2021200500265022</t>
  </si>
  <si>
    <t>25000234200020190074500</t>
  </si>
  <si>
    <t>CLEOFELINA VILLALOBOS</t>
  </si>
  <si>
    <t>20953364</t>
  </si>
  <si>
    <t>3646</t>
  </si>
  <si>
    <t>691560</t>
  </si>
  <si>
    <t>201680011444462</t>
  </si>
  <si>
    <t>11001310503120140070600</t>
  </si>
  <si>
    <t>GLADYS CECILIA TORRES</t>
  </si>
  <si>
    <t>23473746</t>
  </si>
  <si>
    <t>ARMANDO LOZANO</t>
  </si>
  <si>
    <t>2911262</t>
  </si>
  <si>
    <t>14428</t>
  </si>
  <si>
    <t>512653</t>
  </si>
  <si>
    <t>201820052006392</t>
  </si>
  <si>
    <t>50001233300020140017400</t>
  </si>
  <si>
    <t>JHON JAIRO MEJIA</t>
  </si>
  <si>
    <t>79311672</t>
  </si>
  <si>
    <t>JUL - AGO 2014</t>
  </si>
  <si>
    <t>66726</t>
  </si>
  <si>
    <t>2145118</t>
  </si>
  <si>
    <t>2020200501687282</t>
  </si>
  <si>
    <t>11001310503120200006900</t>
  </si>
  <si>
    <t>ALIRIO LOPE MONSALVE</t>
  </si>
  <si>
    <t>13887453</t>
  </si>
  <si>
    <t>JUZGADO 031 LABORAL DE CIRCUITO DE BOGOTÁ D.C.</t>
  </si>
  <si>
    <t>201880012832152</t>
  </si>
  <si>
    <t>SOFIA ESPERANZA PAVAJEAU</t>
  </si>
  <si>
    <t>3926</t>
  </si>
  <si>
    <t>949904</t>
  </si>
  <si>
    <t>201680014179412</t>
  </si>
  <si>
    <t>11001310501420160062500</t>
  </si>
  <si>
    <t>MARIA BEATRIZ NARANJO</t>
  </si>
  <si>
    <t>43002509</t>
  </si>
  <si>
    <t>BERNANDO NARANJO</t>
  </si>
  <si>
    <t>766133</t>
  </si>
  <si>
    <t>2019200500223532</t>
  </si>
  <si>
    <t>VICTOR ALBERTO JIMENEZ</t>
  </si>
  <si>
    <t>201820053113422</t>
  </si>
  <si>
    <t>YAMILE VALBUENA</t>
  </si>
  <si>
    <t>CLEMENTE CARREÑO</t>
  </si>
  <si>
    <t>2019500501087162</t>
  </si>
  <si>
    <t>HERNANDO GONZALEZ</t>
  </si>
  <si>
    <t>201820051308462</t>
  </si>
  <si>
    <t>ROSA IRIS MARTINEZ</t>
  </si>
  <si>
    <t>2020700101125452</t>
  </si>
  <si>
    <t>MARIA TERESA HERRERA</t>
  </si>
  <si>
    <t>2020700100184342</t>
  </si>
  <si>
    <t>2174323</t>
  </si>
  <si>
    <t>2021200500309812</t>
  </si>
  <si>
    <t>BALDOMERO QUEZADA</t>
  </si>
  <si>
    <t>2174124</t>
  </si>
  <si>
    <t>2021200500251172</t>
  </si>
  <si>
    <t>3666</t>
  </si>
  <si>
    <t>700745</t>
  </si>
  <si>
    <t>201550010732712</t>
  </si>
  <si>
    <t>25000234200020150242700</t>
  </si>
  <si>
    <t>SIN VINCULACION ANTES DE 1980</t>
  </si>
  <si>
    <t>JAIRO ARMANDO SARMIENTO</t>
  </si>
  <si>
    <t>13950244</t>
  </si>
  <si>
    <t>12400</t>
  </si>
  <si>
    <t>1098613</t>
  </si>
  <si>
    <t>201880013125842</t>
  </si>
  <si>
    <t>11001334205520170003700</t>
  </si>
  <si>
    <t>MARTHA INES RAMIREZ</t>
  </si>
  <si>
    <t>41443408</t>
  </si>
  <si>
    <t>JUZGADO 055 ADMINISTRATIVO DE CIRCUITO JUDICIAL DE BOGOTÁ D.C.</t>
  </si>
  <si>
    <t>70588</t>
  </si>
  <si>
    <t>2021200500549512</t>
  </si>
  <si>
    <t>11001333704420200020100</t>
  </si>
  <si>
    <t>DEPARTAMENTO DEL CAQUETA</t>
  </si>
  <si>
    <t>800091594</t>
  </si>
  <si>
    <t>GLORIA MARINA LUNA</t>
  </si>
  <si>
    <t>25270144</t>
  </si>
  <si>
    <t>2020200500243192</t>
  </si>
  <si>
    <t>70530</t>
  </si>
  <si>
    <t>2021200500524642</t>
  </si>
  <si>
    <t>11001310501520200034300</t>
  </si>
  <si>
    <t>MARIA CRISTINA VELASQUEZ</t>
  </si>
  <si>
    <t>42878086</t>
  </si>
  <si>
    <t>IVAN VELASQUE</t>
  </si>
  <si>
    <t>549023</t>
  </si>
  <si>
    <t>JUZGADO 015 LABORAL DE CIRCUITO DE BOGOTÁ D.C.</t>
  </si>
  <si>
    <t>ANALISIS MANDAMIENTO</t>
  </si>
  <si>
    <t>10615</t>
  </si>
  <si>
    <t>1015375</t>
  </si>
  <si>
    <t>201770010692042</t>
  </si>
  <si>
    <t>05001310502120160142100</t>
  </si>
  <si>
    <t>MARIA VICTORIA PEÑA</t>
  </si>
  <si>
    <t>43062179</t>
  </si>
  <si>
    <t>CORTE SUPREMA DE JUSTICIA 001 SALA DE CASACIÓN LABORAL</t>
  </si>
  <si>
    <t>52315</t>
  </si>
  <si>
    <t>2020200501292902</t>
  </si>
  <si>
    <t>11001333101020110005600</t>
  </si>
  <si>
    <t>MARIA BLANCA RAMIREZ</t>
  </si>
  <si>
    <t>23854600</t>
  </si>
  <si>
    <t>VICTOR MANUEL IBAÑEZ</t>
  </si>
  <si>
    <t>17083029</t>
  </si>
  <si>
    <t>JUZGADO 010 ADMINISTRATIVO SIN SECCIÓN DE BOGOTÁ D.C.</t>
  </si>
  <si>
    <t>50212</t>
  </si>
  <si>
    <t>2118632</t>
  </si>
  <si>
    <t>2020800100200682</t>
  </si>
  <si>
    <t>11001310502420190032600</t>
  </si>
  <si>
    <t>INTERESES ARTICULO 141 LEY 100/1993</t>
  </si>
  <si>
    <t>HECTOR EDUARDO PEDROZA</t>
  </si>
  <si>
    <t>19429898</t>
  </si>
  <si>
    <t>201880011498742</t>
  </si>
  <si>
    <t>MARLENE CECILIA ARAUJO</t>
  </si>
  <si>
    <t>12349</t>
  </si>
  <si>
    <t>904587</t>
  </si>
  <si>
    <t>201720051633582</t>
  </si>
  <si>
    <t>11001310502820160057900</t>
  </si>
  <si>
    <t>REAJUSTES (LEY 445/1998)</t>
  </si>
  <si>
    <t>CARLOS EDUARDO DIAZ</t>
  </si>
  <si>
    <t>19384606</t>
  </si>
  <si>
    <t>2174584</t>
  </si>
  <si>
    <t>2021200500223942</t>
  </si>
  <si>
    <t>ANALIDA SUAREZ</t>
  </si>
  <si>
    <t>2019200500762622</t>
  </si>
  <si>
    <t>MARIA CASTAÑEDA</t>
  </si>
  <si>
    <t>VICTOR BELTRAN</t>
  </si>
  <si>
    <t>201550011063512</t>
  </si>
  <si>
    <t>MARIA NILSA ROJAS</t>
  </si>
  <si>
    <t>201880011646682</t>
  </si>
  <si>
    <t>201550011229192</t>
  </si>
  <si>
    <t>TERESA RIASCOS</t>
  </si>
  <si>
    <t>EMERITO CAMPAZ</t>
  </si>
  <si>
    <t>70501</t>
  </si>
  <si>
    <t>2021200500512652</t>
  </si>
  <si>
    <t>11001333502320210005200</t>
  </si>
  <si>
    <t>MANDAMIENTO DE PAGO POR CONCEPTO DE CAPITAL, INTERESES Y COSTAS</t>
  </si>
  <si>
    <t>ELIZABETH GAMBOA</t>
  </si>
  <si>
    <t>41455416</t>
  </si>
  <si>
    <t>2019200500239092</t>
  </si>
  <si>
    <t>FERNANDO LONDOÑO</t>
  </si>
  <si>
    <t>3609</t>
  </si>
  <si>
    <t>507489</t>
  </si>
  <si>
    <t>201550011427412</t>
  </si>
  <si>
    <t>11001310501920130089800</t>
  </si>
  <si>
    <t>RELIQUIDACION PENSION POR INVALIDEZ</t>
  </si>
  <si>
    <t>BERTHA LEONOR RAMIREZ</t>
  </si>
  <si>
    <t>38436370</t>
  </si>
  <si>
    <t>JUZGADO 021 LABORAL DE CIRCUITO DE BOGOTÁ D.C.</t>
  </si>
  <si>
    <t>201880011499332</t>
  </si>
  <si>
    <t>HILDA SOFIA TORRES</t>
  </si>
  <si>
    <t>33750</t>
  </si>
  <si>
    <t>344151</t>
  </si>
  <si>
    <t>201933750</t>
  </si>
  <si>
    <t>54001310500320130010600</t>
  </si>
  <si>
    <t>CAJA DE PREVISION SOCIAL DE COMUNICACIONES - EMPLEADOR</t>
  </si>
  <si>
    <t>DORA HILDA MONSALVE</t>
  </si>
  <si>
    <t>9192928</t>
  </si>
  <si>
    <t>JUAN AGUSTIN ROJAS</t>
  </si>
  <si>
    <t>13453862</t>
  </si>
  <si>
    <t>6213</t>
  </si>
  <si>
    <t>701351</t>
  </si>
  <si>
    <t>201670011021442</t>
  </si>
  <si>
    <t>54001310500320150031700</t>
  </si>
  <si>
    <t>EDGAR ALEJANDRO FANDIÑO</t>
  </si>
  <si>
    <t>19314585</t>
  </si>
  <si>
    <t>68632</t>
  </si>
  <si>
    <t>2151602</t>
  </si>
  <si>
    <t>2020200502409062</t>
  </si>
  <si>
    <t>11001333704220200018500</t>
  </si>
  <si>
    <t>JOSE GABRIEL HERNANDEZ</t>
  </si>
  <si>
    <t>79385382</t>
  </si>
  <si>
    <t>68648</t>
  </si>
  <si>
    <t>2151248</t>
  </si>
  <si>
    <t>2020200502410252</t>
  </si>
  <si>
    <t>11001333704220200016100</t>
  </si>
  <si>
    <t>CLARA INES SANCHEZ</t>
  </si>
  <si>
    <t>41400954</t>
  </si>
  <si>
    <t>68646</t>
  </si>
  <si>
    <t>2020200502410122</t>
  </si>
  <si>
    <t>11001333704220200020800</t>
  </si>
  <si>
    <t>LUIS FRANCISCO VARGAS</t>
  </si>
  <si>
    <t>6752665</t>
  </si>
  <si>
    <t>68642</t>
  </si>
  <si>
    <t>2165532</t>
  </si>
  <si>
    <t>2020200502409942</t>
  </si>
  <si>
    <t>11001333704220200022300</t>
  </si>
  <si>
    <t>68639</t>
  </si>
  <si>
    <t>2151276</t>
  </si>
  <si>
    <t>2020200502409672</t>
  </si>
  <si>
    <t>11001333704220200020300</t>
  </si>
  <si>
    <t>LUIS ALBERTO MOLINA</t>
  </si>
  <si>
    <t>12119711</t>
  </si>
  <si>
    <t>68634</t>
  </si>
  <si>
    <t>2149660</t>
  </si>
  <si>
    <t>2020200502409472</t>
  </si>
  <si>
    <t>11001333704220200023500</t>
  </si>
  <si>
    <t>LILIAN CECILIA CASTILLO</t>
  </si>
  <si>
    <t>27431434</t>
  </si>
  <si>
    <t>68650</t>
  </si>
  <si>
    <t>2151167</t>
  </si>
  <si>
    <t>2020200502410352</t>
  </si>
  <si>
    <t>11001333704220200020900</t>
  </si>
  <si>
    <t>POLICARPA DIAZ</t>
  </si>
  <si>
    <t>20951190</t>
  </si>
  <si>
    <t>35475</t>
  </si>
  <si>
    <t>2051497</t>
  </si>
  <si>
    <t>2019200502536592</t>
  </si>
  <si>
    <t>11001333502520190015300</t>
  </si>
  <si>
    <t>GUILLERMO MAGNI</t>
  </si>
  <si>
    <t>79289157</t>
  </si>
  <si>
    <t>32485</t>
  </si>
  <si>
    <t>1375608</t>
  </si>
  <si>
    <t>2019200500245212</t>
  </si>
  <si>
    <t>25000234200020180237100</t>
  </si>
  <si>
    <t>LUZ MARINA RINCON</t>
  </si>
  <si>
    <t>28377781</t>
  </si>
  <si>
    <t>32511</t>
  </si>
  <si>
    <t>2010753</t>
  </si>
  <si>
    <t>2019200501172542</t>
  </si>
  <si>
    <t>11001333704120190005800</t>
  </si>
  <si>
    <t>LEONOR RAMIREZ</t>
  </si>
  <si>
    <t>41324452</t>
  </si>
  <si>
    <t>21764</t>
  </si>
  <si>
    <t>1313627</t>
  </si>
  <si>
    <t>201870012978112</t>
  </si>
  <si>
    <t>25000234200020180171100</t>
  </si>
  <si>
    <t>MURIEL ROSA SANCHEZ</t>
  </si>
  <si>
    <t>26006437</t>
  </si>
  <si>
    <t>SIN COMPETENCIA PARA RECONOCIMIENTO</t>
  </si>
  <si>
    <t>33590</t>
  </si>
  <si>
    <t>1387090</t>
  </si>
  <si>
    <t>2019800100812482</t>
  </si>
  <si>
    <t>11001333501020150027100</t>
  </si>
  <si>
    <t>BLANCA LUZ REINA</t>
  </si>
  <si>
    <t>41325045</t>
  </si>
  <si>
    <t>AUTO QUE ORDENA CORRER TRASLADO DE LAS EXCEPCIONES PREVIAS FORMULADAS POR LA PARTE DEMANDANDA</t>
  </si>
  <si>
    <t>26107</t>
  </si>
  <si>
    <t>1387091</t>
  </si>
  <si>
    <t>2019800100812742</t>
  </si>
  <si>
    <t>11001333501020150047900</t>
  </si>
  <si>
    <t>OBDULIA MEHECHA DE</t>
  </si>
  <si>
    <t>41578977</t>
  </si>
  <si>
    <t>2020200501905172</t>
  </si>
  <si>
    <t>LUIS HERNANDO SANTACRUZ</t>
  </si>
  <si>
    <t>31756</t>
  </si>
  <si>
    <t>2003361</t>
  </si>
  <si>
    <t>2019200501171752</t>
  </si>
  <si>
    <t>11001333704120190007500</t>
  </si>
  <si>
    <t>MARGARITA DEVIA</t>
  </si>
  <si>
    <t>41301575</t>
  </si>
  <si>
    <t>35420</t>
  </si>
  <si>
    <t>2050505</t>
  </si>
  <si>
    <t>2019200002502582</t>
  </si>
  <si>
    <t>11001333501020150048600</t>
  </si>
  <si>
    <t>MARIA ALCIRA CAMARGO</t>
  </si>
  <si>
    <t>20561396</t>
  </si>
  <si>
    <t>35407</t>
  </si>
  <si>
    <t>2050569</t>
  </si>
  <si>
    <t>2019200002500442</t>
  </si>
  <si>
    <t>11001333501020150049300</t>
  </si>
  <si>
    <t>MAGDA EUGENIA HERNANDEZ</t>
  </si>
  <si>
    <t>41460240</t>
  </si>
  <si>
    <t>12516</t>
  </si>
  <si>
    <t>1245847</t>
  </si>
  <si>
    <t>201880013126152</t>
  </si>
  <si>
    <t>11001333501120180011900</t>
  </si>
  <si>
    <t>LUCILA CARREÑO</t>
  </si>
  <si>
    <t>41379758</t>
  </si>
  <si>
    <t>LUIS SEGUNDO GUARIN</t>
  </si>
  <si>
    <t>17146938</t>
  </si>
  <si>
    <t>JUZGADO 011 SECCIÓN SEGUNDA - ORAL ADMINISTRATIVO DE BOGOTÁ D.C.</t>
  </si>
  <si>
    <t>3624</t>
  </si>
  <si>
    <t>715692</t>
  </si>
  <si>
    <t>201550010763642</t>
  </si>
  <si>
    <t>11001333400420150014300</t>
  </si>
  <si>
    <t>MARIA DEL CARMEN SANCHEZ</t>
  </si>
  <si>
    <t>20202768</t>
  </si>
  <si>
    <t>JUZGADO 004 SECCIÓN SEGUNDA - ORAL ADMINISTRATIVO DE BOGOTÁ D.C.</t>
  </si>
  <si>
    <t>201550010763702</t>
  </si>
  <si>
    <t>LOMBARDO NIÑO</t>
  </si>
  <si>
    <t>2020200501926842</t>
  </si>
  <si>
    <t>EVILA VICTORIA MEZA</t>
  </si>
  <si>
    <t>50163</t>
  </si>
  <si>
    <t>2112734</t>
  </si>
  <si>
    <t>2020200500238102</t>
  </si>
  <si>
    <t>11001333704220190031800</t>
  </si>
  <si>
    <t>GILBERTO BARON</t>
  </si>
  <si>
    <t>7509055</t>
  </si>
  <si>
    <t>2020200500238682</t>
  </si>
  <si>
    <t>31782</t>
  </si>
  <si>
    <t>2002465</t>
  </si>
  <si>
    <t>2019700101104912</t>
  </si>
  <si>
    <t>11001333502320160054300</t>
  </si>
  <si>
    <t>BERTHA INES CASTILLO</t>
  </si>
  <si>
    <t>23750957</t>
  </si>
  <si>
    <t>50388</t>
  </si>
  <si>
    <t>2117548</t>
  </si>
  <si>
    <t>2020200000278032</t>
  </si>
  <si>
    <t>11001333704220190001700</t>
  </si>
  <si>
    <t>CESAR AUGUSTO ROZO</t>
  </si>
  <si>
    <t>2915536</t>
  </si>
  <si>
    <t>201820051373402</t>
  </si>
  <si>
    <t>MARTHA CECILIA BELTRAN</t>
  </si>
  <si>
    <t>3783</t>
  </si>
  <si>
    <t>746147</t>
  </si>
  <si>
    <t>201520051245472</t>
  </si>
  <si>
    <t>11001333570720150000500</t>
  </si>
  <si>
    <t>SIMON BOLIVAR BUEISAQUILLO</t>
  </si>
  <si>
    <t>16612274</t>
  </si>
  <si>
    <t>AGO SEPT 2020</t>
  </si>
  <si>
    <t>21752</t>
  </si>
  <si>
    <t>1309097</t>
  </si>
  <si>
    <t>2018200503921092</t>
  </si>
  <si>
    <t>11001333502120150008800</t>
  </si>
  <si>
    <t>ALVARO BARRAGAN</t>
  </si>
  <si>
    <t>496301</t>
  </si>
  <si>
    <t>201780013893322</t>
  </si>
  <si>
    <t>ANTONIO MARIA ORDOÑEZ</t>
  </si>
  <si>
    <t>12395</t>
  </si>
  <si>
    <t>1089982</t>
  </si>
  <si>
    <t>6244</t>
  </si>
  <si>
    <t>11001333502620160036700</t>
  </si>
  <si>
    <t>LUZ MARINA JARAMILLO</t>
  </si>
  <si>
    <t>41552463</t>
  </si>
  <si>
    <t>MARIANO JARAMILLO</t>
  </si>
  <si>
    <t>1202111</t>
  </si>
  <si>
    <t>201550010764742</t>
  </si>
  <si>
    <t>CARMEN EMILIA DIAZ</t>
  </si>
  <si>
    <t>12219</t>
  </si>
  <si>
    <t>888997</t>
  </si>
  <si>
    <t>201880013114842</t>
  </si>
  <si>
    <t>11001333502520160011300</t>
  </si>
  <si>
    <t>MERCEDES CASTRO</t>
  </si>
  <si>
    <t>24261042</t>
  </si>
  <si>
    <t>SIGIFREDO VALLEJO</t>
  </si>
  <si>
    <t>1205033</t>
  </si>
  <si>
    <t>12406</t>
  </si>
  <si>
    <t>1100985</t>
  </si>
  <si>
    <t>201880050935152</t>
  </si>
  <si>
    <t>11001334204620160043000</t>
  </si>
  <si>
    <t>HERNANDO MARTINEZ</t>
  </si>
  <si>
    <t>17060034</t>
  </si>
  <si>
    <t>17096</t>
  </si>
  <si>
    <t>1135600</t>
  </si>
  <si>
    <t>201870013128062</t>
  </si>
  <si>
    <t>680012333000201700528</t>
  </si>
  <si>
    <t>54001233300020170052800</t>
  </si>
  <si>
    <t>ROSALBA RODRIGUEZ</t>
  </si>
  <si>
    <t>27829715</t>
  </si>
  <si>
    <t>ENE - FEB 2018</t>
  </si>
  <si>
    <t>12370</t>
  </si>
  <si>
    <t>1079182</t>
  </si>
  <si>
    <t>201880050650522</t>
  </si>
  <si>
    <t>11001333501320170010800</t>
  </si>
  <si>
    <t>CARLOS ALFREDO MORA</t>
  </si>
  <si>
    <t>19328956</t>
  </si>
  <si>
    <t>JUZGADO 048 ADMINISTRATIVO DE CIRCUITO JUDICIAL DE BOGOTÁ D.C.</t>
  </si>
  <si>
    <t>3737</t>
  </si>
  <si>
    <t>710833</t>
  </si>
  <si>
    <t>201550010763592</t>
  </si>
  <si>
    <t>11001333503020150044000</t>
  </si>
  <si>
    <t>GRACIELA FORERO</t>
  </si>
  <si>
    <t>20329606</t>
  </si>
  <si>
    <t>201720050440072</t>
  </si>
  <si>
    <t>MIRYAM SOFIA ULLOA</t>
  </si>
  <si>
    <t>3867</t>
  </si>
  <si>
    <t>932902</t>
  </si>
  <si>
    <t>201680013347562</t>
  </si>
  <si>
    <t>11001310500220160007300</t>
  </si>
  <si>
    <t>CECILIA MARIA ESTRADA</t>
  </si>
  <si>
    <t>34056044</t>
  </si>
  <si>
    <t>3687</t>
  </si>
  <si>
    <t>705130</t>
  </si>
  <si>
    <t>201550010750642</t>
  </si>
  <si>
    <t>11001310500420150035100</t>
  </si>
  <si>
    <t>SALOMON GARCES</t>
  </si>
  <si>
    <t>4933060</t>
  </si>
  <si>
    <t>12514</t>
  </si>
  <si>
    <t>1245816</t>
  </si>
  <si>
    <t>201880012511622</t>
  </si>
  <si>
    <t>11001333501220160031700</t>
  </si>
  <si>
    <t>HECTOR JULIO GONZALEZ</t>
  </si>
  <si>
    <t>19290811</t>
  </si>
  <si>
    <t>JUZGADO 017 SECCIÓN SEGUNDA - ORAL ADMINISTRATIVO DE BOGOTÁ D.C.</t>
  </si>
  <si>
    <t>50219</t>
  </si>
  <si>
    <t>2115084</t>
  </si>
  <si>
    <t>2020200500225152</t>
  </si>
  <si>
    <t>25000234200020190147300</t>
  </si>
  <si>
    <t>11001234200020190147300</t>
  </si>
  <si>
    <t>MARGARITA SILVA</t>
  </si>
  <si>
    <t>23636783</t>
  </si>
  <si>
    <t>3612</t>
  </si>
  <si>
    <t>715729</t>
  </si>
  <si>
    <t>201680012956382</t>
  </si>
  <si>
    <t>25000234200020150108800</t>
  </si>
  <si>
    <t>MARGARITA TEJADA</t>
  </si>
  <si>
    <t>34527080</t>
  </si>
  <si>
    <t>12397</t>
  </si>
  <si>
    <t>1095967</t>
  </si>
  <si>
    <t>201780013946012</t>
  </si>
  <si>
    <t>11001333502020150014300</t>
  </si>
  <si>
    <t>FLOR MARINA MARTINEZ</t>
  </si>
  <si>
    <t>20676040</t>
  </si>
  <si>
    <t>201720053729852</t>
  </si>
  <si>
    <t>ROSA MARIA PULIDO</t>
  </si>
  <si>
    <t>12115</t>
  </si>
  <si>
    <t>606249</t>
  </si>
  <si>
    <t>201880013123192</t>
  </si>
  <si>
    <t>11001310501420140071300</t>
  </si>
  <si>
    <t>GABRIEL ALFONSO DUQUE</t>
  </si>
  <si>
    <t>17144105</t>
  </si>
  <si>
    <t>21718</t>
  </si>
  <si>
    <t>1294320</t>
  </si>
  <si>
    <t>201880013115412</t>
  </si>
  <si>
    <t>11001333500820180024900</t>
  </si>
  <si>
    <t>MARIA NATIVIDAD GUERRA</t>
  </si>
  <si>
    <t>20612396</t>
  </si>
  <si>
    <t>JUL - AGO 2018</t>
  </si>
  <si>
    <t>15056</t>
  </si>
  <si>
    <t>936448</t>
  </si>
  <si>
    <t>201780010284502</t>
  </si>
  <si>
    <t>15001233300020160008500</t>
  </si>
  <si>
    <t>15001333301020160008500</t>
  </si>
  <si>
    <t>PABLO EMILIO AMAYA</t>
  </si>
  <si>
    <t>4290074</t>
  </si>
  <si>
    <t>OCT - NOV 2016</t>
  </si>
  <si>
    <t>50231</t>
  </si>
  <si>
    <t>2115614</t>
  </si>
  <si>
    <t>2020200500243212</t>
  </si>
  <si>
    <t>11001334204620190036400</t>
  </si>
  <si>
    <t>MIGUEL ANTONIO RODRIGUEZ</t>
  </si>
  <si>
    <t>19137777</t>
  </si>
  <si>
    <t>2018800103560132</t>
  </si>
  <si>
    <t>ROSAURA CORTES</t>
  </si>
  <si>
    <t>2020200501937402</t>
  </si>
  <si>
    <t>HERNANDO ALFREDO ESPEJO</t>
  </si>
  <si>
    <t>3845</t>
  </si>
  <si>
    <t>856431</t>
  </si>
  <si>
    <t>201620002270482</t>
  </si>
  <si>
    <t>11001333501020150087600</t>
  </si>
  <si>
    <t>FERNANDO PLATA</t>
  </si>
  <si>
    <t>19143899</t>
  </si>
  <si>
    <t>12157</t>
  </si>
  <si>
    <t>760616</t>
  </si>
  <si>
    <t>201720051006292</t>
  </si>
  <si>
    <t>25000232500020060377400</t>
  </si>
  <si>
    <t>LUIS EDUARDO OSMA</t>
  </si>
  <si>
    <t>79114180</t>
  </si>
  <si>
    <t>JUZGADO 053 ADMINISTRATIVO DE CIRCUITO JUDICIAL DE BOGOTÁ D.C.</t>
  </si>
  <si>
    <t>12271</t>
  </si>
  <si>
    <t>973928</t>
  </si>
  <si>
    <t>201720050450942</t>
  </si>
  <si>
    <t>11001334205620160022300</t>
  </si>
  <si>
    <t>FLOR ALICIA BARRERO</t>
  </si>
  <si>
    <t>21101335</t>
  </si>
  <si>
    <t>201550010752242</t>
  </si>
  <si>
    <t>MIGUEL ANGEL OLAYA</t>
  </si>
  <si>
    <t>3943</t>
  </si>
  <si>
    <t>717815</t>
  </si>
  <si>
    <t>201550010764502</t>
  </si>
  <si>
    <t>11001333571220150001300</t>
  </si>
  <si>
    <t>ANA PAULINA GARCIA</t>
  </si>
  <si>
    <t>20272109</t>
  </si>
  <si>
    <t>23485</t>
  </si>
  <si>
    <t>1373308</t>
  </si>
  <si>
    <t>2019200500237552</t>
  </si>
  <si>
    <t>11001333501420160036800</t>
  </si>
  <si>
    <t>MANUEL HERNANDO RAMIREZ</t>
  </si>
  <si>
    <t>17024106</t>
  </si>
  <si>
    <t>201880012097932</t>
  </si>
  <si>
    <t>RUTH YOLANDA CAIPA</t>
  </si>
  <si>
    <t>2177484</t>
  </si>
  <si>
    <t>2021200500262282</t>
  </si>
  <si>
    <t>MARTHA CELINA MOLANO</t>
  </si>
  <si>
    <t>12423</t>
  </si>
  <si>
    <t>1104832</t>
  </si>
  <si>
    <t>201770013795942</t>
  </si>
  <si>
    <t>11001333502020160047900</t>
  </si>
  <si>
    <t>AURA STELLA NUÑEZ</t>
  </si>
  <si>
    <t>41429208</t>
  </si>
  <si>
    <t>2019800102330632</t>
  </si>
  <si>
    <t>RICARDO ELIAS GOMEZ</t>
  </si>
  <si>
    <t>12167</t>
  </si>
  <si>
    <t>773712</t>
  </si>
  <si>
    <t>201720051005722</t>
  </si>
  <si>
    <t>11001333501720140054600</t>
  </si>
  <si>
    <t>DALILA VANEGAS</t>
  </si>
  <si>
    <t>31193333</t>
  </si>
  <si>
    <t>JUZGADO 017 ADMINISTRATIVO DE CIRCUITO DE BOGOTÁ D.C.</t>
  </si>
  <si>
    <t>3541</t>
  </si>
  <si>
    <t>681970</t>
  </si>
  <si>
    <t>201550011045452</t>
  </si>
  <si>
    <t>11001333502620140030200</t>
  </si>
  <si>
    <t>DIEGO MIGUEL CABRERA</t>
  </si>
  <si>
    <t>19176717</t>
  </si>
  <si>
    <t>12278</t>
  </si>
  <si>
    <t>991814</t>
  </si>
  <si>
    <t>201780011135422</t>
  </si>
  <si>
    <t>25000234200020160480800</t>
  </si>
  <si>
    <t>JAIRO SALVADOR CALDERON</t>
  </si>
  <si>
    <t>19212926</t>
  </si>
  <si>
    <t>ENE - FEB 2014</t>
  </si>
  <si>
    <t>6162</t>
  </si>
  <si>
    <t>MARIA ELENA RODRIGUEZ</t>
  </si>
  <si>
    <t>3904</t>
  </si>
  <si>
    <t>948832</t>
  </si>
  <si>
    <t>201620054104822</t>
  </si>
  <si>
    <t>11001333501820150076800</t>
  </si>
  <si>
    <t>PEDRO ANTONIO GONZALEZ</t>
  </si>
  <si>
    <t>19222216</t>
  </si>
  <si>
    <t>DIC - ENE 2017</t>
  </si>
  <si>
    <t>201550011045962</t>
  </si>
  <si>
    <t>MERCEDES GONZALEZ</t>
  </si>
  <si>
    <t>19350</t>
  </si>
  <si>
    <t>335913</t>
  </si>
  <si>
    <t>201870012445562</t>
  </si>
  <si>
    <t>76001233300620130018500</t>
  </si>
  <si>
    <t>JOSE OLIVERIO FERNANDEZ</t>
  </si>
  <si>
    <t>17148765</t>
  </si>
  <si>
    <t>NOV - DIC 2013</t>
  </si>
  <si>
    <t>201880012091632</t>
  </si>
  <si>
    <t>JORGE ARTURO MARTINEZ</t>
  </si>
  <si>
    <t>AUTO QUE REMITE EL PROCESO A DESPACHO DE DESCONGESTION</t>
  </si>
  <si>
    <t>3704</t>
  </si>
  <si>
    <t>707548</t>
  </si>
  <si>
    <t>201550010756022</t>
  </si>
  <si>
    <t>11001310502320150058600</t>
  </si>
  <si>
    <t>UGPP SI EFECTUO LA INDEXACION DE PRIMERA MESADA EN EL AA</t>
  </si>
  <si>
    <t>ELSA MARIA JARAMILLO</t>
  </si>
  <si>
    <t>41555177</t>
  </si>
  <si>
    <t>3917</t>
  </si>
  <si>
    <t>887186</t>
  </si>
  <si>
    <t>201680013056962</t>
  </si>
  <si>
    <t>11001310502420160037000</t>
  </si>
  <si>
    <t>PENSION POR APORTES(LEY 71/1988)</t>
  </si>
  <si>
    <t>TRINIDAD SILVA</t>
  </si>
  <si>
    <t>21229034</t>
  </si>
  <si>
    <t>33849</t>
  </si>
  <si>
    <t>516932</t>
  </si>
  <si>
    <t>201933849</t>
  </si>
  <si>
    <t>41001310500320140000500</t>
  </si>
  <si>
    <t>VICTOR HUGO MUÑOZ</t>
  </si>
  <si>
    <t>5911501</t>
  </si>
  <si>
    <t>35496</t>
  </si>
  <si>
    <t>2056536</t>
  </si>
  <si>
    <t>2019800102373432</t>
  </si>
  <si>
    <t>11001310502520180032800</t>
  </si>
  <si>
    <t>LUIS MIGUEL PLAZAS</t>
  </si>
  <si>
    <t>6753636</t>
  </si>
  <si>
    <t>6150</t>
  </si>
  <si>
    <t>ALBA YOLANDA DEL PILAR</t>
  </si>
  <si>
    <t>201880012512142</t>
  </si>
  <si>
    <t>JOSE IGNACIO VANEGAS</t>
  </si>
  <si>
    <t>2020200501724422</t>
  </si>
  <si>
    <t>RAFAEL ENRIQUE CASTILLO</t>
  </si>
  <si>
    <t>PEDRO CASTILLO</t>
  </si>
  <si>
    <t>12498</t>
  </si>
  <si>
    <t>1222164</t>
  </si>
  <si>
    <t>201820051396712</t>
  </si>
  <si>
    <t>11001333502120150043900</t>
  </si>
  <si>
    <t>AMIRIA ROJAS</t>
  </si>
  <si>
    <t>41530800</t>
  </si>
  <si>
    <t>12164</t>
  </si>
  <si>
    <t>770923</t>
  </si>
  <si>
    <t>201880050649562</t>
  </si>
  <si>
    <t>11001333570620150001700</t>
  </si>
  <si>
    <t>JOSE OCTAVIO ALVAREZ</t>
  </si>
  <si>
    <t>8342914</t>
  </si>
  <si>
    <t>12485</t>
  </si>
  <si>
    <t>1228330</t>
  </si>
  <si>
    <t>201880012025332</t>
  </si>
  <si>
    <t>11001333502120170038800</t>
  </si>
  <si>
    <t>LUIS EDILBERTO OSORIO</t>
  </si>
  <si>
    <t>17119615</t>
  </si>
  <si>
    <t>51726</t>
  </si>
  <si>
    <t>335549</t>
  </si>
  <si>
    <t>2020200500937832</t>
  </si>
  <si>
    <t>11001333500820130016700</t>
  </si>
  <si>
    <t>LEOPOLDO GARCIA</t>
  </si>
  <si>
    <t>368452</t>
  </si>
  <si>
    <t>MAY JUN 2020</t>
  </si>
  <si>
    <t>3622</t>
  </si>
  <si>
    <t>687524</t>
  </si>
  <si>
    <t>201550011045332</t>
  </si>
  <si>
    <t>11001333570620150000600</t>
  </si>
  <si>
    <t>PAULINO HERNANDEZ</t>
  </si>
  <si>
    <t>11253191</t>
  </si>
  <si>
    <t>201880050650402</t>
  </si>
  <si>
    <t>OSCAR NUMPAQUE</t>
  </si>
  <si>
    <t>31736</t>
  </si>
  <si>
    <t>2002820</t>
  </si>
  <si>
    <t>2019700101175752</t>
  </si>
  <si>
    <t>11001333704020180034400</t>
  </si>
  <si>
    <t>ESE HOSPITAL SAN RAFAEL</t>
  </si>
  <si>
    <t>890980814</t>
  </si>
  <si>
    <t>LUISA MARIA MORA</t>
  </si>
  <si>
    <t>37806040</t>
  </si>
  <si>
    <t>TRIBUNAL ADMINISTRATIVO 001 SECCIÓN PRIMERA DE CUNDINAMARCA</t>
  </si>
  <si>
    <t>33537</t>
  </si>
  <si>
    <t>2018354</t>
  </si>
  <si>
    <t>2019700101699962</t>
  </si>
  <si>
    <t>73001233300020190018000</t>
  </si>
  <si>
    <t>YESID RODRIGUEZ</t>
  </si>
  <si>
    <t>5900166</t>
  </si>
  <si>
    <t>MAY JUN 2019</t>
  </si>
  <si>
    <t>11324</t>
  </si>
  <si>
    <t>1200779</t>
  </si>
  <si>
    <t>4242</t>
  </si>
  <si>
    <t>05001233300020180062500</t>
  </si>
  <si>
    <t>ADRIANA BEATRIZ DELGADO</t>
  </si>
  <si>
    <t>21830839</t>
  </si>
  <si>
    <t>MAR - ABR 2018</t>
  </si>
  <si>
    <t>35499</t>
  </si>
  <si>
    <t>2007118</t>
  </si>
  <si>
    <t>2019800102526912</t>
  </si>
  <si>
    <t>11001333704420180036300</t>
  </si>
  <si>
    <t>MIRYAM REYES DE FAJARDO</t>
  </si>
  <si>
    <t>21167722</t>
  </si>
  <si>
    <t>31703</t>
  </si>
  <si>
    <t>1382074</t>
  </si>
  <si>
    <t>2019200500660762</t>
  </si>
  <si>
    <t>63001233300020180023300</t>
  </si>
  <si>
    <t>FERNANDO ARROYAVE</t>
  </si>
  <si>
    <t>9776180</t>
  </si>
  <si>
    <t>2176559</t>
  </si>
  <si>
    <t>2021200000292222</t>
  </si>
  <si>
    <t>CARLOS ALBERTO ECHEVERRY</t>
  </si>
  <si>
    <t>2019800100654172</t>
  </si>
  <si>
    <t>LUIS EDIL ROMERO</t>
  </si>
  <si>
    <t>201750053734622</t>
  </si>
  <si>
    <t>HERNANDO PAEZ</t>
  </si>
  <si>
    <t>13385</t>
  </si>
  <si>
    <t>1073922</t>
  </si>
  <si>
    <t>201720052855892</t>
  </si>
  <si>
    <t>47001233300020170005900</t>
  </si>
  <si>
    <t>JORGE NIETO</t>
  </si>
  <si>
    <t>824634</t>
  </si>
  <si>
    <t>7764</t>
  </si>
  <si>
    <t>705614</t>
  </si>
  <si>
    <t>201670100515812</t>
  </si>
  <si>
    <t>73001233300520150030100</t>
  </si>
  <si>
    <t>PEDRO NEL CARRILLO</t>
  </si>
  <si>
    <t>3153590</t>
  </si>
  <si>
    <t>2018200503527202</t>
  </si>
  <si>
    <t>RUBIELA CARDONA</t>
  </si>
  <si>
    <t>51546</t>
  </si>
  <si>
    <t>449764</t>
  </si>
  <si>
    <t>2020200000801222</t>
  </si>
  <si>
    <t>11001333501220130015700</t>
  </si>
  <si>
    <t>WALTER DARIO LOPEZ</t>
  </si>
  <si>
    <t>19449105</t>
  </si>
  <si>
    <t>ABR MAY 2020</t>
  </si>
  <si>
    <t>2018800103549522</t>
  </si>
  <si>
    <t>CUSTODIA GARCIA</t>
  </si>
  <si>
    <t>21743</t>
  </si>
  <si>
    <t>1307442</t>
  </si>
  <si>
    <t>2018800103551502</t>
  </si>
  <si>
    <t>11001333500720180024700</t>
  </si>
  <si>
    <t>SILVESTRE MENDEZ</t>
  </si>
  <si>
    <t>19096108</t>
  </si>
  <si>
    <t>3818</t>
  </si>
  <si>
    <t>853242</t>
  </si>
  <si>
    <t>201680011792042</t>
  </si>
  <si>
    <t>11001333501620150084400</t>
  </si>
  <si>
    <t>JOSE ORLANDO OCAMPO</t>
  </si>
  <si>
    <t>17165592</t>
  </si>
  <si>
    <t>2183379</t>
  </si>
  <si>
    <t>2021200500211342</t>
  </si>
  <si>
    <t>CANDELARIA AMADOR</t>
  </si>
  <si>
    <t>12472</t>
  </si>
  <si>
    <t>499536</t>
  </si>
  <si>
    <t>201880012826132</t>
  </si>
  <si>
    <t>05001233300020140040800</t>
  </si>
  <si>
    <t>RELIQUIDACION PENSION POST MORTEM</t>
  </si>
  <si>
    <t>DORA ANGELA MURIEL</t>
  </si>
  <si>
    <t>21729161</t>
  </si>
  <si>
    <t>ALBERTO ANGEL ANGEL</t>
  </si>
  <si>
    <t>8283234</t>
  </si>
  <si>
    <t>JUN - JUL 2014</t>
  </si>
  <si>
    <t>3918</t>
  </si>
  <si>
    <t>883608</t>
  </si>
  <si>
    <t>201680013058322</t>
  </si>
  <si>
    <t>11001310500820150094700</t>
  </si>
  <si>
    <t>FONDO DE PASIVO SOCIAL DE LA EMPRESA PUERTOS DE COLOMBIA</t>
  </si>
  <si>
    <t>DIVA SIERRA</t>
  </si>
  <si>
    <t>26012715</t>
  </si>
  <si>
    <t>FERNANDO PALMETT</t>
  </si>
  <si>
    <t>5550720</t>
  </si>
  <si>
    <t>TRIBUNAL SUPERIOR 001 SALA LABORAL DE BOGOTÁ D.C.</t>
  </si>
  <si>
    <t>12501</t>
  </si>
  <si>
    <t>1222165</t>
  </si>
  <si>
    <t>201880012512072</t>
  </si>
  <si>
    <t>11001310501420170049500</t>
  </si>
  <si>
    <t>ANA DE JESUS MANOSALVA</t>
  </si>
  <si>
    <t>27760187</t>
  </si>
  <si>
    <t>AQUILINO ANTONIO MARQUEZ</t>
  </si>
  <si>
    <t>1758832</t>
  </si>
  <si>
    <t>31587</t>
  </si>
  <si>
    <t>1387035</t>
  </si>
  <si>
    <t>2019800100604352</t>
  </si>
  <si>
    <t>11001310502320190002700</t>
  </si>
  <si>
    <t>JOSE VICENTE VARON</t>
  </si>
  <si>
    <t>14223342</t>
  </si>
  <si>
    <t>JUZGADO 023 LABORAL DE CIRCUITO DE BOGOTÁ D.C.</t>
  </si>
  <si>
    <t>FEB MAR  2019</t>
  </si>
  <si>
    <t>3689</t>
  </si>
  <si>
    <t>754685</t>
  </si>
  <si>
    <t>201550010742432</t>
  </si>
  <si>
    <t>11001333171120140001300</t>
  </si>
  <si>
    <t>HUGO PULIDO</t>
  </si>
  <si>
    <t>19228011</t>
  </si>
  <si>
    <t>12321</t>
  </si>
  <si>
    <t>1026988</t>
  </si>
  <si>
    <t>201880050650432</t>
  </si>
  <si>
    <t>11001333501220160036200</t>
  </si>
  <si>
    <t>ADOLFO ANTONIO ALBARRACIN</t>
  </si>
  <si>
    <t>5219024</t>
  </si>
  <si>
    <t>12513</t>
  </si>
  <si>
    <t>1238599</t>
  </si>
  <si>
    <t>201880013115782</t>
  </si>
  <si>
    <t>11001333501220160049000</t>
  </si>
  <si>
    <t>JAIME RODRIGUEZ</t>
  </si>
  <si>
    <t>308563</t>
  </si>
  <si>
    <t>3855</t>
  </si>
  <si>
    <t>850902</t>
  </si>
  <si>
    <t>201680012537912</t>
  </si>
  <si>
    <t>11001333502620150054800</t>
  </si>
  <si>
    <t>LIBARDO DUQUE</t>
  </si>
  <si>
    <t>8296949</t>
  </si>
  <si>
    <t>63088</t>
  </si>
  <si>
    <t>2086533</t>
  </si>
  <si>
    <t>2020200501547242</t>
  </si>
  <si>
    <t>11001333704320190010500</t>
  </si>
  <si>
    <t>CLARA SOFIA HIDALGO</t>
  </si>
  <si>
    <t>41555779</t>
  </si>
  <si>
    <t>70758</t>
  </si>
  <si>
    <t>2041563</t>
  </si>
  <si>
    <t>2021200500588032</t>
  </si>
  <si>
    <t>11001310502420190009700</t>
  </si>
  <si>
    <t>GUILLERMO RODRIGO HUERTAS</t>
  </si>
  <si>
    <t>11337873</t>
  </si>
  <si>
    <t>31715</t>
  </si>
  <si>
    <t>1375577</t>
  </si>
  <si>
    <t>2019200500223582</t>
  </si>
  <si>
    <t>25000234200020180182300</t>
  </si>
  <si>
    <t>11001234200020180182300</t>
  </si>
  <si>
    <t>LESBIA MARIA DELGADO</t>
  </si>
  <si>
    <t>33151212</t>
  </si>
  <si>
    <t>3562</t>
  </si>
  <si>
    <t>707698</t>
  </si>
  <si>
    <t>201550011046112</t>
  </si>
  <si>
    <t>11001333501220140011100</t>
  </si>
  <si>
    <t>MANUEL GREGORIO MONTIEL</t>
  </si>
  <si>
    <t>902699</t>
  </si>
  <si>
    <t>35463</t>
  </si>
  <si>
    <t>2049831</t>
  </si>
  <si>
    <t>2019200502511892</t>
  </si>
  <si>
    <t>11001333502420150039900</t>
  </si>
  <si>
    <t>GLADYS LUCIA TORO</t>
  </si>
  <si>
    <t>41734847</t>
  </si>
  <si>
    <t>ORLANDO CONCHA</t>
  </si>
  <si>
    <t>19222617</t>
  </si>
  <si>
    <t>2192255</t>
  </si>
  <si>
    <t>26239</t>
  </si>
  <si>
    <t>1387107</t>
  </si>
  <si>
    <t>2019200500760722</t>
  </si>
  <si>
    <t>11001333704120180037400</t>
  </si>
  <si>
    <t>MARIO ALBERTO FERNANDEZ</t>
  </si>
  <si>
    <t>12614119</t>
  </si>
  <si>
    <t>TRIBUNAL ADMINISTRATIVO 001 SECCIÓN CUARTA DE CUNDINAMARCA</t>
  </si>
  <si>
    <t>12101</t>
  </si>
  <si>
    <t>510279</t>
  </si>
  <si>
    <t>5585</t>
  </si>
  <si>
    <t>11001333170720110004700</t>
  </si>
  <si>
    <t>MARIA ESPERANZA CANO</t>
  </si>
  <si>
    <t>21671606</t>
  </si>
  <si>
    <t>EDUARDO GARCIA</t>
  </si>
  <si>
    <t>629890</t>
  </si>
  <si>
    <t>TERCERA INSTANCIA EXTRAORDINARIOS</t>
  </si>
  <si>
    <t>12316</t>
  </si>
  <si>
    <t>1026850</t>
  </si>
  <si>
    <t>201780011646442</t>
  </si>
  <si>
    <t>11001333501220150089400</t>
  </si>
  <si>
    <t>GABRIEL ANTONIO</t>
  </si>
  <si>
    <t>17194537</t>
  </si>
  <si>
    <t>3540</t>
  </si>
  <si>
    <t>715777</t>
  </si>
  <si>
    <t>201550011046422</t>
  </si>
  <si>
    <t>11001333502020140058700</t>
  </si>
  <si>
    <t>IMELDA PACHON</t>
  </si>
  <si>
    <t>23489815</t>
  </si>
  <si>
    <t>PABLO EMILIO RAMIREZ</t>
  </si>
  <si>
    <t>164626</t>
  </si>
  <si>
    <t>67307</t>
  </si>
  <si>
    <t>2131597</t>
  </si>
  <si>
    <t>2020200501939652</t>
  </si>
  <si>
    <t>11001310503020190076600</t>
  </si>
  <si>
    <t>CLAUDIA PATRICIA LOPEZ</t>
  </si>
  <si>
    <t>51743633</t>
  </si>
  <si>
    <t>JUZGADO 030 LABORAL DE CIRCUITO DE BOGOTÁ D.C.</t>
  </si>
  <si>
    <t>12475</t>
  </si>
  <si>
    <t>1215079</t>
  </si>
  <si>
    <t>201880012012392</t>
  </si>
  <si>
    <t>11001333501720170035500</t>
  </si>
  <si>
    <t>DEVOLUCION DE LOS DESCUENTOS APLICADOS POR REAJUSTE PENSIONAL</t>
  </si>
  <si>
    <t>HERNAN GARCIA</t>
  </si>
  <si>
    <t>11295568</t>
  </si>
  <si>
    <t>12224</t>
  </si>
  <si>
    <t>889158</t>
  </si>
  <si>
    <t>201820052058262</t>
  </si>
  <si>
    <t>11001333570120150001500</t>
  </si>
  <si>
    <t>ISABEL CRISTINA DELGADILLO</t>
  </si>
  <si>
    <t>41575710</t>
  </si>
  <si>
    <t>32041</t>
  </si>
  <si>
    <t>2024433</t>
  </si>
  <si>
    <t>2019700101268282</t>
  </si>
  <si>
    <t>73001233300420190013300</t>
  </si>
  <si>
    <t>MARIA LUISA PINTO</t>
  </si>
  <si>
    <t>38217111</t>
  </si>
  <si>
    <t>35452</t>
  </si>
  <si>
    <t>2054901</t>
  </si>
  <si>
    <t>2019800102331942</t>
  </si>
  <si>
    <t>11001310501420190016900</t>
  </si>
  <si>
    <t>HECTOR FABIO ORTIZ</t>
  </si>
  <si>
    <t>7531801</t>
  </si>
  <si>
    <t>12177</t>
  </si>
  <si>
    <t>817175</t>
  </si>
  <si>
    <t>201880013125602</t>
  </si>
  <si>
    <t>11001333502920150026200</t>
  </si>
  <si>
    <t>JOSE DELFIN TELLEZ</t>
  </si>
  <si>
    <t>2332772</t>
  </si>
  <si>
    <t>32482</t>
  </si>
  <si>
    <t>1351080</t>
  </si>
  <si>
    <t>2019700100609122</t>
  </si>
  <si>
    <t>15001233300020180067900</t>
  </si>
  <si>
    <t>GLADYS MARIA VILLALOBOS</t>
  </si>
  <si>
    <t>23628975</t>
  </si>
  <si>
    <t>ENE FEB 2019</t>
  </si>
  <si>
    <t>12447</t>
  </si>
  <si>
    <t>1119186</t>
  </si>
  <si>
    <t>201880013115592</t>
  </si>
  <si>
    <t>11001310500220170060500</t>
  </si>
  <si>
    <t>BENEFICIARO INDEMNIZACION POR DESPIDO SIN JUSTA CAUSA</t>
  </si>
  <si>
    <t>MILTON JULIO VASQUEZ</t>
  </si>
  <si>
    <t>19251604</t>
  </si>
  <si>
    <t>JUZGADO 002 LABORAL DE CIRCUITO DE BOGOTÁ D.C.</t>
  </si>
  <si>
    <t>2151657</t>
  </si>
  <si>
    <t>12235</t>
  </si>
  <si>
    <t>947158</t>
  </si>
  <si>
    <t>201780012100402</t>
  </si>
  <si>
    <t>11001333500720160043700</t>
  </si>
  <si>
    <t>ANGELA ROSA JARAMILLO</t>
  </si>
  <si>
    <t>38957736</t>
  </si>
  <si>
    <t>JOSE ANGEL CUBILLOS</t>
  </si>
  <si>
    <t>2482875</t>
  </si>
  <si>
    <t>12318</t>
  </si>
  <si>
    <t>1028810</t>
  </si>
  <si>
    <t>201780012098222</t>
  </si>
  <si>
    <t>25000234200020160554300</t>
  </si>
  <si>
    <t>HILVA BEATRIZ FAJARDO</t>
  </si>
  <si>
    <t>41404063</t>
  </si>
  <si>
    <t>21722</t>
  </si>
  <si>
    <t>1305787</t>
  </si>
  <si>
    <t>2018800103549412</t>
  </si>
  <si>
    <t>11001333502320160011600</t>
  </si>
  <si>
    <t>ANGEL ELIECER MONTES</t>
  </si>
  <si>
    <t>2832249</t>
  </si>
  <si>
    <t>3613</t>
  </si>
  <si>
    <t>697661</t>
  </si>
  <si>
    <t>201550010752032</t>
  </si>
  <si>
    <t>25000234200020150214500</t>
  </si>
  <si>
    <t>GILBERTO POVEDA</t>
  </si>
  <si>
    <t>17135341</t>
  </si>
  <si>
    <t>12409</t>
  </si>
  <si>
    <t>1097125</t>
  </si>
  <si>
    <t>201880012036102</t>
  </si>
  <si>
    <t>11001334205320170034200</t>
  </si>
  <si>
    <t>LUIS EDUARDO FORERO</t>
  </si>
  <si>
    <t>11333915</t>
  </si>
  <si>
    <t>37095</t>
  </si>
  <si>
    <t>656079</t>
  </si>
  <si>
    <t>201880012104202</t>
  </si>
  <si>
    <t>11001310502720150012300</t>
  </si>
  <si>
    <t>COMPARTIBILIDAD PENSIONAL</t>
  </si>
  <si>
    <t>DAGOBERTO CARDONA</t>
  </si>
  <si>
    <t>1256419</t>
  </si>
  <si>
    <t>JUZGADO 027 LABORAL DE CIRCUITO DE BOGOTÁ D.C.</t>
  </si>
  <si>
    <t>12269</t>
  </si>
  <si>
    <t>989263</t>
  </si>
  <si>
    <t>201780010715682</t>
  </si>
  <si>
    <t>11001310500320160067300</t>
  </si>
  <si>
    <t>JUAN FRANCISCO CASTAÑEDA</t>
  </si>
  <si>
    <t>9465471</t>
  </si>
  <si>
    <t>AUTO ORDENA REQUERIR PROCESO PASIVA</t>
  </si>
  <si>
    <t>3649</t>
  </si>
  <si>
    <t>735268</t>
  </si>
  <si>
    <t>201550011042122</t>
  </si>
  <si>
    <t>11001333501920140043700</t>
  </si>
  <si>
    <t>MYRIAM PIÑERES</t>
  </si>
  <si>
    <t>27760232</t>
  </si>
  <si>
    <t>JUZGADO 019 SECCIÓN SEGUNDA - ORAL ADMINISTRATIVO DE BOGOTÁ D.C.</t>
  </si>
  <si>
    <t>3738</t>
  </si>
  <si>
    <t>710826</t>
  </si>
  <si>
    <t>201550010763772</t>
  </si>
  <si>
    <t>11001333503020150051400</t>
  </si>
  <si>
    <t>GLORIA EMILIA ARIZA</t>
  </si>
  <si>
    <t>20305616</t>
  </si>
  <si>
    <t>44905</t>
  </si>
  <si>
    <t>396823</t>
  </si>
  <si>
    <t>201680011383182</t>
  </si>
  <si>
    <t>11001333502320130017500</t>
  </si>
  <si>
    <t>MARIA GLORIA CAPUTO</t>
  </si>
  <si>
    <t>41362095</t>
  </si>
  <si>
    <t>OCT - NOV 2013</t>
  </si>
  <si>
    <t>12216</t>
  </si>
  <si>
    <t>886014</t>
  </si>
  <si>
    <t>201880050935192</t>
  </si>
  <si>
    <t>11001333502820150082800</t>
  </si>
  <si>
    <t>GLORIA DEL CARMEN BERNAL</t>
  </si>
  <si>
    <t>23587072</t>
  </si>
  <si>
    <t>66736</t>
  </si>
  <si>
    <t>2144271</t>
  </si>
  <si>
    <t>2020200501692762</t>
  </si>
  <si>
    <t>11001333704420200006200</t>
  </si>
  <si>
    <t>MARCO ANTONIO OMAÑA</t>
  </si>
  <si>
    <t>1983263</t>
  </si>
  <si>
    <t>12333</t>
  </si>
  <si>
    <t>1019881</t>
  </si>
  <si>
    <t>201880050935552</t>
  </si>
  <si>
    <t>11001333502620160006100</t>
  </si>
  <si>
    <t>HUMBERTO TORRES</t>
  </si>
  <si>
    <t>19187855</t>
  </si>
  <si>
    <t>12378</t>
  </si>
  <si>
    <t>1081400</t>
  </si>
  <si>
    <t>201880050937132</t>
  </si>
  <si>
    <t>11001333502120150047700</t>
  </si>
  <si>
    <t>MIGUEL ELMER RODRIGUEZ</t>
  </si>
  <si>
    <t>19237402</t>
  </si>
  <si>
    <t>3136</t>
  </si>
  <si>
    <t>611698</t>
  </si>
  <si>
    <t>201520001632322</t>
  </si>
  <si>
    <t>76001233300620140149300</t>
  </si>
  <si>
    <t>MARIA CRISTINA YEPES</t>
  </si>
  <si>
    <t>31195476</t>
  </si>
  <si>
    <t>CONSEJO DE ESTADO - SECRETARIA GENERAL</t>
  </si>
  <si>
    <t>PRESENTACION DE PODER</t>
  </si>
  <si>
    <t>11945</t>
  </si>
  <si>
    <t>1162540</t>
  </si>
  <si>
    <t>201870050622212</t>
  </si>
  <si>
    <t>19001233300320170034100</t>
  </si>
  <si>
    <t>MIRIAM TOBAR</t>
  </si>
  <si>
    <t>29807609</t>
  </si>
  <si>
    <t>FEB - MAR 2018</t>
  </si>
  <si>
    <t>21760</t>
  </si>
  <si>
    <t>1316852</t>
  </si>
  <si>
    <t>201820053175862</t>
  </si>
  <si>
    <t>11001333704220180019300</t>
  </si>
  <si>
    <t>MARIA NUBIA LOPEZ</t>
  </si>
  <si>
    <t>41548791</t>
  </si>
  <si>
    <t>21761</t>
  </si>
  <si>
    <t>1298213</t>
  </si>
  <si>
    <t>2018800103561052</t>
  </si>
  <si>
    <t>11001333704220180019700</t>
  </si>
  <si>
    <t>DORIS SUAREZ</t>
  </si>
  <si>
    <t>41720260</t>
  </si>
  <si>
    <t>191</t>
  </si>
  <si>
    <t>1316840</t>
  </si>
  <si>
    <t>201820053436962</t>
  </si>
  <si>
    <t>11001333704220180020700</t>
  </si>
  <si>
    <t>JOSE ANTONIO GOMEZ</t>
  </si>
  <si>
    <t>19184341</t>
  </si>
  <si>
    <t>2185289</t>
  </si>
  <si>
    <t>12143</t>
  </si>
  <si>
    <t>754582</t>
  </si>
  <si>
    <t>201880050652822</t>
  </si>
  <si>
    <t>11001333170420140000500</t>
  </si>
  <si>
    <t>CARMEN ELISA LOZANO</t>
  </si>
  <si>
    <t>41756842</t>
  </si>
  <si>
    <t>3821</t>
  </si>
  <si>
    <t>824000</t>
  </si>
  <si>
    <t>201620001405552</t>
  </si>
  <si>
    <t>11001333570320150003600</t>
  </si>
  <si>
    <t>JULIETA FAJARDO</t>
  </si>
  <si>
    <t>41680863</t>
  </si>
  <si>
    <t>68712</t>
  </si>
  <si>
    <t>2183423</t>
  </si>
  <si>
    <t>2020200502450662</t>
  </si>
  <si>
    <t>11001310502720180051100</t>
  </si>
  <si>
    <t>MAXIMINO MONDRAGON</t>
  </si>
  <si>
    <t>3294679</t>
  </si>
  <si>
    <t>32547</t>
  </si>
  <si>
    <t>2024913</t>
  </si>
  <si>
    <t>2019200501526472</t>
  </si>
  <si>
    <t>73001233300020190018100</t>
  </si>
  <si>
    <t>ANA JUDITH AVILA</t>
  </si>
  <si>
    <t>38216935</t>
  </si>
  <si>
    <t>12512</t>
  </si>
  <si>
    <t>1237961</t>
  </si>
  <si>
    <t>201880012827862</t>
  </si>
  <si>
    <t>11001334204920180009500</t>
  </si>
  <si>
    <t>ADIELA BECERRA</t>
  </si>
  <si>
    <t>28813393</t>
  </si>
  <si>
    <t>12323</t>
  </si>
  <si>
    <t>1027300</t>
  </si>
  <si>
    <t>201880011648312</t>
  </si>
  <si>
    <t>11001333501220160036300</t>
  </si>
  <si>
    <t>LUZ MARINA HERNANDEZ</t>
  </si>
  <si>
    <t>41776820</t>
  </si>
  <si>
    <t>ARISTIDES PAEZ</t>
  </si>
  <si>
    <t>2866124</t>
  </si>
  <si>
    <t>NOTIFICACION POR ESTADO</t>
  </si>
  <si>
    <t>3887</t>
  </si>
  <si>
    <t>888252</t>
  </si>
  <si>
    <t>201680013743212</t>
  </si>
  <si>
    <t>11001333502220150068400</t>
  </si>
  <si>
    <t>AMPARO MOLINA</t>
  </si>
  <si>
    <t>21229671</t>
  </si>
  <si>
    <t>12386</t>
  </si>
  <si>
    <t>1107109</t>
  </si>
  <si>
    <t>201820053316642</t>
  </si>
  <si>
    <t>11001334205420170031800</t>
  </si>
  <si>
    <t>GERARDO CORDOBA</t>
  </si>
  <si>
    <t>2918885</t>
  </si>
  <si>
    <t>12456</t>
  </si>
  <si>
    <t>1128233</t>
  </si>
  <si>
    <t>201880050645622</t>
  </si>
  <si>
    <t>11001334205620170046000</t>
  </si>
  <si>
    <t>CARLOS ERNESTO ESPINOSA</t>
  </si>
  <si>
    <t>3697905</t>
  </si>
  <si>
    <t>50221</t>
  </si>
  <si>
    <t>2115232</t>
  </si>
  <si>
    <t>2020800100206492</t>
  </si>
  <si>
    <t>11001310500920190082600</t>
  </si>
  <si>
    <t>NO ACREDITA DEPENDENCIA ECONOMICA</t>
  </si>
  <si>
    <t>LUIS EVELIO GARZON</t>
  </si>
  <si>
    <t>202508</t>
  </si>
  <si>
    <t>JUZGADO 009 LABORAL DE CIRCUITO DE BOGOTÁ D.C.</t>
  </si>
  <si>
    <t>3841</t>
  </si>
  <si>
    <t>850898</t>
  </si>
  <si>
    <t>201680012537772</t>
  </si>
  <si>
    <t>11001333502620150076200</t>
  </si>
  <si>
    <t>ANGELA MARIA MEDINA</t>
  </si>
  <si>
    <t>21279475</t>
  </si>
  <si>
    <t>JOSE JAVIER RAMIREZ</t>
  </si>
  <si>
    <t>2534533</t>
  </si>
  <si>
    <t>16027</t>
  </si>
  <si>
    <t>504208</t>
  </si>
  <si>
    <t>201770012764642</t>
  </si>
  <si>
    <t>13001233300020140024200</t>
  </si>
  <si>
    <t>ADELA CRISTINA MARTINEZ</t>
  </si>
  <si>
    <t>23070679</t>
  </si>
  <si>
    <t>12353</t>
  </si>
  <si>
    <t>1066919</t>
  </si>
  <si>
    <t>201780053251002</t>
  </si>
  <si>
    <t>11001333501820150075200</t>
  </si>
  <si>
    <t>MARTHA HERRERA</t>
  </si>
  <si>
    <t>24292538</t>
  </si>
  <si>
    <t>63065</t>
  </si>
  <si>
    <t>2142523</t>
  </si>
  <si>
    <t>2020200001463742</t>
  </si>
  <si>
    <t>11001333704320200003200</t>
  </si>
  <si>
    <t>HOSPITAL DEPARTAMENTAL MARIA INMACULADA</t>
  </si>
  <si>
    <t>891180098</t>
  </si>
  <si>
    <t>MIGUEL ANGEL MENESES</t>
  </si>
  <si>
    <t>17625564</t>
  </si>
  <si>
    <t>63064</t>
  </si>
  <si>
    <t>2141900</t>
  </si>
  <si>
    <t>2020200501463082</t>
  </si>
  <si>
    <t>11001333704320200003300</t>
  </si>
  <si>
    <t>GEORGINA TRUJILLO</t>
  </si>
  <si>
    <t>26613723</t>
  </si>
  <si>
    <t>3884</t>
  </si>
  <si>
    <t>888769</t>
  </si>
  <si>
    <t>201620053098452</t>
  </si>
  <si>
    <t>11001333502520160009100</t>
  </si>
  <si>
    <t>BARBARA RUEDA</t>
  </si>
  <si>
    <t>20144393</t>
  </si>
  <si>
    <t>67300</t>
  </si>
  <si>
    <t>2153078</t>
  </si>
  <si>
    <t>2020200501937692</t>
  </si>
  <si>
    <t>25000234200020200026400</t>
  </si>
  <si>
    <t>MYRIAM ANZOLA</t>
  </si>
  <si>
    <t>20797867</t>
  </si>
  <si>
    <t>12365</t>
  </si>
  <si>
    <t>1078140</t>
  </si>
  <si>
    <t>201820053170692</t>
  </si>
  <si>
    <t>11001334204920160076300</t>
  </si>
  <si>
    <t>CESAR JULIO MALAGON</t>
  </si>
  <si>
    <t>1176696</t>
  </si>
  <si>
    <t>12398</t>
  </si>
  <si>
    <t>1137420</t>
  </si>
  <si>
    <t>201780013928712</t>
  </si>
  <si>
    <t>25000234200020160572300</t>
  </si>
  <si>
    <t>NELSON BOLIVAR OVIEDO</t>
  </si>
  <si>
    <t>79275800</t>
  </si>
  <si>
    <t>12106</t>
  </si>
  <si>
    <t>684469</t>
  </si>
  <si>
    <t>201780012097642</t>
  </si>
  <si>
    <t>25000234200020150092900</t>
  </si>
  <si>
    <t>WILSON MARULANDA</t>
  </si>
  <si>
    <t>19214993</t>
  </si>
  <si>
    <t>50187</t>
  </si>
  <si>
    <t>2116501</t>
  </si>
  <si>
    <t>2020200500243372</t>
  </si>
  <si>
    <t>11001333704220190037200</t>
  </si>
  <si>
    <t>AEROCIVIL</t>
  </si>
  <si>
    <t>900042744</t>
  </si>
  <si>
    <t>JAIME MORALES</t>
  </si>
  <si>
    <t>48868</t>
  </si>
  <si>
    <t>21768</t>
  </si>
  <si>
    <t>1313629</t>
  </si>
  <si>
    <t>2018800103916902</t>
  </si>
  <si>
    <t>11001333502320160048300</t>
  </si>
  <si>
    <t>LUIS EDUARDO URREGO</t>
  </si>
  <si>
    <t>19187327</t>
  </si>
  <si>
    <t>3695</t>
  </si>
  <si>
    <t>705055</t>
  </si>
  <si>
    <t>201550011044012</t>
  </si>
  <si>
    <t>11001310501120150025700</t>
  </si>
  <si>
    <t>ANA IMELDA VALDERRAMA</t>
  </si>
  <si>
    <t>23485653</t>
  </si>
  <si>
    <t>3536</t>
  </si>
  <si>
    <t>692041</t>
  </si>
  <si>
    <t>201550010747282</t>
  </si>
  <si>
    <t>11001333170720090002800</t>
  </si>
  <si>
    <t>GUILLERMO MENDEZ</t>
  </si>
  <si>
    <t>17188660</t>
  </si>
  <si>
    <t>3558</t>
  </si>
  <si>
    <t>713703</t>
  </si>
  <si>
    <t>201550011045522</t>
  </si>
  <si>
    <t>11001333501320130067400</t>
  </si>
  <si>
    <t>ANA LEONOR TORRES</t>
  </si>
  <si>
    <t>41616278</t>
  </si>
  <si>
    <t>3579</t>
  </si>
  <si>
    <t>521758</t>
  </si>
  <si>
    <t>201550010767012</t>
  </si>
  <si>
    <t>25000234200020140297500</t>
  </si>
  <si>
    <t>CUOTA PARTE PENSIONAL</t>
  </si>
  <si>
    <t>FONDO DE PREVISION SOCIAL DEL CONGRESO DE LA REPUBLICA</t>
  </si>
  <si>
    <t>899999734</t>
  </si>
  <si>
    <t>JAIME VIDAL</t>
  </si>
  <si>
    <t>53957</t>
  </si>
  <si>
    <t>3673</t>
  </si>
  <si>
    <t>702026</t>
  </si>
  <si>
    <t>201550011419982</t>
  </si>
  <si>
    <t>25000234200020150139500</t>
  </si>
  <si>
    <t>GRACIELA MARIA FANDIÑO</t>
  </si>
  <si>
    <t>21068494</t>
  </si>
  <si>
    <t>3859</t>
  </si>
  <si>
    <t>851992</t>
  </si>
  <si>
    <t>201680013736432</t>
  </si>
  <si>
    <t>25000234200020150576100</t>
  </si>
  <si>
    <t>RELIQUIDACION P.JUBILACION- R.E INPEC</t>
  </si>
  <si>
    <t>GERMAN RUIZ</t>
  </si>
  <si>
    <t>80365026</t>
  </si>
  <si>
    <t>12262</t>
  </si>
  <si>
    <t>181613</t>
  </si>
  <si>
    <t>201780011142072</t>
  </si>
  <si>
    <t>11001310500720100092500</t>
  </si>
  <si>
    <t>PEDRO VICENTE GONZALEZ</t>
  </si>
  <si>
    <t>6756274</t>
  </si>
  <si>
    <t>3910</t>
  </si>
  <si>
    <t>888080</t>
  </si>
  <si>
    <t>201680013743112</t>
  </si>
  <si>
    <t>11001333502520150083300</t>
  </si>
  <si>
    <t>HUGO RAFAEL MOLINA</t>
  </si>
  <si>
    <t>6763213</t>
  </si>
  <si>
    <t>19120</t>
  </si>
  <si>
    <t>887550</t>
  </si>
  <si>
    <t>201720052077492</t>
  </si>
  <si>
    <t>73001233300420160039100</t>
  </si>
  <si>
    <t>ADRIANA GISELLA LUGO</t>
  </si>
  <si>
    <t>65756741</t>
  </si>
  <si>
    <t>BUENAVENTURA LUGO</t>
  </si>
  <si>
    <t>1628900</t>
  </si>
  <si>
    <t>2186270</t>
  </si>
  <si>
    <t>12239</t>
  </si>
  <si>
    <t>788510</t>
  </si>
  <si>
    <t>201780010796442</t>
  </si>
  <si>
    <t>11001310503420150053300</t>
  </si>
  <si>
    <t>ALCALIS DE COLOMBIA</t>
  </si>
  <si>
    <t>ROSALBINA RODRIGUEZ</t>
  </si>
  <si>
    <t>21163757</t>
  </si>
  <si>
    <t>VICTOR MANUEL GARNICA</t>
  </si>
  <si>
    <t>468407</t>
  </si>
  <si>
    <t>32736</t>
  </si>
  <si>
    <t>2016274</t>
  </si>
  <si>
    <t>2019200501609482</t>
  </si>
  <si>
    <t>63001233300020190006700</t>
  </si>
  <si>
    <t>JESUS BALDOMERO RENTERIA</t>
  </si>
  <si>
    <t>4832569</t>
  </si>
  <si>
    <t>31720</t>
  </si>
  <si>
    <t>1372484</t>
  </si>
  <si>
    <t>2019700101177102</t>
  </si>
  <si>
    <t>11001333704020180037000</t>
  </si>
  <si>
    <t>LUIS CARLOS RODRIGUEZ</t>
  </si>
  <si>
    <t>17134833</t>
  </si>
  <si>
    <t>35417</t>
  </si>
  <si>
    <t>2050614</t>
  </si>
  <si>
    <t>2019200002498292</t>
  </si>
  <si>
    <t>11001333501020150055600</t>
  </si>
  <si>
    <t>MARIELA FUENTES</t>
  </si>
  <si>
    <t>41573628</t>
  </si>
  <si>
    <t>31979</t>
  </si>
  <si>
    <t>2024360</t>
  </si>
  <si>
    <t>2019700101267882</t>
  </si>
  <si>
    <t>73001233300420190013200</t>
  </si>
  <si>
    <t>RAFAEL HERNANDEZ</t>
  </si>
  <si>
    <t>14212784</t>
  </si>
  <si>
    <t>19129</t>
  </si>
  <si>
    <t>951586</t>
  </si>
  <si>
    <t>201770012381942</t>
  </si>
  <si>
    <t>73001233300120160040000</t>
  </si>
  <si>
    <t>PENSION JUBILACION. REGIMEN ESPECIAL CONTRALORIA</t>
  </si>
  <si>
    <t>LUZ MARINA MOYA</t>
  </si>
  <si>
    <t>38240246</t>
  </si>
  <si>
    <t>31731</t>
  </si>
  <si>
    <t>2024690</t>
  </si>
  <si>
    <t>2019200500677062</t>
  </si>
  <si>
    <t>73001233300120190002400</t>
  </si>
  <si>
    <t>MARIA DE JESUS QUINTERO</t>
  </si>
  <si>
    <t>65550286</t>
  </si>
  <si>
    <t>19263</t>
  </si>
  <si>
    <t>1124257</t>
  </si>
  <si>
    <t>201870012379352</t>
  </si>
  <si>
    <t>73001233300420170062100</t>
  </si>
  <si>
    <t>RELIQUIDACION PENSION RAMA JUDICIAL SIN TOPES</t>
  </si>
  <si>
    <t>LUIS AVELINO CORTES</t>
  </si>
  <si>
    <t>2893053</t>
  </si>
  <si>
    <t>DIC - ENE 2018</t>
  </si>
  <si>
    <t>31945</t>
  </si>
  <si>
    <t>2024347</t>
  </si>
  <si>
    <t>2019200501261732</t>
  </si>
  <si>
    <t>73001233300420190012900</t>
  </si>
  <si>
    <t>JOSE IGNACIO ANDRADE</t>
  </si>
  <si>
    <t>6021191</t>
  </si>
  <si>
    <t>26144</t>
  </si>
  <si>
    <t>1390143</t>
  </si>
  <si>
    <t>2019200500856712</t>
  </si>
  <si>
    <t>73001233300620180061300</t>
  </si>
  <si>
    <t>JORGE ISAAC ROMERO</t>
  </si>
  <si>
    <t>17161759</t>
  </si>
  <si>
    <t>GLORIA EUGENIA POLANCO</t>
  </si>
  <si>
    <t>28535985</t>
  </si>
  <si>
    <t>35408</t>
  </si>
  <si>
    <t>2050412</t>
  </si>
  <si>
    <t>2019800102526542</t>
  </si>
  <si>
    <t>11001333501020150078800</t>
  </si>
  <si>
    <t>11001333101020070040200</t>
  </si>
  <si>
    <t>OLINDA MONTOYA</t>
  </si>
  <si>
    <t>41466496</t>
  </si>
  <si>
    <t>31912</t>
  </si>
  <si>
    <t>2024307</t>
  </si>
  <si>
    <t>2019700101271122</t>
  </si>
  <si>
    <t>73001233300420190013100</t>
  </si>
  <si>
    <t>NORBEY ANTONIO DIAZ</t>
  </si>
  <si>
    <t>7511039</t>
  </si>
  <si>
    <t>32042</t>
  </si>
  <si>
    <t>2024636</t>
  </si>
  <si>
    <t>2019700101271002</t>
  </si>
  <si>
    <t>73001233300420190013000</t>
  </si>
  <si>
    <t>FABIOLA FIGUEROA</t>
  </si>
  <si>
    <t>41441273</t>
  </si>
  <si>
    <t>12519</t>
  </si>
  <si>
    <t>1093543</t>
  </si>
  <si>
    <t>6378</t>
  </si>
  <si>
    <t>11001310500920170037400</t>
  </si>
  <si>
    <t>EMPRESA NACIONAL MINERA LTDA.</t>
  </si>
  <si>
    <t>SI APLICA INDEXACION</t>
  </si>
  <si>
    <t>MARIA ISABEL DIAZ</t>
  </si>
  <si>
    <t>41616250</t>
  </si>
  <si>
    <t>35679</t>
  </si>
  <si>
    <t>2055537</t>
  </si>
  <si>
    <t>2019700102366902</t>
  </si>
  <si>
    <t>11001310502220190008500</t>
  </si>
  <si>
    <t>MARTHA BEATRIZ SANDOVAL</t>
  </si>
  <si>
    <t>36527157</t>
  </si>
  <si>
    <t>VICTOR MANUEL DIAZ</t>
  </si>
  <si>
    <t>1753573</t>
  </si>
  <si>
    <t>JUZGADO 022 LABORAL DE CIRCUITO DE BOGOTÁ D.C.</t>
  </si>
  <si>
    <t>JUL AGO</t>
  </si>
  <si>
    <t>37012</t>
  </si>
  <si>
    <t>664706</t>
  </si>
  <si>
    <t>201880011500242</t>
  </si>
  <si>
    <t>11001310501020150030100</t>
  </si>
  <si>
    <t>MARLENY MESA</t>
  </si>
  <si>
    <t>22173549</t>
  </si>
  <si>
    <t>JUZGADO 010 LABORAL DE CIRCUITO DE BOGOTÁ D.C.</t>
  </si>
  <si>
    <t>17778</t>
  </si>
  <si>
    <t>732140</t>
  </si>
  <si>
    <t>14939</t>
  </si>
  <si>
    <t>11001310502120150077200</t>
  </si>
  <si>
    <t>PERILLA MARCO</t>
  </si>
  <si>
    <t>5756448</t>
  </si>
  <si>
    <t>37009</t>
  </si>
  <si>
    <t>1388623</t>
  </si>
  <si>
    <t>201550010756472</t>
  </si>
  <si>
    <t>11001310501520150052600</t>
  </si>
  <si>
    <t>GUSTAVO CORREA</t>
  </si>
  <si>
    <t>10077282</t>
  </si>
  <si>
    <t>3807</t>
  </si>
  <si>
    <t>772934</t>
  </si>
  <si>
    <t>201520001353952</t>
  </si>
  <si>
    <t>11001333571020150002500</t>
  </si>
  <si>
    <t>DIEGO LEIVA</t>
  </si>
  <si>
    <t>19103430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</si>
</sst>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"/>
    <numFmt numFmtId="165" formatCode="0.0%"/>
  </numFmts>
  <fonts count="8">
    <font>
      <sz val="11"/>
      <name val="Calibri"/>
    </font>
    <font>
      <b/>
      <sz val="11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1"/>
      <color theme="9" tint="-0.499984740745262"/>
      <name val="Calibri"/>
      <family val="2"/>
    </font>
    <font>
      <sz val="12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0" applyNumberFormat="1"/>
    <xf numFmtId="164" fontId="0" fillId="0" borderId="0" xfId="2" applyNumberFormat="1" applyFont="1"/>
    <xf numFmtId="1" fontId="2" fillId="0" borderId="1" xfId="0" applyNumberFormat="1" applyFont="1" applyBorder="1" applyAlignment="1">
      <alignment horizontal="right"/>
    </xf>
    <xf numFmtId="10" fontId="0" fillId="0" borderId="1" xfId="1" applyNumberFormat="1" applyFont="1" applyBorder="1"/>
    <xf numFmtId="164" fontId="0" fillId="0" borderId="1" xfId="0" applyNumberFormat="1" applyBorder="1"/>
    <xf numFmtId="164" fontId="0" fillId="0" borderId="1" xfId="2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14" fontId="0" fillId="0" borderId="0" xfId="0" applyNumberFormat="1"/>
    <xf numFmtId="0" fontId="1" fillId="4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164" fontId="1" fillId="0" borderId="0" xfId="2" applyNumberFormat="1" applyFont="1"/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/>
    <xf numFmtId="0" fontId="2" fillId="0" borderId="1" xfId="0" applyFont="1" applyBorder="1" applyProtection="1">
      <protection locked="0"/>
    </xf>
    <xf numFmtId="14" fontId="2" fillId="0" borderId="1" xfId="0" applyNumberFormat="1" applyFont="1" applyBorder="1" applyAlignment="1" applyProtection="1">
      <alignment horizontal="right"/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9" fontId="0" fillId="0" borderId="0" xfId="0" applyNumberFormat="1"/>
    <xf numFmtId="0" fontId="1" fillId="0" borderId="0" xfId="0" applyFont="1" applyAlignment="1">
      <alignment horizontal="center"/>
    </xf>
    <xf numFmtId="165" fontId="0" fillId="0" borderId="0" xfId="0" applyNumberFormat="1"/>
    <xf numFmtId="0" fontId="3" fillId="0" borderId="0" xfId="0" applyFont="1" applyAlignment="1">
      <alignment horizontal="center" wrapText="1"/>
    </xf>
    <xf numFmtId="0" fontId="0" fillId="2" borderId="0" xfId="0" applyFill="1"/>
    <xf numFmtId="0" fontId="0" fillId="6" borderId="0" xfId="0" applyFill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3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0" fillId="2" borderId="0" xfId="0" applyFill="1" applyAlignment="1"/>
    <xf numFmtId="0" fontId="0" fillId="0" borderId="0" xfId="0" applyAlignment="1"/>
    <xf numFmtId="0" fontId="0" fillId="6" borderId="0" xfId="0" applyFill="1" applyAlignment="1"/>
    <xf numFmtId="0" fontId="3" fillId="0" borderId="0" xfId="0" applyFont="1" applyAlignment="1"/>
    <xf numFmtId="16" fontId="3" fillId="0" borderId="0" xfId="0" quotePrefix="1" applyNumberFormat="1" applyFont="1"/>
    <xf numFmtId="0" fontId="1" fillId="0" borderId="0" xfId="0" applyFont="1"/>
    <xf numFmtId="165" fontId="0" fillId="0" borderId="1" xfId="1" applyNumberFormat="1" applyFont="1" applyBorder="1" applyAlignment="1">
      <alignment horizontal="center"/>
    </xf>
    <xf numFmtId="10" fontId="6" fillId="0" borderId="1" xfId="1" applyNumberFormat="1" applyFon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49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14" fontId="7" fillId="0" borderId="0" xfId="0" applyNumberFormat="1" applyFont="1" applyAlignment="1" applyProtection="1">
      <alignment horizontal="right"/>
      <protection locked="0"/>
    </xf>
  </cellXfs>
  <cellStyles count="3">
    <cellStyle name="Millares" xfId="2" builtinId="3"/>
    <cellStyle name="Normal" xfId="0" builtinId="0"/>
    <cellStyle name="Porcentaje" xfId="1" builtinId="5"/>
  </cellStyles>
  <dxfs count="10">
    <dxf>
      <fill>
        <patternFill>
          <bgColor rgb="FF92D05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LSON ESTEBAN BAZURTO NAVARRO" refreshedDate="44257.405129629631" createdVersion="6" refreshedVersion="6" minRefreshableVersion="3" recordCount="1001" xr:uid="{72C961C1-AE6A-4604-B611-15C4BCDE37D5}">
  <cacheSource type="worksheet">
    <worksheetSource ref="A5:BB1006" sheet="Aplicacion ANS"/>
  </cacheSource>
  <cacheFields count="54">
    <cacheField name="No." numFmtId="0">
      <sharedItems containsString="0" containsBlank="1" containsNumber="1" containsInteger="1" minValue="1" maxValue="1000"/>
    </cacheField>
    <cacheField name="IDPROCESOTEMIS" numFmtId="0">
      <sharedItems containsBlank="1"/>
    </cacheField>
    <cacheField name="ID EKOGUI" numFmtId="0">
      <sharedItems containsBlank="1"/>
    </cacheField>
    <cacheField name="ENTIDAD" numFmtId="0">
      <sharedItems containsBlank="1"/>
    </cacheField>
    <cacheField name="NUMRADICADODOCUMENTIC" numFmtId="0">
      <sharedItems containsBlank="1"/>
    </cacheField>
    <cacheField name="RADICADOPROCESOACTUAL" numFmtId="0">
      <sharedItems containsBlank="1"/>
    </cacheField>
    <cacheField name="IDPROCESO" numFmtId="0">
      <sharedItems containsString="0" containsBlank="1" containsNumber="1" containsInteger="1" minValue="152" maxValue="69848"/>
    </cacheField>
    <cacheField name="BASE RECEPCIONADA" numFmtId="0">
      <sharedItems containsBlank="1"/>
    </cacheField>
    <cacheField name="FONDO" numFmtId="0">
      <sharedItems containsBlank="1"/>
    </cacheField>
    <cacheField name="PRETENSION PRINCIPAL" numFmtId="0">
      <sharedItems containsBlank="1"/>
    </cacheField>
    <cacheField name="REGIMEN  SUBCAUSA" numFmtId="0">
      <sharedItems containsBlank="1"/>
    </cacheField>
    <cacheField name="RADICADOPROCESOINICIAL" numFmtId="0">
      <sharedItems containsBlank="1"/>
    </cacheField>
    <cacheField name="NOMBREDEMANDANTE" numFmtId="0">
      <sharedItems containsBlank="1"/>
    </cacheField>
    <cacheField name="IDENTIFICACIONDEMANDANTE" numFmtId="0">
      <sharedItems containsBlank="1"/>
    </cacheField>
    <cacheField name="NOMBRECAUSANTE" numFmtId="0">
      <sharedItems containsBlank="1"/>
    </cacheField>
    <cacheField name="IDENTIFICACIONCAUSANTE" numFmtId="0">
      <sharedItems containsBlank="1"/>
    </cacheField>
    <cacheField name="TOTALDEMANDANTES" numFmtId="0">
      <sharedItems containsString="0" containsBlank="1" containsNumber="1" containsInteger="1" minValue="1" maxValue="7"/>
    </cacheField>
    <cacheField name="NOMBREJUZGADO" numFmtId="0">
      <sharedItems containsBlank="1"/>
    </cacheField>
    <cacheField name="CIUDAD" numFmtId="0">
      <sharedItems containsBlank="1"/>
    </cacheField>
    <cacheField name="DEPARTAMENTO" numFmtId="0">
      <sharedItems containsBlank="1"/>
    </cacheField>
    <cacheField name="TIPOPROCESO" numFmtId="0">
      <sharedItems containsBlank="1"/>
    </cacheField>
    <cacheField name="SUBTIPOPROCESO" numFmtId="0">
      <sharedItems containsBlank="1"/>
    </cacheField>
    <cacheField name="JURISDICCION" numFmtId="0">
      <sharedItems containsBlank="1"/>
    </cacheField>
    <cacheField name="TIPOLOGIAS" numFmtId="0">
      <sharedItems containsBlank="1"/>
    </cacheField>
    <cacheField name="VALORPRETENSION" numFmtId="0">
      <sharedItems containsString="0" containsBlank="1" containsNumber="1" containsInteger="1" minValue="0" maxValue="631058353"/>
    </cacheField>
    <cacheField name="VALORPROVISIONES" numFmtId="0">
      <sharedItems containsBlank="1" containsMixedTypes="1" containsNumber="1" containsInteger="1" minValue="0" maxValue="591430043"/>
    </cacheField>
    <cacheField name="CUANTIA" numFmtId="0">
      <sharedItems containsBlank="1" containsMixedTypes="1" containsNumber="1" containsInteger="1" minValue="716519" maxValue="631058353"/>
    </cacheField>
    <cacheField name="FECHA PRESENTACION DE LA DEMANDA" numFmtId="0">
      <sharedItems containsNonDate="0" containsDate="1" containsString="0" containsBlank="1" minDate="2005-01-28T00:00:00" maxDate="2020-11-15T00:00:00"/>
    </cacheField>
    <cacheField name="FECHA AUTO QUE ADMITE PROCESO" numFmtId="0">
      <sharedItems containsNonDate="0" containsDate="1" containsString="0" containsBlank="1" minDate="2012-12-07T00:00:00" maxDate="2021-01-29T00:00:00"/>
    </cacheField>
    <cacheField name="FECHACREACIONPROCESO" numFmtId="0">
      <sharedItems containsNonDate="0" containsDate="1" containsString="0" containsBlank="1" minDate="2018-11-06T00:00:00" maxDate="2021-02-24T00:00:00"/>
    </cacheField>
    <cacheField name="FECHA INGRESO" numFmtId="0">
      <sharedItems containsBlank="1"/>
    </cacheField>
    <cacheField name="ETAPAPROCESAL" numFmtId="0">
      <sharedItems containsBlank="1"/>
    </cacheField>
    <cacheField name="TIPOACTUACION" numFmtId="0">
      <sharedItems containsBlank="1"/>
    </cacheField>
    <cacheField name="FECHAACTUACION" numFmtId="0">
      <sharedItems containsNonDate="0" containsDate="1" containsString="0" containsBlank="1" minDate="2021-02-01T00:00:00" maxDate="2021-02-25T00:00:00"/>
    </cacheField>
    <cacheField name="FECHAREGISTRO" numFmtId="0">
      <sharedItems containsNonDate="0" containsDate="1" containsString="0" containsBlank="1" minDate="2021-02-01T00:00:00" maxDate="2021-02-25T00:00:00"/>
    </cacheField>
    <cacheField name="FECHA_x000a_VENCIMIENTO_x000a_ACTUACION" numFmtId="0">
      <sharedItems containsDate="1" containsBlank="1" containsMixedTypes="1" minDate="2021-02-03T00:00:00" maxDate="2021-02-27T00:00:00"/>
    </cacheField>
    <cacheField name="EN TERMINO" numFmtId="0">
      <sharedItems containsNonDate="0" containsString="0" containsBlank="1"/>
    </cacheField>
    <cacheField name="PIEZA_x000a_CARGADA" numFmtId="0">
      <sharedItems containsNonDate="0" containsString="0" containsBlank="1"/>
    </cacheField>
    <cacheField name="Clasificación de actuación" numFmtId="0">
      <sharedItems containsBlank="1" count="9">
        <s v="No existe"/>
        <s v="SENTENCIAS"/>
        <s v="ACTUACIONES"/>
        <s v="LIQUIDACIÓN_DEL_CREDITO"/>
        <s v="AUDIENCIAS"/>
        <s v="APELACION"/>
        <s v="CONTESTACIÓN_DE_DEMANDAS"/>
        <s v=""/>
        <m/>
      </sharedItems>
    </cacheField>
    <cacheField name="DIAS HABILES DIFERENCIA" numFmtId="0">
      <sharedItems containsString="0" containsBlank="1" containsNumber="1" containsInteger="1" minValue="-7" maxValue="14"/>
    </cacheField>
    <cacheField name="SANCION" numFmtId="0">
      <sharedItems containsBlank="1" count="3">
        <s v="No"/>
        <s v="Si"/>
        <m/>
      </sharedItems>
    </cacheField>
    <cacheField name="Dias sanción" numFmtId="0">
      <sharedItems containsString="0" containsBlank="1" containsNumber="1" containsInteger="1" minValue="0" maxValue="12"/>
    </cacheField>
    <cacheField name="ANS DIA  _x000a_1 a 2 - 0,2%_x000a_&gt; 2 - 0,5%" numFmtId="0">
      <sharedItems containsString="0" containsBlank="1" containsNumber="1" containsInteger="1" minValue="0" maxValue="0"/>
    </cacheField>
    <cacheField name="ANS DIA _x000a_3 a 7 - 2%_x000a_&gt; 7 - 5%" numFmtId="0">
      <sharedItems containsString="0" containsBlank="1" containsNumber="1" containsInteger="1" minValue="0" maxValue="0"/>
    </cacheField>
    <cacheField name="ANS DIA _x000a_2 a 5 - 3%_x000a_&gt; 6 - 6 %" numFmtId="0">
      <sharedItems containsString="0" containsBlank="1" containsNumber="1" containsInteger="1" minValue="0" maxValue="0"/>
    </cacheField>
    <cacheField name="Vencimiento _x000a_(Contestacion - apelación)_x000a_= 1 20%_x000a_&gt; 1 30%" numFmtId="0">
      <sharedItems containsString="0" containsBlank="1" containsNumber="1" containsInteger="1" minValue="0" maxValue="0"/>
    </cacheField>
    <cacheField name="Inasistencia _x000a_= 1 - 5%_x000a_&gt;= 2 - 10%" numFmtId="0">
      <sharedItems containsString="0" containsBlank="1" containsNumber="1" containsInteger="1" minValue="0" maxValue="0"/>
    </cacheField>
    <cacheField name="Vencimiento Reconvención _x000a_&gt;= 1 - 2%" numFmtId="0">
      <sharedItems containsString="0" containsBlank="1" containsNumber="1" containsInteger="1" minValue="0" maxValue="0"/>
    </cacheField>
    <cacheField name="Ekogui _x000a_2 a 5 días  3%_x000a_&gt; 6 - 6 %" numFmtId="0">
      <sharedItems containsNonDate="0" containsString="0" containsBlank="1"/>
    </cacheField>
    <cacheField name="Conciliacion_x000a_1 a 5 - 1%_x000a_&gt; 6 - 2 %" numFmtId="0">
      <sharedItems containsNonDate="0" containsString="0" containsBlank="1"/>
    </cacheField>
    <cacheField name="TOTAL PORCENTAJE DE  SANCIÓN A APLICAR" numFmtId="0">
      <sharedItems containsString="0" containsBlank="1" containsNumber="1" containsInteger="1" minValue="0" maxValue="0"/>
    </cacheField>
    <cacheField name="VALOR PROCESO ANTES IVA" numFmtId="164">
      <sharedItems containsString="0" containsBlank="1" containsNumber="1" containsInteger="1" minValue="37080" maxValue="37080"/>
    </cacheField>
    <cacheField name="VALOR A DESCONTAR POR PROCESO" numFmtId="164">
      <sharedItems containsString="0" containsBlank="1" containsNumber="1" containsInteger="1" minValue="0" maxValue="0"/>
    </cacheField>
    <cacheField name="Tipo sancion" numFmtId="0">
      <sharedItems containsString="0" containsBlank="1" containsNumber="1" containsInteger="1" minValue="0" maxValue="2" count="4">
        <n v="0"/>
        <n v="1"/>
        <n v="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1">
  <r>
    <n v="1"/>
    <s v="152"/>
    <s v="1263581"/>
    <s v="UNIDAD DE GESTIÓN PENSIONAL Y PARAFISCALES"/>
    <s v="'201820053365702"/>
    <s v="11001334205120180017200"/>
    <n v="152"/>
    <s v=""/>
    <s v="CAJA NACIONAL DE PREVISION SOCIAL CAJANAL E.I.C.E. - EN LIQUIDACION"/>
    <s v="ACCION DE LESIVIDAD"/>
    <s v=""/>
    <s v="11001334205120180017200"/>
    <s v="COLPENSIONES"/>
    <s v="900336004"/>
    <s v="ALCIRA ROJAS"/>
    <s v="20046857"/>
    <n v="1"/>
    <s v="JUZGADO 051 ADMINISTRATIVO DE CIRCUITO DE BOGOTÁ D.C."/>
    <s v="BOGOTA, D.C."/>
    <s v="BOGOTA, D. C."/>
    <s v="DEFENSA PASIVA PENSIONES"/>
    <s v="NULIDAD Y RESTABLECIMIENTO DEL DERECHO"/>
    <s v="ADMINISTRATIVA"/>
    <s v="ACCION DE LESIVIDAD"/>
    <n v="8851054"/>
    <n v="8146043"/>
    <n v="8851054"/>
    <d v="2018-04-21T00:00:00"/>
    <d v="2018-05-03T00:00:00"/>
    <d v="2018-11-06T00:00:00"/>
    <s v="2018-11-20"/>
    <s v="SEGUNDA INSTANCIA FALLO DEL RECURSO"/>
    <s v="AL DESPACHO"/>
    <d v="2021-02-11T00:00:00"/>
    <d v="2021-02-11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2"/>
    <s v="190"/>
    <s v="1310571"/>
    <s v="CAJA NACIONAL DE PREVISION SOCIAL CAJANAL E.I.C.E. - EN LIQUIDACION"/>
    <s v="'201820053436162"/>
    <s v="11001333704220180018400"/>
    <n v="190"/>
    <s v=""/>
    <s v="CAJA NACIONAL DE PREVISION SOCIAL CAJANAL E.I.C.E. - EN LIQUIDACION"/>
    <s v="IMPROCEDENCIA DE COBRO DE APORTES PATRONALES NO COTIZADOS"/>
    <s v=""/>
    <s v="11001333704220180018400"/>
    <s v="CONTRALORIA GENERAL DE LA REPUBLICA"/>
    <s v="899999067"/>
    <s v="MARIA ADELAIDA CABALLERO CABALLERO"/>
    <s v="41736976"/>
    <n v="1"/>
    <s v="JUZGADO 042 SECCIÓN CUARTA - ORAL ADMINISTRATIVO DE BOGOTÁ D.C."/>
    <s v="BOGOTA, D.C."/>
    <s v="BOGOTA, D. C."/>
    <s v="DEFENSA PASIVA PENSIONES"/>
    <s v="NULIDAD Y RESTABLECIMIENTO DEL DERECHO"/>
    <s v="ADMINISTRATIVA"/>
    <s v="IMPROCEDENCIA DE COBRO DE APORTES PATRONALES NO COTIZADOS"/>
    <n v="38280858"/>
    <n v="0"/>
    <n v="38280858"/>
    <d v="2018-08-03T00:00:00"/>
    <d v="2018-09-15T00:00:00"/>
    <d v="2018-11-14T00:00:00"/>
    <s v="2018-11-27"/>
    <s v="PRIMERA INSTANCIA FALLO"/>
    <s v="SENTENCIA NO EJECUTORIADA"/>
    <d v="2021-02-22T00:00:00"/>
    <d v="2021-02-23T00:00:00"/>
    <s v=""/>
    <m/>
    <m/>
    <x v="1"/>
    <n v="1"/>
    <x v="0"/>
    <n v="1"/>
    <n v="0"/>
    <n v="0"/>
    <n v="0"/>
    <n v="0"/>
    <n v="0"/>
    <n v="0"/>
    <m/>
    <m/>
    <n v="0"/>
    <n v="37080"/>
    <n v="0"/>
    <x v="1"/>
  </r>
  <r>
    <n v="3"/>
    <s v="1319"/>
    <s v="1335579"/>
    <s v="UNIDAD DE GESTIÓN PENSIONAL Y PARAFISCALES"/>
    <s v="'2018200503527202"/>
    <s v="63001233300020180019200"/>
    <n v="1319"/>
    <s v=""/>
    <s v="CAJA NACIONAL DE PREVISION SOCIAL CAJANAL E.I.C.E. - EN LIQUIDACION"/>
    <s v="PENSION GRACIA"/>
    <s v="TIEMPOS NACIONALES"/>
    <s v="63001233300020180019200"/>
    <s v="RUBIELA CARDONA GOMEZ"/>
    <s v="24495218"/>
    <s v="RUBIELA CARDONA GOMEZ"/>
    <s v="24495218"/>
    <n v="1"/>
    <s v="CONSEJO DE ESTADO"/>
    <s v="BOGOTA, D.C."/>
    <s v="BOGOTA, D. C."/>
    <s v="DEFENSA PASIVA PENSIONES"/>
    <s v="NULIDAD Y RESTABLECIMIENTO DEL DERECHO"/>
    <s v="ADMINISTRATIVA"/>
    <s v="PENSION GRACIA"/>
    <n v="88407018"/>
    <n v="84947509"/>
    <n v="88407018"/>
    <d v="2018-10-19T00:00:00"/>
    <d v="2018-10-23T00:00:00"/>
    <d v="2018-11-28T00:00:00"/>
    <s v="2018-11-28"/>
    <s v="SEGUNDA INSTANCIA FALLO DEL RECURSO"/>
    <s v="PRESENTACION DE ALEGATOS DE CONCLUSION"/>
    <d v="2021-02-24T00:00:00"/>
    <d v="2021-02-24T00:00:00"/>
    <d v="2021-02-26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4"/>
    <s v="3536"/>
    <s v="692041"/>
    <s v="CAJA NACIONAL DE PREVISION SOCIAL CAJANAL E.I.C.E. - EN LIQUIDACION"/>
    <s v="'201550010747282"/>
    <s v="11001333170720090002800"/>
    <n v="3536"/>
    <s v=""/>
    <s v="CAJA NACIONAL DE PREVISION SOCIAL CAJANAL E.I.C.E. - EN LIQUIDACION"/>
    <s v="PROCESO EJECUTIVO"/>
    <s v="MANDAMIENTO DE PAGO POR CONCEPTO DE INTERESES"/>
    <s v="11001333170720090002800"/>
    <s v="GUILLERMO MENDEZ RAMOS"/>
    <s v="17188660"/>
    <s v="GUILLERMO MENDEZ RAMOS"/>
    <s v="17188660"/>
    <n v="1"/>
    <s v="JUZGADO 051 ADMINISTRATIVO DE CIRCUITO DE BOGOTÁ D.C."/>
    <s v="BOGOTA, D.C."/>
    <s v="BOGOTA, D. C."/>
    <s v="DEFENSA PASIVA PENSIONES"/>
    <s v="PROCESO EJECUTIVO"/>
    <s v="CONTENCIOSO ADMINISTRATIVA"/>
    <s v="PROCESO EJECUTIVO"/>
    <n v="9737842"/>
    <n v="10219853"/>
    <n v="9737842"/>
    <d v="2009-11-05T00:00:00"/>
    <d v="2015-02-06T00:00:00"/>
    <d v="2018-12-02T00:00:00"/>
    <s v="JUN - JUL 2015"/>
    <s v="PRIMERA INSTANCIA FALLO"/>
    <s v="PRESENTACION DE MEMORIAL"/>
    <d v="2021-02-16T00:00:00"/>
    <d v="2021-02-16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5"/>
    <s v="3565"/>
    <s v="712495"/>
    <s v="UNIDAD DE GESTIÓN PENSIONAL Y PARAFISCALES"/>
    <s v="'201550010746782"/>
    <s v="11001333571020140000100"/>
    <n v="3565"/>
    <s v=""/>
    <s v="CAJA NACIONAL DE PREVISION SOCIAL CAJANAL E.I.C.E. - EN LIQUIDACION"/>
    <s v="PENSION JUBILACION ART 36 LEY 100/93"/>
    <s v="PENSION JUBILACION. REGIMEN ESPECIAL INPEC"/>
    <s v="11001333571020140000100"/>
    <s v="YOLANDA ROSA DEL CARMEN TRASOBARES MORENO"/>
    <s v="51598941"/>
    <s v="JOSE MARIA OTERO RAMIREZ"/>
    <s v="16939"/>
    <n v="1"/>
    <s v="TRIBUNAL ADMINISTRATIVO DE CUNDINAMARCA"/>
    <s v="BOGOTA, D.C."/>
    <s v="BOGOTA, D. C."/>
    <s v="DEFENSA PASIVA PENSIONES"/>
    <s v="NULIDAD Y RESTABLECIMIENTO DEL DERECHO"/>
    <s v="CONTENCIOSO ADMINISTRATIVA"/>
    <s v="PENSION JUBILACION ART 36 LEY 100/93"/>
    <n v="7118490"/>
    <n v="0"/>
    <n v="7118490"/>
    <d v="2014-08-15T00:00:00"/>
    <d v="2014-10-27T00:00:00"/>
    <d v="2018-12-02T00:00:00"/>
    <s v="JUN - JUL 2015"/>
    <s v="SEGUNDA INSTANCIA FALLO DEL RECURSO"/>
    <s v="AL DESPACHO CON PROYECTO DE FALLO"/>
    <d v="2021-02-12T00:00:00"/>
    <d v="2021-02-12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6"/>
    <s v="3586"/>
    <s v="653908"/>
    <s v="UNIDAD DE GESTIÓN PENSIONAL Y PARAFISCALES"/>
    <s v="'201550010747172"/>
    <s v="11001333500720150007100"/>
    <n v="3586"/>
    <s v=""/>
    <s v="CAJA NACIONAL DE PREVISION SOCIAL CAJANAL E.I.C.E. - EN LIQUIDACION"/>
    <s v="RELIQUIDACION PENSION JUBILACION ART 36 LEY 100/93"/>
    <s v="RELIQUIDACION PENSION VEJEZ- LEY 100 /93"/>
    <s v="11001333500720150007100"/>
    <s v="HERNAN PAIPILLA PABON"/>
    <s v="17088763"/>
    <s v="HERNAN PAIPILLA PABON"/>
    <s v="17088763"/>
    <n v="1"/>
    <s v="JUZGADO 007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28626598"/>
    <n v="0"/>
    <n v="28626598"/>
    <d v="2015-01-16T00:00:00"/>
    <d v="2015-01-22T00:00:00"/>
    <d v="2018-12-02T00:00:00"/>
    <s v="JUN - JUL 2015"/>
    <s v="PRIMERA INSTANCIA FALLO"/>
    <s v="AUTO QUE ORDENA ENVIAR EL EXPEDIENTE AL SUPERIOR PARA RESUELVA RECURSO DE APELACION"/>
    <d v="2021-02-02T00:00:00"/>
    <d v="2021-02-0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7"/>
    <s v="3604"/>
    <s v="684282"/>
    <s v="UNIDAD DE GESTIÓN PENSIONAL Y PARAFISCALES"/>
    <s v="'201550011045962"/>
    <s v="11001333502520140042600"/>
    <n v="3604"/>
    <s v=""/>
    <s v="CAJA NACIONAL DE PREVISION SOCIAL CAJANAL E.I.C.E. - EN LIQUIDACION"/>
    <s v="PROCESO EJECUTIVO"/>
    <s v="MANDAMIENTO DE PAGO POR CONCEPTO DE CAPITAL"/>
    <s v="11001333502520140042600"/>
    <s v="MERCEDES GONZALEZ DE BENAVIDES"/>
    <s v="41534887"/>
    <s v="MERCEDES GONZALEZ DE BENAVIDES"/>
    <s v="41534887"/>
    <n v="1"/>
    <s v="TRIBUNAL ADMINISTRATIVO DE CUNDINAMARCA"/>
    <s v="BOGOTA, D.C."/>
    <s v="BOGOTA, D. C."/>
    <s v="DEFENSA PASIVA PENSIONES"/>
    <s v="PROCESO EJECUTIVO"/>
    <s v="CONTENCIOSO ADMINISTRATIVA"/>
    <s v="PROCESO EJECUTIVO"/>
    <n v="28551675"/>
    <n v="0"/>
    <n v="28551675"/>
    <d v="2014-05-23T00:00:00"/>
    <d v="2015-01-28T00:00:00"/>
    <d v="2018-12-02T00:00:00"/>
    <s v="JUN - JUL 2015"/>
    <s v="SEGUNDA INSTANCIA FALLO DEL RECURSO"/>
    <s v="SENTENCIA EJECUTORIADA"/>
    <d v="2021-02-05T00:00:00"/>
    <d v="2021-02-05T00:00:00"/>
    <s v=""/>
    <m/>
    <m/>
    <x v="1"/>
    <n v="0"/>
    <x v="0"/>
    <n v="0"/>
    <n v="0"/>
    <n v="0"/>
    <n v="0"/>
    <n v="0"/>
    <n v="0"/>
    <n v="0"/>
    <m/>
    <m/>
    <n v="0"/>
    <n v="37080"/>
    <n v="0"/>
    <x v="1"/>
  </r>
  <r>
    <n v="8"/>
    <s v="3611"/>
    <s v="682230"/>
    <s v="UNIDAD DE GESTIÓN PENSIONAL Y PARAFISCALES"/>
    <s v="'201550010752242"/>
    <s v="25000234200020150141300"/>
    <n v="3611"/>
    <s v=""/>
    <s v="CAJA NACIONAL DE PREVISION SOCIAL CAJANAL E.I.C.E. - EN LIQUIDACION"/>
    <s v="RELIQUIDACION PENSION JUBILACION ART 36 LEY 100/93"/>
    <s v="RELIQUIDACION PENSION VEJEZ- LEY 100 /93"/>
    <s v="25000234200020150141300"/>
    <s v="MIGUEL ANGEL OLAYA GIL"/>
    <s v="19243650"/>
    <s v="MIGUEL ANGEL OLAYA GIL"/>
    <s v="19243650"/>
    <n v="1"/>
    <s v="CONSEJO DE ESTADO"/>
    <s v="BOGOTA, D.C."/>
    <s v="BOGOTA, D. C."/>
    <s v="DEFENSA PASIVA PENSIONES"/>
    <s v="NULIDAD Y RESTABLECIMIENTO DEL DERECHO"/>
    <s v="CONTENCIOSO ADMINISTRATIVA"/>
    <s v="RELIQUIDACION PENSION JUBILACION ART 36 LEY 100/93"/>
    <n v="33195692"/>
    <n v="0"/>
    <n v="33195692"/>
    <d v="2015-02-27T00:00:00"/>
    <d v="2015-05-05T00:00:00"/>
    <d v="2018-12-02T00:00:00"/>
    <s v="JUN - JUL 2015"/>
    <s v="SEGUNDA INSTANCIA FALLO DEL RECURSO"/>
    <s v="AUTO QUE ORDENA CORRER TRASLADO PARA PRESENTACION DE ALEGATOS DE CONCLUSION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9"/>
    <s v="3620"/>
    <s v="702512"/>
    <s v="UNIDAD DE GESTIÓN PENSIONAL Y PARAFISCALES"/>
    <s v="'201680013743492"/>
    <s v="25000234200020140422800"/>
    <n v="3620"/>
    <s v=""/>
    <s v="CAJA NACIONAL DE PREVISION SOCIAL CAJANAL E.I.C.E. - EN LIQUIDACION"/>
    <s v="PENSION GRACIA"/>
    <s v="SIN CERTIFICADOS DE  VINCULACION LABORAL"/>
    <s v="25000234200020140422800"/>
    <s v="MARIA ESPERANZA BERNAL CALDERON"/>
    <s v="41749049"/>
    <s v="MARIA ESPERANZA BERNAL CALDERON"/>
    <s v="41749049"/>
    <n v="1"/>
    <s v="CONSEJO DE ESTADO"/>
    <s v="BOGOTA, D.C."/>
    <s v="BOGOTA, D. C."/>
    <s v="DEFENSA PASIVA PENSIONES"/>
    <s v="NULIDAD Y RESTABLECIMIENTO DEL DERECHO"/>
    <s v="CONTENCIOSO ADMINISTRATIVA"/>
    <s v="PENSION GRACIA"/>
    <n v="93955228"/>
    <n v="102271923"/>
    <n v="93955228"/>
    <d v="2014-09-30T00:00:00"/>
    <d v="2015-06-22T00:00:00"/>
    <d v="2018-12-02T00:00:00"/>
    <s v="JUN - JUL 2015"/>
    <s v="SEGUNDA INSTANCIA FALLO DEL RECURSO"/>
    <s v="AL DESPACHO"/>
    <d v="2021-02-22T00:00:00"/>
    <d v="2021-02-24T00:00:00"/>
    <s v=""/>
    <m/>
    <m/>
    <x v="0"/>
    <n v="2"/>
    <x v="0"/>
    <n v="0"/>
    <n v="0"/>
    <n v="0"/>
    <n v="0"/>
    <n v="0"/>
    <n v="0"/>
    <n v="0"/>
    <m/>
    <m/>
    <n v="0"/>
    <n v="37080"/>
    <n v="0"/>
    <x v="0"/>
  </r>
  <r>
    <n v="10"/>
    <s v="3668"/>
    <s v="739059"/>
    <s v="UNIDAD DE GESTIÓN PENSIONAL Y PARAFISCALES"/>
    <s v="'201550011063512"/>
    <s v="11001333502820150036700"/>
    <n v="3668"/>
    <s v=""/>
    <s v="CAJA NACIONAL DE PREVISION SOCIAL CAJANAL E.I.C.E. - EN LIQUIDACION"/>
    <s v="RELIQUIDACION PENSION JUBILACION ART 36 LEY 100/93"/>
    <s v="RELIQUIDACION PENSION JUBILACION-REGIMEN ESPECIAL DAS"/>
    <s v="11001333502820150036700"/>
    <s v="MARIA NILSA ROJAS LOPEZ"/>
    <s v="41579490"/>
    <s v="MARIA NILSA ROJAS LOPEZ"/>
    <s v="41579490"/>
    <n v="1"/>
    <s v="JUZGADO 028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27151016"/>
    <n v="0"/>
    <n v="27151016"/>
    <d v="2015-04-21T00:00:00"/>
    <d v="2015-06-12T00:00:00"/>
    <d v="2018-12-02T00:00:00"/>
    <s v="JUL - AGO 2015"/>
    <s v="SEGUNDA INSTANCIA FALLO DEL RECURSO"/>
    <s v="AUTO QUE ADMITE RECURSO DE APELACION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1"/>
    <s v="3682"/>
    <s v="699422"/>
    <s v="CAJA AGRARIA"/>
    <s v="'201550010763452"/>
    <s v="11001310502520150008200"/>
    <n v="3682"/>
    <s v=""/>
    <s v="CAJA AGRARIA"/>
    <s v="PENSION JUBILACION LEY 171 DE 1961"/>
    <s v=""/>
    <s v="11001310502520150008200"/>
    <s v="JOSE GREGORIO PULIDO PAEZ"/>
    <s v="6755777"/>
    <s v="JOSE GREGORIO PULIDO PAEZ"/>
    <s v="6755777"/>
    <n v="1"/>
    <s v="JUZGADO 025 LABORAL DE CIRCUITO DE BOGOTÁ D.C."/>
    <s v="BOGOTA, D.C."/>
    <s v="BOGOTA, D. C."/>
    <s v="DEFENSA PASIVA PENSIONES"/>
    <s v="ORDINARIO LABORAL"/>
    <s v="ORDINARIA"/>
    <s v="PENSION JUBILACION LEY 171 DE 1961"/>
    <n v="65079350"/>
    <n v="68726320"/>
    <n v="65079350"/>
    <d v="2015-02-06T00:00:00"/>
    <d v="2015-04-14T00:00:00"/>
    <d v="2018-12-02T00:00:00"/>
    <s v="JUL - AGO 2015"/>
    <s v="SEGUNDA INSTANCIA FALLO DEL RECURSO"/>
    <s v="AUTO DE TRAMITE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2"/>
    <s v="3689"/>
    <s v="754685"/>
    <s v="CARBONES DE COLOMBIA SA"/>
    <s v="'201550010742432"/>
    <s v="11001333171120140001300"/>
    <n v="3689"/>
    <s v=""/>
    <s v="CARBONES DE COLOMBIA SA"/>
    <s v="PROCESO EJECUTIVO"/>
    <s v="MANDAMIENTO DE PAGO POR CONCEPTO DE INTERESES"/>
    <s v="11001333171120140001300"/>
    <s v="HUGO PULIDO SANABRIA"/>
    <s v="19228011"/>
    <s v="HUGO PULIDO SANABRIA"/>
    <s v="19228011"/>
    <n v="1"/>
    <s v="JUZGADO 711 SECCIÓN SEGUNDA - ORAL ADMINISTRATIVO DE DESCONGESTIÓN DE BOGOTÁ D.C."/>
    <s v="BOGOTA, D.C."/>
    <s v="BOGOTA, D. C."/>
    <s v="DEFENSA PASIVA PENSIONES"/>
    <s v="PROCESO EJECUTIVO"/>
    <s v="CONTENCIOSO ADMINISTRATIVA"/>
    <s v="PROCESO EJECUTIVO"/>
    <n v="75592996"/>
    <n v="83527756"/>
    <n v="75592996"/>
    <d v="2014-02-12T00:00:00"/>
    <d v="2015-01-28T00:00:00"/>
    <d v="2018-12-02T00:00:00"/>
    <s v="JUL - AGO 2015"/>
    <s v="PRIMERA INSTANCIA FALLO"/>
    <s v="ACTO ADMINISTRATIVO"/>
    <d v="2021-02-03T00:00:00"/>
    <d v="2021-02-03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3"/>
    <s v="3718"/>
    <s v="754870"/>
    <s v="CAJA NACIONAL DE PREVISION SOCIAL CAJANAL E.I.C.E. - EN LIQUIDACION"/>
    <s v="'201550010764742"/>
    <s v="11001333502720150043800"/>
    <n v="3718"/>
    <s v=""/>
    <s v="CAJA NACIONAL DE PREVISION SOCIAL CAJANAL E.I.C.E. - EN LIQUIDACION"/>
    <s v="PROCESO EJECUTIVO"/>
    <s v="MANDAMIENTO DE PAGO POR CONCEPTO DE INTERESES"/>
    <s v="11001333502720150043800"/>
    <s v="CARMEN EMILIA DIAZ DIAZ"/>
    <s v="41393372"/>
    <s v="CARMEN EMILIA DIAZ DIAZ"/>
    <s v="41393372"/>
    <n v="1"/>
    <s v="JUZGADO 027 SECCIÓN SEGUNDA - ORAL ADMINISTRATIVO DE BOGOTÁ D.C."/>
    <s v="BOGOTA, D.C."/>
    <s v="BOGOTA, D. C."/>
    <s v="DEFENSA PASIVA PENSIONES"/>
    <s v="PROCESO EJECUTIVO"/>
    <s v="CONTENCIOSO ADMINISTRATIVA"/>
    <s v="PROCESO EJECUTIVO"/>
    <n v="9525993"/>
    <n v="9992379"/>
    <n v="9525993"/>
    <d v="2015-05-26T00:00:00"/>
    <d v="2015-12-06T00:00:00"/>
    <d v="2018-12-02T00:00:00"/>
    <s v="AGO - SEP 2015"/>
    <s v="PRIMERA INSTANCIA FALLO"/>
    <s v="PRESENTACION DE MEMORIAL"/>
    <d v="2021-02-02T00:00:00"/>
    <d v="2021-02-03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14"/>
    <s v="3719"/>
    <s v="754884"/>
    <s v="UNIDAD DE GESTIÓN PENSIONAL Y PARAFISCALES"/>
    <s v="'201550010764782"/>
    <s v="11001333502720150044500"/>
    <n v="3719"/>
    <s v=""/>
    <s v="CAJA NACIONAL DE PREVISION SOCIAL CAJANAL E.I.C.E. - EN LIQUIDACION"/>
    <s v="PROCESO EJECUTIVO"/>
    <s v="MANDAMIENTO DE PAGO POR CONCEPTO DE INTERESES"/>
    <s v="11001333502720150044500"/>
    <s v="GUSTAVO BERNAL CARDENAS"/>
    <s v="79308647"/>
    <s v="GUSTAVO BERNAL CARDENAS"/>
    <s v="79308647"/>
    <n v="1"/>
    <s v="JUZGADO 027 SECCIÓN SEGUNDA - ORAL ADMINISTRATIVO DE BOGOTÁ D.C."/>
    <s v="BOGOTA, D.C."/>
    <s v="BOGOTA, D. C."/>
    <s v="DEFENSA PASIVA PENSIONES"/>
    <s v="PROCESO EJECUTIVO"/>
    <s v="CONTENCIOSO ADMINISTRATIVA"/>
    <s v="PROCESO EJECUTIVO"/>
    <n v="9752594"/>
    <n v="10230074"/>
    <n v="9752594"/>
    <d v="2015-05-28T00:00:00"/>
    <d v="2015-12-06T00:00:00"/>
    <d v="2018-12-02T00:00:00"/>
    <s v="AGO - SEP 2015"/>
    <s v="SEGUNDA INSTANCIA FALLO DEL RECURSO"/>
    <s v="DEVOLUCION DEL EXPEDIENTE AL DESPACHO QUE LO REMITIO"/>
    <d v="2021-02-20T00:00:00"/>
    <d v="2021-02-22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5"/>
    <s v="3724"/>
    <s v="717825"/>
    <s v="CAJA NACIONAL DE PREVISION SOCIAL CAJANAL E.I.C.E. - EN LIQUIDACION"/>
    <s v="'201550010763982"/>
    <s v="11001333171220140000600"/>
    <n v="3724"/>
    <s v=""/>
    <s v="CAJA NACIONAL DE PREVISION SOCIAL CAJANAL E.I.C.E. - EN LIQUIDACION"/>
    <s v="PROCESO EJECUTIVO"/>
    <s v="MANDAMIENTO DE PAGO POR CONCEPTO DE INTERESES"/>
    <s v="11001333171220140000600"/>
    <s v="JOSE ARQUIMEDES GONZALEZ RAMIREZ"/>
    <s v="4373749"/>
    <s v="JOSE ARQUIMEDES GONZALEZ RAMIREZ"/>
    <s v="4373749"/>
    <n v="1"/>
    <s v="TRIBUNAL ADMINISTRATIVO DE CUNDINAMARCA"/>
    <s v="BOGOTA, D.C."/>
    <s v="BOGOTA, D. C."/>
    <s v="DEFENSA PASIVA PENSIONES"/>
    <s v="PROCESO EJECUTIVO"/>
    <s v="CONTENCIOSO ADMINISTRATIVA"/>
    <s v="PROCESO EJECUTIVO"/>
    <n v="25881526"/>
    <n v="27061418"/>
    <n v="25881526"/>
    <d v="2014-05-23T00:00:00"/>
    <d v="2015-08-07T00:00:00"/>
    <d v="2018-12-02T00:00:00"/>
    <s v="AGO - SEP 2015"/>
    <s v="PRIMERA INSTANCIA FALLO"/>
    <s v="AUTO QUE ORDENA ENTREGA DE TITULOS"/>
    <d v="2021-02-01T00:00:00"/>
    <d v="2021-02-0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6"/>
    <s v="3733"/>
    <s v="717603"/>
    <s v="CAJA NACIONAL DE PREVISION SOCIAL CAJANAL E.I.C.E. - EN LIQUIDACION"/>
    <s v="'201550010763702"/>
    <s v="11001333503020150028700"/>
    <n v="3733"/>
    <s v=""/>
    <s v="CAJA NACIONAL DE PREVISION SOCIAL CAJANAL E.I.C.E. - EN LIQUIDACION"/>
    <s v="PROCESO EJECUTIVO"/>
    <s v="MANDAMIENTO DE PAGO POR CONCEPTO DE INTERESES"/>
    <s v="11001333503020150028700"/>
    <s v="LOMBARDO NIÑO SUA"/>
    <s v="19228232"/>
    <s v="LOMBARDO NIÑO SUA"/>
    <s v="19228232"/>
    <n v="1"/>
    <s v="TRIBUNAL ADMINISTRATIVO DE CUNDINAMARCA"/>
    <s v="BOGOTA, D.C."/>
    <s v="BOGOTA, D. C."/>
    <s v="DEFENSA PASIVA PENSIONES"/>
    <s v="PROCESO EJECUTIVO"/>
    <s v="CONTENCIOSO ADMINISTRATIVA"/>
    <s v="PROCESO EJECUTIVO"/>
    <n v="18339693"/>
    <n v="19354487"/>
    <n v="18339693"/>
    <d v="2015-10-03T00:00:00"/>
    <d v="2015-04-27T00:00:00"/>
    <d v="2018-12-02T00:00:00"/>
    <s v="AGO - SEP 2015"/>
    <s v="SEGUNDA INSTANCIA FALLO DEL RECURSO"/>
    <s v="DEVOLUCION DEL EXPEDIENTE AL DESPACHO QUE LO REMITIO"/>
    <d v="2021-02-19T00:00:00"/>
    <d v="2021-02-19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7"/>
    <s v="3746"/>
    <s v="710800"/>
    <s v="CAJA NACIONAL DE PREVISION SOCIAL CAJANAL E.I.C.E. - EN LIQUIDACION"/>
    <s v="'201550010747262"/>
    <s v="11001333570220150000500"/>
    <n v="3746"/>
    <s v=""/>
    <s v="CAJA NACIONAL DE PREVISION SOCIAL CAJANAL E.I.C.E. - EN LIQUIDACION"/>
    <s v="PROCESO EJECUTIVO"/>
    <s v="MANDAMIENTO DE PAGO POR CONCEPTO DE INTERESES"/>
    <s v="11001333570220150000500"/>
    <s v="ENRIQUE ALFONSO CASTRO UBANDURRAGA"/>
    <s v="17065133"/>
    <s v="ENRIQUE ALFONSO CASTRO UBANDURRAGA"/>
    <s v="17065133"/>
    <n v="1"/>
    <s v="TRIBUNAL ADMINISTRATIVO DE CUNDINAMARCA"/>
    <s v="BOGOTA, D.C."/>
    <s v="BOGOTA, D. C."/>
    <s v="DEFENSA PASIVA PENSIONES"/>
    <s v="PROCESO EJECUTIVO"/>
    <s v="CONTENCIOSO ADMINISTRATIVA"/>
    <s v="PROCESO EJECUTIVO"/>
    <n v="30830637"/>
    <n v="32199707"/>
    <n v="30830637"/>
    <d v="2015-07-21T00:00:00"/>
    <d v="2016-05-11T00:00:00"/>
    <d v="2018-12-02T00:00:00"/>
    <s v="AGO - SEP 2015"/>
    <s v="PRIMERA INSTANCIA FALLO"/>
    <s v="AUTO QUE CONCEDE RECURSO DE APELACION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8"/>
    <s v="3769"/>
    <s v="754920"/>
    <s v="UNIDAD DE GESTIÓN PENSIONAL Y PARAFISCALES"/>
    <s v="'201550011421212"/>
    <s v="25000234200020150177700"/>
    <n v="3769"/>
    <s v=""/>
    <s v="CAJA NACIONAL DE PREVISION SOCIAL CAJANAL E.I.C.E. - EN LIQUIDACION"/>
    <s v="REINTEGRO DE LOS VALORES DESCONTADOS POR APLICACIÓN DE TOPES PENSIONALES"/>
    <s v=""/>
    <s v="25000234200020150177700"/>
    <s v="JAIME LEON BERNAL CUELLAR"/>
    <s v="17002219"/>
    <s v="JAIME LEON BERNAL CUELLAR"/>
    <s v="17002219"/>
    <n v="1"/>
    <s v="TRIBUNAL ADMINISTRATIVO DE CUNDINAMARCA"/>
    <s v="BOGOTA, D.C."/>
    <s v="BOGOTA, D. C."/>
    <s v="DEFENSA PASIVA PENSIONES"/>
    <s v="NULIDAD Y RESTABLECIMIENTO DEL DERECHO"/>
    <s v="CONTENCIOSO ADMINISTRATIVA"/>
    <s v="REINTEGRO DE LOS VALORES DESCONTADOS POR APLICACION DE TOPES PENSIONALES"/>
    <n v="32861850"/>
    <n v="0"/>
    <n v="32861850"/>
    <d v="2015-03-20T00:00:00"/>
    <d v="2015-05-11T00:00:00"/>
    <d v="2018-12-02T00:00:00"/>
    <s v="SEP - OCT 2015"/>
    <s v="SEGUNDA INSTANCIA FALLO DEL RECURSO"/>
    <s v="AUTO QUE ORDENA CORRER TRASLADO PARA PRESENTACION DE ALEGATOS DE CONCLUSION"/>
    <d v="2021-02-16T00:00:00"/>
    <d v="2021-02-12T00:00:00"/>
    <s v=""/>
    <m/>
    <m/>
    <x v="2"/>
    <n v="-4"/>
    <x v="0"/>
    <n v="1"/>
    <n v="0"/>
    <n v="0"/>
    <n v="0"/>
    <n v="0"/>
    <n v="0"/>
    <n v="0"/>
    <m/>
    <m/>
    <n v="0"/>
    <n v="37080"/>
    <n v="0"/>
    <x v="1"/>
  </r>
  <r>
    <n v="19"/>
    <s v="3774"/>
    <s v="768566"/>
    <s v="UNIDAD DE GESTIÓN PENSIONAL Y PARAFISCALES"/>
    <s v="'201520001199462"/>
    <s v="11001333502520150013500"/>
    <n v="3774"/>
    <s v=""/>
    <s v="CAJA NACIONAL DE PREVISION SOCIAL CAJANAL E.I.C.E. - EN LIQUIDACION"/>
    <s v="PENSION DE SOBREVIVIENTES"/>
    <s v="CONTROVERSIA ENTRE CONYUGE Y COMPAÑERA"/>
    <s v="11001333502520150013500"/>
    <s v="LUZ MARIA ZABALA DE GALEANO"/>
    <s v="20005830"/>
    <s v="LUIS HORACIO GALEANO"/>
    <s v="126188"/>
    <n v="2"/>
    <s v="JUZGADO 025 SECCIÓN SEGUNDA - ORAL ADMINISTRATIVO DE BOGOTÁ D.C."/>
    <s v="BOGOTA, D.C."/>
    <s v="BOGOTA, D. C."/>
    <s v="DEFENSA PASIVA PENSIONES"/>
    <s v="NULIDAD Y RESTABLECIMIENTO DEL DERECHO"/>
    <s v="CONTENCIOSO ADMINISTRATIVA"/>
    <s v="PENSION DE SOBREVIVIENTES"/>
    <n v="25519303"/>
    <n v="27119254"/>
    <n v="25519303"/>
    <d v="2015-01-21T00:00:00"/>
    <d v="2015-03-27T00:00:00"/>
    <d v="2018-12-02T00:00:00"/>
    <s v="OCT - NOV 2015"/>
    <s v="PRIMERA INSTANCIA FALLO"/>
    <s v="AL DESPACHO PARA SENTENCIA"/>
    <d v="2021-02-17T00:00:00"/>
    <d v="2021-02-18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20"/>
    <s v="3798"/>
    <s v="771193"/>
    <s v="CAJA NACIONAL DE PREVISION SOCIAL CAJANAL E.I.C.E. - EN LIQUIDACION"/>
    <s v="'201550010756932"/>
    <s v="11001333570620150001400"/>
    <n v="3798"/>
    <s v=""/>
    <s v="CAJA NACIONAL DE PREVISION SOCIAL CAJANAL E.I.C.E. - EN LIQUIDACION"/>
    <s v="PROCESO EJECUTIVO"/>
    <s v="MANDAMIENTO DE PAGO POR CONCEPTO DE INTERESES"/>
    <s v="11001333570620150001400"/>
    <s v="MARIA DEL CARMEN PEÑA PEÑA"/>
    <s v="41320229"/>
    <s v="MARIA DEL CARMEN PEÑA PEÑA"/>
    <s v="41320229"/>
    <n v="1"/>
    <s v="TRIBUNAL ADMINISTRATIVO DE CUNDINAMARCA"/>
    <s v="BOGOTA, D.C."/>
    <s v="BOGOTA, D. C."/>
    <s v="DEFENSA PASIVA PENSIONES"/>
    <s v="PROCESO EJECUTIVO"/>
    <s v="CONTENCIOSO ADMINISTRATIVA"/>
    <s v="PROCESO EJECUTIVO"/>
    <n v="29378900"/>
    <n v="29983424"/>
    <n v="29378900"/>
    <d v="2015-06-17T00:00:00"/>
    <d v="2015-10-23T00:00:00"/>
    <d v="2018-12-02T00:00:00"/>
    <s v="NOV - DIC 2015"/>
    <s v="PRIMERA INSTANCIA FALLO"/>
    <s v="OBJECION A LA LIQUIDACION DEL CREDITO"/>
    <d v="2021-02-17T00:00:00"/>
    <d v="2021-02-17T00:00:00"/>
    <s v=""/>
    <m/>
    <m/>
    <x v="3"/>
    <n v="0"/>
    <x v="0"/>
    <n v="0"/>
    <n v="0"/>
    <n v="0"/>
    <n v="0"/>
    <n v="0"/>
    <n v="0"/>
    <n v="0"/>
    <m/>
    <m/>
    <n v="0"/>
    <n v="37080"/>
    <n v="0"/>
    <x v="1"/>
  </r>
  <r>
    <n v="21"/>
    <s v="3805"/>
    <s v="766529"/>
    <s v="UNIDAD DE GESTIÓN PENSIONAL Y PARAFISCALES"/>
    <s v="'201680010994922"/>
    <s v="25000234200020150297300"/>
    <n v="3805"/>
    <s v=""/>
    <s v="CAJA NACIONAL DE PREVISION SOCIAL CAJANAL E.I.C.E. - EN LIQUIDACION"/>
    <s v="RELIQUIDACION PENSION JUBILACION ART 36 LEY 100/93"/>
    <s v="RELIQUIDACION P.JUBILACION-R.E MIN RELACIONES EXTERIORES"/>
    <s v="25000234200020150297300"/>
    <s v="HENRY JAVIER ARCOS MUÑOZ"/>
    <s v="16252340"/>
    <s v="HENRY JAVIER ARCOS MUÑOZ"/>
    <s v="16252340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ART 36 LEY 100/93"/>
    <n v="124473472"/>
    <n v="0"/>
    <n v="124473472"/>
    <d v="2015-01-16T00:00:00"/>
    <d v="2015-10-14T00:00:00"/>
    <d v="2018-12-02T00:00:00"/>
    <s v="NOV - DIC 2015"/>
    <s v="SEGUNDA INSTANCIA FALLO DEL RECURSO"/>
    <s v="PRESENTACION DE MEMORIAL"/>
    <d v="2021-02-19T00:00:00"/>
    <d v="2021-02-19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2"/>
    <s v="3843"/>
    <s v="850755"/>
    <s v="CAJA NACIONAL DE PREVISION SOCIAL CAJANAL E.I.C.E. - EN LIQUIDACION"/>
    <s v="'201620052415082"/>
    <s v="11001334205120160041900"/>
    <n v="3843"/>
    <s v="CAJA NACIONAL DE PREVISION SOCIAL CAJANAL E.I.C.E. - EN LIQUIDACION"/>
    <s v="CAJA NACIONAL DE PREVISION SOCIAL CAJANAL E.I.C.E. - EN LIQUIDACION"/>
    <s v="PROCESO EJECUTIVO"/>
    <s v="MANDAMIENTO DE PAGO POR CONCEPTO DE INTERESES"/>
    <s v="11001334205120160041900"/>
    <s v="BLANCA LIGIA SANABRIA DE MARTINEZ"/>
    <s v="41702928"/>
    <s v="JULIO FERNANDO MARTINEZ BOOM"/>
    <s v="2932185"/>
    <n v="1"/>
    <s v="TRIBUNAL ADMINISTRATIVO DE CUNDINAMARCA"/>
    <s v="BOGOTA, D.C."/>
    <s v="BOGOTA, D. C."/>
    <s v="DEFENSA PASIVA PENSIONES"/>
    <s v="PROCESO EJECUTIVO"/>
    <s v="CONTENCIOSO ADMINISTRATIVA"/>
    <s v="PROCESO EJECUTIVO"/>
    <n v="45942533"/>
    <n v="45457379"/>
    <n v="45942533"/>
    <d v="2016-05-26T00:00:00"/>
    <d v="2016-05-31T00:00:00"/>
    <d v="2018-12-02T00:00:00"/>
    <s v="AGO - SEP 2016"/>
    <s v="PRIMERA INSTANCIA FALLO"/>
    <s v="PRESENTACION DE MEMORIAL"/>
    <d v="2021-02-15T00:00:00"/>
    <d v="2021-02-15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3"/>
    <s v="3846"/>
    <s v="850830"/>
    <s v="UNIDAD DE GESTIÓN PENSIONAL Y PARAFISCALES"/>
    <s v="'201680012537652"/>
    <s v="11001333502620150067300"/>
    <n v="3846"/>
    <s v=""/>
    <s v="CAJA NACIONAL DE PREVISION SOCIAL CAJANAL E.I.C.E. - EN LIQUIDACION"/>
    <s v="PROCESO EJECUTIVO"/>
    <s v="MANDAMIENTO DE PAGO POR CONCEPTO DE INTERESES"/>
    <s v="11001333502620150067300"/>
    <s v="GLORIA ANGELA ALONSO VARGAS"/>
    <s v="41571332"/>
    <s v="GLORIA ANGELA ALONSO VARGAS"/>
    <s v="41571332"/>
    <n v="1"/>
    <s v="TRIBUNAL ADMINISTRATIVO DE CUNDINAMARCA"/>
    <s v="BOGOTA, D.C."/>
    <s v="BOGOTA, D. C."/>
    <s v="DEFENSA PASIVA PENSIONES"/>
    <s v="PROCESO EJECUTIVO"/>
    <s v="CONTENCIOSO ADMINISTRATIVA"/>
    <s v="PROCESO EJECUTIVO"/>
    <n v="30896745"/>
    <n v="30777088"/>
    <n v="30896745"/>
    <d v="2015-04-09T00:00:00"/>
    <d v="2016-04-29T00:00:00"/>
    <d v="2018-12-02T00:00:00"/>
    <s v="AGO - SEP 2016"/>
    <s v="SEGUNDA INSTANCIA FALLO DEL RECURSO"/>
    <s v="PRESENTACION DE MEMORIAL"/>
    <d v="2021-02-11T00:00:00"/>
    <d v="2021-02-1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4"/>
    <s v="3851"/>
    <s v="855945"/>
    <s v="UNIDAD DE GESTIÓN PENSIONAL Y PARAFISCALES"/>
    <s v="'201680013745372"/>
    <s v="11001333502420150078200"/>
    <n v="3851"/>
    <s v=""/>
    <s v="CAJA NACIONAL DE PREVISION SOCIAL CAJANAL E.I.C.E. - EN LIQUIDACION"/>
    <s v="RELIQUIDACION PENSION JUBILACION ART 36 LEY 100/93"/>
    <s v="RELIQUIDACION PENSION VEJEZ- LEY 100 /93"/>
    <s v="11001333502420150078200"/>
    <s v="LUIS ANTONIO ROPERO ARDILA"/>
    <s v="17027924"/>
    <s v="LUIS ANTONIO ROPERO ARDILA"/>
    <s v="17027924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ART 36 LEY 100/93"/>
    <n v="29562793"/>
    <n v="0"/>
    <n v="29562793"/>
    <d v="2015-10-23T00:00:00"/>
    <d v="2016-02-26T00:00:00"/>
    <d v="2018-12-02T00:00:00"/>
    <s v="AGO - SEP 2016"/>
    <s v="SEGUNDA INSTANCIA FALLO DEL RECURSO"/>
    <s v="AL DESPACHO PARA SENTENCIA"/>
    <d v="2021-02-11T00:00:00"/>
    <d v="2021-02-12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25"/>
    <s v="3853"/>
    <s v="938226"/>
    <s v="CAJA NACIONAL DE PREVISION SOCIAL CAJANAL E.I.C.E. - EN LIQUIDACION"/>
    <s v="'201680012538792"/>
    <s v="11001333570220150000700"/>
    <n v="3853"/>
    <s v=""/>
    <s v="CAJA NACIONAL DE PREVISION SOCIAL CAJANAL E.I.C.E. - EN LIQUIDACION"/>
    <s v="PROCESO EJECUTIVO"/>
    <s v="MANDAMIENTO DE PAGO POR CONCEPTO DE INTERESES"/>
    <s v="11001333570220150000700"/>
    <s v="MARIA BEATRIZ BAUTISTA LOPEZ"/>
    <s v="41381801"/>
    <s v="MARIA BEATRIZ BAUTISTA LOPEZ"/>
    <s v="41381801"/>
    <n v="1"/>
    <s v="TRIBUNAL ADMINISTRATIVO DE CUNDINAMARCA"/>
    <s v="BOGOTA, D.C."/>
    <s v="BOGOTA, D. C."/>
    <s v="DEFENSA PASIVA PENSIONES"/>
    <s v="PROCESO EJECUTIVO"/>
    <s v="CONTENCIOSO ADMINISTRATIVA"/>
    <s v="PROCESO EJECUTIVO"/>
    <n v="19639850"/>
    <n v="19911902"/>
    <n v="19639850"/>
    <d v="2015-08-19T00:00:00"/>
    <d v="2016-02-25T00:00:00"/>
    <d v="2018-12-02T00:00:00"/>
    <s v="AGO - SEP 2016"/>
    <s v="SEGUNDA INSTANCIA FALLO DEL RECURSO"/>
    <s v="AUTO QUE CONCEDE RECURSO DE APELACION"/>
    <d v="2021-02-09T00:00:00"/>
    <d v="2021-02-09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6"/>
    <s v="3855"/>
    <s v="850902"/>
    <s v="CAJA NACIONAL DE PREVISION SOCIAL CAJANAL E.I.C.E. - EN LIQUIDACION"/>
    <s v="'201680012537912"/>
    <s v="11001333502620150054800"/>
    <n v="3855"/>
    <s v="CAJA NACIONAL DE PREVISION SOCIAL CAJANAL E.I.C.E. - EN LIQUIDACION"/>
    <s v="CAJA NACIONAL DE PREVISION SOCIAL CAJANAL E.I.C.E. - EN LIQUIDACION"/>
    <s v="PROCESO EJECUTIVO"/>
    <s v="MANDAMIENTO DE PAGO POR CONCEPTO DE INTERESES"/>
    <s v="11001333502620150054800"/>
    <s v="LIBARDO DUQUE DUQUE"/>
    <s v="8296949"/>
    <s v="LIBARDO DUQUE DUQUE"/>
    <s v="8296949"/>
    <n v="1"/>
    <s v="TRIBUNAL ADMINISTRATIVO DE CUNDINAMARCA"/>
    <s v="BOGOTA, D.C."/>
    <s v="BOGOTA, D. C."/>
    <s v="DEFENSA PASIVA PENSIONES"/>
    <s v="PROCESO EJECUTIVO"/>
    <s v="CONTENCIOSO ADMINISTRATIVA"/>
    <s v="PROCESO EJECUTIVO"/>
    <n v="7470521"/>
    <n v="7579067"/>
    <n v="7470521"/>
    <d v="2015-07-16T00:00:00"/>
    <d v="2016-12-02T00:00:00"/>
    <d v="2018-12-02T00:00:00"/>
    <s v="AGO - SEP 2016"/>
    <s v="PRIMERA INSTANCIA FALLO"/>
    <s v="PRESENTACION DE MEMORIAL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7"/>
    <s v="3862"/>
    <s v="855652"/>
    <s v="CAJA NACIONAL DE PREVISION SOCIAL CAJANAL E.I.C.E. - EN LIQUIDACION"/>
    <s v="'201670012480342"/>
    <s v="11001333502420150008200"/>
    <n v="3862"/>
    <s v="CAJA NACIONAL DE PREVISION SOCIAL CAJANAL E.I.C.E. - EN LIQUIDACION"/>
    <s v="CAJA NACIONAL DE PREVISION SOCIAL CAJANAL E.I.C.E. - EN LIQUIDACION"/>
    <s v="PROCESO EJECUTIVO"/>
    <s v="MANDAMIENTO DE PAGO POR CONCEPTO DE INTERESES"/>
    <s v="11001333502420150008200"/>
    <s v="MILCIADES GUTIERREZ PEÑA"/>
    <s v="17007167"/>
    <s v="MILCIADES GUTIERREZ PEÑA"/>
    <s v="17007167"/>
    <n v="1"/>
    <s v="TRIBUNAL ADMINISTRATIVO DE CUNDINAMARCA"/>
    <s v="BOGOTA, D.C."/>
    <s v="BOGOTA, D. C."/>
    <s v="DEFENSA PASIVA PENSIONES"/>
    <s v="PROCESO EJECUTIVO"/>
    <s v="CONTENCIOSO ADMINISTRATIVA"/>
    <s v="PROCESO EJECUTIVO"/>
    <n v="8737970"/>
    <n v="8716669"/>
    <n v="8737970"/>
    <d v="2015-01-16T00:00:00"/>
    <d v="2016-01-04T00:00:00"/>
    <d v="2018-12-02T00:00:00"/>
    <s v="AGO - SEP 2016"/>
    <s v="PRIMERA INSTANCIA FALLO"/>
    <s v="PRESENTACION DE MEMORIAL"/>
    <d v="2021-02-15T00:00:00"/>
    <d v="2021-02-15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8"/>
    <s v="3868"/>
    <s v="938221"/>
    <s v="CAJA NACIONAL DE PREVISION SOCIAL CAJANAL E.I.C.E. - EN LIQUIDACION"/>
    <s v="'201620052353722"/>
    <s v="11001333501020150079100"/>
    <n v="3868"/>
    <s v=""/>
    <s v="CAJA NACIONAL DE PREVISION SOCIAL CAJANAL E.I.C.E. - EN LIQUIDACION"/>
    <s v="PROCESO EJECUTIVO"/>
    <s v="MANDAMIENTO DE PAGO POR CONCEPTO DE INTERESES"/>
    <s v="11001333501020150079100"/>
    <s v="OLIVA PINZON SUAREZ"/>
    <s v="37793481"/>
    <s v="OLIVA PINZON SUAREZ"/>
    <s v="37793481"/>
    <n v="1"/>
    <s v="TRIBUNAL ADMINISTRATIVO DE CUNDINAMARCA"/>
    <s v="BOGOTA, D.C."/>
    <s v="BOGOTA, D. C."/>
    <s v="DEFENSA PASIVA PENSIONES"/>
    <s v="PROCESO EJECUTIVO"/>
    <s v="CONTENCIOSO ADMINISTRATIVA"/>
    <s v="PROCESO EJECUTIVO"/>
    <n v="61688952"/>
    <n v="62543471"/>
    <n v="61688952"/>
    <d v="2015-10-26T00:00:00"/>
    <d v="2016-02-25T00:00:00"/>
    <d v="2018-12-02T00:00:00"/>
    <s v="AGO - SEP 2016"/>
    <s v="PRIMERA INSTANCIA FALLO"/>
    <s v="PRESENTACION DE MEMORIAL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29"/>
    <s v="3869"/>
    <s v="1304785"/>
    <s v="UNIDAD DE GESTIÓN PENSIONAL Y PARAFISCALES"/>
    <s v="'201620002353832"/>
    <s v="11001334204720160003900"/>
    <n v="3869"/>
    <s v=""/>
    <s v="CAJA NACIONAL DE PREVISION SOCIAL CAJANAL E.I.C.E. - EN LIQUIDACION"/>
    <s v="PROCESO EJECUTIVO"/>
    <s v="MANDAMIENTO DE PAGO POR CONCEPTO DE CAPITAL E INTERESES"/>
    <s v="11001334204720160003900"/>
    <s v="OSCAR HERNANDO ACOSTA"/>
    <s v="19057972"/>
    <s v="OSCAR HERNANDO ACOSTA"/>
    <s v="19057972"/>
    <n v="1"/>
    <s v="TRIBUNAL ADMINISTRATIVO DE CUNDINAMARCA"/>
    <s v="BOGOTA, D.C."/>
    <s v="BOGOTA, D. C."/>
    <s v="DEFENSA PASIVA PENSIONES"/>
    <s v="PROCESO EJECUTIVO"/>
    <s v="CONTENCIOSO ADMINISTRATIVA"/>
    <s v="PROCESO EJECUTIVO"/>
    <n v="253042172"/>
    <n v="271349063"/>
    <n v="253042172"/>
    <d v="2016-01-27T00:00:00"/>
    <d v="2016-02-29T00:00:00"/>
    <d v="2018-12-02T00:00:00"/>
    <s v="AGO - SEP 2016"/>
    <s v="PRIMERA INSTANCIA FALLO"/>
    <s v="PRESENTACION DE MEMORIAL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30"/>
    <s v="3876"/>
    <s v="933267"/>
    <s v="CAJA NACIONAL DE PREVISION SOCIAL CAJANAL E.I.C.E. - EN LIQUIDACION"/>
    <s v="'201680013731642"/>
    <s v="11001333502820150082700"/>
    <n v="3876"/>
    <s v=""/>
    <s v="CAJA NACIONAL DE PREVISION SOCIAL CAJANAL E.I.C.E. - EN LIQUIDACION"/>
    <s v="PROCESO EJECUTIVO"/>
    <s v="MANDAMIENTO DE PAGO POR CONCEPTO DE INTERESES"/>
    <s v="11001333502820150082700"/>
    <s v="CLARA EMILCE SANCHEZ SUAREZ"/>
    <s v="23488559"/>
    <s v="CLARA EMILCE SANCHEZ SUAREZ"/>
    <s v="23488559"/>
    <n v="1"/>
    <s v="TRIBUNAL ADMINISTRATIVO DE CUNDINAMARCA"/>
    <s v="BOGOTA, D.C."/>
    <s v="BOGOTA, D. C."/>
    <s v="DEFENSA PASIVA PENSIONES"/>
    <s v="PROCESO EJECUTIVO"/>
    <s v="CONTENCIOSO ADMINISTRATIVA"/>
    <s v="PROCESO EJECUTIVO"/>
    <n v="9835835"/>
    <n v="9982341"/>
    <n v="9835835"/>
    <d v="2015-10-30T00:00:00"/>
    <d v="2016-05-02T00:00:00"/>
    <d v="2018-12-02T00:00:00"/>
    <s v="AGO - SEP 2016"/>
    <s v="PRIMERA INSTANCIA FALLO"/>
    <s v="PRESENTACION DE RECURSO DE APELACION CONTRA AUTO"/>
    <d v="2021-02-24T00:00:00"/>
    <d v="2021-02-24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31"/>
    <s v="3880"/>
    <s v="933391"/>
    <s v="CAJA NACIONAL DE PREVISION SOCIAL CAJANAL E.I.C.E. - EN LIQUIDACION"/>
    <s v="'201680013731262"/>
    <s v="11001333502820150083100"/>
    <n v="3880"/>
    <s v=""/>
    <s v="CAJA NACIONAL DE PREVISION SOCIAL CAJANAL E.I.C.E. - EN LIQUIDACION"/>
    <s v="PROCESO EJECUTIVO"/>
    <s v="MANDAMIENTO DE PAGO POR CONCEPTO DE INTERESES"/>
    <s v="11001333502820150083100"/>
    <s v="LUIS EURIPIDES LINARES ORDOÑEZ"/>
    <s v="17190341"/>
    <s v="LUIS EURIPIDES LINARES ORDOÑEZ"/>
    <s v="17190341"/>
    <n v="1"/>
    <s v="TRIBUNAL ADMINISTRATIVO DE CUNDINAMARCA"/>
    <s v="BOGOTA, D.C."/>
    <s v="BOGOTA, D. C."/>
    <s v="DEFENSA PASIVA PENSIONES"/>
    <s v="PROCESO EJECUTIVO"/>
    <s v="CONTENCIOSO ADMINISTRATIVA"/>
    <s v="PROCESO EJECUTIVO"/>
    <n v="20058210"/>
    <n v="20347562"/>
    <n v="20058210"/>
    <d v="2015-10-30T00:00:00"/>
    <d v="2016-12-02T00:00:00"/>
    <d v="2018-12-02T00:00:00"/>
    <s v="AGO - SEP 2016"/>
    <s v="PRIMERA INSTANCIA FALLO"/>
    <s v="ANALISIS DE LIQUIDACION"/>
    <d v="2021-02-19T00:00:00"/>
    <d v="2021-02-19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32"/>
    <s v="3892"/>
    <s v="889040"/>
    <s v="CAJA NACIONAL DE PREVISION SOCIAL CAJANAL E.I.C.E. - EN LIQUIDACION"/>
    <s v="'201620053134492"/>
    <s v="11001333500720150092500"/>
    <n v="3892"/>
    <s v=""/>
    <s v="CAJA NACIONAL DE PREVISION SOCIAL CAJANAL E.I.C.E. - EN LIQUIDACION"/>
    <s v="PROCESO EJECUTIVO"/>
    <s v="MANDAMIENTO DE PAGO POR CONCEPTO DE INTERESES"/>
    <s v="11001333500720150092500"/>
    <s v="MARIA GISELA SERRANO CESPEDES"/>
    <s v="20341384"/>
    <s v="MARIA GISELA SERRANO CESPEDES"/>
    <s v="20341384"/>
    <n v="1"/>
    <s v="JUZGADO 007 SECCIÓN SEGUNDA - ORAL ADMINISTRATIVO DE BOGOTÁ D.C."/>
    <s v="BOGOTA, D.C."/>
    <s v="BOGOTA, D. C."/>
    <s v="DEFENSA PASIVA PENSIONES"/>
    <s v="PROCESO EJECUTIVO"/>
    <s v="CONTENCIOSO ADMINISTRATIVA"/>
    <s v="PROCESO EJECUTIVO"/>
    <n v="42760116"/>
    <n v="41777671"/>
    <n v="42760116"/>
    <d v="2015-12-15T00:00:00"/>
    <d v="2016-07-22T00:00:00"/>
    <d v="2018-12-02T00:00:00"/>
    <s v="AGO - SEP 2016"/>
    <s v="PRIMERA INSTANCIA FALLO"/>
    <s v="RADICACION DE MEMORIAL SOLICITANDO ENTREGA DE TITULO JUDICIAL"/>
    <d v="2021-02-05T00:00:00"/>
    <d v="2021-02-08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33"/>
    <s v="3906"/>
    <s v="492446"/>
    <s v="UNIDAD DE GESTIÓN PENSIONAL Y PARAFISCALES"/>
    <s v="'201620051482432"/>
    <s v="68001233300020140042000"/>
    <n v="3906"/>
    <s v=""/>
    <s v="CAJA NACIONAL DE PREVISION SOCIAL CAJANAL E.I.C.E. - EN LIQUIDACION"/>
    <s v="PENSION DE SOBREVIVIENTES"/>
    <s v="NO ACREDITA CALIDAD CONYUGE O COMPAÑERO"/>
    <s v="68001233300020140042000"/>
    <s v="DULCELINA VARGAS DE MENDEZ"/>
    <s v="28078248"/>
    <s v="MISAEL MENDEZ TAPIAS"/>
    <s v="2073775"/>
    <n v="1"/>
    <s v="CONSEJO DE ESTADO"/>
    <s v="BOGOTA, D.C."/>
    <s v="BOGOTA, D. C."/>
    <s v="DEFENSA PASIVA PENSIONES"/>
    <s v="NULIDAD Y RESTABLECIMIENTO DEL DERECHO"/>
    <s v="CONTENCIOSO ADMINISTRATIVA"/>
    <s v="PENSION DE SOBREVIVIENTES"/>
    <n v="125910806"/>
    <n v="135317148"/>
    <n v="125910806"/>
    <d v="2014-05-28T00:00:00"/>
    <d v="2014-05-29T00:00:00"/>
    <d v="2018-12-02T00:00:00"/>
    <s v="SEP - OCT 2016"/>
    <s v="SEGUNDA INSTANCIA FALLO DEL RECURSO"/>
    <s v="PRESENTACION DE MEMORIAL"/>
    <d v="2021-02-12T00:00:00"/>
    <d v="2021-02-16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34"/>
    <s v="3927"/>
    <s v="689230"/>
    <s v="CAJA AGRARIA"/>
    <s v="'201680014143082"/>
    <s v="11001310501120150050400"/>
    <n v="3927"/>
    <s v=""/>
    <s v="CAJA AGRARIA"/>
    <s v="PENSION DE SOBREVIVIENTES"/>
    <s v="NO ACREDITA CALIDAD CONYUGE O COMPAÑERO"/>
    <s v="11001310501120150050400"/>
    <s v="MAGDALENA VASQUEZ DE CRUZ"/>
    <s v="28705237"/>
    <s v="JOSE ARCESIO CRUZ GALEANO"/>
    <s v="2290314"/>
    <n v="1"/>
    <s v="JUZGADO 011 LABORAL DE CIRCUITO DE BOGOTÁ D.C."/>
    <s v="BOGOTA, D.C."/>
    <s v="BOGOTA, D. C."/>
    <s v="DEFENSA PASIVA PENSIONES"/>
    <s v="ORDINARIO LABORAL"/>
    <s v="ORDINARIA"/>
    <s v="PENSION DE SOBREVIVIENTES"/>
    <n v="100000000"/>
    <n v="104912117"/>
    <n v="100000000"/>
    <d v="2015-06-05T00:00:00"/>
    <d v="2015-06-09T00:00:00"/>
    <d v="2018-12-02T00:00:00"/>
    <s v="NOV - DIC 2016"/>
    <s v="PRIMERA INSTANCIA INICIO Y FIJACION DEL LITIGIO"/>
    <s v="AUTO DE TRAMITE"/>
    <d v="2021-02-02T00:00:00"/>
    <d v="2021-02-0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35"/>
    <s v="8659"/>
    <s v="706502"/>
    <s v="UNIDAD DE GESTIÓN PENSIONAL Y PARAFISCALES"/>
    <s v="'201550011229192"/>
    <s v="76109310500220150009100"/>
    <n v="8659"/>
    <s v=""/>
    <s v="CAJA NACIONAL DE PREVISION SOCIAL CAJANAL E.I.C.E. - EN LIQUIDACION"/>
    <s v="PENSION DE SOBREVIVIENTES"/>
    <s v="CAUSANTE NO CUMPLE TIEMPOS DE SERVICIOS"/>
    <s v="76109310500220150009100"/>
    <s v="TERESA RIASCOS RIASCOS"/>
    <s v="25496893"/>
    <s v="EMERITO CAMPAZ PERLAZA"/>
    <s v="1480236"/>
    <n v="1"/>
    <s v="CORTE SUPREMA DE JUSTICIA"/>
    <s v="BOGOTA, D.C."/>
    <s v="BOGOTA, D. C."/>
    <s v="DEFENSA PASIVA PENSIONES"/>
    <s v="ORDINARIO LABORAL"/>
    <s v="ORDINARIA"/>
    <s v="PENSION DE SOBREVIVIENTES"/>
    <n v="12887000"/>
    <n v="14430650"/>
    <n v="12887000"/>
    <d v="2015-08-10T00:00:00"/>
    <d v="2015-08-10T00:00:00"/>
    <d v="2018-12-04T00:00:00"/>
    <s v="AGO - SEP 2015"/>
    <s v="TERCERA INSTANCIA EXTRORDINARIOS"/>
    <s v="PRESENTACION DE MEMORIAL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36"/>
    <s v="11945"/>
    <s v="1162540"/>
    <s v="CAJA NACIONAL DE PREVISION SOCIAL CAJANAL E.I.C.E. - EN LIQUIDACION"/>
    <s v="'201870050622212"/>
    <s v="19001233300320170034100"/>
    <n v="11945"/>
    <s v=""/>
    <s v="CAJA NACIONAL DE PREVISION SOCIAL CAJANAL E.I.C.E. - EN LIQUIDACION"/>
    <s v="PENSION GRACIA"/>
    <s v="TIEMPOS NO VALIDOS PARA SERVICIO DOCENTE PARA PENSION GRACIA"/>
    <s v="19001233300320170034100"/>
    <s v="MIRIAM TOBAR OCAMPO"/>
    <s v="29807609"/>
    <s v="MIRIAM TOBAR OCAMPO"/>
    <s v="29807609"/>
    <n v="1"/>
    <s v="CONSEJO DE ESTADO"/>
    <s v="BOGOTA, D.C."/>
    <s v="BOGOTA, D. C."/>
    <s v="DEFENSA PASIVA PENSIONES"/>
    <s v="NULIDAD Y RESTABLECIMIENTO DEL DERECHO"/>
    <s v="CONTENCIOSO ADMINISTRATIVA"/>
    <s v="PENSION GRACIA"/>
    <n v="51308751"/>
    <n v="48936532"/>
    <n v="51308751"/>
    <d v="2017-07-24T00:00:00"/>
    <d v="2017-11-09T00:00:00"/>
    <d v="2018-12-06T00:00:00"/>
    <s v="FEB - MAR 2018"/>
    <s v="SEGUNDA INSTANCIA FALLO DEL RECURSO"/>
    <s v="AL DESPACHO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37"/>
    <s v="12119"/>
    <s v="2016971"/>
    <s v="CAJA NACIONAL DE PREVISION SOCIAL CAJANAL E.I.C.E. - EN LIQUIDACION"/>
    <s v="'5655"/>
    <s v="11001333501920150078500"/>
    <n v="12119"/>
    <s v=""/>
    <s v="CAJA NACIONAL DE PREVISION SOCIAL CAJANAL E.I.C.E. - EN LIQUIDACION"/>
    <s v="PROCESO EJECUTIVO"/>
    <s v="MANDAMIENTO DE PAGO POR CONCEPTO DE INTERESES"/>
    <s v="11001333501920150078500"/>
    <s v="ANA GEORGINA AYALA DE CABRERA"/>
    <s v="20167447"/>
    <s v="ANA GEORGINA AYALA DE CABRERA"/>
    <s v="20167447"/>
    <n v="1"/>
    <s v="JUZGADO 019 ADMINISTRATIVO DE CIRCUITO DE BOGOTÁ D.C."/>
    <s v="BOGOTA, D.C."/>
    <s v="BOGOTA, D. C."/>
    <s v="DEFENSA PASIVA PENSIONES"/>
    <s v="PROCESO EJECUTIVO"/>
    <s v="CONTENCIOSO ADMINISTRATIVA"/>
    <s v="PROCESO EJECUTIVO"/>
    <n v="50157551"/>
    <n v="0"/>
    <n v="50157551"/>
    <d v="2015-10-27T00:00:00"/>
    <d v="2015-03-13T00:00:00"/>
    <d v="2018-12-06T00:00:00"/>
    <s v="JUN - JUL 2015"/>
    <s v="PRIMERA INSTANCIA FALLO"/>
    <s v="AUTO QUE CONCEDE RECURSO DE APELACION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38"/>
    <s v="12121"/>
    <s v="718951"/>
    <s v="UNIDAD DE GESTIÓN PENSIONAL Y PARAFISCALES"/>
    <s v="'5665"/>
    <s v="11001333571220150000500"/>
    <n v="12121"/>
    <s v=""/>
    <s v="CAJA NACIONAL DE PREVISION SOCIAL CAJANAL E.I.C.E. - EN LIQUIDACION"/>
    <s v="PROCESO EJECUTIVO"/>
    <s v="MANDAMIENTO DE PAGO POR CONCEPTO DE INTERESES"/>
    <s v="11001333571220150000500"/>
    <s v="ALBERTO RAMIREZ CHINCHILLA"/>
    <s v="19385416"/>
    <s v="ALBERTO RAMIREZ CHINCHILLA"/>
    <s v="19385416"/>
    <n v="1"/>
    <s v="JUZGADO 054 ADMINISTRATIVO DE CIRCUITO DE BOGOTÁ D.C."/>
    <s v="BOGOTA, D.C."/>
    <s v="BOGOTA, D. C."/>
    <s v="DEFENSA PASIVA PENSIONES"/>
    <s v="PROCESO EJECUTIVO"/>
    <s v="CONTENCIOSO ADMINISTRATIVA"/>
    <s v="PROCESO EJECUTIVO"/>
    <n v="22229923"/>
    <n v="23311093"/>
    <n v="22229923"/>
    <d v="2015-02-23T00:00:00"/>
    <d v="2019-07-18T00:00:00"/>
    <d v="2018-12-06T00:00:00"/>
    <s v="JUN - JUL 2015"/>
    <s v="SEGUNDA INSTANCIA FALLO DEL RECURSO"/>
    <s v="AL DESPACHO"/>
    <d v="2021-02-02T00:00:00"/>
    <d v="2021-02-0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39"/>
    <s v="12149"/>
    <s v="710822"/>
    <s v="UNIDAD DE GESTIÓN PENSIONAL Y PARAFISCALES"/>
    <s v="'201820051705262"/>
    <s v="11001333503020150051300"/>
    <n v="12149"/>
    <s v=""/>
    <s v="CAJA NACIONAL DE PREVISION SOCIAL CAJANAL E.I.C.E. - EN LIQUIDACION"/>
    <s v="PROCESO EJECUTIVO"/>
    <s v="MANDAMIENTO DE PAGO POR CONCEPTO DE INTERESES"/>
    <s v="11001333503020150051300"/>
    <s v="HELENA PEÑA BENAVIDES"/>
    <s v="28306847"/>
    <s v="HELENA PEÑA BENAVIDES"/>
    <s v="28306847"/>
    <n v="1"/>
    <s v="JUZGADO 030 ADMINISTRATIVO DE CIRCUITO DE BOGOTÁ D.C."/>
    <s v="BOGOTA, D.C."/>
    <s v="BOGOTA, D. C."/>
    <s v="DEFENSA PASIVA PENSIONES"/>
    <s v="PROCESO EJECUTIVO"/>
    <s v="CONTENCIOSO ADMINISTRATIVA"/>
    <s v="PROCESO EJECUTIVO"/>
    <n v="10455455"/>
    <n v="10865085"/>
    <n v="10455455"/>
    <d v="2015-07-14T00:00:00"/>
    <d v="2015-03-08T00:00:00"/>
    <d v="2018-12-06T00:00:00"/>
    <s v="AGO - SEP 2015"/>
    <s v="PRIMERA INSTANCIA FALLO"/>
    <s v="RADICACION DE MEMORIAL SOLICITANDO ENTREGA DE TITULO JUDICIAL"/>
    <d v="2021-02-16T00:00:00"/>
    <d v="2021-02-16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40"/>
    <s v="12155"/>
    <s v="817985"/>
    <s v="CAJA NACIONAL DE PREVISION SOCIAL CAJANAL E.I.C.E. - EN LIQUIDACION"/>
    <s v="'201880011498742"/>
    <s v="11001333502920150021700"/>
    <n v="12155"/>
    <s v=""/>
    <s v="CAJA NACIONAL DE PREVISION SOCIAL CAJANAL E.I.C.E. - EN LIQUIDACION"/>
    <s v="PROCESO EJECUTIVO"/>
    <s v="MANDAMIENTO DE PAGO POR CONCEPTO DE INTERESES"/>
    <s v="11001333502920150021700"/>
    <s v="MARLENE CECILIA ARAUJO DE ARGUELLO"/>
    <s v="26940500"/>
    <s v="MARLENE CECILIA ARAUJO DE ARGUELLO"/>
    <s v="26940500"/>
    <n v="1"/>
    <s v="JUZGADO 029 SECCIÓN SEGUNDA - ORAL ADMINISTRATIVO DE BOGOTÁ D.C."/>
    <s v="BOGOTA, D.C."/>
    <s v="BOGOTA, D. C."/>
    <s v="DEFENSA PASIVA PENSIONES"/>
    <s v="PROCESO EJECUTIVO"/>
    <s v="CONTENCIOSO ADMINISTRATIVA"/>
    <s v="PROCESO EJECUTIVO"/>
    <n v="74886433"/>
    <n v="76482389"/>
    <n v="74886433"/>
    <d v="2015-11-02T00:00:00"/>
    <d v="2015-12-11T00:00:00"/>
    <d v="2018-12-06T00:00:00"/>
    <s v="OCT - NOV 2015"/>
    <s v="SEGUNDA INSTANCIA FALLO DEL RECURSO"/>
    <s v="AL DESPACHO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41"/>
    <s v="12166"/>
    <s v="768540"/>
    <s v="CAJA NACIONAL DE PREVISION SOCIAL CAJANAL E.I.C.E. - EN LIQUIDACION"/>
    <s v="'201880012506952"/>
    <s v="11001333501720150071200"/>
    <n v="12166"/>
    <s v=""/>
    <s v="CAJA NACIONAL DE PREVISION SOCIAL CAJANAL E.I.C.E. - EN LIQUIDACION"/>
    <s v="RELIQUIDACION PENSION GRACIA"/>
    <s v="FACTORES NO SALARIALES"/>
    <s v="11001333501720150071200"/>
    <s v="ROSA STELLA PAEZ PEREZ"/>
    <s v="41596019"/>
    <s v="ROSA STELLA PAEZ PEREZ"/>
    <s v="41596019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GRACIA"/>
    <n v="3743582"/>
    <n v="0"/>
    <n v="3743582"/>
    <d v="2015-09-14T00:00:00"/>
    <d v="2015-10-22T00:00:00"/>
    <d v="2018-12-06T00:00:00"/>
    <s v="NOV - DIC 2015"/>
    <s v="SEGUNDA INSTANCIA FALLO DEL RECURSO"/>
    <s v="AL DESPACHO CON PROYECTO DE FALLO"/>
    <d v="2021-02-12T00:00:00"/>
    <d v="2021-02-12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42"/>
    <s v="12168"/>
    <s v="977642"/>
    <s v="EMPRESA NACIONAL DE TELECOMUNICACIONES"/>
    <s v="'201780010411862"/>
    <s v="11001310502920130010100"/>
    <n v="12168"/>
    <s v="EMPRESA NACIONAL DE TELECOMUNICACIONES"/>
    <s v="EMPRESA NACIONAL DE TELECOMUNICACIONES"/>
    <s v="PROCESO EJECUTIVO"/>
    <s v="MANDAMIENTO DE PAGO POR CONCEPTO DE CAPITAL Y COSTAS"/>
    <s v="11001310502920130010100"/>
    <s v="FLOR ANGELA MARTINEZ SANCHEZ"/>
    <s v="41505710"/>
    <s v="HERNANDO CANAL NIÑO"/>
    <s v="13219997"/>
    <n v="1"/>
    <s v="TRIBUNAL SUPERIOR SALA LABORAL DE BOGOTÁ D.C."/>
    <s v="BOGOTA, D.C."/>
    <s v="BOGOTA, D. C."/>
    <s v="DEFENSA PASIVA PENSIONES"/>
    <s v="PROCESO EJECUTIVO"/>
    <s v="ORDINARIA"/>
    <s v="PROCESO EJECUTIVO"/>
    <n v="71329500"/>
    <n v="82873556"/>
    <n v="71329500"/>
    <d v="2013-02-19T00:00:00"/>
    <d v="2013-05-03T00:00:00"/>
    <d v="2018-12-06T00:00:00"/>
    <s v="JUN - JUL 2015"/>
    <s v="PRIMERA INSTANCIA FALLO"/>
    <s v="AUTO DE TRAMITE"/>
    <d v="2021-02-15T00:00:00"/>
    <d v="2021-02-15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43"/>
    <s v="12171"/>
    <s v="817120"/>
    <s v="CAJA NACIONAL DE PREVISION SOCIAL CAJANAL E.I.C.E. - EN LIQUIDACION"/>
    <s v="'201720053729852"/>
    <s v="11001333704320150022300"/>
    <n v="12171"/>
    <s v=""/>
    <s v="CAJA NACIONAL DE PREVISION SOCIAL CAJANAL E.I.C.E. - EN LIQUIDACION"/>
    <s v="PROCESO EJECUTIVO"/>
    <s v="MANDAMIENTO DE PAGO POR CONCEPTO DE INTERESES"/>
    <s v="11001333704320150022300"/>
    <s v="ROSA MARIA PULIDO LANDINEZ"/>
    <s v="41418953"/>
    <s v="ROSA MARIA PULIDO LANDINEZ"/>
    <s v="41418953"/>
    <n v="1"/>
    <s v="TRIBUNAL ADMINISTRATIVO DE CUNDINAMARCA"/>
    <s v="BOGOTA, D.C."/>
    <s v="BOGOTA, D. C."/>
    <s v="DEFENSA PASIVA PENSIONES"/>
    <s v="PROCESO EJECUTIVO"/>
    <s v="CONTENCIOSO ADMINISTRATIVA"/>
    <s v="PROCESO EJECUTIVO"/>
    <n v="253192100"/>
    <n v="260825207"/>
    <n v="253192100"/>
    <d v="2015-03-09T00:00:00"/>
    <d v="2015-09-03T00:00:00"/>
    <d v="2018-12-06T00:00:00"/>
    <s v="ENE - FEB 2016"/>
    <s v="PRIMERA INSTANCIA FALLO"/>
    <s v="PRESENTACION DE MEMORIAL"/>
    <d v="2021-02-19T00:00:00"/>
    <d v="2021-02-22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44"/>
    <s v="12172"/>
    <s v="778868"/>
    <s v="CAJA NACIONAL DE PREVISION SOCIAL CAJANAL E.I.C.E. - EN LIQUIDACION"/>
    <s v="'201880011654542"/>
    <s v="11001333570820150000600"/>
    <n v="12172"/>
    <s v=""/>
    <s v="CAJA NACIONAL DE PREVISION SOCIAL CAJANAL E.I.C.E. - EN LIQUIDACION"/>
    <s v="PROCESO EJECUTIVO"/>
    <s v="MANDAMIENTO DE PAGO POR CONCEPTO DE INTERESES"/>
    <s v="11001333570820150000600"/>
    <s v="MARIA ESTRELLA RUIZ ALDANA"/>
    <s v="41369500"/>
    <s v="MARIA ESTRELLA RUIZ ALDANA"/>
    <s v="41369500"/>
    <n v="1"/>
    <s v="JUZGADO 708 SECCIÓN SEGUNDA - ORAL ADMINISTRATIVO DE DESCONGESTIÓN DE BOGOTÁ D.C."/>
    <s v="BOGOTA, D.C."/>
    <s v="BOGOTA, D. C."/>
    <s v="DEFENSA PASIVA PENSIONES"/>
    <s v="PROCESO EJECUTIVO"/>
    <s v="CONTENCIOSO ADMINISTRATIVA"/>
    <s v="PROCESO EJECUTIVO"/>
    <n v="14828158"/>
    <n v="15049799"/>
    <n v="14828158"/>
    <d v="2015-04-22T00:00:00"/>
    <d v="2016-04-02T00:00:00"/>
    <d v="2018-12-06T00:00:00"/>
    <s v="ENE - FEB 2016"/>
    <s v="PRIMERA INSTANCIA FALLO"/>
    <s v="AL DESPACHO"/>
    <d v="2021-02-18T00:00:00"/>
    <d v="2021-02-19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45"/>
    <s v="12173"/>
    <s v="778882"/>
    <s v="CAJA NACIONAL DE PREVISION SOCIAL CAJANAL E.I.C.E. - EN LIQUIDACION"/>
    <s v="'201720052676212"/>
    <s v="11001333570820150001300"/>
    <n v="12173"/>
    <s v=""/>
    <s v="CAJA NACIONAL DE PREVISION SOCIAL CAJANAL E.I.C.E. - EN LIQUIDACION"/>
    <s v="PROCESO EJECUTIVO"/>
    <s v="MANDAMIENTO DE PAGO POR CONCEPTO DE INTERESES"/>
    <s v="11001333570820150001300"/>
    <s v="MIRYAM ORTIZ AZUERO"/>
    <s v="41588460"/>
    <s v="MIRYAM ORTIZ AZUERO"/>
    <s v="41588460"/>
    <n v="1"/>
    <s v="JUZGADO 052 ADMINISTRATIVO DE CIRCUITO JUDICIAL DE BOGOTÁ D.C."/>
    <s v="BOGOTA, D.C."/>
    <s v="BOGOTA, D. C."/>
    <s v="DEFENSA PASIVA PENSIONES"/>
    <s v="PROCESO EJECUTIVO"/>
    <s v="CONTENCIOSO ADMINISTRATIVA"/>
    <s v="PROCESO EJECUTIVO"/>
    <n v="30415309"/>
    <n v="30869936"/>
    <n v="30415309"/>
    <d v="2015-04-08T00:00:00"/>
    <d v="2016-04-02T00:00:00"/>
    <d v="2018-12-06T00:00:00"/>
    <s v="ENE - FEB 2016"/>
    <s v="SEGUNDA INSTANCIA FALLO DEL RECURSO"/>
    <s v="AUTO QUE RESUELVE RECURSO DE QUEJA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46"/>
    <s v="12178"/>
    <s v="817151"/>
    <s v="CAJA NACIONAL DE PREVISION SOCIAL CAJANAL E.I.C.E. - EN LIQUIDACION"/>
    <s v="'201880011499332"/>
    <s v="11001333502920150026400"/>
    <n v="12178"/>
    <s v=""/>
    <s v="CAJA NACIONAL DE PREVISION SOCIAL CAJANAL E.I.C.E. - EN LIQUIDACION"/>
    <s v="PROCESO EJECUTIVO"/>
    <s v="MANDAMIENTO DE PAGO POR CONCEPTO DE INTERESES"/>
    <s v="11001333502920150026400"/>
    <s v="HILDA SOFIA TORRES MUÑOZ"/>
    <s v="41515235"/>
    <s v="HILDA SOFIA TORRES MUÑOZ"/>
    <s v="41515235"/>
    <n v="1"/>
    <s v="JUZGADO 029 SECCIÓN SEGUNDA - ORAL ADMINISTRATIVO DE BOGOTÁ D.C."/>
    <s v="BOGOTA, D.C."/>
    <s v="BOGOTA, D. C."/>
    <s v="DEFENSA PASIVA PENSIONES"/>
    <s v="PROCESO EJECUTIVO"/>
    <s v="CONTENCIOSO ADMINISTRATIVA"/>
    <s v="PROCESO EJECUTIVO"/>
    <n v="12796938"/>
    <n v="12866748"/>
    <n v="12796938"/>
    <d v="2015-02-26T00:00:00"/>
    <d v="2015-12-15T00:00:00"/>
    <d v="2018-12-06T00:00:00"/>
    <s v="ABR - MAY 2016"/>
    <s v="SEGUNDA INSTANCIA FALLO DEL RECURSO"/>
    <s v="ANALISIS DE SENTENCIA"/>
    <d v="2021-02-15T00:00:00"/>
    <d v="2021-02-15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47"/>
    <s v="12180"/>
    <s v="817837"/>
    <s v="CAJA NACIONAL DE PREVISION SOCIAL CAJANAL E.I.C.E. - EN LIQUIDACION"/>
    <s v="'201880050651722"/>
    <s v="11001333502920140060000"/>
    <n v="12180"/>
    <s v=""/>
    <s v="CAJA NACIONAL DE PREVISION SOCIAL CAJANAL E.I.C.E. - EN LIQUIDACION"/>
    <s v="PROCESO EJECUTIVO"/>
    <s v="MANDAMIENTO DE PAGO POR CONCEPTO DE CAPITAL E INTERESES"/>
    <s v="11001333502920140060000"/>
    <s v="ALVARO GUILLERMO MEJIA MONTENEGRO"/>
    <s v="17157774"/>
    <s v="ALVARO GUILLERMO MEJIA MONTENEGRO"/>
    <s v="17157774"/>
    <n v="1"/>
    <s v="JUZGADO 029 SECCIÓN SEGUNDA - ORAL ADMINISTRATIVO DE BOGOTÁ D.C."/>
    <s v="BOGOTA, D.C."/>
    <s v="BOGOTA, D. C."/>
    <s v="DEFENSA PASIVA PENSIONES"/>
    <s v="PROCESO EJECUTIVO"/>
    <s v="CONTENCIOSO ADMINISTRATIVA"/>
    <s v="PROCESO EJECUTIVO"/>
    <n v="440656205"/>
    <n v="446737235"/>
    <n v="440656205"/>
    <d v="2014-05-12T00:00:00"/>
    <d v="2016-02-26T00:00:00"/>
    <d v="2018-12-06T00:00:00"/>
    <s v="ABR - MAY 2016"/>
    <s v="SEGUNDA INSTANCIA FALLO DEL RECURSO"/>
    <s v="AL DESPACHO"/>
    <d v="2021-02-17T00:00:00"/>
    <d v="2021-02-18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48"/>
    <s v="12182"/>
    <s v="828978"/>
    <s v="CAJA NACIONAL DE PREVISION SOCIAL CAJANAL E.I.C.E. - EN LIQUIDACION"/>
    <s v="'201720052477522"/>
    <s v="11001333500720150085100"/>
    <n v="12182"/>
    <s v=""/>
    <s v="CAJA NACIONAL DE PREVISION SOCIAL CAJANAL E.I.C.E. - EN LIQUIDACION"/>
    <s v="ACRECIMIENTOS PENSION SOBREVIVIENTES"/>
    <s v="POR CUMPLIMIENTO DE LA MAYORA DE EDAD"/>
    <s v="11001333500720150085100"/>
    <s v="JULIA SUAREZ"/>
    <s v="39535973"/>
    <s v="LUIS DAVID ANGEL PEÑA"/>
    <s v="19329671"/>
    <n v="1"/>
    <s v="JUZGADO 007 SECCIÓN SEGUNDA - ORAL ADMINISTRATIVO DE BOGOTÁ D.C."/>
    <s v="BOGOTA, D.C."/>
    <s v="BOGOTA, D. C."/>
    <s v="DEFENSA PASIVA PENSIONES"/>
    <s v="NULIDAD Y RESTABLECIMIENTO DEL DERECHO"/>
    <s v="CONTENCIOSO ADMINISTRATIVA"/>
    <s v="ACRECIMIENTOS PENSION SOBREVIVIENTES"/>
    <n v="61920242"/>
    <n v="63629157"/>
    <n v="61920242"/>
    <d v="2015-11-10T00:00:00"/>
    <d v="2016-03-09T00:00:00"/>
    <d v="2018-12-06T00:00:00"/>
    <s v="ABR - MAY 2016"/>
    <s v="PRIMERA INSTANCIA FALLO"/>
    <s v="AUTO QUE ORDENA ENVIAR EL EXPEDIENTE AL SUPERIOR PARA RESUELVA RECURSO DE APELACION"/>
    <d v="2021-02-19T00:00:00"/>
    <d v="2021-02-22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49"/>
    <s v="12192"/>
    <s v="850878"/>
    <s v="CAJA NACIONAL DE PREVISION SOCIAL CAJANAL E.I.C.E. - EN LIQUIDACION"/>
    <s v="'201880013120742"/>
    <s v="25000232500020040933100"/>
    <n v="12192"/>
    <s v=""/>
    <s v="CAJA NACIONAL DE PREVISION SOCIAL CAJANAL E.I.C.E. - EN LIQUIDACION"/>
    <s v="PROCESO EJECUTIVO"/>
    <s v="MANDAMIENTO DE PAGO POR CONCEPTO DE INTERESES"/>
    <s v="25000232500020040933100"/>
    <s v="MARIA DEL ROSARIO GONZALEZ FERNANDEZ"/>
    <s v="29446546"/>
    <s v="MARIA DEL ROSARIO GONZALEZ FERNANDEZ"/>
    <s v="29446546"/>
    <n v="1"/>
    <s v="JUZGADO 026 ADMINISTRATIVO DE CIRCUITO DE BOGOTÁ D.C."/>
    <s v="BOGOTA, D.C."/>
    <s v="BOGOTA, D. C."/>
    <s v="DEFENSA PASIVA PENSIONES"/>
    <s v="PROCESO EJECUTIVO"/>
    <s v="CONTENCIOSO ADMINISTRATIVA"/>
    <s v="PROCESO EJECUTIVO"/>
    <n v="20840094"/>
    <n v="33494794"/>
    <n v="20840094"/>
    <d v="2005-01-28T00:00:00"/>
    <d v="2016-05-23T00:00:00"/>
    <d v="2018-12-06T00:00:00"/>
    <s v="AGO - SEP 2016"/>
    <s v="PRIMERA INSTANCIA FALLO"/>
    <s v="RADICACION DE MEMORIAL SOLICITANDO ENTREGA DE TITULO JUDICIAL"/>
    <d v="2021-02-02T00:00:00"/>
    <d v="2021-02-16T00:00:00"/>
    <s v=""/>
    <m/>
    <m/>
    <x v="2"/>
    <n v="10"/>
    <x v="1"/>
    <n v="8"/>
    <n v="0"/>
    <n v="0"/>
    <n v="0"/>
    <n v="0"/>
    <n v="0"/>
    <n v="0"/>
    <m/>
    <m/>
    <n v="0"/>
    <n v="37080"/>
    <n v="0"/>
    <x v="2"/>
  </r>
  <r>
    <n v="50"/>
    <s v="12201"/>
    <s v="938224"/>
    <s v="CAJA NACIONAL DE PREVISION SOCIAL CAJANAL E.I.C.E. - EN LIQUIDACION"/>
    <s v="'201880011642942"/>
    <s v="11001333502520150035300"/>
    <n v="12201"/>
    <s v=""/>
    <s v="CAJA NACIONAL DE PREVISION SOCIAL CAJANAL E.I.C.E. - EN LIQUIDACION"/>
    <s v="PROCESO EJECUTIVO"/>
    <s v="MANDAMIENTO DE PAGO POR CONCEPTO DE INTERESES"/>
    <s v="11001333502520150035300"/>
    <s v="CECILIA ALFONSO MARTINEZ"/>
    <s v="20329359"/>
    <s v="CECILIA ALFONSO MARTINEZ"/>
    <s v="20329359"/>
    <n v="1"/>
    <s v="JUZGADO 025 SECCIÓN SEGUNDA - ORAL ADMINISTRATIVO DE BOGOTÁ D.C."/>
    <s v="BOGOTA, D.C."/>
    <s v="BOGOTA, D. C."/>
    <s v="DEFENSA PASIVA PENSIONES"/>
    <s v="PROCESO EJECUTIVO"/>
    <s v="CONTENCIOSO ADMINISTRATIVA"/>
    <s v="PROCESO EJECUTIVO"/>
    <n v="6635468"/>
    <n v="6734304"/>
    <n v="6635468"/>
    <d v="2015-03-27T00:00:00"/>
    <d v="2016-05-02T00:00:00"/>
    <d v="2018-12-06T00:00:00"/>
    <s v="AGO - SEP 2016"/>
    <s v="SEGUNDA INSTANCIA FALLO DEL RECURSO"/>
    <s v="AL DESPACHO"/>
    <d v="2021-02-23T00:00:00"/>
    <d v="2021-02-23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51"/>
    <s v="12203"/>
    <s v="856054"/>
    <s v="UNIDAD DE GESTIÓN PENSIONAL Y PARAFISCALES"/>
    <s v="'201880012832152"/>
    <s v="11001333503020160022500"/>
    <n v="12203"/>
    <s v=""/>
    <s v="CAJA NACIONAL DE PREVISION SOCIAL CAJANAL E.I.C.E. - EN LIQUIDACION"/>
    <s v="RELIQUIDACION PENSION JUBILACION ART 36 LEY 100/93"/>
    <s v="RELIQUIDACION PENSION VEJEZ- LEY 100 /93"/>
    <s v="11001333503020160022500"/>
    <s v="SOFIA ESPERANZA PAVAJEAU BERMUDEZ"/>
    <s v="41405646"/>
    <s v="SOFIA ESPERANZA PAVAJEAU BERMUDEZ"/>
    <s v="41405646"/>
    <n v="1"/>
    <s v="JUZGADO 030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6319225"/>
    <n v="0"/>
    <n v="6319225"/>
    <d v="2016-06-14T00:00:00"/>
    <d v="2016-06-27T00:00:00"/>
    <d v="2018-12-06T00:00:00"/>
    <s v="AGO - SEP 2016"/>
    <s v="SEGUNDA INSTANCIA FALLO DEL RECURSO"/>
    <s v="AUTO QUE ADMITE DESISTIMIENTO DEL RECURSO DE APELACION CONTRA SENTENCIA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52"/>
    <s v="12208"/>
    <s v="932908"/>
    <s v="CAJA NACIONAL DE PREVISION SOCIAL CAJANAL E.I.C.E. - EN LIQUIDACION"/>
    <s v="'201780013453162"/>
    <s v="25000234200020150475200"/>
    <n v="12208"/>
    <s v=""/>
    <s v="CAJA NACIONAL DE PREVISION SOCIAL CAJANAL E.I.C.E. - EN LIQUIDACION"/>
    <s v="PENSION GRACIA"/>
    <s v="TIEMPOS NACIONALES"/>
    <s v="25000234200020150475200"/>
    <s v="OLGA MARINA ROMERO GUTIERREZ"/>
    <s v="20659542"/>
    <s v="OLGA MARINA ROMERO GUTIERREZ"/>
    <s v="20659542"/>
    <n v="1"/>
    <s v="TRIBUNAL ADMINISTRATIVO DE CUNDINAMARCA"/>
    <s v="BOGOTA, D.C."/>
    <s v="BOGOTA, D. C."/>
    <s v="DEFENSA PASIVA PENSIONES"/>
    <s v="NULIDAD Y RESTABLECIMIENTO DEL DERECHO"/>
    <s v="CONTENCIOSO ADMINISTRATIVA"/>
    <s v="PENSION GRACIA"/>
    <n v="132914114"/>
    <n v="136663810"/>
    <n v="132914114"/>
    <d v="2015-09-18T00:00:00"/>
    <d v="2016-01-29T00:00:00"/>
    <d v="2018-12-06T00:00:00"/>
    <s v="AGO - SEP 2016"/>
    <s v="SEGUNDA INSTANCIA FALLO DEL RECURSO"/>
    <s v="AL DESPACHO"/>
    <d v="2021-02-03T00:00:00"/>
    <d v="2021-02-08T00:00:00"/>
    <s v=""/>
    <m/>
    <m/>
    <x v="0"/>
    <n v="3"/>
    <x v="0"/>
    <n v="0"/>
    <n v="0"/>
    <n v="0"/>
    <n v="0"/>
    <n v="0"/>
    <n v="0"/>
    <n v="0"/>
    <m/>
    <m/>
    <n v="0"/>
    <n v="37080"/>
    <n v="0"/>
    <x v="0"/>
  </r>
  <r>
    <n v="53"/>
    <s v="12209"/>
    <s v="938219"/>
    <s v="CAJA NACIONAL DE PREVISION SOCIAL CAJANAL E.I.C.E. - EN LIQUIDACION"/>
    <s v="'201880011499972"/>
    <s v="11001333500920150063000"/>
    <n v="12209"/>
    <s v=""/>
    <s v="CAJA NACIONAL DE PREVISION SOCIAL CAJANAL E.I.C.E. - EN LIQUIDACION"/>
    <s v="PROCESO EJECUTIVO"/>
    <s v="MANDAMIENTO DE PAGO POR CONCEPTO DE INTERESES"/>
    <s v="11001333500920150063000"/>
    <s v="PEDRO HERRERA"/>
    <s v="17017524"/>
    <s v="PEDRO HERRERA"/>
    <s v="17017524"/>
    <n v="1"/>
    <s v="TRIBUNAL ADMINISTRATIVO DE CUNDINAMARCA"/>
    <s v="BOGOTA, D.C."/>
    <s v="BOGOTA, D. C."/>
    <s v="DEFENSA PASIVA PENSIONES"/>
    <s v="PROCESO EJECUTIVO"/>
    <s v="CONTENCIOSO ADMINISTRATIVA"/>
    <s v="PROCESO EJECUTIVO"/>
    <n v="15307468"/>
    <n v="15519508"/>
    <n v="15307468"/>
    <d v="2015-11-08T00:00:00"/>
    <d v="2016-02-25T00:00:00"/>
    <d v="2018-12-06T00:00:00"/>
    <s v="AGO - SEP 2016"/>
    <s v="PRIMERA INSTANCIA FALLO"/>
    <s v="AUTO QUE CONCEDE RECURSO DE APELACION"/>
    <d v="2021-02-09T00:00:00"/>
    <d v="2021-02-09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54"/>
    <s v="12213"/>
    <s v="850740"/>
    <s v="UNIDAD DE GESTIÓN PENSIONAL Y PARAFISCALES"/>
    <s v="'201780013893322"/>
    <s v="11001334205120160038700"/>
    <n v="12213"/>
    <s v=""/>
    <s v="CAJA NACIONAL DE PREVISION SOCIAL CAJANAL E.I.C.E. - EN LIQUIDACION"/>
    <s v="PROCESO EJECUTIVO"/>
    <s v="MANDAMIENTO DE PAGO POR CONCEPTO DE INTERESES"/>
    <s v="11001334205120160038700"/>
    <s v="ANTONIO MARIA ORDOÑEZ BARRERA"/>
    <s v="2890514"/>
    <s v="ANTONIO MARIA ORDOÑEZ BARRERA"/>
    <s v="2890514"/>
    <n v="1"/>
    <s v="TRIBUNAL ADMINISTRATIVO DE CUNDINAMARCA"/>
    <s v="BOGOTA, D.C."/>
    <s v="BOGOTA, D. C."/>
    <s v="DEFENSA PASIVA PENSIONES"/>
    <s v="PROCESO EJECUTIVO"/>
    <s v="CONTENCIOSO ADMINISTRATIVA"/>
    <s v="PROCESO EJECUTIVO"/>
    <n v="15804787"/>
    <n v="15653976"/>
    <n v="15804787"/>
    <d v="2016-04-22T00:00:00"/>
    <d v="2016-11-05T00:00:00"/>
    <d v="2018-12-06T00:00:00"/>
    <s v="AGO - SEP 2016"/>
    <s v="PRIMERA INSTANCIA FALLO"/>
    <s v="DEVOLUCION DEL EXPEDIENTE AL DESPACHO QUE LO REMITIO"/>
    <d v="2021-02-19T00:00:00"/>
    <d v="2021-02-22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55"/>
    <s v="12217"/>
    <s v="933397"/>
    <s v="CAJA NACIONAL DE PREVISION SOCIAL CAJANAL E.I.C.E. - EN LIQUIDACION"/>
    <s v="'201880050936662"/>
    <s v="11001333502520150019400"/>
    <n v="12217"/>
    <s v=""/>
    <s v="CAJA NACIONAL DE PREVISION SOCIAL CAJANAL E.I.C.E. - EN LIQUIDACION"/>
    <s v="PROCESO EJECUTIVO"/>
    <s v="MANDAMIENTO DE PAGO POR CONCEPTO DE INTERESES"/>
    <s v="11001333502520150019400"/>
    <s v="ORFA NELLY CASALLAS SALINAS"/>
    <s v="23499735"/>
    <s v="ORFA NELLY CASALLAS SALINAS"/>
    <s v="23499735"/>
    <n v="1"/>
    <s v="JUZGADO 025 SECCIÓN SEGUNDA - ORAL ADMINISTRATIVO DE BOGOTÁ D.C."/>
    <s v="BOGOTA, D.C."/>
    <s v="BOGOTA, D. C."/>
    <s v="DEFENSA PASIVA PENSIONES"/>
    <s v="PROCESO EJECUTIVO"/>
    <s v="CONTENCIOSO ADMINISTRATIVA"/>
    <s v="PROCESO EJECUTIVO"/>
    <n v="90394245"/>
    <n v="89965701"/>
    <n v="90394245"/>
    <d v="2015-01-29T00:00:00"/>
    <d v="2016-02-20T00:00:00"/>
    <d v="2018-12-06T00:00:00"/>
    <s v="AGO - SEP 2016"/>
    <s v="PRIMERA INSTANCIA FALLO"/>
    <s v="AL DESPACHO"/>
    <d v="2021-02-18T00:00:00"/>
    <d v="2021-02-18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56"/>
    <s v="12220"/>
    <s v="888993"/>
    <s v="CAJA NACIONAL DE PREVISION SOCIAL CAJANAL E.I.C.E. - EN LIQUIDACION"/>
    <s v="'201780011804362"/>
    <s v="11001333502520150050200"/>
    <n v="12220"/>
    <s v=""/>
    <s v="CAJA NACIONAL DE PREVISION SOCIAL CAJANAL E.I.C.E. - EN LIQUIDACION"/>
    <s v="PROCESO EJECUTIVO"/>
    <s v="MANDAMIENTO DE PAGO POR CONCEPTO DE INTERESES"/>
    <s v="11001333502520150050200"/>
    <s v="ZULMA CORINA PARDO ROJAS"/>
    <s v="41382939"/>
    <s v="ZULMA CORINA PARDO ROJAS"/>
    <s v="41382939"/>
    <n v="1"/>
    <s v="TRIBUNAL ADMINISTRATIVO DE CUNDINAMARCA"/>
    <s v="BOGOTA, D.C."/>
    <s v="BOGOTA, D. C."/>
    <s v="DEFENSA PASIVA PENSIONES"/>
    <s v="PROCESO EJECUTIVO"/>
    <s v="CONTENCIOSO ADMINISTRATIVA"/>
    <s v="PROCESO EJECUTIVO"/>
    <n v="8256088"/>
    <n v="8224114"/>
    <n v="8256088"/>
    <d v="2015-06-17T00:00:00"/>
    <d v="2016-04-29T00:00:00"/>
    <d v="2018-12-06T00:00:00"/>
    <s v="AGO - SEP 2016"/>
    <s v="PRIMERA INSTANCIA FALLO"/>
    <s v="AUTO QUE ORDENA ENVIAR EL EXPEDIENTE AL SUPERIOR PARA RESUELVA RECURSO DE APELACION"/>
    <d v="2021-02-05T00:00:00"/>
    <d v="2021-02-05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57"/>
    <s v="12224"/>
    <s v="889158"/>
    <s v="CAJA NACIONAL DE PREVISION SOCIAL CAJANAL E.I.C.E. - EN LIQUIDACION"/>
    <s v="'201820052058262"/>
    <s v="11001333570120150001500"/>
    <n v="12224"/>
    <s v=""/>
    <s v="CAJA NACIONAL DE PREVISION SOCIAL CAJANAL E.I.C.E. - EN LIQUIDACION"/>
    <s v="PROCESO EJECUTIVO"/>
    <s v="MANDAMIENTO DE PAGO POR CONCEPTO DE INTERESES"/>
    <s v="11001333570120150001500"/>
    <s v="ISABEL CRISTINA DELGADILLO CALDERON"/>
    <s v="41575710"/>
    <s v="ISABEL CRISTINA DELGADILLO CALDERON"/>
    <s v="41575710"/>
    <n v="1"/>
    <s v="TRIBUNAL ADMINISTRATIVO DE CUNDINAMARCA"/>
    <s v="BOGOTA, D.C."/>
    <s v="BOGOTA, D. C."/>
    <s v="DEFENSA PASIVA PENSIONES"/>
    <s v="PROCESO EJECUTIVO"/>
    <s v="CONTENCIOSO ADMINISTRATIVA"/>
    <s v="PROCESO EJECUTIVO"/>
    <n v="20916687"/>
    <n v="20716033"/>
    <n v="20916687"/>
    <d v="2015-08-25T00:00:00"/>
    <d v="2016-12-05T00:00:00"/>
    <d v="2018-12-06T00:00:00"/>
    <s v="AGO - SEP 2016"/>
    <s v="SEGUNDA INSTANCIA FALLO DEL RECURSO"/>
    <s v="DEVOLUCION DEL EXPEDIENTE AL DESPACHO QUE LO REMITIO"/>
    <d v="2021-02-20T00:00:00"/>
    <d v="2021-02-22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58"/>
    <s v="12239"/>
    <s v="788510"/>
    <s v="UNIDAD DE GESTIÓN PENSIONAL Y PARAFISCALES"/>
    <s v="'201780010796442"/>
    <s v="11001310503420150053300"/>
    <n v="12239"/>
    <s v=""/>
    <s v="ALCALIS DE COLOMBIA"/>
    <s v="PENSION DE SOBREVIVIENTES"/>
    <s v="CAUSANTE NO CUMPLE TIEMPOS DE SERVICIOS"/>
    <s v="11001310503420150053300"/>
    <s v="ROSALBINA RODRIGUEZ DE GARNICA"/>
    <s v="21163757"/>
    <s v="VICTOR MANUEL GARNICA MONTAÑO"/>
    <s v="468407"/>
    <n v="1"/>
    <s v="TRIBUNAL SUPERIOR 001 DE BOGOTÁ D.C."/>
    <s v="BOGOTA, D.C."/>
    <s v="BOGOTA, D. C."/>
    <s v="DEFENSA PASIVA PENSIONES"/>
    <s v="ORDINARIO LABORAL"/>
    <s v="ORDINARIA"/>
    <s v="PENSION DE SOBREVIVIENTES"/>
    <n v="14478555"/>
    <n v="15197588"/>
    <n v="14478555"/>
    <d v="2015-07-15T00:00:00"/>
    <d v="2016-09-03T00:00:00"/>
    <d v="2018-12-06T00:00:00"/>
    <s v="ENE - FEB 2017"/>
    <s v="SEGUNDA INSTANCIA FALLO DEL RECURSO"/>
    <s v="PRESENTACION DE MEMORIAL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59"/>
    <s v="12249"/>
    <s v="1005786"/>
    <s v="UNIDAD DE GESTIÓN PENSIONAL Y PARAFISCALES"/>
    <s v="'201720050483232"/>
    <s v="25000234200020160315500"/>
    <n v="12249"/>
    <s v=""/>
    <s v="CAJA NACIONAL DE PREVISION SOCIAL CAJANAL E.I.C.E. - EN LIQUIDACION"/>
    <s v="PENSION GRACIA"/>
    <s v="SIN CERTIFICADOS DE  VINCULACION LABORAL"/>
    <s v="25000234200020160315500"/>
    <s v="ANA ANTONINA RODRIGUEZ DE BELTRAN"/>
    <s v="20481897"/>
    <s v="ANA ANTONINA RODRIGUEZ DE BELTRAN"/>
    <s v="20481897"/>
    <n v="1"/>
    <s v="TRIBUNAL ADMINISTRATIVO DE CUNDINAMARCA"/>
    <s v="BOGOTA, D.C."/>
    <s v="BOGOTA, D. C."/>
    <s v="DEFENSA PASIVA PENSIONES"/>
    <s v="NULIDAD Y RESTABLECIMIENTO DEL DERECHO"/>
    <s v="CONTENCIOSO ADMINISTRATIVA"/>
    <s v="PENSION GRACIA"/>
    <n v="50302998"/>
    <n v="49221578"/>
    <n v="50302998"/>
    <d v="2016-07-07T00:00:00"/>
    <d v="2016-08-23T00:00:00"/>
    <d v="2018-12-06T00:00:00"/>
    <s v="ENE - FEB 2017"/>
    <s v="PRIMERA INSTANCIA FALLO"/>
    <s v="AL DESPACHO"/>
    <d v="2021-02-19T00:00:00"/>
    <d v="2021-02-19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60"/>
    <s v="12252"/>
    <s v="1008455"/>
    <s v="UNIDAD DE GESTIÓN PENSIONAL Y PARAFISCALES"/>
    <s v="'201720050440072"/>
    <s v="25000234200020160267800"/>
    <n v="12252"/>
    <s v=""/>
    <s v="CAJA NACIONAL DE PREVISION SOCIAL CAJANAL E.I.C.E. - EN LIQUIDACION"/>
    <s v="RELIQUIDACION PENSION JUBILACION LEY 33 1985"/>
    <s v="RELIQUIDACION PENSION JUBILACION LEY 33/1985"/>
    <s v="25000234200020160267800"/>
    <s v="MIRYAM SOFIA ULLOA RODRIGUEZ"/>
    <s v="41306909"/>
    <s v="MIRYAM SOFIA ULLOA RODRIGUEZ"/>
    <s v="41306909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LEY 33 1985"/>
    <n v="85538115"/>
    <n v="0"/>
    <n v="85538115"/>
    <d v="2016-06-03T00:00:00"/>
    <d v="2016-06-28T00:00:00"/>
    <d v="2018-12-06T00:00:00"/>
    <s v="ENE - FEB 2017"/>
    <s v="SEGUNDA INSTANCIA FALLO DEL RECURSO"/>
    <s v="AUTO DE TRAMITE"/>
    <d v="2021-02-08T00:00:00"/>
    <d v="2021-02-08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61"/>
    <s v="12273"/>
    <s v="895507"/>
    <s v="POSITIVA ARL"/>
    <s v="'201750053734622"/>
    <s v="11001310503120160034800"/>
    <n v="12273"/>
    <s v=""/>
    <s v="POSITIVA ARL"/>
    <s v="PROCESO EJECUTIVO"/>
    <s v="MANDAMIENTO DE PAGO POR CONCEPTO DE CAPITAL"/>
    <s v="11001310503120160034800"/>
    <s v="HERNANDO PAEZ GONZALEZ"/>
    <s v="7307172"/>
    <s v="HERNANDO PAEZ GONZALEZ"/>
    <s v="7307172"/>
    <n v="1"/>
    <s v="TRIBUNAL SUPERIOR SALA LABORAL DE BOGOTÁ D.C."/>
    <s v="BOGOTA, D.C."/>
    <s v="BOGOTA, D. C."/>
    <s v="DEFENSA PASIVA PENSIONES"/>
    <s v="PROCESO EJECUTIVO"/>
    <s v="ORDINARIA"/>
    <s v="PROCESO EJECUTIVO"/>
    <n v="9323848"/>
    <n v="9121995"/>
    <n v="9323848"/>
    <d v="2016-07-25T00:00:00"/>
    <d v="2016-08-26T00:00:00"/>
    <d v="2018-12-06T00:00:00"/>
    <s v="ENE - FEB 2017"/>
    <s v="PRIMERA INSTANCIA INICIO Y FIJACION DEL LITIGIO"/>
    <s v="AUTO ORDENA REQUERIR"/>
    <d v="2021-02-23T00:00:00"/>
    <d v="2021-02-24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62"/>
    <s v="12284"/>
    <s v="1005777"/>
    <s v="UNIDAD DE GESTIÓN PENSIONAL Y PARAFISCALES"/>
    <s v="'201780013451632"/>
    <s v="25000234200020160087000"/>
    <n v="12284"/>
    <s v=""/>
    <s v="CAJA NACIONAL DE PREVISION SOCIAL CAJANAL E.I.C.E. - EN LIQUIDACION"/>
    <s v="RELIQUIDACION PENSION JUBILACION ART 36 LEY 100/93"/>
    <s v="RELIQUIDACION PENSION VEJEZ- LEY 100 /93"/>
    <s v="25000234200020160087000"/>
    <s v="DORIS CORREA ORTEGA"/>
    <s v="23861549"/>
    <s v="DORIS CORREA ORTEGA"/>
    <s v="23861549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ART 36 LEY 100/93"/>
    <n v="41449092"/>
    <n v="0"/>
    <n v="41449092"/>
    <d v="2016-02-17T00:00:00"/>
    <d v="2016-07-13T00:00:00"/>
    <d v="2018-12-06T00:00:00"/>
    <s v="ENE - FEB 2017"/>
    <s v="PRIMERA INSTANCIA FALLO"/>
    <s v="PRESENTACION DE MEMORIAL"/>
    <d v="2021-02-05T00:00:00"/>
    <d v="2021-02-05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63"/>
    <s v="12291"/>
    <s v="990444"/>
    <s v="CAJA NACIONAL DE PREVISION SOCIAL CAJANAL E.I.C.E. - EN LIQUIDACION"/>
    <s v="'201880050646142"/>
    <s v="11001333502120160045900"/>
    <n v="12291"/>
    <s v=""/>
    <s v="CAJA NACIONAL DE PREVISION SOCIAL CAJANAL E.I.C.E. - EN LIQUIDACION"/>
    <s v="PROCESO EJECUTIVO"/>
    <s v="MANDAMIENTO DE PAGO POR CONCEPTO DE INTERESES"/>
    <s v="11001333502120160045900"/>
    <s v="MARIA DOLORES QUINO DE PEÑA"/>
    <s v="20207919"/>
    <s v="MARIA DOLORES QUINO DE PEÑA"/>
    <s v="20207919"/>
    <n v="1"/>
    <s v="JUZGADO 021 SECCIÓN SEGUNDA - ORAL ADMINISTRATIVO DE BOGOTÁ D.C."/>
    <s v="BOGOTA, D.C."/>
    <s v="BOGOTA, D. C."/>
    <s v="DEFENSA PASIVA PENSIONES"/>
    <s v="PROCESO EJECUTIVO"/>
    <s v="CONTENCIOSO ADMINISTRATIVA"/>
    <s v="PROCESO EJECUTIVO"/>
    <n v="6876030"/>
    <n v="6719382"/>
    <n v="6876030"/>
    <d v="2016-09-11T00:00:00"/>
    <d v="2017-03-03T00:00:00"/>
    <d v="2018-12-06T00:00:00"/>
    <s v="FEB - MAR 2017"/>
    <s v="SEGUNDA INSTANCIA FALLO DEL RECURSO"/>
    <s v="AL DESPACHO"/>
    <d v="2021-02-16T00:00:00"/>
    <d v="2021-02-22T00:00:00"/>
    <s v=""/>
    <m/>
    <m/>
    <x v="0"/>
    <n v="4"/>
    <x v="0"/>
    <n v="0"/>
    <n v="0"/>
    <n v="0"/>
    <n v="0"/>
    <n v="0"/>
    <n v="0"/>
    <n v="0"/>
    <m/>
    <m/>
    <n v="0"/>
    <n v="37080"/>
    <n v="0"/>
    <x v="0"/>
  </r>
  <r>
    <n v="64"/>
    <s v="12304"/>
    <s v="1005780"/>
    <s v="UNIDAD DE GESTIÓN PENSIONAL Y PARAFISCALES"/>
    <s v="'201720050468402"/>
    <s v="25000234200020160140000"/>
    <n v="12304"/>
    <s v=""/>
    <s v="ADMINISTRACION POSTAL NACIONAL"/>
    <s v="PENSION DE SOBREVIVIENTES"/>
    <s v="NO ACREDITA DEPENDENCIA ECONOMICA"/>
    <s v="25000234200020160140000"/>
    <s v="TERESA DIAZ DE GARCIA"/>
    <s v="41351792"/>
    <s v="LUIS JAIME GARCIA DIAZ"/>
    <s v="19372365"/>
    <n v="1"/>
    <s v="TRIBUNAL ADMINISTRATIVO DE CUNDINAMARCA"/>
    <s v="BOGOTA, D.C."/>
    <s v="BOGOTA, D. C."/>
    <s v="DEFENSA PASIVA PENSIONES"/>
    <s v="NULIDAD Y RESTABLECIMIENTO DEL DERECHO"/>
    <s v="CONTENCIOSO ADMINISTRATIVA"/>
    <s v="PENSION DE SOBREVIVIENTES"/>
    <n v="344038045"/>
    <n v="336282941"/>
    <n v="344038045"/>
    <d v="2016-03-16T00:00:00"/>
    <d v="2016-09-22T00:00:00"/>
    <d v="2018-12-06T00:00:00"/>
    <s v="ENE - FEB 2017"/>
    <s v="PRIMERA INSTANCIA FALLO"/>
    <s v="AL DESPACHO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65"/>
    <s v="12309"/>
    <s v="993076"/>
    <s v="UNIDAD DE GESTIÓN PENSIONAL Y PARAFISCALES"/>
    <s v="'201780053258842"/>
    <s v="25000234200020160554400"/>
    <n v="12309"/>
    <s v=""/>
    <s v="CAJA NACIONAL DE PREVISION SOCIAL CAJANAL E.I.C.E. - EN LIQUIDACION"/>
    <s v="IMPROCEDENCIA DEVOLUCION DINEROS RECIBIDOS DE BUENA FE"/>
    <s v=""/>
    <s v="25000234200020160554400"/>
    <s v="CIELO NURY HERNANDEZ DE USCATEGUI"/>
    <s v="23267532"/>
    <s v="CIELO NURY HERNANDEZ DE USCATEGUI"/>
    <s v="23267532"/>
    <n v="1"/>
    <s v="CONSEJO DE ESTADO"/>
    <s v="BOGOTA, D.C."/>
    <s v="BOGOTA, D. C."/>
    <s v="DEFENSA PASIVA PENSIONES"/>
    <s v="NULIDAD Y RESTABLECIMIENTO DEL DERECHO"/>
    <s v="CONTENCIOSO ADMINISTRATIVA"/>
    <s v="IMPROCEDENCIA DEVOLUCION DINEROS RECIBIDOS DE BUENA FE"/>
    <n v="413090979"/>
    <n v="0"/>
    <n v="413090979"/>
    <d v="2016-11-18T00:00:00"/>
    <d v="2017-02-27T00:00:00"/>
    <d v="2018-12-06T00:00:00"/>
    <s v="FEB - MAR 2017"/>
    <s v="SEGUNDA INSTANCIA FALLO DEL RECURSO"/>
    <s v="AL DESPACHO PARA SENTENCIA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66"/>
    <s v="12311"/>
    <s v="1001023"/>
    <s v="UNIDAD DE GESTIÓN PENSIONAL Y PARAFISCALES"/>
    <s v="'6150"/>
    <s v="25000232500020060234500"/>
    <n v="12311"/>
    <s v=""/>
    <s v="CAJA NACIONAL DE PREVISION SOCIAL CAJANAL E.I.C.E. - EN LIQUIDACION"/>
    <s v="PROCESO EJECUTIVO"/>
    <s v="MANDAMIENTO DE PAGO POR CONCEPTO DE INTERESES"/>
    <s v="25000232500020060234500"/>
    <s v="ALBA YOLANDA DEL PILAR CRUZ"/>
    <s v="41554703"/>
    <s v="ALBA YOLANDA DEL PILAR CRUZ"/>
    <s v="41554703"/>
    <n v="1"/>
    <s v="JUZGADO 008 ADMINISTRATIVO DE CIRCUITO DE BOGOTÁ D.C."/>
    <s v="BOGOTA, D.C."/>
    <s v="BOGOTA, D. C."/>
    <s v="DEFENSA PASIVA PENSIONES"/>
    <s v="PROCESO EJECUTIVO"/>
    <s v="CONTENCIOSO ADMINISTRATIVA"/>
    <s v="PROCESO EJECUTIVO"/>
    <n v="13321400"/>
    <n v="13009887"/>
    <n v="13321400"/>
    <d v="2015-07-07T00:00:00"/>
    <d v="2017-03-15T00:00:00"/>
    <d v="2018-12-06T00:00:00"/>
    <s v="FEB - MAR 2017"/>
    <s v="PRIMERA INSTANCIA FALLO"/>
    <s v="ANALISIS DE LIQUIDACION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67"/>
    <s v="12322"/>
    <s v="1027239"/>
    <s v="UNIDAD DE GESTIÓN PENSIONAL Y PARAFISCALES"/>
    <s v="'6162"/>
    <s v="11001333501220160025500"/>
    <n v="12322"/>
    <s v=""/>
    <s v="CAJA NACIONAL DE PREVISION SOCIAL CAJANAL E.I.C.E. - EN LIQUIDACION"/>
    <s v="PROCESO EJECUTIVO"/>
    <s v="MANDAMIENTO DE PAGO POR CONCEPTO DE INTERESES"/>
    <s v="11001333501220160025500"/>
    <s v="MARIA ELENA RODRIGUEZ DE RAMIREZ"/>
    <s v="41483815"/>
    <s v="MARIA ELENA RODRIGUEZ DE RAMIREZ"/>
    <s v="41483815"/>
    <n v="1"/>
    <s v="JUZGADO 012 SECCIÓN SEGUNDA - ORAL ADMINISTRATIVO DE BOGOTÁ D.C."/>
    <s v="BOGOTA, D.C."/>
    <s v="BOGOTA, D. C."/>
    <s v="DEFENSA PASIVA PENSIONES"/>
    <s v="PROCESO EJECUTIVO"/>
    <s v="CONTENCIOSO ADMINISTRATIVA"/>
    <s v="PROCESO EJECUTIVO"/>
    <n v="35616313"/>
    <n v="34981432"/>
    <n v="35616313"/>
    <d v="2016-06-07T00:00:00"/>
    <d v="2017-02-23T00:00:00"/>
    <d v="2018-12-06T00:00:00"/>
    <s v="ABR - MAY 2017"/>
    <s v="SEGUNDA INSTANCIA FALLO DEL RECURSO"/>
    <s v="PRESENTACION DE MEMORIAL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68"/>
    <s v="12323"/>
    <s v="1027300"/>
    <s v="CAJA NACIONAL DE PREVISION SOCIAL CAJANAL E.I.C.E. - EN LIQUIDACION"/>
    <s v="'201880011648312"/>
    <s v="11001333501220160036300"/>
    <n v="12323"/>
    <s v=""/>
    <s v="CAJA NACIONAL DE PREVISION SOCIAL CAJANAL E.I.C.E. - EN LIQUIDACION"/>
    <s v="PROCESO EJECUTIVO"/>
    <s v="MANDAMIENTO DE PAGO POR CONCEPTO DE INTERESES"/>
    <s v="11001333501220160036300"/>
    <s v="LUZ MARINA HERNANDEZ DE PAEZ"/>
    <s v="41776820"/>
    <s v="ARISTIDES PAEZ MARTINEZ"/>
    <s v="2866124"/>
    <n v="1"/>
    <s v="TRIBUNAL ADMINISTRATIVO DE CUNDINAMARCA"/>
    <s v="BOGOTA, D.C."/>
    <s v="BOGOTA, D. C."/>
    <s v="DEFENSA PASIVA PENSIONES"/>
    <s v="PROCESO EJECUTIVO"/>
    <s v="CONTENCIOSO ADMINISTRATIVA"/>
    <s v="PROCESO EJECUTIVO"/>
    <n v="5991035"/>
    <n v="4349298"/>
    <n v="5991035"/>
    <d v="2016-09-15T00:00:00"/>
    <d v="2017-02-23T00:00:00"/>
    <d v="2018-12-06T00:00:00"/>
    <s v="ABR - MAY 2017"/>
    <s v="PRIMERA INSTANCIA INICIO Y FIJACION DEL LITIGIO"/>
    <s v="FIJACION EN LISTA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69"/>
    <s v="12333"/>
    <s v="1019881"/>
    <s v="UNIDAD DE GESTIÓN PENSIONAL Y PARAFISCALES"/>
    <s v="'201880050935552"/>
    <s v="11001333502620160006100"/>
    <n v="12333"/>
    <s v=""/>
    <s v="CAJA NACIONAL DE PREVISION SOCIAL CAJANAL E.I.C.E. - EN LIQUIDACION"/>
    <s v="PROCESO EJECUTIVO"/>
    <s v="MANDAMIENTO DE PAGO POR CONCEPTO DE INTERESES"/>
    <s v="11001333502620160006100"/>
    <s v="HUMBERTO TORRES CORREA"/>
    <s v="19187855"/>
    <s v="HUMBERTO TORRES CORREA"/>
    <s v="19187855"/>
    <n v="1"/>
    <s v="JUZGADO 026 SECCIÓN SEGUNDA - ORAL ADMINISTRATIVO DE BOGOTÁ D.C."/>
    <s v="BOGOTA, D.C."/>
    <s v="BOGOTA, D. C."/>
    <s v="DEFENSA PASIVA PENSIONES"/>
    <s v="PROCESO EJECUTIVO"/>
    <s v="CONTENCIOSO ADMINISTRATIVA"/>
    <s v="PROCESO EJECUTIVO"/>
    <n v="994692"/>
    <n v="964667"/>
    <n v="994692"/>
    <d v="2016-02-18T00:00:00"/>
    <d v="2017-04-28T00:00:00"/>
    <d v="2018-12-06T00:00:00"/>
    <s v="ABR - MAY 2017"/>
    <s v="PRIMERA INSTANCIA FALLO"/>
    <s v="PRESENTACION DE MEMORIAL"/>
    <d v="2021-02-09T00:00:00"/>
    <d v="2021-02-11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70"/>
    <s v="12342"/>
    <s v="1030065"/>
    <s v="UNIDAD DE GESTIÓN PENSIONAL Y PARAFISCALES"/>
    <s v="'201820053113422"/>
    <s v="11001333501220160036100"/>
    <n v="12342"/>
    <s v=""/>
    <s v="CAJA NACIONAL DE PREVISION SOCIAL CAJANAL E.I.C.E. - EN LIQUIDACION"/>
    <s v="PROCESO EJECUTIVO"/>
    <s v="MANDAMIENTO DE PAGO POR CONCEPTO DE INTERESES"/>
    <s v="11001333501220160036100"/>
    <s v="YAMILE VALBUENA DE CARREÑO"/>
    <s v="35321639"/>
    <s v="CLEMENTE CARREÑO SUESCUN"/>
    <s v="1036713"/>
    <n v="1"/>
    <s v="JUZGADO 012 SECCIÓN SEGUNDA - ORAL ADMINISTRATIVO DE BOGOTÁ D.C."/>
    <s v="BOGOTA, D.C."/>
    <s v="BOGOTA, D. C."/>
    <s v="DEFENSA PASIVA PENSIONES"/>
    <s v="PROCESO EJECUTIVO"/>
    <s v="CONTENCIOSO ADMINISTRATIVA"/>
    <s v="PROCESO EJECUTIVO"/>
    <n v="32292265"/>
    <n v="31546860"/>
    <n v="32292265"/>
    <d v="2016-09-15T00:00:00"/>
    <d v="2017-09-03T00:00:00"/>
    <d v="2018-12-06T00:00:00"/>
    <s v="ABR - MAY 2017"/>
    <s v="PRIMERA INSTANCIA FALLO"/>
    <s v="AUTO DE TRAMITE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71"/>
    <s v="12343"/>
    <s v="1030169"/>
    <s v="UNIDAD DE GESTIÓN PENSIONAL Y PARAFISCALES"/>
    <s v="'201880013114872"/>
    <s v="11001333500820160005600"/>
    <n v="12343"/>
    <s v=""/>
    <s v="CAJA NACIONAL DE PREVISION SOCIAL CAJANAL E.I.C.E. - EN LIQUIDACION"/>
    <s v="PROCESO EJECUTIVO"/>
    <s v="MANDAMIENTO DE PAGO POR CONCEPTO DE INTERESES"/>
    <s v="11001333500820160005600"/>
    <s v="NELVA TURRIAGO DE LADINO"/>
    <s v="21218839"/>
    <s v="NELVA TURRIAGO DE LADINO"/>
    <s v="21218839"/>
    <n v="1"/>
    <s v="JUZGADO 008 SECCIÓN SEGUNDA - ORAL ADMINISTRATIVO DE BOGOTÁ D.C."/>
    <s v="BOGOTA, D.C."/>
    <s v="BOGOTA, D. C."/>
    <s v="DEFENSA PASIVA PENSIONES"/>
    <s v="PROCESO EJECUTIVO"/>
    <s v="CONTENCIOSO ADMINISTRATIVA"/>
    <s v="PROCESO EJECUTIVO"/>
    <n v="5656641"/>
    <n v="5366554"/>
    <n v="5656641"/>
    <d v="2016-02-12T00:00:00"/>
    <d v="2016-05-17T00:00:00"/>
    <d v="2018-12-06T00:00:00"/>
    <s v="MAY - JUN 2017"/>
    <s v="PRIMERA INSTANCIA FALLO"/>
    <s v="PRESENTACION DE MEMORIAL"/>
    <d v="2021-02-11T00:00:00"/>
    <d v="2021-02-1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72"/>
    <s v="12344"/>
    <s v="1030202"/>
    <s v="CAJA NACIONAL DE PREVISION SOCIAL CAJANAL E.I.C.E. - EN LIQUIDACION"/>
    <s v="'201880050650402"/>
    <s v="11001334204720160032000"/>
    <n v="12344"/>
    <s v=""/>
    <s v="CAJA NACIONAL DE PREVISION SOCIAL CAJANAL E.I.C.E. - EN LIQUIDACION"/>
    <s v="PROCESO EJECUTIVO"/>
    <s v="MANDAMIENTO DE PAGO POR CONCEPTO DE INTERESES"/>
    <s v="11001334204720160032000"/>
    <s v="OSCAR NUMPAQUE OCHOA"/>
    <s v="19085160"/>
    <s v="OSCAR NUMPAQUE OCHOA"/>
    <s v="19085160"/>
    <n v="1"/>
    <s v="JUZGADO 047 ADMINISTRATIVO DE CIRCUITO JUDICIAL DE BOGOTÁ D.C."/>
    <s v="BOGOTA, D.C."/>
    <s v="BOGOTA, D. C."/>
    <s v="DEFENSA PASIVA PENSIONES"/>
    <s v="PROCESO EJECUTIVO"/>
    <s v="CONTENCIOSO ADMINISTRATIVA"/>
    <s v="PROCESO EJECUTIVO"/>
    <n v="1900483"/>
    <n v="1858408"/>
    <n v="1900483"/>
    <d v="2016-05-04T00:00:00"/>
    <d v="2016-09-15T00:00:00"/>
    <d v="2018-12-06T00:00:00"/>
    <s v="MAY - JUN 2017"/>
    <s v="PRIMERA INSTANCIA FALLO"/>
    <s v="AUTO QUE CONCEDE RECURSO DE APELACION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73"/>
    <s v="12345"/>
    <s v="1024196"/>
    <s v="UNIDAD DE GESTIÓN PENSIONAL Y PARAFISCALES"/>
    <s v="'201880011648602"/>
    <s v="11001333501320150019000"/>
    <n v="12345"/>
    <s v=""/>
    <s v="CAJA NACIONAL DE PREVISION SOCIAL CAJANAL E.I.C.E. - EN LIQUIDACION"/>
    <s v="PROCESO EJECUTIVO"/>
    <s v="MANDAMIENTO DE PAGO POR CONCEPTO DE INTERESES"/>
    <s v="11001333501320150019000"/>
    <s v="JAIME CARO TRIANA"/>
    <s v="17046515"/>
    <s v="JAIME CARO TRIANA"/>
    <s v="17046515"/>
    <n v="1"/>
    <s v="JUZGADO 057 ADMINISTRATIVO DE CIRCUITO JUDICIAL DE BOGOTÁ D.C."/>
    <s v="BOGOTA, D.C."/>
    <s v="BOGOTA, D. C."/>
    <s v="DEFENSA PASIVA PENSIONES"/>
    <s v="PROCESO EJECUTIVO"/>
    <s v="CONTENCIOSO ADMINISTRATIVA"/>
    <s v="PROCESO EJECUTIVO"/>
    <n v="2775844"/>
    <n v="2726222"/>
    <n v="2775844"/>
    <d v="2015-02-02T00:00:00"/>
    <d v="2017-02-24T00:00:00"/>
    <d v="2018-12-06T00:00:00"/>
    <s v="MAY - JUN 2017"/>
    <s v="PRIMERA INSTANCIA FALLO"/>
    <s v="PRESENTACION DE MEMORIAL"/>
    <d v="2021-02-11T00:00:00"/>
    <d v="2021-02-1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74"/>
    <s v="12348"/>
    <s v="970482"/>
    <s v="POSITIVA ARL"/>
    <s v="'201720051634202"/>
    <s v="11001310502020150100400"/>
    <n v="12348"/>
    <s v=""/>
    <s v="POSITIVA ARL"/>
    <s v="PROCESO EJECUTIVO"/>
    <s v="MANDAMIENTO DE PAGO POR CONCEPTO DE INTERESES Y COSTAS"/>
    <s v="11001310502020150100400"/>
    <s v="SALVADOR MELO IBARRA"/>
    <s v="2110339"/>
    <s v="SALVADOR MELO IBARRA"/>
    <s v="2110339"/>
    <n v="1"/>
    <s v="JUZGADO 020 LABORAL DE CIRCUITO DE BOGOTÁ D.C."/>
    <s v="BOGOTA, D.C."/>
    <s v="BOGOTA, D. C."/>
    <s v="DEFENSA PASIVA PENSIONES"/>
    <s v="PROCESO EJECUTIVO"/>
    <s v="ORDINARIA"/>
    <s v="PROCESO EJECUTIVO"/>
    <n v="5895000"/>
    <n v="5914450"/>
    <n v="5895000"/>
    <d v="2015-02-07T00:00:00"/>
    <d v="2016-05-17T00:00:00"/>
    <d v="2018-12-06T00:00:00"/>
    <s v="MAR - ABR 2017"/>
    <s v="PRIMERA INSTANCIA FALLO"/>
    <s v="OBJECION A LA LIQUIDACION DEL CREDITO"/>
    <d v="2021-02-02T00:00:00"/>
    <d v="2021-02-02T00:00:00"/>
    <s v=""/>
    <m/>
    <m/>
    <x v="3"/>
    <n v="0"/>
    <x v="0"/>
    <n v="0"/>
    <n v="0"/>
    <n v="0"/>
    <n v="0"/>
    <n v="0"/>
    <n v="0"/>
    <n v="0"/>
    <m/>
    <m/>
    <n v="0"/>
    <n v="37080"/>
    <n v="0"/>
    <x v="1"/>
  </r>
  <r>
    <n v="75"/>
    <s v="12350"/>
    <s v="754820"/>
    <s v="CAJA NACIONAL DE PREVISION SOCIAL CAJANAL E.I.C.E. - EN LIQUIDACION"/>
    <s v="'201820050271312"/>
    <s v="11001333502120150028900"/>
    <n v="12350"/>
    <s v=""/>
    <s v="CAJA NACIONAL DE PREVISION SOCIAL CAJANAL E.I.C.E. - EN LIQUIDACION"/>
    <s v="PENSION DE SOBREVIVIENTES"/>
    <s v="NO ACREDITA CALIDAD CONYUGE O COMPAÑERO"/>
    <s v="11001333502120150028900"/>
    <s v="MERY SANTA"/>
    <s v="41740638"/>
    <s v="ALFONSO RIVILLAS VARGAS"/>
    <s v="2332699"/>
    <n v="1"/>
    <s v="TRIBUNAL ADMINISTRATIVO 001 SECCIÓN CUARTA DE CUNDINAMARCA"/>
    <s v="BOGOTA, D.C."/>
    <s v="BOGOTA, D. C."/>
    <s v="DEFENSA PASIVA PENSIONES"/>
    <s v="NULIDAD Y RESTABLECIMIENTO DEL DERECHO"/>
    <s v="CONTENCIOSO ADMINISTRATIVA"/>
    <s v="PENSION DE SOBREVIVIENTES"/>
    <n v="15529638"/>
    <n v="16233432"/>
    <n v="15529638"/>
    <d v="2015-03-02T00:00:00"/>
    <d v="2015-07-13T00:00:00"/>
    <d v="2018-12-06T00:00:00"/>
    <s v="JUL - AGO 2015"/>
    <s v="SEGUNDA INSTANCIA FALLO DEL RECURSO"/>
    <s v="AL DESPACHO"/>
    <d v="2021-02-02T00:00:00"/>
    <d v="2021-02-0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76"/>
    <s v="12357"/>
    <s v="1077992"/>
    <s v="CAJA NACIONAL DE PREVISION SOCIAL CAJANAL E.I.C.E. - EN LIQUIDACION"/>
    <s v="'201780013080082"/>
    <s v="11001333501020160028200"/>
    <n v="12357"/>
    <s v=""/>
    <s v="CAJA NACIONAL DE PREVISION SOCIAL CAJANAL E.I.C.E. - EN LIQUIDACION"/>
    <s v="INDEXACION PRIMERA MESADA PENSIONAL"/>
    <s v="SI APLICA INDEXACION"/>
    <s v="11001333501020160028200"/>
    <s v="ANA MARIA MOZO DE LOPEZ"/>
    <s v="41311980"/>
    <s v="ANA MARIA MOZO DE LOPEZ"/>
    <s v="41311980"/>
    <n v="1"/>
    <s v="JUZGADO 010 SECCIÓN SEGUNDA - ORAL ADMINISTRATIVO DE BOGOTÁ D.C."/>
    <s v="BOGOTA, D.C."/>
    <s v="BOGOTA, D. C."/>
    <s v="DEFENSA PASIVA PENSIONES"/>
    <s v="NULIDAD Y RESTABLECIMIENTO DEL DERECHO"/>
    <s v="CONTENCIOSO ADMINISTRATIVA"/>
    <s v="INDEXACION PRIMERA MESADA PENSIONAL"/>
    <n v="3258346"/>
    <n v="0"/>
    <n v="3258346"/>
    <d v="2016-11-07T00:00:00"/>
    <d v="2017-08-18T00:00:00"/>
    <d v="2018-12-06T00:00:00"/>
    <s v="AGO - SEP 2017"/>
    <s v="PRIMERA INSTANCIA INICIO Y FIJACION DEL LITIGIO"/>
    <s v="AL DESPACHO"/>
    <d v="2021-02-05T00:00:00"/>
    <d v="2021-02-08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77"/>
    <s v="12369"/>
    <s v="1081200"/>
    <s v="CAJA AGRARIA"/>
    <s v="'6216"/>
    <s v="11001310503120170035300"/>
    <n v="12369"/>
    <s v="CAJA NACIONAL DE PREVISION SOCIAL CAJANAL E.I.C.E. - EN LIQUIDACION"/>
    <s v="CAJA AGRARIA"/>
    <s v="PROCESO EJECUTIVO"/>
    <s v="MANDAMIENTO DE PAGO POR CONCEPTO DE COSTAS"/>
    <s v="11001310503120170035300"/>
    <s v="ALBERTO RAMIREZ RODRIGUEZ"/>
    <s v="13815137"/>
    <s v="ALBERTO RAMIREZ RODRIGUEZ"/>
    <s v="13815137"/>
    <n v="1"/>
    <s v="TRIBUNAL SUPERIOR SALA LABORAL DE BOGOTÁ D.C."/>
    <s v="BOGOTA, D.C."/>
    <s v="BOGOTA, D. C."/>
    <s v="DEFENSA PASIVA PENSIONES"/>
    <s v="PROCESO EJECUTIVO"/>
    <s v="ORDINARIA"/>
    <s v="PROCESO EJECUTIVO"/>
    <n v="1213663"/>
    <n v="1185581"/>
    <n v="1213663"/>
    <d v="2017-06-29T00:00:00"/>
    <d v="2017-08-09T00:00:00"/>
    <d v="2018-12-06T00:00:00"/>
    <s v="SEP - OCT 2017"/>
    <s v="PRIMERA INSTANCIA FALLO"/>
    <s v="MEMORIAL INFORMANDO PAGO FOPEP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78"/>
    <s v="12375"/>
    <s v="1081814"/>
    <s v="CAJA NACIONAL DE PREVISION SOCIAL CAJANAL E.I.C.E. - EN LIQUIDACION"/>
    <s v="'201880050937842"/>
    <s v="11001333501620150010200"/>
    <n v="12375"/>
    <s v=""/>
    <s v="CAJA NACIONAL DE PREVISION SOCIAL CAJANAL E.I.C.E. - EN LIQUIDACION"/>
    <s v="PROCESO EJECUTIVO"/>
    <s v="MANDAMIENTO DE PAGO POR CONCEPTO DE INTERESES"/>
    <s v="11001333501620150010200"/>
    <s v="LILIAN PARODI DE PUENTES"/>
    <s v="41535671"/>
    <s v="LILIAN PARODI DE PUENTES"/>
    <s v="41535671"/>
    <n v="1"/>
    <s v="JUZGADO 016 SECCIÓN SEGUNDA - ORAL ADMINISTRATIVO DE BOGOTÁ D.C."/>
    <s v="BOGOTA, D.C."/>
    <s v="BOGOTA, D. C."/>
    <s v="DEFENSA PASIVA PENSIONES"/>
    <s v="PROCESO EJECUTIVO"/>
    <s v="CONTENCIOSO ADMINISTRATIVA"/>
    <s v="PROCESO EJECUTIVO"/>
    <n v="27040157"/>
    <n v="26865283"/>
    <n v="27040157"/>
    <d v="2015-01-19T00:00:00"/>
    <d v="2017-01-25T00:00:00"/>
    <d v="2018-12-06T00:00:00"/>
    <s v="SEP - OCT 2017"/>
    <s v="SEGUNDA INSTANCIA FALLO DEL RECURSO"/>
    <s v="AL DESPACHO"/>
    <d v="2021-02-01T00:00:00"/>
    <d v="2021-02-02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79"/>
    <s v="12394"/>
    <s v="1098811"/>
    <s v="CAJA NACIONAL DE PREVISION SOCIAL CAJANAL E.I.C.E. - EN LIQUIDACION"/>
    <s v="'201880050645382"/>
    <s v="11001333501320160018400"/>
    <n v="12394"/>
    <s v=""/>
    <s v="CAJA NACIONAL DE PREVISION SOCIAL CAJANAL E.I.C.E. - EN LIQUIDACION"/>
    <s v="PROCESO EJECUTIVO"/>
    <s v="MANDAMIENTO DE PAGO POR CONCEPTO DE INTERESES"/>
    <s v="11001333501320160018400"/>
    <s v="ORLANDO LUIS DURAN CASTRO"/>
    <s v="15240134"/>
    <s v="ORLANDO LUIS DURAN CASTRO"/>
    <s v="15240134"/>
    <n v="1"/>
    <s v="JUZGADO 013 SECCIÓN SEGUNDA - ORAL ADMINISTRATIVO DE BOGOTÁ D.C."/>
    <s v="BOGOTA, D.C."/>
    <s v="BOGOTA, D. C."/>
    <s v="DEFENSA PASIVA PENSIONES"/>
    <s v="PROCESO EJECUTIVO"/>
    <s v="CONTENCIOSO ADMINISTRATIVA"/>
    <s v="PROCESO EJECUTIVO"/>
    <n v="18013899"/>
    <n v="17252202"/>
    <n v="18013899"/>
    <d v="2016-01-08T00:00:00"/>
    <d v="2017-09-28T00:00:00"/>
    <d v="2018-12-06T00:00:00"/>
    <s v="OCT - NOV 2017"/>
    <s v="PRIMERA INSTANCIA FALLO"/>
    <s v="AUTO QUE CONCEDE RECURSO DE APELACION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80"/>
    <s v="12413"/>
    <s v="1099467"/>
    <s v="CAJA NACIONAL DE PREVISION SOCIAL CAJANAL E.I.C.E. - EN LIQUIDACION"/>
    <s v="'201880012827312"/>
    <s v="25000234200020170449200"/>
    <n v="12413"/>
    <s v=""/>
    <s v="CAJA NACIONAL DE PREVISION SOCIAL CAJANAL E.I.C.E. - EN LIQUIDACION"/>
    <s v="RELIQUIDACION PENSION JUBILACION LEY 33 1985"/>
    <s v="RELIQUIDACION PENSION JUBILACION LEY 33/1985"/>
    <s v="25000234200020170449200"/>
    <s v="ROSA CRISTINA SIABATO PINTO"/>
    <s v="41332497"/>
    <s v="ROSA CRISTINA SIABATO PINTO"/>
    <s v="41332497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LEY 33 1985"/>
    <n v="12983106"/>
    <n v="0"/>
    <n v="12983106"/>
    <d v="2017-09-14T00:00:00"/>
    <d v="2017-10-23T00:00:00"/>
    <d v="2018-12-06T00:00:00"/>
    <s v="OCT - NOV 2017"/>
    <s v="SEGUNDA INSTANCIA FALLO DEL RECURSO"/>
    <s v="AUTO QUE ORDENA CORRER TRASLADO PARA PRESENTACION DE ALEGATOS DE CONCLUSION"/>
    <d v="2021-02-23T00:00:00"/>
    <d v="2021-02-16T00:00:00"/>
    <s v=""/>
    <m/>
    <m/>
    <x v="2"/>
    <n v="-7"/>
    <x v="0"/>
    <n v="1"/>
    <n v="0"/>
    <n v="0"/>
    <n v="0"/>
    <n v="0"/>
    <n v="0"/>
    <n v="0"/>
    <m/>
    <m/>
    <n v="0"/>
    <n v="37080"/>
    <n v="0"/>
    <x v="1"/>
  </r>
  <r>
    <n v="81"/>
    <s v="12414"/>
    <s v="1111915"/>
    <s v="CAJA NACIONAL DE PREVISION SOCIAL CAJANAL E.I.C.E. - EN LIQUIDACION"/>
    <s v="'201880012089042"/>
    <s v="11001333704120150011300"/>
    <n v="12414"/>
    <s v=""/>
    <s v="CAJA NACIONAL DE PREVISION SOCIAL CAJANAL E.I.C.E. - EN LIQUIDACION"/>
    <s v="PROCESO EJECUTIVO"/>
    <s v="MANDAMIENTO DE PAGO POR CONCEPTO DE INTERESES"/>
    <s v="11001333704120150011300"/>
    <s v="ENNA EVA NIÑO DE BARRETO"/>
    <s v="20132547"/>
    <s v="ENNA EVA NIÑO DE BARRETO"/>
    <s v="20132547"/>
    <n v="1"/>
    <s v="JUZGADO 041 SECCIÓN CUARTA - ORAL ADMINISTRATIVO DE BOGOTÁ D.C."/>
    <s v="BOGOTA, D.C."/>
    <s v="BOGOTA, D. C."/>
    <s v="DEFENSA PASIVA PENSIONES"/>
    <s v="PROCESO EJECUTIVO"/>
    <s v="CONTENCIOSO ADMINISTRATIVA"/>
    <s v="PROCESO EJECUTIVO"/>
    <n v="16123742"/>
    <n v="15421933"/>
    <n v="16123742"/>
    <d v="2015-04-13T00:00:00"/>
    <d v="2017-10-20T00:00:00"/>
    <d v="2018-12-06T00:00:00"/>
    <s v="OCT - NOV 2017"/>
    <s v="SEGUNDA INSTANCIA FALLO DEL RECURSO"/>
    <s v="ACTO ADMINISTRATIVO"/>
    <d v="2021-02-03T00:00:00"/>
    <d v="2021-02-03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82"/>
    <s v="12417"/>
    <s v="1104055"/>
    <s v="CAJA NACIONAL DE PREVISION SOCIAL CAJANAL E.I.C.E. - EN LIQUIDACION"/>
    <s v="'201820051308462"/>
    <s v="11001334204820170035800"/>
    <n v="12417"/>
    <s v=""/>
    <s v="CAJA NACIONAL DE PREVISION SOCIAL CAJANAL E.I.C.E. - EN LIQUIDACION"/>
    <s v="RELIQUIDACION PENSION JUBILACION ART 36 LEY 100/93"/>
    <s v="RELIQUIDACION PENSION VEJEZ- LEY 100 /93"/>
    <s v="11001334204820170035800"/>
    <s v="ROSA IRIS MARTINEZ RODRIGUEZ"/>
    <s v="41527359"/>
    <s v="ROSA IRIS MARTINEZ RODRIGUEZ"/>
    <s v="41527359"/>
    <n v="1"/>
    <s v="TRIBUNAL ADMINISTRATIVO 001 DE CUNDINAMARCA"/>
    <s v="BOGOTA, D.C."/>
    <s v="BOGOTA, D. C."/>
    <s v="DEFENSA PASIVA PENSIONES"/>
    <s v="NULIDAD Y RESTABLECIMIENTO DEL DERECHO"/>
    <s v="CONTENCIOSO ADMINISTRATIVA"/>
    <s v="RELIQUIDACION PENSION JUBILACION ART 36 LEY 100/93"/>
    <n v="9637234"/>
    <n v="0"/>
    <n v="9637234"/>
    <d v="2017-09-25T00:00:00"/>
    <d v="2017-10-10T00:00:00"/>
    <d v="2018-12-06T00:00:00"/>
    <s v="OCT - NOV 2017"/>
    <s v="SEGUNDA INSTANCIA FALLO DEL RECURSO"/>
    <s v="PRESENTACION DE ALEGATOS DE CONCLUSION"/>
    <d v="2021-02-09T00:00:00"/>
    <d v="2021-02-09T00:00:00"/>
    <d v="2021-02-10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83"/>
    <s v="12434"/>
    <s v="1092490"/>
    <s v="UNIDAD DE GESTIÓN PENSIONAL Y PARAFISCALES"/>
    <s v="'6286"/>
    <s v="11001310502920170050600"/>
    <n v="12434"/>
    <s v=""/>
    <s v="CAJA AGRARIA"/>
    <s v="PENSION SANCION"/>
    <s v="NO ALLEGA DOCUMENTACION COMPLETA"/>
    <s v="11001310502920170050600"/>
    <s v="BETSABE ORDOÑEZ CASTRO"/>
    <s v="27887197"/>
    <s v="BETSABE ORDOÑEZ CASTRO"/>
    <s v="27887197"/>
    <n v="1"/>
    <s v="CORTE SUPREMA DE JUSTICIA"/>
    <s v="BOGOTA, D.C."/>
    <s v="BOGOTA, D. C."/>
    <s v="DEFENSA PASIVA PENSIONES"/>
    <s v="ORDINARIO LABORAL"/>
    <s v="ORDINARIA"/>
    <s v="PENSION SANCION"/>
    <n v="15492057"/>
    <n v="0"/>
    <n v="15492057"/>
    <d v="2017-09-26T00:00:00"/>
    <d v="2017-09-29T00:00:00"/>
    <d v="2018-12-06T00:00:00"/>
    <s v="OCT - NOV 2017"/>
    <s v="TERCERA INSTANCIA EXTRORDINARIOS"/>
    <s v="AUTO QUE ADMITE RECURSO DE CASACION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84"/>
    <s v="12447"/>
    <s v="1119186"/>
    <s v="CAJA AGRARIA"/>
    <s v="'201880013115592"/>
    <s v="11001310500220170060500"/>
    <n v="12447"/>
    <s v=""/>
    <s v="CAJA AGRARIA"/>
    <s v="PENSION SANCION"/>
    <s v="BENEFICIARO INDEMNIZACION POR DESPIDO SIN JUSTA CAUSA"/>
    <s v="11001310500220170060500"/>
    <s v="MILTON JULIO VASQUEZ ROLON"/>
    <s v="19251604"/>
    <s v="MILTON JULIO VASQUEZ ROLON"/>
    <s v="19251604"/>
    <n v="1"/>
    <s v="JUZGADO 002 LABORAL DE CIRCUITO DE BOGOTÁ D.C."/>
    <s v="BOGOTA, D.C."/>
    <s v="BOGOTA, D. C."/>
    <s v="DEFENSA PASIVA PENSIONES"/>
    <s v="ORDINARIO LABORAL"/>
    <s v="ORDINARIA"/>
    <s v="PENSION SANCION"/>
    <n v="15492057"/>
    <n v="0"/>
    <n v="15492057"/>
    <d v="2017-10-04T00:00:00"/>
    <d v="2017-11-16T00:00:00"/>
    <d v="2018-12-06T00:00:00"/>
    <s v="NOV - DIC 2017"/>
    <s v="PRIMERA INSTANCIA FALLO"/>
    <s v="AUTO QUE FIJA FECHA PARA AUDIENCIA"/>
    <d v="2021-02-15T00:00:00"/>
    <d v="2021-02-15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85"/>
    <s v="12459"/>
    <s v="1124051"/>
    <s v="CAJA NACIONAL DE PREVISION SOCIAL CAJANAL E.I.C.E. - EN LIQUIDACION"/>
    <s v="'201880050938052"/>
    <s v="11001334204920170033100"/>
    <n v="12459"/>
    <s v=""/>
    <s v="CAJA NACIONAL DE PREVISION SOCIAL CAJANAL E.I.C.E. - EN LIQUIDACION"/>
    <s v="PROCESO EJECUTIVO"/>
    <s v="MANDAMIENTO DE PAGO POR CONCEPTO DE INTERESES"/>
    <s v="11001334204920170033100"/>
    <s v="YOLANDA INES GALAN RODRIGUEZ"/>
    <s v="41598800"/>
    <s v="YOLANDA INES GALAN RODRIGUEZ"/>
    <s v="41598800"/>
    <n v="1"/>
    <s v="JUZGADO 047 ADMINISTRATIVO DE CIRCUITO JUDICIAL DE BOGOTÁ D.C."/>
    <s v="BOGOTA, D.C."/>
    <s v="BOGOTA, D. C."/>
    <s v="DEFENSA PASIVA PENSIONES"/>
    <s v="PROCESO EJECUTIVO"/>
    <s v="CONTENCIOSO ADMINISTRATIVA"/>
    <s v="PROCESO EJECUTIVO"/>
    <n v="70169043"/>
    <n v="68372156"/>
    <n v="70169043"/>
    <d v="2017-09-10T00:00:00"/>
    <d v="2017-10-24T00:00:00"/>
    <d v="2018-12-06T00:00:00"/>
    <s v="NOV - DIC 2017"/>
    <s v="PRIMERA INSTANCIA FALLO"/>
    <s v="MEMORIAL INFORMANDO PAGO FOPEP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86"/>
    <s v="12469"/>
    <s v="1084568"/>
    <s v="INSTITUTO NACIONAL DE RADIO Y TELEVISION"/>
    <s v="'201880011646682"/>
    <s v="11001310500620170003200"/>
    <n v="12469"/>
    <s v=""/>
    <s v="INSTITUTO NACIONAL DE RADIO Y TELEVISION"/>
    <s v="PENSION JUBILACION CONVENCION COLECTIVA"/>
    <s v=""/>
    <s v="11001310500620170003200"/>
    <s v="VICTOR PEREZ"/>
    <s v="88148321"/>
    <s v="VICTOR PEREZ"/>
    <s v="88148321"/>
    <n v="1"/>
    <s v="JUZGADO 006 LABORAL DE CIRCUITO DE BOGOTÁ D.C."/>
    <s v="BOGOTA, D.C."/>
    <s v="BOGOTA, D. C."/>
    <s v="DEFENSA PASIVA PENSIONES"/>
    <s v="ORDINARIO LABORAL"/>
    <s v="ORDINARIA"/>
    <s v="PENSION JUBILACION CONVENCION COLECTIVA"/>
    <n v="15492057"/>
    <n v="0"/>
    <n v="15492057"/>
    <d v="2017-01-25T00:00:00"/>
    <d v="2017-07-12T00:00:00"/>
    <d v="2018-12-06T00:00:00"/>
    <s v="OCT - NOV 2017"/>
    <s v="PRIMERA INSTANCIA INICIO Y FIJACION DEL LITIGIO"/>
    <s v="AUTO QUE RECONOCE PERSONERIA JURIDICA"/>
    <d v="2021-02-24T00:00:00"/>
    <d v="2021-02-24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87"/>
    <s v="12488"/>
    <s v="1222171"/>
    <s v="UNIDAD DE GESTIÓN PENSIONAL Y PARAFISCALES"/>
    <s v="'201820051373402"/>
    <s v="25000234200020170428700"/>
    <n v="12488"/>
    <s v=""/>
    <s v="CAJA NACIONAL DE PREVISION SOCIAL CAJANAL E.I.C.E. - EN LIQUIDACION"/>
    <s v="RELIQUIDACION PENSION JUBILACION ART 36 LEY 100/93"/>
    <s v="RELIQUIDACION PENSION VEJEZ- LEY 100 /93"/>
    <s v="25000234200020170428700"/>
    <s v="MARTHA CECILIA BELTRAN GARCIA"/>
    <s v="41409468"/>
    <s v="MARTHA CECILIA BELTRAN GARCIA"/>
    <s v="41409468"/>
    <n v="1"/>
    <s v="TRIBUNAL ADMINISTRATIVO DE CUNDINAMARCA"/>
    <s v="BOGOTA, D.C."/>
    <s v="BOGOTA, D. C."/>
    <s v="DEFENSA PASIVA PENSIONES"/>
    <s v="NULIDAD Y RESTABLECIMIENTO DEL DERECHO"/>
    <s v="CONTENCIOSO ADMINISTRATIVA"/>
    <s v="RELIQUIDACION PENSION JUBILACION ART 36 LEY 100/93"/>
    <n v="52118895"/>
    <n v="0"/>
    <n v="52118895"/>
    <d v="2017-09-04T00:00:00"/>
    <d v="2018-04-18T00:00:00"/>
    <d v="2018-12-06T00:00:00"/>
    <s v="ABR - MAY 2018"/>
    <s v="PRIMERA INSTANCIA PRUEBAS"/>
    <s v="AUTO QUE DECRETA PRUEBAS"/>
    <d v="2021-02-09T00:00:00"/>
    <d v="2021-02-09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88"/>
    <s v="12492"/>
    <s v="1222168"/>
    <s v="CAJA NACIONAL DE PREVISION SOCIAL CAJANAL E.I.C.E. - EN LIQUIDACION"/>
    <s v="'201880012091632"/>
    <s v="11001333500820170018400"/>
    <n v="12492"/>
    <s v=""/>
    <s v="CAJA NACIONAL DE PREVISION SOCIAL CAJANAL E.I.C.E. - EN LIQUIDACION"/>
    <s v="PROCESO EJECUTIVO"/>
    <s v="MANDAMIENTO DE PAGO POR CONCEPTO DE INTERESES"/>
    <s v="11001333500820170018400"/>
    <s v="JORGE ARTURO MARTINEZ CIFUENTES"/>
    <s v="19109375"/>
    <s v="CARMENZA NIÑO"/>
    <s v="41600929"/>
    <n v="1"/>
    <s v="JUZGADO 008 SECCIÓN SEGUNDA - ORAL ADMINISTRATIVO DE BOGOTÁ D.C."/>
    <s v="BOGOTA, D.C."/>
    <s v="BOGOTA, D. C."/>
    <s v="DEFENSA PASIVA PENSIONES"/>
    <s v="PROCESO EJECUTIVO"/>
    <s v="CONTENCIOSO ADMINISTRATIVA"/>
    <s v="PROCESO EJECUTIVO"/>
    <n v="17957108"/>
    <n v="17380409"/>
    <n v="17957108"/>
    <d v="2017-12-06T00:00:00"/>
    <d v="2018-02-28T00:00:00"/>
    <d v="2018-12-06T00:00:00"/>
    <s v="ABR - MAY 2018"/>
    <s v="PRIMERA INSTANCIA INICIO Y FIJACION DEL LITIGIO"/>
    <s v="FIJACION EN LISTA"/>
    <d v="2021-02-23T00:00:00"/>
    <d v="2021-02-24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89"/>
    <s v="12494"/>
    <s v="1221576"/>
    <s v="UNIDAD DE GESTIÓN PENSIONAL Y PARAFISCALES"/>
    <s v="'201880012097932"/>
    <s v="11001333500820150015000"/>
    <n v="12494"/>
    <s v=""/>
    <s v="CAJA NACIONAL DE PREVISION SOCIAL CAJANAL E.I.C.E. - EN LIQUIDACION"/>
    <s v="PROCESO EJECUTIVO"/>
    <s v="MANDAMIENTO DE PAGO POR CONCEPTO DE INTERESES"/>
    <s v="11001333500820150015000"/>
    <s v="RUTH YOLANDA CAIPA DE HERRERA"/>
    <s v="41395927"/>
    <s v="RUTH YOLANDA CAIPA DE HERRERA"/>
    <s v="41395927"/>
    <n v="1"/>
    <s v="JUZGADO 008 SECCIÓN SEGUNDA - ORAL ADMINISTRATIVO DE BOGOTÁ D.C."/>
    <s v="BOGOTA, D.C."/>
    <s v="BOGOTA, D. C."/>
    <s v="DEFENSA PASIVA PENSIONES"/>
    <s v="PROCESO EJECUTIVO"/>
    <s v="CONTENCIOSO ADMINISTRATIVA"/>
    <s v="PROCESO EJECUTIVO"/>
    <n v="29312568"/>
    <n v="29223068"/>
    <n v="29312568"/>
    <d v="2015-01-23T00:00:00"/>
    <d v="2017-08-16T00:00:00"/>
    <d v="2018-12-06T00:00:00"/>
    <s v="ABR - MAY 2018"/>
    <s v="PRIMERA INSTANCIA FALLO"/>
    <s v="ANALISIS DE LIQUIDACION"/>
    <d v="2021-02-18T00:00:00"/>
    <d v="2021-02-18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90"/>
    <s v="12497"/>
    <s v="1208698"/>
    <s v="UNIDAD DE GESTIÓN PENSIONAL Y PARAFISCALES"/>
    <s v="'201880012512142"/>
    <s v="11001333502420170030600"/>
    <n v="12497"/>
    <s v=""/>
    <s v="CAJA NACIONAL DE PREVISION SOCIAL CAJANAL E.I.C.E. - EN LIQUIDACION"/>
    <s v="PENSION ESPECIAL DE VEJEZ POR ALTO RIESGO (DTO 758 DE 1990)"/>
    <s v=""/>
    <s v="11001333502420170030600"/>
    <s v="JOSE IGNACIO VANEGAS CASTILLO"/>
    <s v="17053355"/>
    <s v="JOSE IGNACIO VANEGAS CASTILLO"/>
    <s v="17053355"/>
    <n v="1"/>
    <s v="JUZGADO 024 SECCIÓN SEGUNDA - ORAL ADMINISTRATIVO DE BOGOTÁ D.C."/>
    <s v="BOGOTA, D.C."/>
    <s v="BOGOTA, D. C."/>
    <s v="DEFENSA PASIVA PENSIONES"/>
    <s v="NULIDAD Y RESTABLECIMIENTO DEL DERECHO"/>
    <s v="CONTENCIOSO ADMINISTRATIVA"/>
    <s v="PENSION ESPECIAL DE VEJEZ POR ALTO RIESGO (DTO 758 DE 1990)"/>
    <n v="7496811"/>
    <n v="0"/>
    <n v="7496811"/>
    <d v="2017-09-06T00:00:00"/>
    <d v="2017-09-15T00:00:00"/>
    <d v="2018-12-06T00:00:00"/>
    <s v="ABR - MAY 2018"/>
    <s v="PRIMERA INSTANCIA FALLO"/>
    <s v="AUTO DE OBEDEZCASE Y CUMPLASE"/>
    <d v="2021-02-12T00:00:00"/>
    <d v="2021-02-12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91"/>
    <s v="12513"/>
    <s v="1238599"/>
    <s v="UNIDAD DE GESTIÓN PENSIONAL Y PARAFISCALES"/>
    <s v="'201880013115782"/>
    <s v="11001333501220160049000"/>
    <n v="12513"/>
    <s v=""/>
    <s v="CAJA NACIONAL DE PREVISION SOCIAL CAJANAL E.I.C.E. - EN LIQUIDACION"/>
    <s v="PROCESO EJECUTIVO"/>
    <s v="MANDAMIENTO DE PAGO POR CONCEPTO DE INTERESES"/>
    <s v="11001333501220160049000"/>
    <s v="JAIME RODRIGUEZ VARGAS"/>
    <s v="308563"/>
    <s v="JAIME RODRIGUEZ VARGAS"/>
    <s v="308563"/>
    <n v="1"/>
    <s v="JUZGADO 012 SECCIÓN SEGUNDA - ORAL ADMINISTRATIVO DE BOGOTÁ D.C."/>
    <s v="BOGOTA, D.C."/>
    <s v="BOGOTA, D. C."/>
    <s v="DEFENSA PASIVA PENSIONES"/>
    <s v="PROCESO EJECUTIVO"/>
    <s v="CONTENCIOSO ADMINISTRATIVA"/>
    <s v="PROCESO EJECUTIVO"/>
    <n v="631058353"/>
    <n v="591430043"/>
    <n v="631058353"/>
    <d v="2016-12-13T00:00:00"/>
    <d v="2018-05-15T00:00:00"/>
    <d v="2018-12-06T00:00:00"/>
    <s v="MAY - JUN 2018"/>
    <s v="PRIMERA INSTANCIA FALLO"/>
    <s v="AL DESPACHO"/>
    <d v="2021-02-18T00:00:00"/>
    <d v="2021-02-18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92"/>
    <s v="12518"/>
    <s v="1241376"/>
    <s v="UNIDAD DE GESTIÓN PENSIONAL Y PARAFISCALES"/>
    <s v="'201880012817892"/>
    <s v="11001333502320170045800"/>
    <n v="12518"/>
    <s v=""/>
    <s v="CAJA NACIONAL DE PREVISION SOCIAL CAJANAL E.I.C.E. - EN LIQUIDACION"/>
    <s v="RELIQUIDACION PENSION JUBILACION ART 36 LEY 100/93"/>
    <s v="RELIQUIDACION PENSION VEJEZ- LEY 100 /93"/>
    <s v="11001333502320170045800"/>
    <s v="LUZ MARIELA VILLANUEVA MONCADA"/>
    <s v="20963320"/>
    <s v="LUZ MARIELA VILLANUEVA MONCADA"/>
    <s v="20963320"/>
    <n v="1"/>
    <s v="JUZGADO 023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15000000"/>
    <n v="0"/>
    <n v="15000000"/>
    <d v="2017-07-12T00:00:00"/>
    <d v="2018-11-05T00:00:00"/>
    <d v="2018-12-06T00:00:00"/>
    <s v="MAY - JUN 2018"/>
    <s v="PRIMERA INSTANCIA PRUEBAS"/>
    <s v="AUTO QUE DECRETA PRUEBAS"/>
    <d v="2021-02-08T00:00:00"/>
    <d v="2021-02-08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93"/>
    <s v="12519"/>
    <s v="1093543"/>
    <s v="UNIDAD DE GESTIÓN PENSIONAL Y PARAFISCALES"/>
    <s v="'6378"/>
    <s v="11001310500920170037400"/>
    <n v="12519"/>
    <s v=""/>
    <s v="EMPRESA NACIONAL MINERA LTDA."/>
    <s v="INDEXACION PRIMERA MESADA PENSIONAL"/>
    <s v="SI APLICA INDEXACION"/>
    <s v="11001310500920170037400"/>
    <s v="MARIA ISABEL DIAZ DE CASTILLA"/>
    <s v="41616250"/>
    <s v="MARIA ISABEL DIAZ DE CASTILLA"/>
    <s v="41616250"/>
    <n v="1"/>
    <s v="CORTE SUPREMA DE JUSTICIA"/>
    <s v="BOGOTA, D.C."/>
    <s v="BOGOTA, D. C."/>
    <s v="DEFENSA PASIVA PENSIONES"/>
    <s v="ORDINARIO LABORAL"/>
    <s v="ORDINARIA"/>
    <s v="INDEXACION PRIMERA MESADA PENSIONAL"/>
    <n v="154920591"/>
    <n v="0"/>
    <n v="154920591"/>
    <d v="2017-06-15T00:00:00"/>
    <d v="2017-08-29T00:00:00"/>
    <d v="2018-12-06T00:00:00"/>
    <s v="MAY - JUN 2018"/>
    <s v="TERCERA INSTANCIA EXTRORDINARIOS"/>
    <s v="AL DESPACHO"/>
    <d v="2021-02-04T00:00:00"/>
    <d v="2021-02-08T00:00:00"/>
    <s v=""/>
    <m/>
    <m/>
    <x v="0"/>
    <n v="2"/>
    <x v="0"/>
    <n v="0"/>
    <n v="0"/>
    <n v="0"/>
    <n v="0"/>
    <n v="0"/>
    <n v="0"/>
    <n v="0"/>
    <m/>
    <m/>
    <n v="0"/>
    <n v="37080"/>
    <n v="0"/>
    <x v="0"/>
  </r>
  <r>
    <n v="94"/>
    <s v="18259"/>
    <s v="836959"/>
    <s v="UNIDAD DE GESTIÓN PENSIONAL Y PARAFISCALES"/>
    <s v="'201870051688922"/>
    <s v="66001233300020150025500"/>
    <n v="18259"/>
    <s v=""/>
    <s v="CAJA NACIONAL DE PREVISION SOCIAL CAJANAL E.I.C.E. - EN LIQUIDACION"/>
    <s v="PENSION GRACIA"/>
    <s v="TIEMPOS NACIONALES"/>
    <s v="66001233300020150025500"/>
    <s v="HECTOR CORDOBA VARGAS"/>
    <s v="10070055"/>
    <s v="HECTOR CORDOBA VARGAS"/>
    <s v="10070055"/>
    <n v="1"/>
    <s v="CONSEJO DE ESTADO"/>
    <s v="BOGOTA, D.C."/>
    <s v="BOGOTA, D. C."/>
    <s v="DEFENSA PASIVA PENSIONES"/>
    <s v="NULIDAD Y RESTABLECIMIENTO DEL DERECHO"/>
    <s v="CONTENCIOSO ADMINISTRATIVA"/>
    <s v="PENSION GRACIA"/>
    <n v="54000000"/>
    <n v="53848979"/>
    <n v="54000000"/>
    <d v="2015-04-09T00:00:00"/>
    <d v="2016-08-04T00:00:00"/>
    <d v="2018-12-07T00:00:00"/>
    <s v="ABR - MAY 2016"/>
    <s v="SEGUNDA INSTANCIA FALLO DEL RECURSO"/>
    <s v="AUTO DE TRAMITE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95"/>
    <s v="19120"/>
    <s v="887550"/>
    <s v="UNIDAD DE GESTIÓN PENSIONAL Y PARAFISCALES"/>
    <s v="'201720052077492"/>
    <s v="73001233300420160039100"/>
    <n v="19120"/>
    <s v=""/>
    <s v="CAJA NACIONAL DE PREVISION SOCIAL CAJANAL E.I.C.E. - EN LIQUIDACION"/>
    <s v="PENSION DE SOBREVIVIENTES"/>
    <s v="NO ALLEGA DOCUMENTACION COMPLETA"/>
    <s v="73001233300420160039100"/>
    <s v="ADRIANA GISELLA LUGO THOMAS"/>
    <s v="65756741"/>
    <s v="BUENAVENTURA LUGO OLIVERA"/>
    <s v="1628900"/>
    <n v="2"/>
    <s v="CONSEJO DE ESTADO"/>
    <s v="BOGOTA, D.C."/>
    <s v="BOGOTA, D. C."/>
    <s v="DEFENSA PASIVA PENSIONES"/>
    <s v="NULIDAD Y RESTABLECIMIENTO DEL DERECHO"/>
    <s v="CONTENCIOSO ADMINISTRATIVA"/>
    <s v="PENSION DE SOBREVIVIENTES"/>
    <n v="48000000"/>
    <n v="47773272"/>
    <n v="48000000"/>
    <d v="2016-06-14T00:00:00"/>
    <d v="2016-07-27T00:00:00"/>
    <d v="2018-12-07T00:00:00"/>
    <s v="AGO  SEP 2016"/>
    <s v="SEGUNDA INSTANCIA FALLO DEL RECURSO"/>
    <s v="PRESENTACION DE ALEGATOS DE CONCLUSION"/>
    <d v="2021-02-11T00:00:00"/>
    <d v="2021-02-1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96"/>
    <s v="19327"/>
    <s v="1204684"/>
    <s v="CAJA NACIONAL DE PREVISION SOCIAL CAJANAL E.I.C.E. - EN LIQUIDACION"/>
    <s v="'201870012522202"/>
    <s v="73001233300120180010700"/>
    <n v="19327"/>
    <s v="CAJA NACIONAL DE PREVISION SOCIAL CAJANAL E.I.C.E. - EN LIQUIDACION"/>
    <s v="CAJA NACIONAL DE PREVISION SOCIAL CAJANAL E.I.C.E. - EN LIQUIDACION"/>
    <s v="RELIQUIDACION PENSION JUBILACION LEY 33 1985"/>
    <s v="RELIQUIDACION PENSION JUBILACION LEY 33/1985"/>
    <s v="73001233300120180010700"/>
    <s v="JOSE VIRGILIO VELASQUEZ GUARNIZO"/>
    <s v="14265205"/>
    <s v="JOSE VIRGILIO VELASQUEZ GUARNIZO"/>
    <s v="14265205"/>
    <n v="1"/>
    <s v="CONSEJO DE ESTADO"/>
    <s v="BOGOTA, D.C."/>
    <s v="BOGOTA, D. C."/>
    <s v="DEFENSA PASIVA PENSIONES"/>
    <s v="NULIDAD Y RESTABLECIMIENTO DEL DERECHO"/>
    <s v="CONTENCIOSO ADMINISTRATIVA"/>
    <s v="RELIQUIDACION PENSION JUBILACION LEY 33 1985"/>
    <n v="81006024"/>
    <n v="0"/>
    <n v="81006024"/>
    <d v="2018-03-09T00:00:00"/>
    <d v="2018-03-21T00:00:00"/>
    <d v="2018-12-07T00:00:00"/>
    <s v="ABR - MAY 2018"/>
    <s v="SEGUNDA INSTANCIA FALLO DEL RECURSO"/>
    <s v="AUTO QUE ADMITE RECURSO DE APELACION"/>
    <d v="2021-02-03T00:00:00"/>
    <d v="2021-02-0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97"/>
    <s v="19346"/>
    <s v="674880"/>
    <s v="CAJA NACIONAL DE PREVISION SOCIAL CAJANAL E.I.C.E. - EN LIQUIDACION"/>
    <s v="'201870012009582"/>
    <s v="76001233300820120047700"/>
    <n v="19346"/>
    <s v="CAJA NACIONAL DE PREVISION SOCIAL CAJANAL E.I.C.E. - EN LIQUIDACION"/>
    <s v="CAJA NACIONAL DE PREVISION SOCIAL CAJANAL E.I.C.E. - EN LIQUIDACION"/>
    <s v="PENSION GRACIA"/>
    <s v="TIEMPOS NO VALIDOS PARA SERVICIO DOCENTE PARA PENSION GRACIA"/>
    <s v="76001233300820120047700"/>
    <s v="GLORIA STELLA TAMAYO BERMUDEZ"/>
    <s v="29617191"/>
    <s v="GLORIA STELLA TAMAYO BERMUDEZ"/>
    <s v="29617191"/>
    <n v="1"/>
    <s v="CONSEJO DE ESTADO"/>
    <s v="BOGOTA, D.C."/>
    <s v="BOGOTA, D. C."/>
    <s v="DEFENSA PASIVA PENSIONES"/>
    <s v="NULIDAD Y RESTABLECIMIENTO DEL DERECHO"/>
    <s v="CONTENCIOSO ADMINISTRATIVA"/>
    <s v="PENSION GRACIA"/>
    <n v="40500000"/>
    <n v="49540954"/>
    <n v="40500000"/>
    <d v="2012-11-16T00:00:00"/>
    <d v="2012-12-07T00:00:00"/>
    <d v="2018-12-07T00:00:00"/>
    <s v="JUN - JUL 2013"/>
    <s v="SEGUNDA INSTANCIA FALLO DEL RECURSO"/>
    <s v="AUTO ORDENA REQUERIR"/>
    <d v="2021-02-15T00:00:00"/>
    <d v="2021-02-19T00:00:00"/>
    <s v=""/>
    <m/>
    <m/>
    <x v="2"/>
    <n v="4"/>
    <x v="1"/>
    <n v="2"/>
    <n v="0"/>
    <n v="0"/>
    <n v="0"/>
    <n v="0"/>
    <n v="0"/>
    <n v="0"/>
    <m/>
    <m/>
    <n v="0"/>
    <n v="37080"/>
    <n v="0"/>
    <x v="1"/>
  </r>
  <r>
    <n v="98"/>
    <s v="21721"/>
    <s v="1303771"/>
    <s v="CAJA NACIONAL DE PREVISION SOCIAL CAJANAL E.I.C.E. - EN LIQUIDACION"/>
    <s v="'2018800103550442"/>
    <s v="11001310500420170059500"/>
    <n v="21721"/>
    <s v=""/>
    <s v="CAJA NACIONAL DE PREVISION SOCIAL CAJANAL E.I.C.E. - EN LIQUIDACION"/>
    <s v="PENSION DE SOBREVIVIENTES"/>
    <s v="NO ACREDITA CALIDAD CONYUGE O COMPAÑERO"/>
    <s v="11001310500420170059500"/>
    <s v="MARIA DOLLY GRAJALES CASTAÑO"/>
    <s v="24313437"/>
    <s v="MANUEL ANTONIO RABA RIVERA"/>
    <s v="12914"/>
    <n v="1"/>
    <s v="TRIBUNAL SUPERIOR 001 DE BOGOTÁ D.C."/>
    <s v="BOGOTA, D.C."/>
    <s v="BOGOTA, D. C."/>
    <s v="DEFENSA PASIVA PENSIONES"/>
    <s v="ORDINARIO LABORAL"/>
    <s v="ORDINARIA"/>
    <s v="PENSION DE SOBREVIVIENTES"/>
    <n v="16406082"/>
    <n v="15563928"/>
    <n v="16406082"/>
    <d v="2017-09-18T00:00:00"/>
    <d v="2018-08-23T00:00:00"/>
    <d v="2019-02-05T00:00:00"/>
    <s v="AGO - SEP 2018"/>
    <s v="SEGUNDA INSTANCIA FALLO DEL RECURSO"/>
    <s v="PRESENTACION DE ALEGATOS DE CONCLUSION"/>
    <d v="2021-02-18T00:00:00"/>
    <d v="2021-02-18T00:00:00"/>
    <d v="2021-02-18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99"/>
    <s v="21722"/>
    <s v="1305787"/>
    <s v="UNIDAD DE GESTIÓN PENSIONAL Y PARAFISCALES"/>
    <s v="'2018800103549412"/>
    <s v="11001333502320160011600"/>
    <n v="21722"/>
    <s v=""/>
    <s v="CAJA NACIONAL DE PREVISION SOCIAL CAJANAL E.I.C.E. - EN LIQUIDACION"/>
    <s v="PROCESO EJECUTIVO"/>
    <s v="MANDAMIENTO DE PAGO POR CONCEPTO DE INTERESES"/>
    <s v="11001333502320160011600"/>
    <s v="ANGEL ELIECER MONTES GROSSO"/>
    <s v="2832249"/>
    <s v="ANGEL ELIECER MONTES GROSSO"/>
    <s v="2832249"/>
    <n v="1"/>
    <s v="JUZGADO 023 SECCIÓN SEGUNDA - ORAL ADMINISTRATIVO DE BOGOTÁ D.C."/>
    <s v="BOGOTA, D.C."/>
    <s v="BOGOTA, D. C."/>
    <s v="DEFENSA PASIVA PENSIONES"/>
    <s v="PROCESO EJECUTIVO"/>
    <s v="CONTENCIOSO ADMINISTRATIVA"/>
    <s v="PROCESO EJECUTIVO"/>
    <n v="13364723"/>
    <n v="12678035"/>
    <n v="13364723"/>
    <d v="2016-04-20T00:00:00"/>
    <d v="2018-08-24T00:00:00"/>
    <d v="2019-02-05T00:00:00"/>
    <s v="AGO - SEP 2018"/>
    <s v="PRIMERA INSTANCIA FALLO"/>
    <s v="ANALISIS DE LIQUIDACION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00"/>
    <s v="21732"/>
    <s v="1307487"/>
    <s v="UNIDAD DE GESTIÓN PENSIONAL Y PARAFISCALES"/>
    <s v="'2018800103549522"/>
    <s v="11001333502320150056000"/>
    <n v="21732"/>
    <s v=""/>
    <s v="CAJA NACIONAL DE PREVISION SOCIAL CAJANAL E.I.C.E. - EN LIQUIDACION"/>
    <s v="PROCESO EJECUTIVO"/>
    <s v="MANDAMIENTO DE PAGO POR CONCEPTO DE INTERESES"/>
    <s v="11001333502320150056000"/>
    <s v="CUSTODIA GARCIA GONZALEZ"/>
    <s v="20215661"/>
    <s v="CUSTODIA GARCIA GONZALEZ"/>
    <s v="20215661"/>
    <n v="1"/>
    <s v="JUZGADO 046 ADMINISTRATIVO DE CIRCUITO JUDICIAL DE BOGOTÁ D.C."/>
    <s v="BOGOTA, D.C."/>
    <s v="BOGOTA, D. C."/>
    <s v="DEFENSA PASIVA PENSIONES"/>
    <s v="PROCESO EJECUTIVO"/>
    <s v="CONTENCIOSO ADMINISTRATIVA"/>
    <s v="PROCESO EJECUTIVO"/>
    <n v="1411613"/>
    <n v="1339565"/>
    <n v="1411613"/>
    <d v="2015-07-23T00:00:00"/>
    <d v="2018-08-17T00:00:00"/>
    <d v="2019-02-05T00:00:00"/>
    <s v="AGO - SEP 2018"/>
    <s v="PRIMERA INSTANCIA FALLO"/>
    <s v="PRESENTACION DE MEMORIAL"/>
    <d v="2021-02-16T00:00:00"/>
    <d v="2021-02-16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01"/>
    <s v="21735"/>
    <s v="1307384"/>
    <s v="UNIDAD DE GESTIÓN PENSIONAL Y PARAFISCALES"/>
    <s v="'2018800103550992"/>
    <s v="11001334204620180004600"/>
    <n v="21735"/>
    <s v=""/>
    <s v="INSTITUTO DE SEGUROS SOCIALES EN LIQUIDACIÓN"/>
    <s v="PROCESO EJECUTIVO"/>
    <s v="MANDAMIENTO DE PAGO POR CONCEPTO DE CAPITAL E INTERESES"/>
    <s v="11001334204620180004600"/>
    <s v="BASILES STATHOULO POULOS"/>
    <s v="183215"/>
    <s v="BASILES STATHOULO POULOS"/>
    <s v="183215"/>
    <n v="1"/>
    <s v="JUZGADO 046 ADMINISTRATIVO DE CIRCUITO JUDICIAL DE BOGOTÁ D.C."/>
    <s v="BOGOTA, D.C."/>
    <s v="BOGOTA, D. C."/>
    <s v="DEFENSA PASIVA PENSIONES"/>
    <s v="PROCESO EJECUTIVO"/>
    <s v="CONTENCIOSO ADMINISTRATIVA"/>
    <s v="PROCESO EJECUTIVO"/>
    <n v="13463847"/>
    <n v="12806441"/>
    <n v="13463847"/>
    <d v="2018-02-09T00:00:00"/>
    <d v="2018-07-26T00:00:00"/>
    <d v="2019-02-05T00:00:00"/>
    <s v="AGO - SEP 2018"/>
    <s v="PRIMERA INSTANCIA FALLO"/>
    <s v="MEMORIAL SOLICITANDO RENUNCIA DE PODER"/>
    <d v="2021-02-08T00:00:00"/>
    <d v="2021-02-09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02"/>
    <s v="21737"/>
    <s v="1316820"/>
    <s v="UNIDAD DE GESTIÓN PENSIONAL Y PARAFISCALES"/>
    <s v="'2018800103549242"/>
    <s v="11001334204620180008600"/>
    <n v="21737"/>
    <s v=""/>
    <s v="CAJA NACIONAL DE PREVISION SOCIAL CAJANAL E.I.C.E. - EN LIQUIDACION"/>
    <s v="PROCESO EJECUTIVO"/>
    <s v="MANDAMIENTO DE PAGO POR CONCEPTO DE CAPITAL E INTERESES"/>
    <s v="11001334204620180008600"/>
    <s v="JORGE EDUARDO PALACIOS"/>
    <s v="19073202"/>
    <s v="JORGE EDUARDO PALACIOS"/>
    <s v="19073202"/>
    <n v="1"/>
    <s v="JUZGADO 046 ADMINISTRATIVO DE CIRCUITO JUDICIAL DE BOGOTÁ D.C."/>
    <s v="BOGOTA, D.C."/>
    <s v="BOGOTA, D. C."/>
    <s v="DEFENSA PASIVA PENSIONES"/>
    <s v="PROCESO EJECUTIVO"/>
    <s v="CONTENCIOSO ADMINISTRATIVA"/>
    <s v="PROCESO EJECUTIVO"/>
    <n v="63782116"/>
    <n v="61566867"/>
    <n v="63782116"/>
    <d v="2018-03-06T00:00:00"/>
    <d v="2018-07-05T00:00:00"/>
    <d v="2019-02-05T00:00:00"/>
    <s v="AGO - SEP 2018"/>
    <s v="PRIMERA INSTANCIA FALLO"/>
    <s v="PRESENTACION DE MEMORIAL"/>
    <d v="2021-02-09T00:00:00"/>
    <d v="2021-02-11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103"/>
    <s v="21754"/>
    <s v="1309694"/>
    <s v="UNIDAD DE GESTIÓN PENSIONAL Y PARAFISCALES"/>
    <s v="'2018800103560132"/>
    <s v="25000234200020160585200"/>
    <n v="21754"/>
    <s v=""/>
    <s v="CAJA NACIONAL DE PREVISION SOCIAL CAJANAL E.I.C.E. - EN LIQUIDACION"/>
    <s v="PROCESO EJECUTIVO"/>
    <s v="MANDAMIENTO DE PAGO POR CONCEPTO DE INTERESES"/>
    <s v="25000234200020160585200"/>
    <s v="ROSAURA CORTES OSPINA"/>
    <s v="41417331"/>
    <s v="ROSAURA CORTES OSPINA"/>
    <s v="41417331"/>
    <n v="1"/>
    <s v="TRIBUNAL ADMINISTRATIVO DE CUNDINAMARCA"/>
    <s v="BOGOTA, D.C."/>
    <s v="BOGOTA, D. C."/>
    <s v="DEFENSA PASIVA PENSIONES"/>
    <s v="PROCESO EJECUTIVO"/>
    <s v="CONTENCIOSO ADMINISTRATIVA"/>
    <s v="PROCESO EJECUTIVO"/>
    <n v="125861469"/>
    <n v="119480605"/>
    <n v="125861469"/>
    <d v="2016-12-05T00:00:00"/>
    <d v="2018-08-10T00:00:00"/>
    <d v="2019-02-05T00:00:00"/>
    <s v="AGO - SEP 2018"/>
    <s v="PRIMERA INSTANCIA FALLO"/>
    <s v="SENTENCIA NO EJECUTORIADA"/>
    <d v="2021-02-23T00:00:00"/>
    <d v="2021-02-23T00:00:00"/>
    <s v=""/>
    <m/>
    <m/>
    <x v="1"/>
    <n v="0"/>
    <x v="0"/>
    <n v="0"/>
    <n v="0"/>
    <n v="0"/>
    <n v="0"/>
    <n v="0"/>
    <n v="0"/>
    <n v="0"/>
    <m/>
    <m/>
    <n v="0"/>
    <n v="37080"/>
    <n v="0"/>
    <x v="1"/>
  </r>
  <r>
    <n v="104"/>
    <s v="21768"/>
    <s v="1313629"/>
    <s v="CAJA NACIONAL DE PREVISION SOCIAL CAJANAL E.I.C.E. - EN LIQUIDACION"/>
    <s v="'2018800103916902"/>
    <s v="11001333502320160048300"/>
    <n v="21768"/>
    <s v=""/>
    <s v="CAJA NACIONAL DE PREVISION SOCIAL CAJANAL E.I.C.E. - EN LIQUIDACION"/>
    <s v="PROCESO EJECUTIVO"/>
    <s v="MANDAMIENTO DE PAGO POR CONCEPTO DE INTERESES"/>
    <s v="11001333502320160048300"/>
    <s v="LUIS EDUARDO URREGO BELLO"/>
    <s v="19187327"/>
    <s v="LUIS EDUARDO URREGO BELLO"/>
    <s v="19187327"/>
    <n v="1"/>
    <s v="JUZGADO 023 SECCIÓN SEGUNDA - ORAL ADMINISTRATIVO DE BOGOTÁ D.C."/>
    <s v="BOGOTA, D.C."/>
    <s v="BOGOTA, D. C."/>
    <s v="DEFENSA PASIVA PENSIONES"/>
    <s v="PROCESO EJECUTIVO"/>
    <s v="CONTENCIOSO ADMINISTRATIVA"/>
    <s v="PROCESO EJECUTIVO"/>
    <n v="16802383"/>
    <n v="15947263"/>
    <n v="16802383"/>
    <d v="2016-10-28T00:00:00"/>
    <d v="2018-08-14T00:00:00"/>
    <d v="2019-02-05T00:00:00"/>
    <s v="AGO - SEP 2018"/>
    <s v="PRIMERA INSTANCIA FALLO"/>
    <s v="ANALISIS DE LIQUIDACION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05"/>
    <s v="25967"/>
    <s v="1387374"/>
    <s v="UNIDAD DE GESTIÓN PENSIONAL Y PARAFISCALES"/>
    <s v="'2019200000770222"/>
    <s v="11001333501520160048400"/>
    <n v="25967"/>
    <s v=""/>
    <s v="CAJA NACIONAL DE PREVISION SOCIAL CAJANAL E.I.C.E. - EN LIQUIDACION"/>
    <s v="PROCESO EJECUTIVO"/>
    <s v="MANDAMIENTO DE PAGO POR CONCEPTO DE INTERESES"/>
    <s v="11001333501520160048400"/>
    <s v="TORCUATO SUAREZ BELTRAN"/>
    <s v="1139552"/>
    <s v="TORCUATO SUAREZ BELTRAN"/>
    <s v="1139552"/>
    <n v="1"/>
    <s v="JUZGADO 015 SECCIÓN SEGUNDA - ORAL ADMINISTRATIVO DE BOGOTÁ D.C."/>
    <s v="BOGOTA, D.C."/>
    <s v="BOGOTA, D. C."/>
    <s v="DEFENSA PASIVA PENSIONES"/>
    <s v="PROCESO EJECUTIVO"/>
    <s v="EJECUTIVO"/>
    <s v="PROCESO EJECUTIVO"/>
    <n v="15061386"/>
    <n v="13942491"/>
    <n v="15061386"/>
    <d v="2016-11-08T00:00:00"/>
    <d v="2018-10-18T00:00:00"/>
    <d v="2019-03-08T00:00:00"/>
    <s v="FEB MAR 2019"/>
    <s v="SEGUNDA INSTANCIA FALLO DEL RECURSO"/>
    <s v="CONSTANCIA DE EJECUTORIA"/>
    <d v="2021-02-04T00:00:00"/>
    <d v="2021-02-04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06"/>
    <s v="26058"/>
    <s v="1000933"/>
    <s v="UNIDAD DE GESTIÓN PENSIONAL Y PARAFISCALES"/>
    <s v="'2019200500830902"/>
    <s v="11001310503820160106600"/>
    <n v="26058"/>
    <s v=""/>
    <s v="CAJA NACIONAL DE PREVISION SOCIAL CAJANAL E.I.C.E. - EN LIQUIDACION"/>
    <s v="REINTEGRO REGIMEN PRIMA MEDIA"/>
    <s v=""/>
    <s v="11001310503820160106600"/>
    <s v="LINDALBA SILVA ALDANA"/>
    <s v="40176204"/>
    <s v="LINDALBA SILVA ALDANA"/>
    <s v="40176204"/>
    <n v="1"/>
    <s v="JUZGADO 038 LABORAL DE CIRCUITO DE BOGOTÁ D.C."/>
    <s v="BOGOTA, D.C."/>
    <s v="BOGOTA, D. C."/>
    <s v="DEFENSA PASIVA PENSIONES"/>
    <s v="ORDINARIO LABORAL"/>
    <s v="ORDINARIA"/>
    <s v="REINTEGRO REGIMEN PRIMA MEDIA"/>
    <n v="0"/>
    <n v="0"/>
    <n v="200000000"/>
    <d v="2016-12-16T00:00:00"/>
    <d v="2017-02-21T00:00:00"/>
    <d v="2019-03-13T00:00:00"/>
    <s v="FEB MAR 2019"/>
    <s v="SEGUNDA INSTANCIA FALLO DEL RECURSO"/>
    <s v="AL DESPACHO"/>
    <d v="2021-02-18T00:00:00"/>
    <d v="2021-02-18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07"/>
    <s v="26208"/>
    <s v="1387456"/>
    <s v="UNIDAD DE GESTIÓN PENSIONAL Y PARAFISCALES"/>
    <s v="'2019200500762622"/>
    <s v="11001333501020180050100"/>
    <n v="26208"/>
    <s v=""/>
    <s v="CAJA NACIONAL DE PREVISION SOCIAL CAJANAL E.I.C.E. - EN LIQUIDACION"/>
    <s v="PENSION DE SOBREVIVIENTES"/>
    <s v="NO ACREDITA CALIDAD CONYUGE O COMPAÑERO"/>
    <s v="11001310500520180069700"/>
    <s v="MARIA CASTAÑEDA DE BELTRAN"/>
    <s v="20111375"/>
    <s v="VICTOR BELTRAN ZULUAGA"/>
    <s v="85263"/>
    <n v="1"/>
    <s v="JUZGADO 010 SECCIÓN SEGUNDA - ORAL ADMINISTRATIVO DE BOGOTÁ D.C."/>
    <s v="BOGOTA, D.C."/>
    <s v="BOGOTA, D. C."/>
    <s v="DEFENSA PASIVA PENSIONES"/>
    <s v="NULIDAD Y RESTABLECIMIENTO DEL DERECHO"/>
    <s v="CONTENCIOSO ADMINISTRATIVA"/>
    <s v="PENSION DE SOBREVIVIENTES"/>
    <n v="12000000"/>
    <n v="10947170"/>
    <n v="12000000"/>
    <d v="2018-12-05T00:00:00"/>
    <d v="2019-01-14T00:00:00"/>
    <d v="2019-03-20T00:00:00"/>
    <s v="FEB MAR 2019"/>
    <s v="PRIMERA INSTANCIA INICIO Y FIJACION DEL LITIGIO"/>
    <s v="AUDIENCIA INICIAL DEL ART 180 CPACA"/>
    <d v="2021-02-12T00:00:00"/>
    <d v="2021-02-12T00:00:00"/>
    <d v="2021-02-12T00:00:00"/>
    <m/>
    <m/>
    <x v="4"/>
    <n v="0"/>
    <x v="0"/>
    <n v="0"/>
    <n v="0"/>
    <n v="0"/>
    <n v="0"/>
    <n v="0"/>
    <n v="0"/>
    <n v="0"/>
    <m/>
    <m/>
    <n v="0"/>
    <n v="37080"/>
    <n v="0"/>
    <x v="1"/>
  </r>
  <r>
    <n v="108"/>
    <s v="26266"/>
    <s v="1387550"/>
    <s v="UNIDAD DE GESTIÓN PENSIONAL Y PARAFISCALES"/>
    <s v="'2019800100815902"/>
    <s v="11001333501020170037400"/>
    <n v="26266"/>
    <s v=""/>
    <s v="CAJA NACIONAL DE PREVISION SOCIAL CAJANAL E.I.C.E. - EN LIQUIDACION"/>
    <s v="PENSION DE SOBREVIVIENTES"/>
    <s v="CONTROVERSIA ENTRE CONYUGE Y COMPAÑERA"/>
    <s v="11001333501020170037400"/>
    <s v="DEICY YANETH IQUINAS"/>
    <s v="52182567"/>
    <s v="TITO ROBERTO ULLOA"/>
    <s v="4171949"/>
    <n v="2"/>
    <s v="JUZGADO 010 SECCIÓN SEGUNDA - ORAL ADMINISTRATIVO DE BOGOTÁ D.C."/>
    <s v="BOGOTA, D.C."/>
    <s v="BOGOTA, D. C."/>
    <s v="DEFENSA PASIVA PENSIONES"/>
    <s v="NULIDAD Y RESTABLECIMIENTO DEL DERECHO"/>
    <s v="CONTENCIOSO ADMINISTRATIVA"/>
    <s v="PENSION DE SOBREVIVIENTES"/>
    <n v="33733089"/>
    <n v="31324212"/>
    <n v="33733089"/>
    <d v="2017-11-15T00:00:00"/>
    <d v="2018-09-11T00:00:00"/>
    <d v="2019-03-21T00:00:00"/>
    <s v="FEB MAR 2019"/>
    <s v="PRIMERA INSTANCIA INICIO Y FIJACION DEL LITIGIO"/>
    <s v="AUTO DE TRAMITE"/>
    <d v="2021-02-08T00:00:00"/>
    <d v="2021-02-08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09"/>
    <s v="31151"/>
    <s v="1387350"/>
    <s v="UNIDAD DE GESTIÓN PENSIONAL Y PARAFISCALES"/>
    <s v="'2019200500786292"/>
    <s v="11001333704120190003100"/>
    <n v="31151"/>
    <s v=""/>
    <s v="CAJA NACIONAL DE PREVISION SOCIAL CAJANAL E.I.C.E. - EN LIQUIDACION"/>
    <s v="IMPROCEDENCIA DE COBRO DE APORTES PATRONALES NO COTIZADOS"/>
    <s v=""/>
    <s v="11001333704120190003100"/>
    <s v="INSTITUTO COLOMBIANO DE BIENESTAR FAMILIAR ICBF"/>
    <s v="899999239"/>
    <s v="LIGIA GARCIA VANEGAS"/>
    <s v="41408260"/>
    <n v="1"/>
    <s v="TRIBUNAL ADMINISTRATIVO 000 SECCIÓN CUARTA - ORAL DE CUNDINAMARCA"/>
    <s v="BOGOTA, D.C."/>
    <s v="BOGOTA, D. C."/>
    <s v="DEFENSA PASIVA PENSIONES"/>
    <s v="NULIDAD Y RESTABLECIMIENTO DEL DERECHO"/>
    <s v="CONTENCIOSO ADMINISTRATIVA"/>
    <s v="IMPROCEDENCIA DE COBRO DE APORTES PATRONALES NO COTIZADOS"/>
    <n v="18922592"/>
    <n v="0"/>
    <n v="18922592"/>
    <d v="2019-02-04T00:00:00"/>
    <d v="2019-03-01T00:00:00"/>
    <d v="2019-03-26T00:00:00"/>
    <s v="FEB MAR 2019"/>
    <s v="SEGUNDA INSTANCIA FALLO DEL RECURSO"/>
    <s v="AL DESPACHO"/>
    <d v="2021-02-02T00:00:00"/>
    <d v="2021-02-08T00:00:00"/>
    <s v=""/>
    <m/>
    <m/>
    <x v="0"/>
    <n v="4"/>
    <x v="0"/>
    <n v="0"/>
    <n v="0"/>
    <n v="0"/>
    <n v="0"/>
    <n v="0"/>
    <n v="0"/>
    <n v="0"/>
    <m/>
    <m/>
    <n v="0"/>
    <n v="37080"/>
    <n v="0"/>
    <x v="0"/>
  </r>
  <r>
    <n v="110"/>
    <s v="31358"/>
    <s v="1332904"/>
    <s v="UNIDAD DE GESTIÓN PENSIONAL Y PARAFISCALES"/>
    <s v="'2019800100306652"/>
    <s v="11001333501020180016300"/>
    <n v="31358"/>
    <s v=""/>
    <s v="CAJA NACIONAL DE PREVISION SOCIAL CAJANAL E.I.C.E. - EN LIQUIDACION"/>
    <s v="ACCION DE LESIVIDAD"/>
    <s v=""/>
    <s v="11001333501020180016300"/>
    <s v="COLPENSIONES"/>
    <s v="900336004"/>
    <s v="MARIA EUGENIA SILVA ZAMBRANO"/>
    <s v="51697375"/>
    <n v="1"/>
    <s v="JUZGADO 010 SECCIÓN SEGUNDA - ORAL ADMINISTRATIVO DE BOGOTÁ D.C."/>
    <s v="BOGOTA, D.C."/>
    <s v="BOGOTA, D. C."/>
    <s v="DEFENSA PASIVA PENSIONES"/>
    <s v="NULIDAD Y RESTABLECIMIENTO DEL DERECHO"/>
    <s v="CONTENCIOSO ADMINISTRATIVA"/>
    <s v="ACCION DE LESIVIDAD"/>
    <n v="29275092"/>
    <n v="0"/>
    <n v="29275092"/>
    <d v="2018-04-30T00:00:00"/>
    <d v="2018-09-11T00:00:00"/>
    <d v="2019-03-29T00:00:00"/>
    <s v="DIC ENE 2019"/>
    <s v="PRIMERA INSTANCIA INICIO Y FIJACION DEL LITIGIO"/>
    <s v="PRESENTACION DE MEMORIAL"/>
    <d v="2021-02-02T00:00:00"/>
    <d v="2021-02-0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11"/>
    <s v="31639"/>
    <s v="2005152"/>
    <s v="UNIDAD DE GESTIÓN PENSIONAL Y PARAFISCALES"/>
    <s v="'2019200501098462"/>
    <s v="63001233300020190003800"/>
    <n v="31639"/>
    <s v=""/>
    <s v="CAJA NACIONAL DE PREVISION SOCIAL CAJANAL E.I.C.E. - EN LIQUIDACION"/>
    <s v="PENSION GRACIA"/>
    <s v="TIEMPOS NACIONALES"/>
    <s v="63001233300020190003800"/>
    <s v="ISRAEL PARRA PARRA"/>
    <s v="7500346"/>
    <s v="ISRAEL PARRA PARRA"/>
    <s v="7500346"/>
    <n v="1"/>
    <s v="CONSEJO DE ESTADO"/>
    <s v="BOGOTA, D.C."/>
    <s v="BOGOTA, D. C."/>
    <s v="DEFENSA PASIVA PENSIONES"/>
    <s v="NULIDAD Y RESTABLECIMIENTO DEL DERECHO"/>
    <s v="CONTENCIOSO ADMINISTRATIVA"/>
    <s v="PENSION GRACIA"/>
    <n v="73608456"/>
    <n v="70061119"/>
    <n v="73608456"/>
    <d v="2019-03-15T00:00:00"/>
    <d v="2019-03-28T00:00:00"/>
    <d v="2019-04-10T00:00:00"/>
    <s v="MAR ABR 2019"/>
    <s v="SEGUNDA INSTANCIA FALLO DEL RECURSO"/>
    <s v="AL DESPACHO"/>
    <d v="2021-02-11T00:00:00"/>
    <d v="2021-02-11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12"/>
    <s v="31706"/>
    <s v="1373318"/>
    <s v="UNIDAD DE GESTIÓN PENSIONAL Y PARAFISCALES"/>
    <s v="'2019200500223532"/>
    <s v="11001334205220180036900"/>
    <n v="31706"/>
    <s v=""/>
    <s v="INSTITUTO NACIONAL DE RADIO Y TELEVISION"/>
    <s v="RELIQUIDACION PENSION JUBILACION LEY 33 1985"/>
    <s v="RELIQUIDACION PENSION JUBILACION LEY 33/1985"/>
    <s v="11001334205220180036900"/>
    <s v="VICTOR ALBERTO JIMENEZ JIMENEZ"/>
    <s v="19288152"/>
    <s v="VICTOR ALBERTO JIMENEZ JIMENEZ"/>
    <s v="19288152"/>
    <n v="1"/>
    <s v="JUZGADO 052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LEY 33 1985"/>
    <n v="73344470"/>
    <n v="0"/>
    <n v="73344470"/>
    <d v="2018-09-13T00:00:00"/>
    <d v="2018-10-31T00:00:00"/>
    <d v="2019-04-11T00:00:00"/>
    <s v="DIC  ENE 2019"/>
    <s v="PRIMERA INSTANCIA FALLO"/>
    <s v="SENTENCIA NO EJECUTORIADA"/>
    <d v="2021-02-18T00:00:00"/>
    <d v="2021-02-18T00:00:00"/>
    <s v=""/>
    <m/>
    <m/>
    <x v="1"/>
    <n v="0"/>
    <x v="0"/>
    <n v="0"/>
    <n v="0"/>
    <n v="0"/>
    <n v="0"/>
    <n v="0"/>
    <n v="0"/>
    <n v="0"/>
    <m/>
    <m/>
    <n v="0"/>
    <n v="37080"/>
    <n v="0"/>
    <x v="1"/>
  </r>
  <r>
    <n v="113"/>
    <s v="31715"/>
    <s v="1375577"/>
    <s v="UNIDAD DE GESTIÓN PENSIONAL Y PARAFISCALES"/>
    <s v="'2019200500223582"/>
    <s v="25000234200020180182300"/>
    <n v="31715"/>
    <s v=""/>
    <s v="FONDO DE PASIVO SOCIAL DE LA EMPRESA PUERTOS DE COLOMBIA"/>
    <s v="PENSION JUBILACION CONVENCION COLECTIVA"/>
    <s v=""/>
    <s v="11001234200020180182300"/>
    <s v="LESBIA MARIA DELGADO RAMIREZ"/>
    <s v="33151212"/>
    <s v="LESBIA MARIA DELGADO RAMIREZ"/>
    <s v="33151212"/>
    <n v="1"/>
    <s v="TRIBUNAL ADMINISTRATIVO SECCIÓN SEGUNDA MIXTA - ORAL DE CUNDINAMARCA"/>
    <s v="BOGOTA, D.C."/>
    <s v="BOGOTA, D. C."/>
    <s v="DEFENSA PASIVA PENSIONES"/>
    <s v="NULIDAD Y RESTABLECIMIENTO DEL DERECHO"/>
    <s v="CONTENCIOSO ADMINISTRATIVA"/>
    <s v="PENSION JUBILACION CONVENCION COLECTIVA"/>
    <n v="249997440"/>
    <n v="0"/>
    <n v="249997440"/>
    <d v="2018-08-21T00:00:00"/>
    <d v="2018-11-20T00:00:00"/>
    <d v="2019-04-11T00:00:00"/>
    <s v="DIC ENE 2019"/>
    <s v="PRIMERA INSTANCIA INICIO Y FIJACION DEL LITIGIO"/>
    <s v="AUTO QUE FIJA FECHA PARA AUDIENCIA INICIAL DEL ART 180 CPACA"/>
    <d v="2021-02-03T00:00:00"/>
    <d v="2021-02-0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14"/>
    <s v="31718"/>
    <s v="2004446"/>
    <s v="UNIDAD DE GESTIÓN PENSIONAL Y PARAFISCALES"/>
    <s v="'2019200501122382"/>
    <s v="11001333704020180034300"/>
    <n v="31718"/>
    <s v=""/>
    <s v="CAJA NACIONAL DE PREVISION SOCIAL CAJANAL E.I.C.E. - EN LIQUIDACION"/>
    <s v="IMPROCEDENCIA DE COBRO DE APORTES PATRONALES NO COTIZADOS"/>
    <s v=""/>
    <s v="11001333704020180034300"/>
    <s v="HOSPITAL SAN RAFAEL"/>
    <s v="891800231"/>
    <s v="BLANCA ANA AMELIA GONZALEZ DE BARON"/>
    <s v="23273313"/>
    <n v="1"/>
    <s v="TRIBUNAL ADMINISTRATIVO 000 SECCIÓN CUARTA - ORAL DE CUNDINAMARCA"/>
    <s v="BOGOTA, D.C."/>
    <s v="BOGOTA, D. C."/>
    <s v="DEFENSA PASIVA PENSIONES"/>
    <s v="NULIDAD Y RESTABLECIMIENTO DEL DERECHO"/>
    <s v="CONTENCIOSO ADMINISTRATIVA"/>
    <s v="IMPROCEDENCIA DE COBRO DE APORTES PATRONALES NO COTIZADOS"/>
    <n v="6603192"/>
    <n v="0"/>
    <n v="6603192"/>
    <d v="2018-11-23T00:00:00"/>
    <d v="2019-01-31T00:00:00"/>
    <d v="2019-04-11T00:00:00"/>
    <s v="MAR ABR 2019"/>
    <s v="SEGUNDA INSTANCIA FALLO DEL RECURSO"/>
    <s v="PRESENTACION DE MEMORIAL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15"/>
    <s v="31719"/>
    <s v="1387075"/>
    <s v="UNIDAD DE GESTIÓN PENSIONAL Y PARAFISCALES"/>
    <s v="'2019800100654102"/>
    <s v="11001310500420190003100"/>
    <n v="31719"/>
    <s v=""/>
    <s v="EMPRESA NACIONAL DE TELECOMUNICACIONES"/>
    <s v="RELIQUIDACION PENSION DE SOBREVIVIENTES"/>
    <s v="RELIQUIDACION PENSION SOBREVIVIENTES"/>
    <s v="11001310500420190003100"/>
    <s v="ADIELA TRUJILLO"/>
    <s v="41616316"/>
    <s v="JESUS ALBEIRO RENDON"/>
    <s v="19169096"/>
    <n v="1"/>
    <s v="CORTE SUPREMA DE JUSTICIA"/>
    <s v="BOGOTA, D.C."/>
    <s v="BOGOTA, D. C."/>
    <s v="DEFENSA PASIVA PENSIONES"/>
    <s v="ORDINARIO LABORAL"/>
    <s v="ORDINARIA"/>
    <s v="RELIQUIDACION PENSION DE SOBREVIVIENTES"/>
    <n v="16562320"/>
    <n v="0"/>
    <n v="16562320"/>
    <d v="2019-01-25T00:00:00"/>
    <d v="2019-02-13T00:00:00"/>
    <d v="2019-04-11T00:00:00"/>
    <s v="FEB MAR 2019"/>
    <s v="TERCERA INSTANCIA EXTRORDINARIOS"/>
    <s v="AUTO QUE ADMITE RECURSO DE CASACION"/>
    <d v="2021-02-18T00:00:00"/>
    <d v="2021-02-18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16"/>
    <s v="31722"/>
    <s v="2002566"/>
    <s v="UNIDAD DE GESTIÓN PENSIONAL Y PARAFISCALES"/>
    <s v="'2019500501065792"/>
    <s v="25000234200020190009600"/>
    <n v="31722"/>
    <s v=""/>
    <s v="CAJA NACIONAL DE PREVISION SOCIAL CAJANAL E.I.C.E. - EN LIQUIDACION"/>
    <s v="PENSION GRACIA"/>
    <s v="TIEMPOS NACIONALES"/>
    <s v="25000234200020190009600"/>
    <s v="DANIEL RIGOBERTO PERUGACHI CHAMORRO"/>
    <s v="132190"/>
    <s v="DANIEL RIGOBERTO PERUGACHI CHAMORRO"/>
    <s v="132190"/>
    <n v="1"/>
    <s v="TRIBUNAL ADMINISTRATIVO SECCIÓN SEGUNDA MIXTA - ORAL DE CUNDINAMARCA"/>
    <s v="BOGOTA, D.C."/>
    <s v="BOGOTA, D. C."/>
    <s v="DEFENSA PASIVA PENSIONES"/>
    <s v="NULIDAD Y RESTABLECIMIENTO DEL DERECHO"/>
    <s v="CONTENCIOSO ADMINISTRATIVA"/>
    <s v="RELIQUIDACION PENSION GRACIA"/>
    <n v="125244037"/>
    <n v="112699830"/>
    <n v="125244037"/>
    <d v="2019-01-25T00:00:00"/>
    <d v="2019-03-26T00:00:00"/>
    <d v="2019-04-11T00:00:00"/>
    <s v="MAR ABR 2019"/>
    <s v="PRIMERA INSTANCIA FALLO"/>
    <s v="AL DESPACHO"/>
    <d v="2021-02-24T00:00:00"/>
    <d v="2021-02-24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17"/>
    <s v="31725"/>
    <s v="1386989"/>
    <s v="UNIDAD DE GESTIÓN PENSIONAL Y PARAFISCALES"/>
    <s v="'2019800100654172"/>
    <s v="11001310500420190003300"/>
    <n v="31725"/>
    <s v=""/>
    <s v="EMPRESA NACIONAL DE TELECOMUNICACIONES"/>
    <s v="RELIQUIDACION PENSION JUBILACION CONVENCION COLECTIVA"/>
    <s v=""/>
    <s v="11001310500420190003300"/>
    <s v="LUIS EDIL ROMERO SUA"/>
    <s v="19314197"/>
    <s v="LUIS EDIL ROMERO SUA"/>
    <s v="19314197"/>
    <n v="1"/>
    <s v="JUZGADO 004 LABORAL DE CIRCUITO DE BOGOTÁ D.C."/>
    <s v="BOGOTA, D.C."/>
    <s v="BOGOTA, D. C."/>
    <s v="DEFENSA PASIVA PENSIONES"/>
    <s v="ORDINARIO LABORAL"/>
    <s v="ORDINARIA"/>
    <s v="RELIQUIDACION PENSION JUBILACION CONVENCION COLECTIVA"/>
    <n v="17390436"/>
    <n v="0"/>
    <n v="17390436"/>
    <d v="2019-01-26T00:00:00"/>
    <d v="2019-02-13T00:00:00"/>
    <d v="2019-04-11T00:00:00"/>
    <s v="FEB MAR 2019"/>
    <s v="SEGUNDA INSTANCIA FALLO DEL RECURSO"/>
    <s v="PRESENTACION DE ALEGATOS DE CONCLUSION"/>
    <d v="2021-02-24T00:00:00"/>
    <d v="2021-02-24T00:00:00"/>
    <d v="2021-02-25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18"/>
    <s v="31732"/>
    <s v="1375550"/>
    <s v="UNIDAD DE GESTIÓN PENSIONAL Y PARAFISCALES"/>
    <s v="'2019200500228292"/>
    <s v="25000234200020180104200"/>
    <n v="31732"/>
    <s v=""/>
    <s v="CAJA NACIONAL DE PREVISION SOCIAL CAJANAL E.I.C.E. - EN LIQUIDACION"/>
    <s v="PENSION GRACIA"/>
    <s v="TIEMPOS NACIONALES"/>
    <s v="25000234200020180104200"/>
    <s v="YOLANDA LEON"/>
    <s v="20632246"/>
    <s v="YOLANDA LEON"/>
    <s v="20632246"/>
    <n v="1"/>
    <s v="CONSEJO DE ESTADO"/>
    <s v="BOGOTA, D.C."/>
    <s v="BOGOTA, D. C."/>
    <s v="DEFENSA PASIVA PENSIONES"/>
    <s v="NULIDAD Y RESTABLECIMIENTO DEL DERECHO"/>
    <s v="CONTENCIOSO ADMINISTRATIVA"/>
    <s v="PENSION GRACIA"/>
    <n v="124670947"/>
    <n v="115456754"/>
    <n v="124670947"/>
    <d v="2018-05-11T00:00:00"/>
    <d v="2018-10-10T00:00:00"/>
    <d v="2019-04-11T00:00:00"/>
    <s v="DIC ENE 2019"/>
    <s v="SEGUNDA INSTANCIA FALLO DEL RECURSO"/>
    <s v="PRESENTACION DE ALEGATOS DE CONCLUSION"/>
    <d v="2021-02-19T00:00:00"/>
    <d v="2021-02-19T00:00:00"/>
    <d v="2021-02-19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19"/>
    <s v="31759"/>
    <s v="2002433"/>
    <s v="UNIDAD DE GESTIÓN PENSIONAL Y PARAFISCALES"/>
    <s v="'2019500501087162"/>
    <s v="11001333501520190001600"/>
    <n v="31759"/>
    <s v=""/>
    <s v="CAJA NACIONAL DE PREVISION SOCIAL CAJANAL E.I.C.E. - EN LIQUIDACION"/>
    <s v="RELIQUIDACION PENSION JUBILACION LEY 33 1985"/>
    <s v="RELIQUIDACION PENSION JUBILACION LEY 33/1985"/>
    <s v="11001333501520190001600"/>
    <s v="HERNANDO GONZALEZ CHAPARRO"/>
    <s v="17108404"/>
    <s v="HERNANDO GONZALEZ CHAPARRO"/>
    <s v="17108404"/>
    <n v="1"/>
    <s v="TRIBUNAL ADMINISTRATIVO 001 DE CUNDINAMARCA"/>
    <s v="BOGOTA, D.C."/>
    <s v="BOGOTA, D. C."/>
    <s v="DEFENSA PASIVA PENSIONES"/>
    <s v="NULIDAD Y RESTABLECIMIENTO DEL DERECHO"/>
    <s v="CONTENCIOSO ADMINISTRATIVA"/>
    <s v="RELIQUIDACION PENSION JUBILACION LEY 33 1985"/>
    <n v="9049588"/>
    <n v="0"/>
    <n v="9049588"/>
    <d v="2019-01-23T00:00:00"/>
    <d v="2019-04-03T00:00:00"/>
    <d v="2019-04-12T00:00:00"/>
    <s v="MAR  ABR 2019"/>
    <s v="SEGUNDA INSTANCIA FALLO DEL RECURSO"/>
    <s v="PRESENTACION DE ALEGATOS DE CONCLUSION"/>
    <d v="2021-02-08T00:00:00"/>
    <d v="2021-02-08T00:00:00"/>
    <d v="2021-02-08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20"/>
    <s v="31910"/>
    <s v="2002712"/>
    <s v="UNIDAD DE GESTIÓN PENSIONAL Y PARAFISCALES"/>
    <s v="'2019200001204092"/>
    <s v="11001333502320150039300"/>
    <n v="31910"/>
    <s v=""/>
    <s v="CAJA NACIONAL DE PREVISION SOCIAL CAJANAL E.I.C.E. - EN LIQUIDACION"/>
    <s v="PROCESO EJECUTIVO"/>
    <s v="MANDAMIENTO DE PAGO POR CONCEPTO DE INTERESES"/>
    <s v="11001333502320150039300"/>
    <s v="ANA LEONOR SIERRA DE TORRES"/>
    <s v="41352201"/>
    <s v="ANA LEONOR SIERRA DE TORRES"/>
    <s v="41352201"/>
    <n v="1"/>
    <s v="JUZGADO 023 SECCIÓN SEGUNDA - ORAL ADMINISTRATIVO DE BOGOTÁ D.C."/>
    <s v="BOGOTA, D.C."/>
    <s v="BOGOTA, D. C."/>
    <s v="DEFENSA PASIVA PENSIONES"/>
    <s v="PROCESO EJECUTIVO"/>
    <s v="EJECUTIVO"/>
    <s v="PROCESO EJECUTIVO"/>
    <n v="35299070"/>
    <n v="0"/>
    <n v="35299070"/>
    <d v="2015-05-04T00:00:00"/>
    <d v="2019-03-01T00:00:00"/>
    <d v="2019-04-23T00:00:00"/>
    <s v="MAR ABR 2019"/>
    <s v="PRIMERA INSTANCIA FALLO"/>
    <s v="DEVOLUCION DEL EXPEDIENTE AL DESPACHO QUE LO REMITIO"/>
    <d v="2021-02-15T00:00:00"/>
    <d v="2021-02-16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1"/>
    <s v="32484"/>
    <s v="1373292"/>
    <s v="UNIDAD DE GESTIÓN PENSIONAL Y PARAFISCALES"/>
    <s v="'2019200500239092"/>
    <s v="11001333501320150047700"/>
    <n v="32484"/>
    <s v=""/>
    <s v="CAJA NACIONAL DE PREVISION SOCIAL CAJANAL E.I.C.E. - EN LIQUIDACION"/>
    <s v="PROCESO EJECUTIVO"/>
    <s v="MANDAMIENTO DE PAGO POR CONCEPTO DE INTERESES"/>
    <s v="11001333501320150047700"/>
    <s v="FERNANDO LONDOÑO LOPEZ"/>
    <s v="10171630"/>
    <s v="FERNANDO LONDOÑO LOPEZ"/>
    <s v="10171630"/>
    <n v="1"/>
    <s v="JUZGADO 013 SECCIÓN SEGUNDA - ORAL ADMINISTRATIVO DE BOGOTÁ D.C."/>
    <s v="BOGOTA, D.C."/>
    <s v="BOGOTA, D. C."/>
    <s v="DEFENSA PASIVA PENSIONES"/>
    <s v="PROCESO EJECUTIVO"/>
    <s v="EJECUTIVO"/>
    <s v="PROCESO EJECUTIVO"/>
    <n v="8565423"/>
    <n v="8358641"/>
    <n v="8565423"/>
    <d v="2015-06-11T00:00:00"/>
    <d v="2017-09-28T00:00:00"/>
    <d v="2019-05-14T00:00:00"/>
    <s v="DIC ENE 2019"/>
    <s v="PRIMERA INSTANCIA FALLO"/>
    <s v="AUTO QUE CONCEDE RECURSO DE APELACION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22"/>
    <s v="32534"/>
    <s v="1388533"/>
    <s v="UNIDAD DE GESTIÓN PENSIONAL Y PARAFISCALES"/>
    <s v="'2019200500662932"/>
    <s v="11001333502820180039400"/>
    <n v="32534"/>
    <s v=""/>
    <s v="CAJA NACIONAL DE PREVISION SOCIAL CAJANAL E.I.C.E. - EN LIQUIDACION"/>
    <s v="MESADA CATORCE"/>
    <s v=""/>
    <s v="11001333502820180039400"/>
    <s v="OLIMPO GARCIA BERBEO"/>
    <s v="19121861"/>
    <s v="OLIMPO GARCIA BERBEO"/>
    <s v="19121861"/>
    <n v="1"/>
    <s v="TRIBUNAL ADMINISTRATIVO 001 SECCIÓN SEGUNDA DE CUNDINAMARCA"/>
    <s v="BOGOTA, D.C."/>
    <s v="BOGOTA, D. C."/>
    <s v="DEFENSA PASIVA PENSIONES"/>
    <s v="NULIDAD Y RESTABLECIMIENTO DEL DERECHO"/>
    <s v="CONTENCIOSO ADMINISTRATIVA"/>
    <s v="MESADA CATORCE"/>
    <n v="5913215"/>
    <n v="0"/>
    <n v="5913215"/>
    <d v="2018-08-28T00:00:00"/>
    <d v="2018-11-26T00:00:00"/>
    <d v="2019-05-15T00:00:00"/>
    <s v="FEB  MAR 2019"/>
    <s v="SEGUNDA INSTANCIA FALLO DEL RECURSO"/>
    <s v="AL DESPACHO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3"/>
    <s v="32547"/>
    <s v="2024913"/>
    <s v="UNIDAD DE GESTIÓN PENSIONAL Y PARAFISCALES"/>
    <s v="'2019200501526472"/>
    <s v="73001233300020190018100"/>
    <n v="32547"/>
    <s v="CAJA NACIONAL DE PREVISION SOCIAL CAJANAL E.I.C.E. - EN LIQUIDACION"/>
    <s v="CAJA NACIONAL DE PREVISION SOCIAL CAJANAL E.I.C.E. - EN LIQUIDACION"/>
    <s v="PENSION GRACIA"/>
    <s v="TIEMPOS NACIONALES"/>
    <s v="73001233300020190018100"/>
    <s v="ANA JUDITH AVILA RIVERA"/>
    <s v="38216935"/>
    <s v="ANA JUDITH AVILA RIVERA"/>
    <s v="38216935"/>
    <n v="1"/>
    <s v="CONSEJO DE ESTADO"/>
    <s v="BOGOTA, D.C."/>
    <s v="BOGOTA, D. C."/>
    <s v="DEFENSA PASIVA PENSIONES"/>
    <s v="NULIDAD Y RESTABLECIMIENTO DEL DERECHO"/>
    <s v="CONTENCIOSO ADMINISTRATIVA"/>
    <s v="PENSION GRACIA"/>
    <n v="74741481"/>
    <n v="70676300"/>
    <n v="74741481"/>
    <d v="2019-04-23T00:00:00"/>
    <d v="2019-04-29T00:00:00"/>
    <d v="2019-05-16T00:00:00"/>
    <s v="ABR MAY 2019"/>
    <s v="SEGUNDA INSTANCIA FALLO DEL RECURSO"/>
    <s v="AL DESPACHO"/>
    <d v="2021-02-03T00:00:00"/>
    <d v="2021-02-04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4"/>
    <s v="35177"/>
    <s v="2055571"/>
    <s v="UNIDAD DE GESTIÓN PENSIONAL Y PARAFISCALES"/>
    <s v="'2019200502342542"/>
    <s v="11001310502220180055500"/>
    <n v="35177"/>
    <s v=""/>
    <s v="CAJA NACIONAL DE PREVISION SOCIAL CAJANAL E.I.C.E. - EN LIQUIDACION"/>
    <s v="RELIQUIDACION PENSION JUBILACION ART 36 LEY 100/93"/>
    <s v="RELIQUIDACION PENSION VEJEZ- LEY 100 /93"/>
    <s v="11001310502220180055500"/>
    <s v="JORGE ENRIQUE QUINTERO RODRIGUEZ"/>
    <s v="6750309"/>
    <s v="JORGE ENRIQUE QUINTERO RODRIGUEZ"/>
    <s v="6750309"/>
    <n v="1"/>
    <s v="TRIBUNAL SUPERIOR 001 DE BOGOTÁ D.C."/>
    <s v="BOGOTA, D.C."/>
    <s v="BOGOTA, D. C."/>
    <s v="DEFENSA PASIVA PENSIONES"/>
    <s v="ORDINARIO LABORAL"/>
    <s v="ORDINARIA"/>
    <s v="RELIQUIDACION PENSION JUBILACION ART 36 LEY 100/93"/>
    <n v="29102154"/>
    <n v="0"/>
    <n v="29102154"/>
    <d v="2016-06-17T00:00:00"/>
    <d v="2018-03-15T00:00:00"/>
    <d v="2019-07-24T00:00:00"/>
    <s v="JUN JUL 2019"/>
    <s v="SEGUNDA INSTANCIA FALLO DEL RECURSO"/>
    <s v="AUTO DE TRAMITE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25"/>
    <s v="35408"/>
    <s v="2050412"/>
    <s v="UNIDAD DE GESTIÓN PENSIONAL Y PARAFISCALES"/>
    <s v="'2019800102526542"/>
    <s v="11001333501020150078800"/>
    <n v="35408"/>
    <s v=""/>
    <s v="CAJA NACIONAL DE PREVISION SOCIAL CAJANAL E.I.C.E. - EN LIQUIDACION"/>
    <s v="PROCESO EJECUTIVO"/>
    <s v="MANDAMIENTO DE PAGO POR CONCEPTO DE INTERESES"/>
    <s v="11001333101020070040200"/>
    <s v="OLINDA MONTOYA BEDOYA"/>
    <s v="41466496"/>
    <s v="OLINDA MONTOYA BEDOYA"/>
    <s v="41466496"/>
    <n v="1"/>
    <s v="JUZGADO 010 SECCIÓN SEGUNDA - ORAL ADMINISTRATIVO DE BOGOTÁ D.C."/>
    <s v="BOGOTA, D.C."/>
    <s v="BOGOTA, D. C."/>
    <s v="DEFENSA PASIVA PENSIONES"/>
    <s v="PROCESO EJECUTIVO"/>
    <s v="EJECUTIVO"/>
    <s v="PROCESO EJECUTIVO"/>
    <n v="19655422"/>
    <n v="0"/>
    <n v="19655422"/>
    <d v="2015-10-26T00:00:00"/>
    <d v="2018-04-26T00:00:00"/>
    <d v="2019-08-05T00:00:00"/>
    <s v="JUL AGO 2019"/>
    <s v="PRIMERA INSTANCIA INICIO Y FIJACION DEL LITIGIO"/>
    <s v="AL DESPACHO"/>
    <d v="2021-02-23T00:00:00"/>
    <d v="2021-02-24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6"/>
    <s v="35417"/>
    <s v="2050614"/>
    <s v="UNIDAD DE GESTIÓN PENSIONAL Y PARAFISCALES"/>
    <s v="'2019200002498292"/>
    <s v="11001333501020150055600"/>
    <n v="35417"/>
    <s v=""/>
    <s v="CAJA NACIONAL DE PREVISION SOCIAL CAJANAL E.I.C.E. - EN LIQUIDACION"/>
    <s v="PROCESO EJECUTIVO"/>
    <s v="MANDAMIENTO DE PAGO POR CONCEPTO DE INTERESES"/>
    <s v="11001333501020150055600"/>
    <s v="MARIELA FUENTES CORTES"/>
    <s v="41573628"/>
    <s v="MARIELA FUENTES CORTES"/>
    <s v="41573628"/>
    <n v="1"/>
    <s v="JUZGADO 010 SECCIÓN SEGUNDA - ORAL ADMINISTRATIVO DE BOGOTÁ D.C."/>
    <s v="BOGOTA, D.C."/>
    <s v="BOGOTA, D. C."/>
    <s v="DEFENSA PASIVA PENSIONES"/>
    <s v="PROCESO EJECUTIVO"/>
    <s v="EJECUTIVO"/>
    <s v="PROCESO EJECUTIVO"/>
    <n v="27596228"/>
    <n v="0"/>
    <n v="27596228"/>
    <d v="2015-07-15T00:00:00"/>
    <d v="2018-04-26T00:00:00"/>
    <d v="2019-08-06T00:00:00"/>
    <s v="JUL AGO 2019"/>
    <s v="PRIMERA INSTANCIA INICIO Y FIJACION DEL LITIGIO"/>
    <s v="AL DESPACHO"/>
    <d v="2021-02-23T00:00:00"/>
    <d v="2021-02-24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7"/>
    <s v="35418"/>
    <s v="2055047"/>
    <s v="UNIDAD DE GESTIÓN PENSIONAL Y PARAFISCALES"/>
    <s v="'2019800102330632"/>
    <s v="11001310502020190040400"/>
    <n v="35418"/>
    <s v=""/>
    <s v="INSTITUTO NACIONAL DE REFORMA AGRARIA"/>
    <s v="INDEMNIZACION SUSTITUTIVA"/>
    <s v=""/>
    <s v="11001310502020190040400"/>
    <s v="RICARDO ELIAS GOMEZ MONCALEANO"/>
    <s v="5982240"/>
    <s v="RICARDO ELIAS GOMEZ MONCALEANO"/>
    <s v="5982240"/>
    <n v="1"/>
    <s v="TRIBUNAL SUPERIOR 001 DE BOGOTÁ D.C."/>
    <s v="BOGOTA, D.C."/>
    <s v="BOGOTA, D. C."/>
    <s v="DEFENSA PASIVA PENSIONES"/>
    <s v="ORDINARIO LABORAL"/>
    <s v="ORDINARIA"/>
    <s v="INDEMNIZACION SUSTITUTIVA"/>
    <n v="17390436"/>
    <n v="0"/>
    <n v="17390436"/>
    <d v="2019-06-06T00:00:00"/>
    <d v="2019-07-09T00:00:00"/>
    <d v="2019-08-06T00:00:00"/>
    <s v="JUL AGO 2019"/>
    <s v="SEGUNDA INSTANCIA FALLO DEL RECURSO"/>
    <s v="AL DESPACHO"/>
    <d v="2021-02-04T00:00:00"/>
    <d v="2021-02-05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28"/>
    <s v="35482"/>
    <s v="2041751"/>
    <s v="UNIDAD DE GESTIÓN PENSIONAL Y PARAFISCALES"/>
    <s v="'2019800102355632"/>
    <s v="11001310502420190013700"/>
    <n v="35482"/>
    <s v=""/>
    <s v="CAJA NACIONAL DE PREVISION SOCIAL CAJANAL E.I.C.E. - EN LIQUIDACION"/>
    <s v="TRASLADO DE APORTES"/>
    <s v=""/>
    <s v="11001310502420190013700"/>
    <s v="CONSUELO DE JESUS RUEDA MENDOZA"/>
    <s v="45440784"/>
    <s v="CONSUELO DE JESUS RUEDA MENDOZA"/>
    <s v="45440784"/>
    <n v="1"/>
    <s v="JUZGADO 024 LABORAL DE CIRCUITO DE BOGOTÁ D.C."/>
    <s v="BOGOTA, D.C."/>
    <s v="BOGOTA, D. C."/>
    <s v="DEFENSA PASIVA PENSIONES"/>
    <s v="ORDINARIO LABORAL"/>
    <s v="ORDINARIA"/>
    <s v="TRASLADO DE APORTES"/>
    <n v="17390436"/>
    <n v="0"/>
    <n v="17390436"/>
    <d v="2019-02-20T00:00:00"/>
    <d v="2019-05-27T00:00:00"/>
    <d v="2019-08-12T00:00:00"/>
    <s v="JUL AGO 2019"/>
    <s v="PRIMERA INSTANCIA FALLO"/>
    <s v="PRESENTACION DE MEMORIAL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29"/>
    <s v="35487"/>
    <s v="2050759"/>
    <s v="UNIDAD DE GESTIÓN PENSIONAL Y PARAFISCALES"/>
    <s v="'2019200502522442"/>
    <s v="11001333502420180037000"/>
    <n v="35487"/>
    <s v=""/>
    <s v="CAJA NACIONAL DE PREVISION SOCIAL CAJANAL E.I.C.E. - EN LIQUIDACION"/>
    <s v="RELIQUIDACION PENSION JUBILACION ART 36 LEY 100/93"/>
    <s v="RELIQUIDACION PJUBILACIONRE EMPLEADOS OFICIALES ORDEN NAL"/>
    <s v="11001333502420180037000"/>
    <s v="LUZ MERY ESPINOSA VEGA"/>
    <s v="41446429"/>
    <s v="LUZ MERY ESPINOSA VEGA"/>
    <s v="41446429"/>
    <n v="1"/>
    <s v="JUZGADO 024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6876421"/>
    <n v="0"/>
    <n v="6876421"/>
    <d v="2018-09-12T00:00:00"/>
    <d v="2018-09-28T00:00:00"/>
    <d v="2019-08-12T00:00:00"/>
    <s v="JUL AGO 2019"/>
    <s v="PRIMERA INSTANCIA FALLO"/>
    <s v="PRESENTACION DE MEMORIAL"/>
    <d v="2021-02-11T00:00:00"/>
    <d v="2021-02-11T00:00:00"/>
    <d v="2021-02-18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30"/>
    <s v="35501"/>
    <s v="2053972"/>
    <s v="UNIDAD DE GESTIÓN PENSIONAL Y PARAFISCALES"/>
    <s v="'2019200002554282"/>
    <s v="11001032500020170085700"/>
    <n v="35501"/>
    <s v=""/>
    <s v="CAJA NACIONAL DE PREVISION SOCIAL CAJANAL E.I.C.E. - EN LIQUIDACION"/>
    <s v="RELIQUIDACION PENSION JUBILACION ART 36 LEY 100/93"/>
    <s v="RELIQUIDACION PENSION JUBILACION- RE CONTRALORIA"/>
    <s v="11001032500120170085700"/>
    <s v="POMPILIO URRESTI"/>
    <s v="4738185"/>
    <s v="POMPILIO URRESTI"/>
    <s v="4738185"/>
    <n v="1"/>
    <s v="CONSEJO DE ESTADO SALA CONTENCIOSO ADMINISTRATIVA - SECCIÓN SEGUNDA"/>
    <s v="BOGOTA, D.C."/>
    <s v="BOGOTA, D. C."/>
    <s v="DEFENSA PASIVA PENSIONES"/>
    <s v="ACCION DE REVISION"/>
    <s v="CONTENCIOSO ADMINISTRATIVA"/>
    <s v="RELIQUIDACION PENSION JUBILACION ART 36 LEY 100/93"/>
    <n v="0"/>
    <n v="0"/>
    <s v=""/>
    <d v="2017-11-15T00:00:00"/>
    <d v="2019-07-02T00:00:00"/>
    <d v="2019-08-12T00:00:00"/>
    <s v="JUL AGO 2019"/>
    <s v="PRIMERA INSTANCIA PRUEBAS"/>
    <s v="AUTO QUE DECRETA PRUEBAS"/>
    <d v="2021-02-17T00:00:00"/>
    <d v="2021-02-24T00:00:00"/>
    <s v=""/>
    <m/>
    <m/>
    <x v="2"/>
    <n v="5"/>
    <x v="1"/>
    <n v="3"/>
    <n v="0"/>
    <n v="0"/>
    <n v="0"/>
    <n v="0"/>
    <n v="0"/>
    <n v="0"/>
    <m/>
    <m/>
    <n v="0"/>
    <n v="37080"/>
    <n v="0"/>
    <x v="1"/>
  </r>
  <r>
    <n v="131"/>
    <s v="35514"/>
    <s v="2054968"/>
    <s v="UNIDAD DE GESTIÓN PENSIONAL Y PARAFISCALES"/>
    <s v="'2019800102332022"/>
    <s v="11001310501420190005200"/>
    <n v="35514"/>
    <s v=""/>
    <s v="TELETOLIMA"/>
    <s v="RELIQUIDACION PENSION JUBILACION CONVENCION COLECTIVA"/>
    <s v=""/>
    <s v="11001310501420190005200"/>
    <s v="LUZ MABEL BARRERA CELEMIN"/>
    <s v="38250433"/>
    <s v="LUZ MABEL BARRERA CELEMIN"/>
    <s v="38250433"/>
    <n v="1"/>
    <s v="JUZGADO 014 LABORAL DE CIRCUITO DE BOGOTÁ D.C."/>
    <s v="BOGOTA, D.C."/>
    <s v="BOGOTA, D. C."/>
    <s v="DEFENSA PASIVA PENSIONES"/>
    <s v="ORDINARIO LABORAL"/>
    <s v="ORDINARIA"/>
    <s v="RELIQUIDACION PENSION JUBILACION CONVENCION COLECTIVA"/>
    <n v="40577684"/>
    <n v="0"/>
    <n v="40577684"/>
    <d v="2019-01-23T00:00:00"/>
    <d v="2019-06-14T00:00:00"/>
    <d v="2019-08-12T00:00:00"/>
    <s v="JUL AGO 2019"/>
    <s v="PRIMERA INSTANCIA INICIO Y FIJACION DEL LITIGIO"/>
    <s v="CAMBIO DE JUEZ O MAGISTRADO"/>
    <d v="2021-02-18T00:00:00"/>
    <d v="2021-02-18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32"/>
    <s v="35770"/>
    <s v="1110914"/>
    <s v="UNIDAD DE GESTIÓN PENSIONAL Y PARAFISCALES"/>
    <s v="'2019200502578512"/>
    <s v="47001233300020170030900"/>
    <n v="35770"/>
    <s v=""/>
    <s v="CAJA NACIONAL DE PREVISION SOCIAL CAJANAL E.I.C.E. - EN LIQUIDACION"/>
    <s v="RELIQUIDACION PENSION JUBILACION ART 36 LEY 100/93"/>
    <s v="RELIQUIDACION PENSION JUBILACION LEY 33/1985"/>
    <s v="47001233300020170021000"/>
    <s v="CARMEN AMALFI CAICEDO MARTINEZ"/>
    <s v="36538753"/>
    <s v="CARMEN AMALFI CAICEDO MARTINEZ"/>
    <s v="36538753"/>
    <n v="1"/>
    <s v="CONSEJO DE ESTADO"/>
    <s v="BOGOTA, D.C."/>
    <s v="BOGOTA, D. C."/>
    <s v="DEFENSA PASIVA PENSIONES"/>
    <s v="NULIDAD Y RESTABLECIMIENTO DEL DERECHO"/>
    <s v="ADMINISTRATIVA"/>
    <s v="RELIQUIDACION PENSION JUBILACION ART 36 LEY 100/93"/>
    <n v="74593019"/>
    <n v="0"/>
    <n v="74593019"/>
    <d v="2017-09-27T00:00:00"/>
    <d v="2017-09-27T00:00:00"/>
    <d v="2019-08-22T00:00:00"/>
    <s v="JUL AGO 2019"/>
    <s v="SEGUNDA INSTANCIA FALLO DEL RECURSO"/>
    <s v="PRESENTACION DE MEMORIAL"/>
    <d v="2021-02-01T00:00:00"/>
    <d v="2021-02-19T00:00:00"/>
    <s v=""/>
    <m/>
    <m/>
    <x v="2"/>
    <n v="14"/>
    <x v="1"/>
    <n v="12"/>
    <n v="0"/>
    <n v="0"/>
    <n v="0"/>
    <n v="0"/>
    <n v="0"/>
    <n v="0"/>
    <m/>
    <m/>
    <n v="0"/>
    <n v="37080"/>
    <n v="0"/>
    <x v="2"/>
  </r>
  <r>
    <n v="133"/>
    <s v="35940"/>
    <s v="2065764"/>
    <s v="UNIDAD DE GESTIÓN PENSIONAL Y PARAFISCALES"/>
    <s v="'2019200002659592"/>
    <s v="11001333502920190000700"/>
    <n v="35940"/>
    <s v=""/>
    <s v="POSITIVA ARL"/>
    <s v="RELIQUIDACION PENSION DE SOBREVIVIENTES"/>
    <s v="RELIQUIDACION PJUBILACIONRE EMPLEADOS OFICIALES ORDEN NAL"/>
    <s v="11001333502920190000700"/>
    <s v="MARIA ZULEMA VELEZ JARA"/>
    <s v="35466797"/>
    <s v="JUAN LUIS LONDOÑO DE LA CUESTA"/>
    <s v="70547071"/>
    <n v="1"/>
    <s v="TRIBUNAL ADMINISTRATIVO 001 DE CUNDINAMARCA"/>
    <s v="BOGOTA, D.C."/>
    <s v="BOGOTA, D. C."/>
    <s v="DEFENSA PASIVA PENSIONES"/>
    <s v="NULIDAD Y RESTABLECIMIENTO DEL DERECHO"/>
    <s v="ADMINISTRATIVA"/>
    <s v="RELIQUIDACION PENSION DE SOBREVIVIENTES"/>
    <n v="40577684"/>
    <n v="25000000"/>
    <n v="40577684"/>
    <d v="2019-01-17T00:00:00"/>
    <d v="2019-04-26T00:00:00"/>
    <d v="2019-08-30T00:00:00"/>
    <s v="AGO SEP"/>
    <s v="SEGUNDA INSTANCIA FALLO DEL RECURSO"/>
    <s v="AL DESPACHO"/>
    <d v="2021-02-10T00:00:00"/>
    <d v="2021-02-10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34"/>
    <s v="48030"/>
    <s v="2103270"/>
    <s v="UNIDAD DE GESTIÓN PENSIONAL Y PARAFISCALES"/>
    <s v="'2019200003094362"/>
    <s v="11001030000120190044200"/>
    <n v="48030"/>
    <s v=""/>
    <s v="CAJA NACIONAL DE PREVISION SOCIAL CAJANAL E.I.C.E. - EN LIQUIDACION"/>
    <s v="PENSION GRACIA"/>
    <s v="TIEMPOS NACIONALES"/>
    <s v="08001233300020190044200"/>
    <s v="CELSO RAMON PACHECO CABALLERO"/>
    <s v="19053453"/>
    <s v="CELSO RAMON PACHECO CABALLERO"/>
    <s v="19053453"/>
    <n v="1"/>
    <s v="CONSEJO DE ESTADO"/>
    <s v="BOGOTA, D.C."/>
    <s v="BOGOTA, D. C."/>
    <s v="DEFENSA PASIVA PENSIONES"/>
    <s v="NULIDAD Y RESTABLECIMIENTO DEL DERECHO"/>
    <s v="ADMINISTRATIVA"/>
    <s v="PENSION GRACIA"/>
    <n v="40577684"/>
    <n v="0"/>
    <n v="40577684"/>
    <d v="2019-07-15T00:00:00"/>
    <d v="2019-09-10T00:00:00"/>
    <d v="2019-10-11T00:00:00"/>
    <s v="SEP OCT"/>
    <s v="PRIMERA INSTANCIA FALLO"/>
    <s v="PRESENTACION DE MEMORIAL"/>
    <d v="2021-02-11T00:00:00"/>
    <d v="2021-02-11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35"/>
    <s v="50158"/>
    <s v="2112169"/>
    <s v="UNIDAD DE GESTIÓN PENSIONAL Y PARAFISCALES"/>
    <s v="'2020200500236762"/>
    <s v="11001333704220190028900"/>
    <n v="50158"/>
    <s v=""/>
    <s v="CAJA NACIONAL DE PREVISION SOCIAL CAJANAL E.I.C.E. - EN LIQUIDACION"/>
    <s v="IMPROCEDENCIA DE COBRO DE APORTES PATRONALES NO COTIZADOS"/>
    <s v=""/>
    <s v="11001333704220190028900"/>
    <s v="MINISTERIO DE HACIENDA Y CREDITO PUBLICO"/>
    <s v="899999090"/>
    <s v="MARIA CECILIA RIVAS"/>
    <s v="20001724"/>
    <n v="1"/>
    <s v="JUZGADO 042 SECCIÓN CUARTA - ORAL ADMINISTRATIVO DE BOGOTÁ D.C."/>
    <s v="BOGOTA, D.C."/>
    <s v="BOGOTA, D. C."/>
    <s v="DEFENSA PASIVA PENSIONES"/>
    <s v="NULIDAD Y RESTABLECIMIENTO DEL DERECHO"/>
    <s v="CONTENCIOSO ADMINISTRATIVA"/>
    <s v="IMPROCEDENCIA COBRO APORTES POR FACTORES SALARIALES NO COTIZADOS"/>
    <n v="16259522"/>
    <s v=""/>
    <n v="16259522"/>
    <d v="2019-10-08T00:00:00"/>
    <d v="2020-01-22T00:00:00"/>
    <d v="2020-02-05T00:00:00"/>
    <s v="ENE FEB 2020"/>
    <s v="PRIMERA INSTANCIA FALLO"/>
    <s v="AUTO QUE ORDENA CORRER TRASLADO PARA PRESENTACION DE ALEGATOS DE CONCLUSION"/>
    <d v="2021-02-24T00:00:00"/>
    <d v="2021-02-24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36"/>
    <s v="50160"/>
    <s v="2107959"/>
    <s v="UNIDAD DE GESTIÓN PENSIONAL Y PARAFISCALES"/>
    <s v="'2020800100195412"/>
    <s v="11001310503820190059900"/>
    <n v="50160"/>
    <s v=""/>
    <s v="INSTITUTO DE SEGUROS SOCIALES EN LIQUIDACIÓN"/>
    <s v="RETROACTIVO PENSIONAL"/>
    <s v=""/>
    <s v="11001310503820190059900"/>
    <s v="HORTENCIA CRUZ PERDMO"/>
    <s v="41606241"/>
    <s v="HORTENCIA CRUZ PERDMO"/>
    <s v="41606241"/>
    <n v="1"/>
    <s v="JUZGADO 038 LABORAL DE CIRCUITO DE BOGOTÁ D.C."/>
    <s v="BOGOTA, D.C."/>
    <s v="BOGOTA, D. C."/>
    <s v="DEFENSA PASIVA PENSIONES"/>
    <s v="ORDINARIO LABORAL"/>
    <s v="ORDINARIA"/>
    <s v="RETROACTIVO PENSIONAL"/>
    <n v="30000000"/>
    <s v=""/>
    <n v="30000000"/>
    <d v="2019-09-02T00:00:00"/>
    <d v="2019-11-06T00:00:00"/>
    <d v="2020-02-05T00:00:00"/>
    <s v="ENE FEB 2020"/>
    <s v="PRIMERA INSTANCIA INICIO Y FIJACION DEL LITIGIO"/>
    <s v="AUDIENCIA ART  77 CSSST"/>
    <d v="2021-02-03T00:00:00"/>
    <d v="2021-02-05T00:00:00"/>
    <d v="2021-02-03T00:00:00"/>
    <m/>
    <m/>
    <x v="0"/>
    <n v="2"/>
    <x v="0"/>
    <n v="0"/>
    <n v="0"/>
    <n v="0"/>
    <n v="0"/>
    <n v="0"/>
    <n v="0"/>
    <n v="0"/>
    <m/>
    <m/>
    <n v="0"/>
    <n v="37080"/>
    <n v="0"/>
    <x v="0"/>
  </r>
  <r>
    <n v="137"/>
    <s v="50166"/>
    <s v="2116410"/>
    <s v=""/>
    <s v="'2020200500238682"/>
    <s v="11001333704220190034400"/>
    <n v="50166"/>
    <s v=""/>
    <s v="CAJA NACIONAL DE PREVISION SOCIAL CAJANAL E.I.C.E. - EN LIQUIDACION"/>
    <s v="IMPROCEDENCIA DE COBRO DE APORTES PATRONALES NO COTIZADOS"/>
    <s v=""/>
    <s v="11001333704220190034400"/>
    <s v="MINISTERIO DE HACIENDA Y CREDITO PUBLICO"/>
    <s v="899999090"/>
    <s v="FRANCISCO CRUZ"/>
    <s v="2909588"/>
    <n v="1"/>
    <s v="JUZGADO 042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31343388"/>
    <s v=""/>
    <n v="31343388"/>
    <d v="2019-12-02T00:00:00"/>
    <d v="2020-01-22T00:00:00"/>
    <d v="2020-02-05T00:00:00"/>
    <s v="ENE FEB 2020"/>
    <s v="PRIMERA INSTANCIA INICIO Y FIJACION DEL LITIGIO"/>
    <s v="AUTO ORDENA REQUERIR"/>
    <d v="2021-02-24T00:00:00"/>
    <d v="2021-02-24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38"/>
    <s v="50177"/>
    <s v="2108873"/>
    <s v="UNIDAD DE GESTIÓN PENSIONAL Y PARAFISCALES"/>
    <s v="'2020200500243192"/>
    <s v="11001333501620160053900"/>
    <n v="50177"/>
    <s v=""/>
    <s v="CAJA NACIONAL DE PREVISION SOCIAL CAJANAL E.I.C.E. - EN LIQUIDACION"/>
    <s v="PROCESO EJECUTIVO"/>
    <s v="MANDAMIENTO DE PAGO POR CONCEPTO DE INTERESES"/>
    <s v="11001333501620160053900"/>
    <s v="DOSITEO GUTIERREZ"/>
    <s v="17116597"/>
    <s v="DOSITEO GUTIERREZ"/>
    <s v="17116597"/>
    <n v="1"/>
    <s v="JUZGADO 016 SECCIÓN SEGUNDA - ORAL ADMINISTRATIVO DE BOGOTÁ D.C."/>
    <s v="BOGOTA, D.C."/>
    <s v="BOGOTA, D. C."/>
    <s v="DEFENSA PASIVA PENSIONES"/>
    <s v="PROCESO EJECUTIVO"/>
    <s v="EJECUTIVO"/>
    <s v="PROCESO EJECUTIVO"/>
    <n v="10268661"/>
    <s v=""/>
    <n v="10268661"/>
    <d v="2016-11-23T00:00:00"/>
    <d v="2017-03-01T00:00:00"/>
    <d v="2020-02-05T00:00:00"/>
    <s v="ENE FEB 2020"/>
    <s v="PRIMERA INSTANCIA INICIO Y FIJACION DEL LITIGIO"/>
    <s v="FIJACION EN LISTA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39"/>
    <s v="50194"/>
    <s v="2112797"/>
    <s v="UNIDAD DE GESTIÓN PENSIONAL Y PARAFISCALES"/>
    <s v="'2020700100184342"/>
    <s v="11001333704420190032800"/>
    <n v="50194"/>
    <s v=""/>
    <s v="CAJA NACIONAL DE PREVISION SOCIAL CAJANAL E.I.C.E. - EN LIQUIDACION"/>
    <s v="IMPROCEDENCIA DE COBRO DE APORTES PATRONALES NO COTIZADOS"/>
    <s v=""/>
    <s v="11001333704420190032800"/>
    <s v="MINISTERIO DE HACIENDA Y CREDITO PUBLICO"/>
    <s v="899999090"/>
    <s v="BENIGNO ROSERO"/>
    <s v="1906310"/>
    <n v="1"/>
    <s v="JUZGADO 044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1167093"/>
    <s v=""/>
    <n v="1167093"/>
    <d v="2019-11-08T00:00:00"/>
    <d v="2020-01-14T00:00:00"/>
    <d v="2020-02-06T00:00:00"/>
    <s v="ENE FEB 2002"/>
    <s v="PRIMERA INSTANCIA INICIO Y FIJACION DEL LITIGIO"/>
    <s v="AL DESPACHO"/>
    <d v="2021-02-17T00:00:00"/>
    <d v="2021-02-18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40"/>
    <s v="50206"/>
    <s v="2118397"/>
    <s v="UNIDAD DE GESTIÓN PENSIONAL Y PARAFISCALES"/>
    <s v="'2020800100200772"/>
    <s v="11001310502420190041700"/>
    <n v="50206"/>
    <s v=""/>
    <s v="INSTITUTO DE SEGUROS SOCIALES EN LIQUIDACIÓN"/>
    <s v="PENSION JUBILACION CONVENCION COLECTIVA"/>
    <s v=""/>
    <s v="11001310502420190041700"/>
    <s v="LUZ MARINA MEJIA"/>
    <s v="43082053"/>
    <s v="LUZ MARINA MEJIA"/>
    <s v="43082053"/>
    <n v="1"/>
    <s v="JUZGADO 024 LABORAL DE CIRCUITO DE BOGOTÁ D.C."/>
    <s v="BOGOTA, D.C."/>
    <s v="BOGOTA, D. C."/>
    <s v="DEFENSA PASIVA PENSIONES"/>
    <s v="ORDINARIO LABORAL"/>
    <s v="ORDINARIA"/>
    <s v="PENSION JUBILACION CONVENCION COLECTIVA"/>
    <n v="17390436"/>
    <s v=""/>
    <n v="17390436"/>
    <d v="2019-06-26T00:00:00"/>
    <d v="2019-10-08T00:00:00"/>
    <d v="2020-02-06T00:00:00"/>
    <s v="ENE FEB 2020"/>
    <s v="SEGUNDA INSTANCIA FALLO DEL RECURSO"/>
    <s v="PRESENTACION DE ALEGATOS DE CONCLUSION"/>
    <d v="2021-02-18T00:00:00"/>
    <d v="2021-02-18T00:00:00"/>
    <d v="2021-02-18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41"/>
    <s v="50211"/>
    <s v="2108938"/>
    <s v="UNIDAD DE GESTIÓN PENSIONAL Y PARAFISCALES"/>
    <s v="'2020800100195932"/>
    <s v="11001310503820190063200"/>
    <n v="50211"/>
    <s v=""/>
    <s v="CAJA NACIONAL DE PREVISION SOCIAL CAJANAL E.I.C.E. - EN LIQUIDACION"/>
    <s v="PENSION JUBILACION CONVENCION COLECTIVA"/>
    <s v=""/>
    <s v="11001310503820190063200"/>
    <s v="CELSO VANEGAS"/>
    <s v="17188885"/>
    <s v="CELSO VANEGAS"/>
    <s v="17188885"/>
    <n v="1"/>
    <s v="JUZGADO 038 LABORAL DE CIRCUITO DE BOGOTÁ D.C."/>
    <s v="BOGOTA, D.C."/>
    <s v="BOGOTA, D. C."/>
    <s v="DEFENSA PASIVA PENSIONES"/>
    <s v="ORDINARIO LABORAL"/>
    <s v="ORDINARIA"/>
    <s v="PENSION JUBILACION CONVENCION COLECTIVA"/>
    <n v="17390436"/>
    <s v=""/>
    <n v="17390436"/>
    <d v="2019-09-11T00:00:00"/>
    <d v="2019-10-01T00:00:00"/>
    <d v="2020-02-06T00:00:00"/>
    <s v="ENE FEB 2020"/>
    <s v="PRIMERA INSTANCIA INICIO Y FIJACION DEL LITIGIO"/>
    <s v="AUDIENCIA ART  77 CSSST"/>
    <d v="2021-02-05T00:00:00"/>
    <d v="2021-02-09T00:00:00"/>
    <d v="2021-02-04T00:00:00"/>
    <m/>
    <m/>
    <x v="0"/>
    <n v="2"/>
    <x v="0"/>
    <n v="0"/>
    <n v="0"/>
    <n v="0"/>
    <n v="0"/>
    <n v="0"/>
    <n v="0"/>
    <n v="0"/>
    <m/>
    <m/>
    <n v="0"/>
    <n v="37080"/>
    <n v="0"/>
    <x v="0"/>
  </r>
  <r>
    <n v="142"/>
    <s v="50223"/>
    <s v="2118369"/>
    <s v="UNIDAD DE GESTIÓN PENSIONAL Y PARAFISCALES"/>
    <s v="'2020800100210142"/>
    <s v="11001310500720190071300"/>
    <n v="50223"/>
    <s v=""/>
    <s v="CAJA NACIONAL DE PREVISION SOCIAL CAJANAL E.I.C.E. - EN LIQUIDACION"/>
    <s v="PENSION DE SOBREVIVIENTES"/>
    <s v="NO ACREDITA CALIDAD CONYUGE O COMPAÑERO"/>
    <s v="11001310500720190071300"/>
    <s v="PABLO EMILIO CABALLERO"/>
    <s v="142435"/>
    <s v="MARIA CONCEPCION CAITA DE CABALLERO"/>
    <s v="20539050"/>
    <n v="1"/>
    <s v="JUZGADO 007 LABORAL DE CIRCUITO DE BOGOTÁ D.C."/>
    <s v="BOGOTA, D.C."/>
    <s v="BOGOTA, D. C."/>
    <s v="DEFENSA PASIVA PENSIONES"/>
    <s v="ORDINARIO LABORAL"/>
    <s v="ORDINARIA"/>
    <s v="PENSION DE SOBREVIVIENTES"/>
    <n v="17390436"/>
    <s v=""/>
    <n v="17390436"/>
    <d v="2019-10-15T00:00:00"/>
    <d v="2019-11-01T00:00:00"/>
    <d v="2020-02-06T00:00:00"/>
    <s v="ENE FEB 2020"/>
    <s v="SEGUNDA INSTANCIA FALLO DEL RECURSO"/>
    <s v="AL DESPACHO"/>
    <d v="2021-02-05T00:00:00"/>
    <d v="2021-02-08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43"/>
    <s v="50990"/>
    <s v="2129608"/>
    <s v="UNIDAD DE GESTIÓN PENSIONAL Y PARAFISCALES"/>
    <s v="'2020500500479902"/>
    <s v="11001333501220200000400"/>
    <n v="50990"/>
    <s v=""/>
    <s v="CAJA NACIONAL DE PREVISION SOCIAL CAJANAL E.I.C.E. - EN LIQUIDACION"/>
    <s v="PROCESO EJECUTIVO"/>
    <s v="MANDAMIENTO DE PAGO POR CONCEPTO DE CAPITAL E INTERESES"/>
    <s v="11001333501220200000400"/>
    <s v="JOSE CRISTO MENDOZA"/>
    <s v="17082315"/>
    <s v="MARIA DEL CARMEN RODRIGUEZ"/>
    <s v="23260334"/>
    <n v="1"/>
    <s v="JUZGADO 012 SECCIÓN SEGUNDA - ORAL ADMINISTRATIVO DE BOGOTÁ D.C."/>
    <s v="BOGOTA, D.C."/>
    <s v="BOGOTA, D. C."/>
    <s v="DEFENSA PASIVA PENSIONES"/>
    <s v="PROCESO EJECUTIVO"/>
    <s v="CONTENCIOSO ADMINISTRATIVA"/>
    <s v="PROCESO EJECUTIVO"/>
    <n v="363340600"/>
    <s v=""/>
    <n v="363340600"/>
    <d v="2020-01-15T00:00:00"/>
    <d v="2020-02-17T00:00:00"/>
    <d v="2020-03-04T00:00:00"/>
    <s v="FEB MAR 2020"/>
    <s v="PRIMERA INSTANCIA INICIO Y FIJACION DEL LITIGIO"/>
    <s v="PRESENTACION DE MEMORIAL"/>
    <d v="2021-02-10T00:00:00"/>
    <d v="2021-02-12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144"/>
    <s v="52128"/>
    <s v="2139102"/>
    <s v="UNIDAD DE GESTIÓN PENSIONAL Y PARAFISCALES"/>
    <s v="'2020700101125452"/>
    <s v="11001333704420200001300"/>
    <n v="52128"/>
    <s v=""/>
    <s v="CAJA NACIONAL DE PREVISION SOCIAL CAJANAL E.I.C.E. - EN LIQUIDACION"/>
    <s v="IMPROCEDENCIA DE COBRO DE APORTES PATRONALES NO COTIZADOS"/>
    <s v=""/>
    <s v="11001333704420200001300"/>
    <s v="INSTITUTO NACIONAL DE CANCEROLOGIA"/>
    <s v="899999092"/>
    <s v="MARIA TERESA HERRERA DE HERRERA"/>
    <s v="41404991"/>
    <n v="1"/>
    <s v="JUZGADO 044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34971604"/>
    <s v=""/>
    <n v="34971604"/>
    <d v="2020-01-24T00:00:00"/>
    <d v="2020-02-28T00:00:00"/>
    <d v="2020-07-08T00:00:00"/>
    <s v="JUN JUL 2020"/>
    <s v="PRIMERA INSTANCIA INICIO Y FIJACION DEL LITIGIO"/>
    <s v="AUTO QUE ADMITE CONTESTACION DEMANDA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45"/>
    <s v="52129"/>
    <s v="2131365"/>
    <s v="UNIDAD DE GESTIÓN PENSIONAL Y PARAFISCALES"/>
    <s v="'2020700100773362"/>
    <s v="11001333704420190030800"/>
    <n v="52129"/>
    <s v=""/>
    <s v="CAJA NACIONAL DE PREVISION SOCIAL CAJANAL E.I.C.E. - EN LIQUIDACION"/>
    <s v="IMPROCEDENCIA DE COBRO DE APORTES PATRONALES NO COTIZADOS"/>
    <s v=""/>
    <s v="11001333704420190030800"/>
    <s v="CONTRALORIA GENERAL DE LA REPUBLICA"/>
    <s v="899999067"/>
    <s v="MARIA TRINIDAD DIAZ BECERRA"/>
    <s v="27581477"/>
    <n v="1"/>
    <s v="JUZGADO 044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12657436"/>
    <s v=""/>
    <n v="12657436"/>
    <d v="2019-10-21T00:00:00"/>
    <d v="2020-02-25T00:00:00"/>
    <d v="2020-07-09T00:00:00"/>
    <s v="JUN JUL 2020"/>
    <s v="PRIMERA INSTANCIA INICIO Y FIJACION DEL LITIGIO"/>
    <s v="AUTO QUE ORDENA CORRER TRASLADO DE LA DEMANDA"/>
    <d v="2021-02-12T00:00:00"/>
    <d v="2021-02-1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46"/>
    <s v="63064"/>
    <s v="2141900"/>
    <s v="UNIDAD DE GESTIÓN PENSIONAL Y PARAFISCALES"/>
    <s v="'2020200501463082"/>
    <s v="11001333704320200003300"/>
    <n v="63064"/>
    <s v=""/>
    <s v="CAJA NACIONAL DE PREVISION SOCIAL CAJANAL E.I.C.E. - EN LIQUIDACION"/>
    <s v="IMPROCEDENCIA DE COBRO DE APORTES PATRONALES NO COTIZADOS"/>
    <s v=""/>
    <s v="11001333704320200003300"/>
    <s v="HOSPITAL DEPARTAMENTAL MARIA INMACULADA"/>
    <s v="891180098"/>
    <s v="GEORGINA TRUJILLO VANEGAS"/>
    <s v="26613723"/>
    <n v="1"/>
    <s v="JUZGADO 043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1766960"/>
    <s v=""/>
    <n v="1766960"/>
    <d v="2020-02-17T00:00:00"/>
    <d v="2020-07-03T00:00:00"/>
    <d v="2020-08-21T00:00:00"/>
    <s v="JUL AGO 2020"/>
    <s v="PRIMERA INSTANCIA FALLO"/>
    <s v="PRESENTACION DE RECURSO DE APELACION CONTRA SENTENCIA"/>
    <d v="2021-02-17T00:00:00"/>
    <d v="2021-02-17T00:00:00"/>
    <d v="2021-02-18T00:00:00"/>
    <m/>
    <m/>
    <x v="5"/>
    <n v="0"/>
    <x v="0"/>
    <n v="0"/>
    <n v="0"/>
    <n v="0"/>
    <n v="0"/>
    <n v="0"/>
    <n v="0"/>
    <n v="0"/>
    <m/>
    <m/>
    <n v="0"/>
    <n v="37080"/>
    <n v="0"/>
    <x v="1"/>
  </r>
  <r>
    <n v="147"/>
    <s v="63065"/>
    <s v="2142523"/>
    <s v="UNIDAD DE GESTIÓN PENSIONAL Y PARAFISCALES"/>
    <s v="'2020200001463742"/>
    <s v="11001333704320200003200"/>
    <n v="63065"/>
    <s v=""/>
    <s v="CAJA NACIONAL DE PREVISION SOCIAL CAJANAL E.I.C.E. - EN LIQUIDACION"/>
    <s v="IMPROCEDENCIA DE COBRO DE APORTES PATRONALES NO COTIZADOS"/>
    <s v=""/>
    <s v="11001333704320200003200"/>
    <s v="HOSPITAL DEPARTAMENTAL MARIA INMACULADA"/>
    <s v="891180098"/>
    <s v="MIGUEL ANGEL MENESES"/>
    <s v="17625564"/>
    <n v="1"/>
    <s v="JUZGADO 043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716519"/>
    <s v=""/>
    <n v="716519"/>
    <d v="2020-02-17T00:00:00"/>
    <d v="2020-07-03T00:00:00"/>
    <d v="2020-08-21T00:00:00"/>
    <s v="JUL AGO 2020"/>
    <s v="PRIMERA INSTANCIA FALLO"/>
    <s v="PRESENTACION DE RECURSO DE APELACION CONTRA SENTENCIA"/>
    <d v="2021-02-17T00:00:00"/>
    <d v="2021-02-17T00:00:00"/>
    <d v="2021-02-18T00:00:00"/>
    <m/>
    <m/>
    <x v="5"/>
    <n v="0"/>
    <x v="0"/>
    <n v="0"/>
    <n v="0"/>
    <n v="0"/>
    <n v="0"/>
    <n v="0"/>
    <n v="0"/>
    <n v="0"/>
    <m/>
    <m/>
    <n v="0"/>
    <n v="37080"/>
    <n v="0"/>
    <x v="1"/>
  </r>
  <r>
    <n v="148"/>
    <s v="63086"/>
    <s v="2143094"/>
    <s v=""/>
    <s v="'2020200501490972"/>
    <s v="11001333703920200017700"/>
    <n v="63086"/>
    <s v=""/>
    <s v="CAJA NACIONAL DE PREVISION SOCIAL CAJANAL E.I.C.E. - EN LIQUIDACION"/>
    <s v="IMPROCEDENCIA DE COBRO DE APORTES PATRONALES NO COTIZADOS"/>
    <s v=""/>
    <s v="11001333703920200017700"/>
    <s v="FIDUCIARIA LA PREVISORA SA"/>
    <s v="860525148"/>
    <s v="JAYER ABAD GARCIA BARRUENTOS"/>
    <s v="8759047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9543906"/>
    <s v=""/>
    <n v="9543906"/>
    <d v="2020-07-30T00:00:00"/>
    <d v="2020-08-06T00:00:00"/>
    <d v="2020-08-21T00:00:00"/>
    <s v="JUL AGO 2020"/>
    <s v="PRIMERA INSTANCIA FALLO"/>
    <s v="AUTO QUE CONCEDE RECURSO DE APELACION"/>
    <d v="2021-02-22T00:00:00"/>
    <d v="2021-02-22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49"/>
    <s v="63092"/>
    <s v="2143980"/>
    <s v="UNIDAD DE GESTIÓN PENSIONAL Y PARAFISCALES"/>
    <s v="'2020200501496552"/>
    <s v="11001333703920200018000"/>
    <n v="63092"/>
    <s v=""/>
    <s v="CAJA NACIONAL DE PREVISION SOCIAL CAJANAL E.I.C.E. - EN LIQUIDACION"/>
    <s v="IMPROCEDENCIA DE COBRO DE APORTES PATRONALES NO COTIZADOS"/>
    <s v=""/>
    <s v="11001333703920200018000"/>
    <s v="FIDUCIARIA LA PREVISORA SA"/>
    <s v="860525148"/>
    <s v="VICTOR JULIO GARCIA"/>
    <s v="79159834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15103989"/>
    <s v=""/>
    <n v="15103989"/>
    <d v="2020-07-31T00:00:00"/>
    <d v="2020-08-06T00:00:00"/>
    <d v="2020-08-21T00:00:00"/>
    <s v="JUL AGO 2020"/>
    <s v="PRIMERA INSTANCIA FALLO"/>
    <s v="AL DESPACHO CON PROYECTO DE FALLO"/>
    <d v="2021-02-22T00:00:00"/>
    <d v="2021-02-24T00:00:00"/>
    <s v=""/>
    <m/>
    <m/>
    <x v="0"/>
    <n v="2"/>
    <x v="0"/>
    <n v="0"/>
    <n v="0"/>
    <n v="0"/>
    <n v="0"/>
    <n v="0"/>
    <n v="0"/>
    <n v="0"/>
    <m/>
    <m/>
    <n v="0"/>
    <n v="37080"/>
    <n v="0"/>
    <x v="0"/>
  </r>
  <r>
    <n v="150"/>
    <s v="63093"/>
    <s v="2143095"/>
    <s v="UNIDAD DE GESTIÓN PENSIONAL Y PARAFISCALES"/>
    <s v="'2020200501492762"/>
    <s v="11001333703920200017600"/>
    <n v="63093"/>
    <s v=""/>
    <s v="CAJA NACIONAL DE PREVISION SOCIAL CAJANAL E.I.C.E. - EN LIQUIDACION"/>
    <s v="IMPROCEDENCIA DE COBRO DE APORTES PATRONALES NO COTIZADOS"/>
    <s v=""/>
    <s v="11001333703920200017600"/>
    <s v="FIDUCIARIA LA PREVISORA SA"/>
    <s v="860525148"/>
    <s v="DORA CONSUELO GUTIERREZ DE ROJAS"/>
    <s v="36155770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80777611"/>
    <s v=""/>
    <n v="80777611"/>
    <d v="2020-07-30T00:00:00"/>
    <d v="2020-08-06T00:00:00"/>
    <d v="2020-08-21T00:00:00"/>
    <s v="JUL AGO 2020"/>
    <s v="PRIMERA INSTANCIA FALLO"/>
    <s v="PRESENTACION DE MEMORIAL"/>
    <d v="2021-02-23T00:00:00"/>
    <d v="2021-02-23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51"/>
    <s v="63111"/>
    <s v="2141886"/>
    <s v="UNIDAD DE GESTIÓN PENSIONAL Y PARAFISCALES"/>
    <s v="'2020200501526532"/>
    <s v="11001333704320170001200"/>
    <n v="63111"/>
    <s v=""/>
    <s v="CAJA NACIONAL DE PREVISION SOCIAL CAJANAL E.I.C.E. - EN LIQUIDACION"/>
    <s v="PROCESO EJECUTIVO"/>
    <s v="MANDAMIENTO DE PAGO POR CONCEPTO DE INTERESES"/>
    <s v="11001333704320170001200"/>
    <s v="ALVARO HERNANDO TORRES CARDENAS"/>
    <s v="19092902"/>
    <s v="ALVARO HERNANDO TORRES CARDENAS"/>
    <s v="19092902"/>
    <n v="1"/>
    <s v="JUZGADO 043 SECCIÓN CUARTA - ORAL ADMINISTRATIVO DE BOGOTÁ D.C."/>
    <s v="BOGOTA, D.C."/>
    <s v="BOGOTA, D. C."/>
    <s v="DEFENSA PASIVA PENSIONES"/>
    <s v="PROCESO EJECUTIVO"/>
    <s v="ADMINISTRATIVA"/>
    <s v="PROCESO EJECUTIVO"/>
    <n v="39815520"/>
    <s v=""/>
    <n v="39815520"/>
    <d v="2017-01-30T00:00:00"/>
    <d v="2020-07-10T00:00:00"/>
    <d v="2020-08-24T00:00:00"/>
    <s v="JUL AGO 2020"/>
    <s v="PRIMERA INSTANCIA FALLO"/>
    <s v="PRESENTACION DE ALEGATOS DE CONCLUSION"/>
    <d v="2021-02-03T00:00:00"/>
    <d v="2021-02-03T00:00:00"/>
    <d v="2021-02-04T00:00:00"/>
    <m/>
    <m/>
    <x v="2"/>
    <n v="0"/>
    <x v="0"/>
    <n v="0"/>
    <n v="0"/>
    <n v="0"/>
    <n v="0"/>
    <n v="0"/>
    <n v="0"/>
    <n v="0"/>
    <m/>
    <m/>
    <n v="0"/>
    <n v="37080"/>
    <n v="0"/>
    <x v="1"/>
  </r>
  <r>
    <n v="152"/>
    <s v="66737"/>
    <s v="2146719"/>
    <s v="UNIDAD DE GESTIÓN PENSIONAL Y PARAFISCALES"/>
    <s v="'2020200501724422"/>
    <s v="25000234200020140383500"/>
    <n v="66737"/>
    <s v=""/>
    <s v="CAJA NACIONAL DE PREVISION SOCIAL CAJANAL E.I.C.E. - EN LIQUIDACION"/>
    <s v="PROCESO EJECUTIVO"/>
    <s v="MANDAMIENTO DE PAGO POR CONCEPTO DE INTERESES"/>
    <s v="25000234200020140383500"/>
    <s v="RAFAEL ENRIQUE CASTILLO GRAU"/>
    <s v="2859202"/>
    <s v="PEDRO CASTILLO PINEDA"/>
    <s v="111079"/>
    <n v="7"/>
    <s v="TRIBUNAL ADMINISTRATIVO SECCIÓN SEGUNDA MIXTA - ORAL DE CUNDINAMARCA"/>
    <s v="BOGOTA, D.C."/>
    <s v="BOGOTA, D. C."/>
    <s v="DEFENSA PASIVA PENSIONES"/>
    <s v="PROCESO EJECUTIVO"/>
    <s v="ADMINISTRATIVA"/>
    <s v="PROCESO EJECUTIVO"/>
    <n v="199946794"/>
    <s v=""/>
    <n v="199946794"/>
    <d v="2014-09-08T00:00:00"/>
    <d v="2018-09-20T00:00:00"/>
    <d v="2020-09-18T00:00:00"/>
    <s v="AGO SEP 2020"/>
    <s v="PRIMERA INSTANCIA INICIO Y FIJACION DEL LITIGIO"/>
    <s v="PRESENTACION DE MEMORIAL"/>
    <d v="2021-02-22T00:00:00"/>
    <d v="2021-02-24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153"/>
    <s v="67264"/>
    <s v="2136076"/>
    <s v="UNIDAD DE GESTIÓN PENSIONAL Y PARAFISCALES"/>
    <s v="'2020200501926742"/>
    <s v="25000233700020190066100"/>
    <n v="67264"/>
    <s v=""/>
    <s v="CAJA NACIONAL DE PREVISION SOCIAL CAJANAL E.I.C.E. - EN LIQUIDACION"/>
    <s v="IMPROCEDENCIA DE COBRO DE APORTES PATRONALES NO COTIZADOS"/>
    <s v=""/>
    <s v="25000233700020190066100"/>
    <s v="UNIDAD ADMINISTRATIVA ESPECIAL DE LA AERONAUTICA CIVIL  UAEAC AEROCIVIL"/>
    <s v="899999059"/>
    <s v="JOSE RAUL BUSTAMANTE OLIVO"/>
    <s v="1207648"/>
    <n v="1"/>
    <s v="TRIBUNAL ADMINISTRATIVO 000 SECCIÓN CUARTA - ORAL DE CUNDINAMARCA"/>
    <s v="BOGOTA, D.C."/>
    <s v="BOGOTA, D. C."/>
    <s v="DEFENSA PASIVA PENSIONES"/>
    <s v="NULIDAD Y RESTABLECIMIENTO DEL DERECHO"/>
    <s v="CONTENCIOSO ADMINISTRATIVA"/>
    <s v="IMPROCEDENCIA DE COBRO DE APORTES PATRONALES NO COTIZADOS"/>
    <n v="137754868"/>
    <s v=""/>
    <n v="137754868"/>
    <d v="2019-10-04T00:00:00"/>
    <d v="2020-02-27T00:00:00"/>
    <d v="2020-10-16T00:00:00"/>
    <s v="SEPT OCT 2020"/>
    <s v="PRIMERA INSTANCIA FALLO"/>
    <s v="AL DESPACHO"/>
    <d v="2021-02-22T00:00:00"/>
    <d v="2021-02-2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54"/>
    <s v="67266"/>
    <s v="2148438"/>
    <s v="UNIDAD DE GESTIÓN PENSIONAL Y PARAFISCALES"/>
    <s v="'2020200501926842"/>
    <s v="11001333703920200023600"/>
    <n v="67266"/>
    <s v=""/>
    <s v="CAJA NACIONAL DE PREVISION SOCIAL CAJANAL E.I.C.E. - EN LIQUIDACION"/>
    <s v="IMPROCEDENCIA DE COBRO DE APORTES PATRONALES NO COTIZADOS"/>
    <s v=""/>
    <s v="11001333703920200023600"/>
    <s v="FIDUCIARIA LA PREVISORA SA"/>
    <s v="860525148"/>
    <s v="EVILA VICTORIA MEZA MEZA"/>
    <s v="27505425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8016972"/>
    <s v=""/>
    <n v="8016972"/>
    <d v="2020-09-14T00:00:00"/>
    <d v="2020-09-18T00:00:00"/>
    <d v="2020-10-16T00:00:00"/>
    <s v="SEPT OCT 2020"/>
    <s v="PRIMERA INSTANCIA INICIO Y FIJACION DEL LITIGIO"/>
    <s v="AL DESPACHO"/>
    <d v="2021-02-02T00:00:00"/>
    <d v="2021-02-03T00:00:00"/>
    <s v=""/>
    <m/>
    <m/>
    <x v="0"/>
    <n v="1"/>
    <x v="0"/>
    <n v="0"/>
    <n v="0"/>
    <n v="0"/>
    <n v="0"/>
    <n v="0"/>
    <n v="0"/>
    <n v="0"/>
    <m/>
    <m/>
    <n v="0"/>
    <n v="37080"/>
    <n v="0"/>
    <x v="0"/>
  </r>
  <r>
    <n v="155"/>
    <s v="67294"/>
    <s v="2152265"/>
    <s v="UNIDAD DE GESTIÓN PENSIONAL Y PARAFISCALES"/>
    <s v="'2020200501905172"/>
    <s v="11001333703920200024900"/>
    <n v="67294"/>
    <s v=""/>
    <s v="CAJA NACIONAL DE PREVISION SOCIAL CAJANAL E.I.C.E. - EN LIQUIDACION"/>
    <s v="IMPROCEDENCIA DE COBRO DE APORTES PATRONALES NO COTIZADOS"/>
    <s v="DEVOLUCION DE DINEROS POR CONCEPTO DE APORTES PATRONALES"/>
    <s v="11001333703920200024900"/>
    <s v="FIDUCIARIA LA PREVISORA SA"/>
    <s v="860525148"/>
    <s v="LUIS HERNANDO SANTACRUZ PAJOY"/>
    <s v="17171106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85693275"/>
    <s v=""/>
    <n v="85693275"/>
    <d v="2020-09-25T00:00:00"/>
    <d v="2020-10-02T00:00:00"/>
    <d v="2020-10-19T00:00:00"/>
    <s v="SEP OCT 2020"/>
    <s v="PRIMERA INSTANCIA INICIO Y FIJACION DEL LITIGIO"/>
    <s v="CONTESTACION DE LA DEMANDA"/>
    <d v="2021-02-11T00:00:00"/>
    <d v="2021-02-11T00:00:00"/>
    <d v="2021-02-11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56"/>
    <s v="67298"/>
    <s v=""/>
    <s v="UNIDAD DE GESTIÓN PENSIONAL Y PARAFISCALES"/>
    <s v="'2020200501906142"/>
    <s v="11001334204920190042800"/>
    <n v="67298"/>
    <s v=""/>
    <s v="CAJA NACIONAL DE PREVISION SOCIAL CAJANAL E.I.C.E. - EN LIQUIDACION"/>
    <s v="RELIQUIDACION PENSION JUBILACION ART 36 LEY 100/93"/>
    <s v="RELIQUIDACION P.JUBILACION-RE. MINT PUBLICO Y RAMA JUDICIAL"/>
    <s v="11001334204920190042800"/>
    <s v="RAQUEL MISAIR LEAL DE CERINZA"/>
    <s v="23507566"/>
    <s v="RAQUEL MISAIR LEAL DE CERINZA"/>
    <s v="23507566"/>
    <n v="1"/>
    <s v="JUZGADO 049 ADMINISTRATIVO DE CIRCUITO JUDICIAL DE BOGOTÁ D.C."/>
    <s v="BOGOTA, D.C."/>
    <s v="BOGOTA, D. C."/>
    <s v="DEFENSA PASIVA PENSIONES"/>
    <s v="NULIDAD Y RESTABLECIMIENTO DEL DERECHO"/>
    <s v="CONTENCIOSO ADMINISTRATIVA"/>
    <s v="RELIQUIDACION PENSION JUBILACION ART 36 LEY 100/93"/>
    <n v="25008940"/>
    <s v=""/>
    <n v="25008940"/>
    <d v="2019-09-13T00:00:00"/>
    <d v="2020-01-28T00:00:00"/>
    <d v="2020-10-19T00:00:00"/>
    <s v="SEP OCT 2020"/>
    <s v="PRIMERA INSTANCIA INICIO Y FIJACION DEL LITIGIO"/>
    <s v="FIJACION EN LISTA"/>
    <d v="2021-02-17T00:00:00"/>
    <d v="2021-02-17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57"/>
    <s v="67299"/>
    <s v="2153270"/>
    <s v="UNIDAD DE GESTIÓN PENSIONAL Y PARAFISCALES"/>
    <s v="'2020200501937402"/>
    <s v="25000234200020200014100"/>
    <n v="67299"/>
    <s v=""/>
    <s v="CAJA NACIONAL DE PREVISION SOCIAL CAJANAL E.I.C.E. - EN LIQUIDACION"/>
    <s v="PENSION GRACIA"/>
    <s v="TIEMPOS NACIONALES"/>
    <s v="25000234200020200014100"/>
    <s v="HERNANDO ALFREDO ESPEJO CASAS"/>
    <s v="6754909"/>
    <s v="HERNANDO ALFREDO ESPEJO CASAS"/>
    <s v="6754909"/>
    <n v="1"/>
    <s v="TRIBUNAL ADMINISTRATIVO SECCIÓN SEGUNDA MIXTA - ORAL DE CUNDINAMARCA"/>
    <s v="BOGOTA, D.C."/>
    <s v="BOGOTA, D. C."/>
    <s v="DEFENSA PASIVA PENSIONES"/>
    <s v="NULIDAD Y RESTABLECIMIENTO DEL DERECHO"/>
    <s v="CONTENCIOSO ADMINISTRATIVA"/>
    <s v="PENSION GRACIA"/>
    <n v="47383287"/>
    <s v=""/>
    <n v="47383287"/>
    <d v="2020-02-05T00:00:00"/>
    <d v="2020-08-11T00:00:00"/>
    <d v="2020-10-19T00:00:00"/>
    <s v="SEPT OCT 2020"/>
    <s v="PRIMERA INSTANCIA INICIO Y FIJACION DEL LITIGIO"/>
    <s v="FIJACION EN LISTA"/>
    <d v="2021-02-09T00:00:00"/>
    <d v="2021-02-09T00:00:00"/>
    <s v=""/>
    <m/>
    <m/>
    <x v="0"/>
    <n v="0"/>
    <x v="0"/>
    <n v="0"/>
    <n v="0"/>
    <n v="0"/>
    <n v="0"/>
    <n v="0"/>
    <n v="0"/>
    <n v="0"/>
    <m/>
    <m/>
    <n v="0"/>
    <n v="37080"/>
    <n v="0"/>
    <x v="0"/>
  </r>
  <r>
    <n v="158"/>
    <s v="67456"/>
    <s v=""/>
    <s v="UNIDAD DE GESTIÓN PENSIONAL Y PARAFISCALES"/>
    <s v="'2020200501988282"/>
    <s v="11001333704320190037500"/>
    <n v="67456"/>
    <s v=""/>
    <s v="CAJA NACIONAL DE PREVISION SOCIAL CAJANAL E.I.C.E. - EN LIQUIDACION"/>
    <s v="IMPROCEDENCIA DE COBRO DE APORTES PATRONALES NO COTIZADOS"/>
    <s v=""/>
    <s v="11001333704320190037500"/>
    <s v="REGISTRADURIA NACIONAL DEL ESTADO CIVIL"/>
    <s v="899999040"/>
    <s v="JORGE ESCOBAR GALEANO"/>
    <s v="19418026"/>
    <n v="1"/>
    <s v="JUZGADO 043 SECCION CUARTA ORAL ADMINISTRATIVO DE BOGOTA"/>
    <s v="BOGOTA, D.C."/>
    <s v="BOGOTA, D. C."/>
    <s v="DEFENSA PASIVA PENSIONES"/>
    <s v="NULIDAD Y RESTABLECIMIENTO DEL DERECHO"/>
    <s v="CONTENCIOSO ADMINISTRATIVA"/>
    <s v="IMPROCEDENCIA DE COBRO DE APORTES PATRONALES NO COTIZADOS"/>
    <n v="73837408"/>
    <s v=""/>
    <n v="73837408"/>
    <d v="2019-12-19T00:00:00"/>
    <d v="2020-02-04T00:00:00"/>
    <d v="2020-10-26T00:00:00"/>
    <s v="SEP OCT 2020"/>
    <s v="PRIMERA INSTANCIA FALLO"/>
    <s v="SENTENCIA NO EJECUTORIADA"/>
    <d v="2021-02-18T00:00:00"/>
    <d v="2021-02-18T00:00:00"/>
    <s v=""/>
    <m/>
    <m/>
    <x v="1"/>
    <n v="0"/>
    <x v="0"/>
    <n v="0"/>
    <n v="0"/>
    <n v="0"/>
    <n v="0"/>
    <n v="0"/>
    <n v="0"/>
    <n v="0"/>
    <m/>
    <m/>
    <n v="0"/>
    <n v="37080"/>
    <n v="0"/>
    <x v="1"/>
  </r>
  <r>
    <n v="159"/>
    <s v="67951"/>
    <s v=""/>
    <s v="UNIDAD DE GESTIÓN PENSIONAL Y PARAFISCALES"/>
    <s v="'2020200502160742"/>
    <s v="11001333704020200020200"/>
    <n v="67951"/>
    <s v=""/>
    <s v="CAJA NACIONAL DE PREVISION SOCIAL CAJANAL E.I.C.E. - EN LIQUIDACION"/>
    <s v="IMPROCEDENCIA DE COBRO DE APORTES PATRONALES NO COTIZADOS"/>
    <s v=""/>
    <s v="11001333704020200020200"/>
    <s v="FIDUCIARIA LA PREVISORA SA"/>
    <s v="860525148"/>
    <s v="MARIO VICENTE BURBANO DELGADO"/>
    <s v="12979652"/>
    <n v="1"/>
    <s v="JUZGADO 040 SECCIÓN CUARTA - ORAL ADMINISTRATIVO DE BOGOTÁ D.C."/>
    <s v="BOGOTA, D.C."/>
    <s v="BOGOTA, D. C."/>
    <s v="DEFENSA PASIVA PENSIONES"/>
    <s v="NULIDAD Y RESTABLECIMIENTO DEL DERECHO"/>
    <s v="ADMINISTRATIVA"/>
    <s v="IMPROCEDENCIA DE COBRO DE APORTES PATRONALES NO COTIZADOS"/>
    <n v="13683860"/>
    <s v=""/>
    <n v="13683860"/>
    <d v="2020-08-12T00:00:00"/>
    <d v="2020-09-15T00:00:00"/>
    <d v="2020-11-13T00:00:00"/>
    <s v="OCT NOV 2020"/>
    <s v="PRIMERA INSTANCIA INICIO Y FIJACION DEL LITIGIO"/>
    <s v="CONTESTACION DE LA DEMANDA"/>
    <d v="2021-02-19T00:00:00"/>
    <d v="2021-02-19T00:00:00"/>
    <d v="2021-02-19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60"/>
    <s v="67952"/>
    <s v=""/>
    <s v="UNIDAD DE GESTIÓN PENSIONAL Y PARAFISCALES"/>
    <s v="'2020200502161212"/>
    <s v="11001333704420200012800"/>
    <n v="67952"/>
    <s v=""/>
    <s v="CAJA NACIONAL DE PREVISION SOCIAL CAJANAL E.I.C.E. - EN LIQUIDACION"/>
    <s v="IMPROCEDENCIA DE COBRO DE APORTES PATRONALES NO COTIZADOS"/>
    <s v=""/>
    <s v="11001333704420200012800"/>
    <s v="FIDUCIARIA LA PREVISORA SA"/>
    <s v="860525148"/>
    <s v="LUIS FELIPE DIAZ HERREÑO"/>
    <s v="17142794"/>
    <n v="1"/>
    <s v="JUZGADO 044 SECCIÓN CUARTA - ORAL ADMINISTRATIVO DE BOGOTÁ D.C."/>
    <s v="BOGOTA, D.C."/>
    <s v="BOGOTA, D. C."/>
    <s v="DEFENSA PASIVA PENSIONES"/>
    <s v="NULIDAD Y RESTABLECIMIENTO DEL DERECHO"/>
    <s v="ADMINISTRATIVA"/>
    <s v="IMPROCEDENCIA DE COBRO DE APORTES PATRONALES NO COTIZADOS"/>
    <n v="12999393"/>
    <s v=""/>
    <n v="12999393"/>
    <d v="2020-07-03T00:00:00"/>
    <d v="2020-08-11T00:00:00"/>
    <d v="2020-11-13T00:00:00"/>
    <s v="OCT NOV 2020"/>
    <s v="PRIMERA INSTANCIA INICIO Y FIJACION DEL LITIGIO"/>
    <s v="CONTESTACION DE LA DEMANDA"/>
    <d v="2021-02-19T00:00:00"/>
    <d v="2021-02-19T00:00:00"/>
    <d v="2021-02-19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61"/>
    <s v="67958"/>
    <s v=""/>
    <s v=""/>
    <s v="'2020200502176652"/>
    <s v="11001310500620200019000"/>
    <n v="67958"/>
    <s v=""/>
    <s v="FONDO DE PASIVO SOCIAL DE LA EMPRESA PUERTOS DE COLOMBIA"/>
    <s v="PENSION DE SOBREVIVIENTES"/>
    <s v="NO ACREDITA CALIDAD DE HIJO O HERMANO INVALIDO"/>
    <s v="11001310500620200019000"/>
    <s v="DILIA ESTHER CASTRO RODRIGUEZ"/>
    <s v="22579902"/>
    <s v="BERNARDO ANTONIO CASTRO ORTRGA"/>
    <s v="855700"/>
    <n v="1"/>
    <s v="JUZGADO 006 LABORAL DE CIRCUITO DE BOGOTÁ D.C."/>
    <s v="BOGOTA, D.C."/>
    <s v="BOGOTA, D. C."/>
    <s v="DEFENSA PASIVA PENSIONES"/>
    <s v="ORDINARIO LABORAL"/>
    <s v="ORDINARIA"/>
    <s v="PENSION DE SOBREVIVIENTES"/>
    <n v="18433863"/>
    <s v=""/>
    <n v="18433863"/>
    <d v="2020-03-04T00:00:00"/>
    <d v="2020-09-15T00:00:00"/>
    <d v="2020-11-17T00:00:00"/>
    <s v="OCT NOV 2020"/>
    <s v="PRIMERA INSTANCIA INICIO Y FIJACION DEL LITIGIO"/>
    <s v="AUTO DE TRAMITE"/>
    <d v="2021-02-03T00:00:00"/>
    <d v="2021-02-04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162"/>
    <s v="68698"/>
    <s v=""/>
    <s v="UNIDAD DE GESTIÓN PENSIONAL Y PARAFISCALES"/>
    <s v="'2020200502445432"/>
    <s v="11001333502120180025100"/>
    <n v="68698"/>
    <s v=""/>
    <s v="CAJA NACIONAL DE PREVISION SOCIAL CAJANAL E.I.C.E. - EN LIQUIDACION"/>
    <s v="PROCESO EJECUTIVO"/>
    <s v="MANDAMIENTO DE PAGO POR CONCEPTO DE INTERESES"/>
    <s v="11001333502120180025100"/>
    <s v="ANGEL MARIA REDONDO"/>
    <s v="165518"/>
    <s v="ANGEL MARIA REDONDO"/>
    <s v="165518"/>
    <n v="1"/>
    <s v="JUZGADO 021 SECCIÓN SEGUNDA - ORAL ADMINISTRATIVO DE BOGOTÁ D.C."/>
    <s v="BOGOTA, D.C."/>
    <s v="BOGOTA, D. C."/>
    <s v="DEFENSA PASIVA PENSIONES"/>
    <s v="PROCESO EJECUTIVO"/>
    <s v="CONTENCIOSO ADMINISTRATIVA"/>
    <s v="PROCESO EJECUTIVO"/>
    <n v="25859991"/>
    <s v=""/>
    <n v="25859991"/>
    <d v="2018-06-26T00:00:00"/>
    <d v="2019-02-22T00:00:00"/>
    <d v="2020-12-16T00:00:00"/>
    <s v="NOV DIC 2020"/>
    <s v="PRIMERA INSTANCIA INICIO Y FIJACION DEL LITIGIO"/>
    <s v="PRESENTACION DE EXCEPCIONES PREVIAS"/>
    <d v="2021-02-24T00:00:00"/>
    <d v="2021-02-24T00:00:00"/>
    <d v="2021-02-24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63"/>
    <s v="68712"/>
    <s v=""/>
    <s v="UNIDAD DE GESTIÓN PENSIONAL Y PARAFISCALES"/>
    <s v="'2020200502450662"/>
    <s v="11001310502720180051100"/>
    <n v="68712"/>
    <s v=""/>
    <s v="CAJA NACIONAL DE PREVISION SOCIAL CAJANAL E.I.C.E. - EN LIQUIDACION"/>
    <s v="PROCESO EJECUTIVO"/>
    <s v="MANDAMIENTO DE PAGO POR CONCEPTO DE INTERESES"/>
    <s v="11001310502720180051100"/>
    <s v="MAXIMINO MONDRAGON MORENO"/>
    <s v="3294679"/>
    <s v="MAXIMINO MONDRAGON MORENO"/>
    <s v="3294679"/>
    <n v="1"/>
    <s v="JUZGADO 027 LABORAL DE CIRCUITO DE BOGOTÁ D.C."/>
    <s v="BOGOTA, D.C."/>
    <s v="BOGOTA, D. C."/>
    <s v="DEFENSA PASIVA PENSIONES"/>
    <s v="PROCESO EJECUTIVO"/>
    <s v="ORDINARIA"/>
    <s v="PROCESO EJECUTIVO"/>
    <n v="14119870"/>
    <s v=""/>
    <n v="14119870"/>
    <d v="2018-09-12T00:00:00"/>
    <d v="2020-11-21T00:00:00"/>
    <d v="2020-12-16T00:00:00"/>
    <s v="NOV DIC 2020"/>
    <s v="PRIMERA INSTANCIA INICIO Y FIJACION DEL LITIGIO"/>
    <s v="PRESENTACION DE MEMORIAL"/>
    <d v="2021-02-05T00:00:00"/>
    <d v="2021-02-08T00:00:00"/>
    <s v=""/>
    <m/>
    <m/>
    <x v="2"/>
    <n v="1"/>
    <x v="0"/>
    <n v="1"/>
    <n v="0"/>
    <n v="0"/>
    <n v="0"/>
    <n v="0"/>
    <n v="0"/>
    <n v="0"/>
    <m/>
    <m/>
    <n v="0"/>
    <n v="37080"/>
    <n v="0"/>
    <x v="1"/>
  </r>
  <r>
    <n v="164"/>
    <s v="68814"/>
    <s v=""/>
    <s v="UNIDAD DE GESTIÓN PENSIONAL Y PARAFISCALES"/>
    <s v="'2020200502465582"/>
    <s v="11001333501420160028500"/>
    <n v="68814"/>
    <s v=""/>
    <s v="CAJA NACIONAL DE PREVISION SOCIAL CAJANAL E.I.C.E. - EN LIQUIDACION"/>
    <s v="PROCESO EJECUTIVO"/>
    <s v="MANDAMIENTO DE PAGO POR CONCEPTO DE INTERESES"/>
    <s v="11001333501420160028500"/>
    <s v="ANGEL MARIA CANO AYALA"/>
    <s v="17173096"/>
    <s v="ANGEL MARIA CANO AYALA"/>
    <s v="17173096"/>
    <n v="1"/>
    <s v="JUZGADO 014 SECCIÓN SEGUNDA - ORAL ADMINISTRATIVO DE BOGOTÁ D.C."/>
    <s v="BOGOTA, D.C."/>
    <s v="BOGOTA, D. C."/>
    <s v="DEFENSA PASIVA PENSIONES"/>
    <s v="PROCESO EJECUTIVO"/>
    <s v="CONTENCIOSO ADMINISTRATIVA"/>
    <s v="PROCESO EJECUTIVO"/>
    <n v="17968083"/>
    <s v=""/>
    <n v="17968083"/>
    <d v="2016-09-30T00:00:00"/>
    <d v="2016-10-26T00:00:00"/>
    <d v="2020-12-18T00:00:00"/>
    <s v="NOV DIC 2020"/>
    <s v="PRIMERA INSTANCIA INICIO Y FIJACION DEL LITIGIO"/>
    <s v="PRESENTACION DE EXCEPCIONES PREVIAS"/>
    <d v="2021-02-24T00:00:00"/>
    <d v="2021-02-24T00:00:00"/>
    <d v="2021-02-26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65"/>
    <s v="69615"/>
    <s v=""/>
    <s v="UNIDAD DE GESTIÓN PENSIONAL Y PARAFISCALES"/>
    <s v="'2021200500211342"/>
    <s v="11001310500420200028600"/>
    <n v="69615"/>
    <s v=""/>
    <s v="CAJA AGRARIA"/>
    <s v="PENSION JUBILACION CONVENCION COLECTIVA"/>
    <s v=""/>
    <s v="11001310500420200028600"/>
    <s v="CANDELARIA AMADOR DE HERNANDEZ"/>
    <s v="36575008"/>
    <s v="CANDELARIA AMADOR DE HERNANDEZ"/>
    <s v="36575008"/>
    <n v="1"/>
    <s v="JUZGADO 004 LABORAL DE CIRCUITO DE BOGOTÁ D.C."/>
    <s v="BOGOTA, D.C."/>
    <s v="BOGOTA, D. C."/>
    <s v="DEFENSA PASIVA PENSIONES"/>
    <s v="ORDINARIO LABORAL"/>
    <s v="ORDINARIA"/>
    <s v="PENSION JUBILACION CONVENCION COLECTIVA"/>
    <n v="360768782"/>
    <s v=""/>
    <n v="360768782"/>
    <d v="2020-08-26T00:00:00"/>
    <d v="2020-12-07T00:00:00"/>
    <d v="2021-02-12T00:00:00"/>
    <s v="ENE FEB 2021"/>
    <s v="PRIMERA INSTANCIA INICIO Y FIJACION DEL LITIGIO"/>
    <s v="NOTIFICACION DE LA DEMANDA"/>
    <d v="2021-02-02T00:00:00"/>
    <d v="2021-02-12T00:00:00"/>
    <s v=""/>
    <m/>
    <m/>
    <x v="0"/>
    <n v="8"/>
    <x v="0"/>
    <n v="0"/>
    <n v="0"/>
    <n v="0"/>
    <n v="0"/>
    <n v="0"/>
    <n v="0"/>
    <n v="0"/>
    <m/>
    <m/>
    <n v="0"/>
    <n v="37080"/>
    <n v="0"/>
    <x v="0"/>
  </r>
  <r>
    <n v="166"/>
    <s v="69623"/>
    <s v=""/>
    <s v="UNIDAD DE GESTIÓN PENSIONAL Y PARAFISCALES"/>
    <s v="'2021200500240962"/>
    <s v="11001333501820200030400"/>
    <n v="69623"/>
    <s v=""/>
    <s v="CAJA NACIONAL DE PREVISION SOCIAL CAJANAL E.I.C.E. - EN LIQUIDACION"/>
    <s v="RELIQUIDACION PENSION JUBILACION ART 36 LEY 100/93"/>
    <s v="RELIQUIDACION PENSION JUBILACION LEY 33/1985"/>
    <s v="11001333501820200030400"/>
    <s v="ALVARO SANCHEZ MARTINEZ"/>
    <s v="5396201"/>
    <s v="ALVARO SANCHEZ MARTINEZ"/>
    <s v="5396201"/>
    <n v="1"/>
    <s v="JUZGADO 018 SECCIÓN SEGUNDA - ORAL ADMINISTRATIVO DE BOGOTÁ D.C."/>
    <s v="BOGOTA, D.C."/>
    <s v="BOGOTA, D. C."/>
    <s v="DEFENSA PASIVA PENSIONES"/>
    <s v="NULIDAD Y RESTABLECIMIENTO DEL DERECHO"/>
    <s v="CONTENCIOSO ADMINISTRATIVA"/>
    <s v="RELIQUIDACION PENSION JUBILACION ART 36 LEY 100/93"/>
    <n v="8809838"/>
    <s v=""/>
    <n v="8809838"/>
    <d v="2020-11-05T00:00:00"/>
    <d v="2020-11-26T00:00:00"/>
    <d v="2021-02-12T00:00:00"/>
    <s v="ENE FEB 2021"/>
    <s v="PRIMERA INSTANCIA INICIO Y FIJACION DEL LITIGIO"/>
    <s v="NOTIFICACION DE LA DEMANDA"/>
    <d v="2021-02-05T00:00:00"/>
    <d v="2021-02-12T00:00:00"/>
    <s v=""/>
    <m/>
    <m/>
    <x v="0"/>
    <n v="5"/>
    <x v="0"/>
    <n v="0"/>
    <n v="0"/>
    <n v="0"/>
    <n v="0"/>
    <n v="0"/>
    <n v="0"/>
    <n v="0"/>
    <m/>
    <m/>
    <n v="0"/>
    <n v="37080"/>
    <n v="0"/>
    <x v="0"/>
  </r>
  <r>
    <n v="167"/>
    <s v="69631"/>
    <s v=""/>
    <s v="UNIDAD DE GESTIÓN PENSIONAL Y PARAFISCALES"/>
    <s v="'2021200500222592"/>
    <s v="11001310503220200012200"/>
    <n v="69631"/>
    <s v=""/>
    <s v="CAJA NACIONAL DE PREVISION SOCIAL CAJANAL E.I.C.E. - EN LIQUIDACION"/>
    <s v="PENSION DE SOBREVIVIENTES"/>
    <s v="NO ACREDITA CALIDAD CONYUGE O COMPAÑERO"/>
    <s v="11001310503220200012200"/>
    <s v="ANA ROSA CARDONA ACEVEDO"/>
    <s v="21932574"/>
    <s v="PABLO JESUS CRUZ GONZALEZ"/>
    <s v="17121856"/>
    <n v="1"/>
    <s v="JUZGADO 032 LABORAL DE CIRCUITO DE BOGOTÁ D.C."/>
    <s v="BOGOTA, D.C."/>
    <s v="BOGOTA, D. C."/>
    <s v="DEFENSA PASIVA PENSIONES"/>
    <s v="ORDINARIO LABORAL"/>
    <s v="ORDINARIA"/>
    <s v="PENSION DE SOBREVIVIENTES"/>
    <n v="285303338"/>
    <s v=""/>
    <n v="285303338"/>
    <d v="2020-07-08T00:00:00"/>
    <d v="2020-10-14T00:00:00"/>
    <d v="2021-02-12T00:00:00"/>
    <s v="ENE FEB 2021"/>
    <s v="PRIMERA INSTANCIA INICIO Y FIJACION DEL LITIGIO"/>
    <s v="CONTESTACION DE LA DEMANDA"/>
    <d v="2021-02-24T00:00:00"/>
    <d v="2021-02-24T00:00:00"/>
    <d v="2021-02-25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68"/>
    <s v="69632"/>
    <s v=""/>
    <s v="UNIDAD DE GESTIÓN PENSIONAL Y PARAFISCALES"/>
    <s v="'2021200000214942"/>
    <s v="11001333703920200019600"/>
    <n v="69632"/>
    <s v=""/>
    <s v="CAJA NACIONAL DE PREVISION SOCIAL CAJANAL E.I.C.E. - EN LIQUIDACION"/>
    <s v="IMPROCEDENCIA DE COBRO DE APORTES PATRONALES NO COTIZADOS"/>
    <s v="DEVOLUCION DE DINEROS POR CONCEPTO DE APORTES PATRONALES"/>
    <s v="11001333703920200019600"/>
    <s v="DEPARTAMENTO ADMINISTRATIVO DE LA FUNCION PUBLICA"/>
    <s v="899999020"/>
    <s v="OLGA MARIA PARRA PARRA"/>
    <s v="23473546"/>
    <n v="1"/>
    <s v="JUZGADO 039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313237252"/>
    <s v=""/>
    <n v="313237252"/>
    <d v="2020-08-12T00:00:00"/>
    <d v="2021-01-23T00:00:00"/>
    <d v="2021-02-12T00:00:00"/>
    <s v="ENE FEB 2021"/>
    <s v="PRIMERA INSTANCIA INICIO Y FIJACION DEL LITIGIO"/>
    <s v="NOTIFICACION DE LA DEMANDA"/>
    <d v="2021-02-03T00:00:00"/>
    <d v="2021-02-12T00:00:00"/>
    <s v=""/>
    <m/>
    <m/>
    <x v="0"/>
    <n v="7"/>
    <x v="0"/>
    <n v="0"/>
    <n v="0"/>
    <n v="0"/>
    <n v="0"/>
    <n v="0"/>
    <n v="0"/>
    <n v="0"/>
    <m/>
    <m/>
    <n v="0"/>
    <n v="37080"/>
    <n v="0"/>
    <x v="0"/>
  </r>
  <r>
    <n v="169"/>
    <s v="69635"/>
    <s v=""/>
    <s v="UNIDAD DE GESTIÓN PENSIONAL Y PARAFISCALES"/>
    <s v="'2021200500223942"/>
    <s v="250002342000202001006"/>
    <n v="69635"/>
    <s v=""/>
    <s v="CAJA NACIONAL DE PREVISION SOCIAL CAJANAL E.I.C.E. - EN LIQUIDACION"/>
    <s v="PENSION GRACIA"/>
    <s v="TIEMPOS NACIONALES"/>
    <s v="250002342000202001006"/>
    <s v="ANALIDA SUAREZ CUELLAR"/>
    <s v="21231267"/>
    <s v="ANALIDA SUAREZ CUELLAR"/>
    <s v="21231267"/>
    <n v="1"/>
    <s v="TRIBUNAL ADMINISTRATIVO SECCIÓN SEGUNDA DE CUNDINAMARCA"/>
    <s v="BOGOTA, D.C."/>
    <s v="BOGOTA, D. C."/>
    <s v="DEFENSA PASIVA PENSIONES"/>
    <s v="NULIDAD Y RESTABLECIMIENTO DEL DERECHO"/>
    <s v="CONTENCIOSO ADMINISTRATIVA"/>
    <s v="PENSION GRACIA"/>
    <n v="63415466"/>
    <s v=""/>
    <n v="63415466"/>
    <d v="2020-11-14T00:00:00"/>
    <d v="2021-01-28T00:00:00"/>
    <d v="2021-02-12T00:00:00"/>
    <s v="ENE FEB 2021"/>
    <s v="PRIMERA INSTANCIA INICIO Y FIJACION DEL LITIGIO"/>
    <s v="NOTIFICACION DE LA DEMANDA"/>
    <d v="2021-02-03T00:00:00"/>
    <d v="2021-02-12T00:00:00"/>
    <s v=""/>
    <m/>
    <m/>
    <x v="0"/>
    <n v="7"/>
    <x v="0"/>
    <n v="0"/>
    <n v="0"/>
    <n v="0"/>
    <n v="0"/>
    <n v="0"/>
    <n v="0"/>
    <n v="0"/>
    <m/>
    <m/>
    <n v="0"/>
    <n v="37080"/>
    <n v="0"/>
    <x v="0"/>
  </r>
  <r>
    <n v="170"/>
    <s v="69682"/>
    <s v=""/>
    <s v="UNIDAD DE GESTIÓN PENSIONAL Y PARAFISCALES"/>
    <s v="'2021200500254652"/>
    <s v="11001334205620200030000"/>
    <n v="69682"/>
    <s v=""/>
    <s v="CAJA NACIONAL DE PREVISION SOCIAL CAJANAL E.I.C.E. - EN LIQUIDACION"/>
    <s v="PENSION DE SOBREVIVIENTES"/>
    <s v="NO ACREDITA CALIDAD CONYUGE O COMPAÑERO"/>
    <s v="11001334205620200030000"/>
    <s v="CLARA INES RAMIREZ DE VEGA"/>
    <s v="20696559"/>
    <s v="NELSON VEGA CHACON"/>
    <s v="304866"/>
    <n v="1"/>
    <s v="JUZGADO 056 ADMINISTRATIVO DE CIRCUITO JUDICIAL DE BOGOTÁ D.C."/>
    <s v="BOGOTA, D.C."/>
    <s v="BOGOTA, D. C."/>
    <s v="DEFENSA PASIVA PENSIONES"/>
    <s v="NULIDAD Y RESTABLECIMIENTO DEL DERECHO"/>
    <s v="CONTENCIOSO ADMINISTRATIVA"/>
    <s v="PENSION DE SOBREVIVIENTES"/>
    <n v="21329181"/>
    <s v=""/>
    <n v="21329181"/>
    <d v="2020-10-30T00:00:00"/>
    <d v="2020-11-30T00:00:00"/>
    <d v="2021-02-16T00:00:00"/>
    <s v="ENE FEB 2021"/>
    <s v="PRIMERA INSTANCIA INICIO Y FIJACION DEL LITIGIO"/>
    <s v="NOTIFICACION DE LA DEMANDA"/>
    <d v="2021-02-08T00:00:00"/>
    <d v="2021-02-16T00:00:00"/>
    <s v=""/>
    <m/>
    <m/>
    <x v="0"/>
    <n v="6"/>
    <x v="0"/>
    <n v="0"/>
    <n v="0"/>
    <n v="0"/>
    <n v="0"/>
    <n v="0"/>
    <n v="0"/>
    <n v="0"/>
    <m/>
    <m/>
    <n v="0"/>
    <n v="37080"/>
    <n v="0"/>
    <x v="0"/>
  </r>
  <r>
    <n v="171"/>
    <s v="69683"/>
    <s v=""/>
    <s v="UNIDAD DE GESTIÓN PENSIONAL Y PARAFISCALES"/>
    <s v="'2021200500244052"/>
    <s v="25000234200020200026900"/>
    <n v="69683"/>
    <s v=""/>
    <s v="CAJA NACIONAL DE PREVISION SOCIAL CAJANAL E.I.C.E. - EN LIQUIDACION"/>
    <s v="PENSION GRACIA"/>
    <s v="TIEMPOS NACIONALES"/>
    <s v="25000234200020200026900"/>
    <s v="PEDRO ANTONIO RIVERA"/>
    <s v="19232748"/>
    <s v="PEDRO ANTONIO RIVERA"/>
    <s v="19232748"/>
    <n v="1"/>
    <s v="TRIBUNAL ADMINISTRATIVO SECCIÓN SEGUNDA MIXTA - ORAL DE CUNDINAMARCA"/>
    <s v="BOGOTA, D.C."/>
    <s v="BOGOTA, D. C."/>
    <s v="DEFENSA PASIVA PENSIONES"/>
    <s v="NULIDAD Y RESTABLECIMIENTO DEL DERECHO"/>
    <s v="ADMINISTRATIVA"/>
    <s v="PENSION GRACIA"/>
    <n v="115576760"/>
    <s v=""/>
    <n v="115576760"/>
    <d v="2020-03-05T00:00:00"/>
    <d v="2021-01-19T00:00:00"/>
    <d v="2021-02-16T00:00:00"/>
    <s v="ENE FEB 2021"/>
    <s v="PRIMERA INSTANCIA INICIO Y FIJACION DEL LITIGIO"/>
    <s v="NOTIFICACION DE LA DEMANDA"/>
    <d v="2021-02-08T00:00:00"/>
    <d v="2021-02-16T00:00:00"/>
    <s v=""/>
    <m/>
    <m/>
    <x v="0"/>
    <n v="6"/>
    <x v="0"/>
    <n v="0"/>
    <n v="0"/>
    <n v="0"/>
    <n v="0"/>
    <n v="0"/>
    <n v="0"/>
    <n v="0"/>
    <m/>
    <m/>
    <n v="0"/>
    <n v="37080"/>
    <n v="0"/>
    <x v="0"/>
  </r>
  <r>
    <n v="172"/>
    <s v="69685"/>
    <s v=""/>
    <s v="UNIDAD DE GESTIÓN PENSIONAL Y PARAFISCALES"/>
    <s v="'2021200500255222"/>
    <s v="11001310503320200002600"/>
    <n v="69685"/>
    <s v=""/>
    <s v="INSTITUTO DE SEGUROS SOCIALES EN LIQUIDACIÓN"/>
    <s v="PENSION JUBILACION CONVENCION COLECTIVA"/>
    <s v=""/>
    <s v="11001310503320200002600"/>
    <s v="AMPARO LUCIA OLAYA SEGURA"/>
    <s v="51644694"/>
    <s v="AMPARO LUCIA OLAYA SEGURA"/>
    <s v="51644694"/>
    <n v="1"/>
    <s v="JUZGADO 033 LABORAL DE CIRCUITO DE BOGOTÁ D.C."/>
    <s v="BOGOTA, D.C."/>
    <s v="BOGOTA, D. C."/>
    <s v="DEFENSA PASIVA PENSIONES"/>
    <s v="ORDINARIO LABORAL"/>
    <s v="ORDINARIA"/>
    <s v="PENSION JUBILACION CONVENCION COLECTIVA"/>
    <n v="18433863"/>
    <s v=""/>
    <n v="18433863"/>
    <d v="2020-01-22T00:00:00"/>
    <d v="2020-08-12T00:00:00"/>
    <d v="2021-02-16T00:00:00"/>
    <s v="ENE FEB 2021"/>
    <s v="PRIMERA INSTANCIA INICIO Y FIJACION DEL LITIGIO"/>
    <s v="CONTESTACION DE LA DEMANDA"/>
    <d v="2021-02-23T00:00:00"/>
    <d v="2021-02-23T00:00:00"/>
    <d v="2021-02-24T00:00:00"/>
    <m/>
    <m/>
    <x v="6"/>
    <n v="0"/>
    <x v="0"/>
    <n v="0"/>
    <n v="0"/>
    <n v="0"/>
    <n v="0"/>
    <n v="0"/>
    <n v="0"/>
    <n v="0"/>
    <m/>
    <m/>
    <n v="0"/>
    <n v="37080"/>
    <n v="0"/>
    <x v="1"/>
  </r>
  <r>
    <n v="173"/>
    <s v="69693"/>
    <s v=""/>
    <s v="UNIDAD DE GESTIÓN PENSIONAL Y PARAFISCALES"/>
    <s v="'2021200500251172"/>
    <s v="11001333704420200016700"/>
    <n v="69693"/>
    <s v=""/>
    <s v="CAJA NACIONAL DE PREVISION SOCIAL CAJANAL E.I.C.E. - EN LIQUIDACION"/>
    <s v="IMPROCEDENCIA DE COBRO DE APORTES PATRONALES NO COTIZADOS"/>
    <s v="DEVOLUCION DE DINEROS POR CONCEPTO DE APORTES PATRONALES"/>
    <s v="11001333704420200016700"/>
    <s v="REGISTRADURIA NACIONAL DEL ESTADO CIVIL"/>
    <s v="899999040"/>
    <s v="HERIBERTO ANGEL LUQUETTA"/>
    <s v="12578138"/>
    <n v="1"/>
    <s v="JUZGADO 044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51354692"/>
    <s v=""/>
    <n v="51354692"/>
    <d v="2020-07-24T00:00:00"/>
    <d v="2021-01-22T00:00:00"/>
    <d v="2021-02-16T00:00:00"/>
    <s v="ENE FEB 2021"/>
    <s v="PRIMERA INSTANCIA INICIO Y FIJACION DEL LITIGIO"/>
    <s v="NOTIFICACION DE LA DEMANDA"/>
    <d v="2021-02-08T00:00:00"/>
    <d v="2021-02-16T00:00:00"/>
    <s v=""/>
    <m/>
    <m/>
    <x v="0"/>
    <n v="6"/>
    <x v="0"/>
    <n v="0"/>
    <n v="0"/>
    <n v="0"/>
    <n v="0"/>
    <n v="0"/>
    <n v="0"/>
    <n v="0"/>
    <m/>
    <m/>
    <n v="0"/>
    <n v="37080"/>
    <n v="0"/>
    <x v="0"/>
  </r>
  <r>
    <n v="174"/>
    <s v="69703"/>
    <s v=""/>
    <s v="UNIDAD DE GESTIÓN PENSIONAL Y PARAFISCALES"/>
    <s v="'2021200500262282"/>
    <s v="11001334204720190047300"/>
    <n v="69703"/>
    <s v=""/>
    <s v="CAJA NACIONAL DE PREVISION SOCIAL CAJANAL E.I.C.E. - EN LIQUIDACION"/>
    <s v="PROCESO EJECUTIVO"/>
    <s v="MANDAMIENTO DE PAGO POR CONCEPTO DE INTERESES"/>
    <s v="11001334204720190047300"/>
    <s v="MARTHA CELINA MOLANO DE TRUJILLO"/>
    <s v="41384873"/>
    <s v="MARTHA CELINA MOLANO DE TRUJILLO"/>
    <s v="41384873"/>
    <n v="1"/>
    <s v="JUZGADO 047 ADMINISTRATIVO DE CIRCUITO JUDICIAL DE BOGOTÁ D.C."/>
    <s v="BOGOTA, D.C."/>
    <s v="BOGOTA, D. C."/>
    <s v="DEFENSA PASIVA PENSIONES"/>
    <s v="PROCESO EJECUTIVO"/>
    <s v="CONTENCIOSO ADMINISTRATIVA"/>
    <s v="PROCESO EJECUTIVO"/>
    <n v="4498919"/>
    <s v=""/>
    <n v="4498919"/>
    <d v="2019-10-24T00:00:00"/>
    <d v="2021-01-25T00:00:00"/>
    <d v="2021-02-16T00:00:00"/>
    <s v="ENE FEB 2021"/>
    <s v="PRIMERA INSTANCIA INICIO Y FIJACION DEL LITIGIO"/>
    <s v="PRESENTACION DE RECURSO DE REPOSICION"/>
    <d v="2021-02-17T00:00:00"/>
    <d v="2021-02-17T00:00:00"/>
    <s v=""/>
    <m/>
    <m/>
    <x v="2"/>
    <n v="0"/>
    <x v="0"/>
    <n v="0"/>
    <n v="0"/>
    <n v="0"/>
    <n v="0"/>
    <n v="0"/>
    <n v="0"/>
    <n v="0"/>
    <m/>
    <m/>
    <n v="0"/>
    <n v="37080"/>
    <n v="0"/>
    <x v="1"/>
  </r>
  <r>
    <n v="175"/>
    <s v="69790"/>
    <s v=""/>
    <s v="UNIDAD DE GESTIÓN PENSIONAL Y PARAFISCALES"/>
    <s v="'2021200000292222"/>
    <s v="11001310501420190053700"/>
    <n v="69790"/>
    <s v=""/>
    <s v="CAJA AGRARIA"/>
    <s v="PENSION JUBILACION CONVENCION COLECTIVA"/>
    <s v=""/>
    <s v="11001310501420190053700"/>
    <s v="CARLOS ALBERTO ECHEVERRY SALAMANCA"/>
    <s v="17628266"/>
    <s v="CARLOS ALBERTO ECHEVERRY SALAMANCA"/>
    <s v="17628266"/>
    <n v="1"/>
    <s v="JUZGADO 014 LABORAL DE CIRCUITO DE BOGOTÁ D.C."/>
    <s v="BOGOTA, D.C."/>
    <s v="BOGOTA, D. C."/>
    <s v="DEFENSA PASIVA PENSIONES"/>
    <s v="ORDINARIO LABORAL"/>
    <s v="ORDINARIA"/>
    <s v="PROCESO EJECUTIVO"/>
    <n v="83639716"/>
    <s v=""/>
    <n v="83639716"/>
    <d v="2019-07-29T00:00:00"/>
    <d v="2019-09-02T00:00:00"/>
    <d v="2021-02-19T00:00:00"/>
    <s v="ENE FEB 2021"/>
    <s v="PRIMERA INSTANCIA INICIO Y FIJACION DEL LITIGIO"/>
    <s v="PRESENTACION DE RECURSO DE REPOSICION"/>
    <d v="2021-02-16T00:00:00"/>
    <d v="2021-02-19T00:00:00"/>
    <s v=""/>
    <m/>
    <m/>
    <x v="2"/>
    <n v="3"/>
    <x v="1"/>
    <n v="1"/>
    <n v="0"/>
    <n v="0"/>
    <n v="0"/>
    <n v="0"/>
    <n v="0"/>
    <n v="0"/>
    <m/>
    <m/>
    <n v="0"/>
    <n v="37080"/>
    <n v="0"/>
    <x v="1"/>
  </r>
  <r>
    <n v="176"/>
    <s v="69848"/>
    <s v=""/>
    <s v="UNIDAD DE GESTIÓN PENSIONAL Y PARAFISCALES"/>
    <s v="'2021200500309812"/>
    <s v="11001333704420200016900"/>
    <n v="69848"/>
    <s v=""/>
    <s v="CAJA NACIONAL DE PREVISION SOCIAL CAJANAL E.I.C.E. - EN LIQUIDACION"/>
    <s v="IMPROCEDENCIA DE COBRO DE APORTES PATRONALES NO COTIZADOS"/>
    <s v=""/>
    <s v="11001333704420200016900"/>
    <s v="REGISTRADURIA NACIONAL DEL ESTADO CIVIL"/>
    <s v="899999737"/>
    <s v="BALDOMERO QUEZADA RESTREPO"/>
    <s v="3339879"/>
    <n v="1"/>
    <s v="JUZGADO 044 SECCIÓN CUARTA - ORAL ADMINISTRATIVO DE BOGOTÁ D.C."/>
    <s v="BOGOTA, D.C."/>
    <s v="BOGOTA, D. C."/>
    <s v="DEFENSA PASIVA PENSIONES"/>
    <s v="NULIDAD Y RESTABLECIMIENTO DEL DERECHO"/>
    <s v="CONTENCIOSO ADMINISTRATIVA"/>
    <s v="IMPROCEDENCIA DE COBRO DE APORTES PATRONALES NO COTIZADOS"/>
    <n v="2618595"/>
    <s v=""/>
    <n v="2618595"/>
    <d v="2020-07-24T00:00:00"/>
    <d v="2021-01-22T00:00:00"/>
    <d v="2021-02-23T00:00:00"/>
    <s v="ENE FEB 2021"/>
    <s v="PRIMERA INSTANCIA INICIO Y FIJACION DEL LITIGIO"/>
    <s v="MEMORIAL PRONUNCIAMIENTO MEDIDA CAUTELAR"/>
    <d v="2021-02-22T00:00:00"/>
    <d v="2021-02-24T00:00:00"/>
    <s v=""/>
    <m/>
    <m/>
    <x v="2"/>
    <n v="2"/>
    <x v="0"/>
    <n v="1"/>
    <n v="0"/>
    <n v="0"/>
    <n v="0"/>
    <n v="0"/>
    <n v="0"/>
    <n v="0"/>
    <m/>
    <m/>
    <n v="0"/>
    <n v="37080"/>
    <n v="0"/>
    <x v="1"/>
  </r>
  <r>
    <n v="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n v="1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n v="0"/>
    <x v="0"/>
    <n v="0"/>
    <n v="0"/>
    <n v="0"/>
    <n v="0"/>
    <n v="0"/>
    <n v="0"/>
    <n v="0"/>
    <m/>
    <m/>
    <n v="0"/>
    <n v="37080"/>
    <n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m/>
    <x v="2"/>
    <m/>
    <m/>
    <m/>
    <m/>
    <m/>
    <m/>
    <m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B7E7B5-43DD-4D9E-AC92-F16C8DE191CB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rowHeaderCaption="Clasificación">
  <location ref="A3:D6" firstHeaderRow="1" firstDataRow="2" firstDataCol="1" rowPageCount="1" colPageCount="1"/>
  <pivotFields count="54"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7"/>
        <item x="0"/>
        <item x="1"/>
        <item x="2"/>
        <item x="3"/>
        <item x="4"/>
        <item x="5"/>
        <item x="6"/>
        <item x="8"/>
        <item t="default"/>
      </items>
    </pivotField>
    <pivotField numFmtId="1" showAll="0"/>
    <pivotField axis="axisPage" multipleItemSelectionAllowed="1" showAll="0">
      <items count="4">
        <item h="1" x="0"/>
        <item x="1"/>
        <item h="1" x="2"/>
        <item t="default"/>
      </items>
    </pivotField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5">
        <item x="1"/>
        <item x="2"/>
        <item x="3"/>
        <item x="0"/>
        <item t="default"/>
      </items>
    </pivotField>
  </pivotFields>
  <rowFields count="1">
    <field x="38"/>
  </rowFields>
  <rowItems count="2">
    <i>
      <x v="3"/>
    </i>
    <i t="grand">
      <x/>
    </i>
  </rowItems>
  <colFields count="1">
    <field x="53"/>
  </colFields>
  <colItems count="3">
    <i>
      <x/>
    </i>
    <i>
      <x v="1"/>
    </i>
    <i t="grand">
      <x/>
    </i>
  </colItems>
  <pageFields count="1">
    <pageField fld="40" hier="-1"/>
  </pageFields>
  <dataFields count="1">
    <dataField name="Cantidad" fld="1" subtotal="count" baseField="0" baseItem="0"/>
  </dataFields>
  <formats count="8">
    <format dxfId="9">
      <pivotArea collapsedLevelsAreSubtotals="1" fieldPosition="0">
        <references count="2">
          <reference field="38" count="0"/>
          <reference field="40" count="0" selected="0"/>
        </references>
      </pivotArea>
    </format>
    <format dxfId="8">
      <pivotArea outline="0" collapsedLevelsAreSubtotals="1" fieldPosition="0"/>
    </format>
    <format dxfId="7">
      <pivotArea dataOnly="0" labelOnly="1" fieldPosition="0">
        <references count="1">
          <reference field="53" count="2">
            <x v="0"/>
            <x v="1"/>
          </reference>
        </references>
      </pivotArea>
    </format>
    <format dxfId="6">
      <pivotArea dataOnly="0" labelOnly="1" grandCol="1" outline="0" fieldPosition="0"/>
    </format>
    <format dxfId="5">
      <pivotArea outline="0" collapsedLevelsAreSubtotals="1" fieldPosition="0"/>
    </format>
    <format dxfId="4">
      <pivotArea dataOnly="0" labelOnly="1" fieldPosition="0">
        <references count="1">
          <reference field="53" count="2">
            <x v="0"/>
            <x v="1"/>
          </reference>
        </references>
      </pivotArea>
    </format>
    <format dxfId="3">
      <pivotArea dataOnly="0" labelOnly="1" grandCol="1" outline="0" fieldPosition="0"/>
    </format>
    <format dxfId="2">
      <pivotArea dataOnly="0" labelOnly="1" outline="0" fieldPosition="0">
        <references count="1">
          <reference field="4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75074-135A-41E9-B6DF-5FF2E7203F6A}">
  <sheetPr codeName="Hoja5"/>
  <dimension ref="A1:E6"/>
  <sheetViews>
    <sheetView workbookViewId="0"/>
  </sheetViews>
  <sheetFormatPr baseColWidth="10" defaultRowHeight="15"/>
  <cols>
    <col min="1" max="1" width="14.28515625" bestFit="1" customWidth="1"/>
    <col min="2" max="2" width="22.42578125" bestFit="1" customWidth="1"/>
    <col min="3" max="3" width="2" bestFit="1" customWidth="1"/>
    <col min="4" max="5" width="12.5703125" bestFit="1" customWidth="1"/>
  </cols>
  <sheetData>
    <row r="1" spans="1:5">
      <c r="A1" s="58" t="s">
        <v>69</v>
      </c>
      <c r="B1" s="18" t="s">
        <v>861</v>
      </c>
    </row>
    <row r="3" spans="1:5">
      <c r="A3" s="58" t="s">
        <v>382</v>
      </c>
      <c r="B3" s="58" t="s">
        <v>383</v>
      </c>
    </row>
    <row r="4" spans="1:5">
      <c r="A4" s="58" t="s">
        <v>381</v>
      </c>
      <c r="B4" s="29">
        <v>1</v>
      </c>
      <c r="C4" s="29">
        <v>2</v>
      </c>
      <c r="D4" s="29" t="s">
        <v>380</v>
      </c>
      <c r="E4" s="29"/>
    </row>
    <row r="5" spans="1:5">
      <c r="A5" s="59" t="s">
        <v>275</v>
      </c>
      <c r="B5" s="61">
        <v>3</v>
      </c>
      <c r="C5" s="61">
        <v>2</v>
      </c>
      <c r="D5" s="61">
        <v>5</v>
      </c>
      <c r="E5" s="29"/>
    </row>
    <row r="6" spans="1:5">
      <c r="A6" s="59" t="s">
        <v>380</v>
      </c>
      <c r="B6" s="61">
        <v>3</v>
      </c>
      <c r="C6" s="61">
        <v>2</v>
      </c>
      <c r="D6" s="61">
        <v>5</v>
      </c>
      <c r="E6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E086-FFC4-49B3-BB47-8216F3DF93C7}">
  <sheetPr codeName="Hoja1" filterMode="1"/>
  <dimension ref="A1:BB1005"/>
  <sheetViews>
    <sheetView tabSelected="1" workbookViewId="0">
      <pane xSplit="3" ySplit="5" topLeftCell="Y6" activePane="bottomRight" state="frozen"/>
      <selection pane="topRight" activeCell="D1" sqref="D1"/>
      <selection pane="bottomLeft" activeCell="A6" sqref="A6"/>
      <selection pane="bottomRight" activeCell="AG261" sqref="AG261"/>
    </sheetView>
  </sheetViews>
  <sheetFormatPr baseColWidth="10" defaultRowHeight="15"/>
  <cols>
    <col min="1" max="1" width="5" bestFit="1" customWidth="1"/>
    <col min="34" max="34" width="17.42578125" bestFit="1" customWidth="1"/>
    <col min="35" max="35" width="17.85546875" customWidth="1"/>
    <col min="36" max="36" width="14.140625" customWidth="1"/>
    <col min="37" max="38" width="13.140625" customWidth="1"/>
    <col min="39" max="39" width="13.85546875" customWidth="1"/>
    <col min="40" max="40" width="15.140625" customWidth="1"/>
    <col min="41" max="41" width="10.7109375" customWidth="1"/>
    <col min="42" max="42" width="9.5703125" customWidth="1"/>
    <col min="43" max="43" width="15.140625" hidden="1" customWidth="1"/>
    <col min="44" max="45" width="13.5703125" hidden="1" customWidth="1"/>
    <col min="46" max="46" width="19" hidden="1" customWidth="1"/>
    <col min="47" max="47" width="16" hidden="1" customWidth="1"/>
    <col min="48" max="48" width="18" hidden="1" customWidth="1"/>
    <col min="49" max="49" width="16.85546875" hidden="1" customWidth="1"/>
    <col min="50" max="50" width="16.28515625" hidden="1" customWidth="1"/>
    <col min="51" max="51" width="15.140625" hidden="1" customWidth="1"/>
    <col min="52" max="52" width="14.140625" style="1" hidden="1" customWidth="1"/>
    <col min="53" max="53" width="16.5703125" style="2" hidden="1" customWidth="1"/>
  </cols>
  <sheetData>
    <row r="1" spans="1:54" ht="15.75">
      <c r="A1" s="28" t="s">
        <v>267</v>
      </c>
    </row>
    <row r="2" spans="1:54" ht="15.75">
      <c r="A2" s="28" t="s">
        <v>268</v>
      </c>
      <c r="AO2" s="19" t="s">
        <v>92</v>
      </c>
      <c r="AP2">
        <f>SUM(AP3:AP4)</f>
        <v>1000</v>
      </c>
    </row>
    <row r="3" spans="1:54" ht="15.75">
      <c r="A3" s="28" t="s">
        <v>269</v>
      </c>
      <c r="AK3" s="17" t="s">
        <v>77</v>
      </c>
      <c r="AO3" t="s">
        <v>76</v>
      </c>
      <c r="AP3">
        <f>COUNTIF($AO$6:$AO$1048576,AO3)</f>
        <v>5</v>
      </c>
      <c r="AV3" s="19"/>
    </row>
    <row r="4" spans="1:54">
      <c r="AK4" s="18">
        <f>COUNTIF($AK$6:$AK$1048576,"NO")</f>
        <v>0</v>
      </c>
      <c r="AO4" t="s">
        <v>77</v>
      </c>
      <c r="AP4">
        <f>COUNTIF($AO$6:$AO$1048576,AO4)</f>
        <v>995</v>
      </c>
      <c r="BA4" s="20">
        <f>SUM(BA6:BA1048576)</f>
        <v>0</v>
      </c>
    </row>
    <row r="5" spans="1:54" s="12" customFormat="1" ht="75">
      <c r="A5" s="23" t="s">
        <v>266</v>
      </c>
      <c r="B5" s="7" t="s">
        <v>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22</v>
      </c>
      <c r="Y5" s="7" t="s">
        <v>23</v>
      </c>
      <c r="Z5" s="7" t="s">
        <v>24</v>
      </c>
      <c r="AA5" s="7" t="s">
        <v>25</v>
      </c>
      <c r="AB5" s="7" t="s">
        <v>26</v>
      </c>
      <c r="AC5" s="7" t="s">
        <v>27</v>
      </c>
      <c r="AD5" s="7" t="s">
        <v>28</v>
      </c>
      <c r="AE5" s="7" t="s">
        <v>29</v>
      </c>
      <c r="AF5" s="7" t="s">
        <v>30</v>
      </c>
      <c r="AG5" s="7" t="s">
        <v>31</v>
      </c>
      <c r="AH5" s="15" t="s">
        <v>32</v>
      </c>
      <c r="AI5" s="15" t="s">
        <v>33</v>
      </c>
      <c r="AJ5" s="7" t="s">
        <v>81</v>
      </c>
      <c r="AK5" s="21" t="s">
        <v>83</v>
      </c>
      <c r="AL5" s="21" t="s">
        <v>80</v>
      </c>
      <c r="AM5" s="7" t="s">
        <v>78</v>
      </c>
      <c r="AN5" s="9" t="s">
        <v>75</v>
      </c>
      <c r="AO5" s="9" t="s">
        <v>69</v>
      </c>
      <c r="AP5" s="9" t="s">
        <v>74</v>
      </c>
      <c r="AQ5" s="10" t="s">
        <v>87</v>
      </c>
      <c r="AR5" s="10" t="s">
        <v>88</v>
      </c>
      <c r="AS5" s="10" t="s">
        <v>90</v>
      </c>
      <c r="AT5" s="10" t="s">
        <v>86</v>
      </c>
      <c r="AU5" s="10" t="s">
        <v>79</v>
      </c>
      <c r="AV5" s="10" t="s">
        <v>91</v>
      </c>
      <c r="AW5" s="10" t="s">
        <v>85</v>
      </c>
      <c r="AX5" s="10" t="s">
        <v>84</v>
      </c>
      <c r="AY5" s="8" t="s">
        <v>71</v>
      </c>
      <c r="AZ5" s="11" t="s">
        <v>70</v>
      </c>
      <c r="BA5" s="11" t="s">
        <v>72</v>
      </c>
      <c r="BB5" s="9" t="s">
        <v>860</v>
      </c>
    </row>
    <row r="6" spans="1:54" ht="15.75" hidden="1">
      <c r="A6" s="13">
        <v>1</v>
      </c>
      <c r="B6" s="62" t="s">
        <v>862</v>
      </c>
      <c r="C6" s="63" t="s">
        <v>863</v>
      </c>
      <c r="D6" s="63" t="s">
        <v>384</v>
      </c>
      <c r="E6" s="63" t="s">
        <v>864</v>
      </c>
      <c r="F6" s="63" t="s">
        <v>865</v>
      </c>
      <c r="G6" s="63">
        <v>63051</v>
      </c>
      <c r="H6" s="63" t="s">
        <v>486</v>
      </c>
      <c r="I6" s="63" t="s">
        <v>385</v>
      </c>
      <c r="J6" s="63" t="s">
        <v>537</v>
      </c>
      <c r="K6" s="63" t="s">
        <v>538</v>
      </c>
      <c r="L6" s="63" t="s">
        <v>866</v>
      </c>
      <c r="M6" s="63" t="s">
        <v>867</v>
      </c>
      <c r="N6" s="63" t="s">
        <v>868</v>
      </c>
      <c r="O6" s="63" t="s">
        <v>867</v>
      </c>
      <c r="P6" s="63" t="s">
        <v>868</v>
      </c>
      <c r="Q6" s="63">
        <v>1</v>
      </c>
      <c r="R6" s="63" t="s">
        <v>733</v>
      </c>
      <c r="S6" s="63" t="s">
        <v>523</v>
      </c>
      <c r="T6" s="63" t="s">
        <v>524</v>
      </c>
      <c r="U6" s="63" t="s">
        <v>525</v>
      </c>
      <c r="V6" s="63" t="s">
        <v>526</v>
      </c>
      <c r="W6" s="63" t="s">
        <v>544</v>
      </c>
      <c r="X6" s="63" t="s">
        <v>537</v>
      </c>
      <c r="Y6" s="63">
        <v>110343680</v>
      </c>
      <c r="Z6" s="63" t="s">
        <v>486</v>
      </c>
      <c r="AA6" s="63">
        <v>110343680</v>
      </c>
      <c r="AB6" s="64">
        <v>43895</v>
      </c>
      <c r="AC6" s="64">
        <v>44015</v>
      </c>
      <c r="AD6" s="64">
        <v>44063.523182870369</v>
      </c>
      <c r="AE6" s="63" t="s">
        <v>799</v>
      </c>
      <c r="AF6" s="63" t="s">
        <v>535</v>
      </c>
      <c r="AG6" s="63" t="s">
        <v>45</v>
      </c>
      <c r="AH6" s="64">
        <v>44280.859895833331</v>
      </c>
      <c r="AI6" s="64">
        <v>44280.857361111113</v>
      </c>
      <c r="AJ6" s="64" t="s">
        <v>486</v>
      </c>
      <c r="AK6" s="27"/>
      <c r="AL6" s="27"/>
      <c r="AM6" s="24" t="str">
        <f>IF(AG6="","",IFERROR(VLOOKUP($AG6,Listas!$C$1:$D$1000,2,0),"No existe"))</f>
        <v>ACTUACIONES</v>
      </c>
      <c r="AN6" s="3">
        <f>IF(OR(AH6="",AI6=""),0,NETWORKDAYS.INTL(AH6,AI6,1,Listas!$A$2:$A$19)-1)</f>
        <v>0</v>
      </c>
      <c r="AO6" s="16" t="str">
        <f>IF(OR(AM6="",AM6="No existe"),"No",IF(AN6&gt;=VLOOKUP(AM6,Tabla!$C$5:$I$23,7,0),"Si","No"))</f>
        <v>No</v>
      </c>
      <c r="AP6" s="3">
        <f>IF(OR(AM6="",AM6="No existe"),0,IF(AN6=0,0,IF(AN6&gt;=VLOOKUP(AM6,Tabla!$C$5:$I$23,7,0),AN6-VLOOKUP(AM6,Tabla!$C$5:$I$23,7,0),0)+1))</f>
        <v>0</v>
      </c>
      <c r="AQ6" s="4">
        <f>IF(AND(AM6="Liquidación del credito",AP6&gt;=1,AP6&lt;2),0.2%,IF(AND(AM6="Liquidación del credito",AP6&gt;=2),0.5%,0))</f>
        <v>0</v>
      </c>
      <c r="AR6" s="4">
        <f>IF(AND(AM6="Genérica",AP6&gt;=3,AP6&lt;7),2%,IF(AND(AM6="Genérica",AP6&gt;=7),5%,0))</f>
        <v>0</v>
      </c>
      <c r="AS6" s="4">
        <f>IF(AND(AM6="Sentencia",AP6&gt;=2,AP6&lt;=5),3%,IF(AND(AM6="Sentencia",AP6&gt;=6),6%,0))</f>
        <v>0</v>
      </c>
      <c r="AT6" s="4">
        <f t="shared" ref="AT6" si="0">IF(OR(AK6="SI",AK6=""),0,IF(AND(AK6="NO",OR(AG6="EXCEPCIONES DE FONDO O MERITO",AG6="PRESENTACION DE RECURSO DE APELACION CONTRA SENTENCIA",AG6="CONTESTACION DE LA DEMANDA",AG6="PRESENTACION DE EXCEPCIONES PREVIAS"),$AK$4=1),20%,IF(AND(AK6="NO",OR(AG6="EXCEPCIONES DE FONDO O MERITO",AG6="PRESENTACION DE RECURSO DE APELACION CONTRA SENTENCIA",AG6="CONTESTACION DE LA DEMANDA",AG6="PRESENTACION DE EXCEPCIONES PREVIAS"),$AK$4&gt;1),30%,0)))</f>
        <v>0</v>
      </c>
      <c r="AU6" s="4">
        <f>IF(OR(AK6="SI",AK6=""),0,IF(AND(AK6="NO",(IFERROR(SEARCH("AUDIENCIA",AG6,1),0))&gt;0,$AK$4=1),5%,IF(AND(AK6="NO",(IFERROR(SEARCH("AUDIENCIA",AG6,1),0))&gt;0,$AK$4&gt;1),10%,0)))</f>
        <v>0</v>
      </c>
      <c r="AV6" s="4">
        <f>IF(OR(AK6="SI",AK6=""),0,IF(AND(AK6="NO",AG6="PRESENTACION DE LA DEMANDA DE RECONVENCION"),2%,0))</f>
        <v>0</v>
      </c>
      <c r="AW6" s="4"/>
      <c r="AX6" s="4"/>
      <c r="AY6" s="4">
        <f>SUM(AQ6:AX6)</f>
        <v>0</v>
      </c>
      <c r="AZ6" s="5">
        <v>37080</v>
      </c>
      <c r="BA6" s="6">
        <f>ROUND(AY6*AZ6,0)</f>
        <v>0</v>
      </c>
      <c r="BB6" s="3">
        <f>IF(OR(AM6="",AM6="No existe"),0,IF(AP6&lt;=VLOOKUP(AM6,Tabla!$C$5:$I$23,2,0),1,2))</f>
        <v>1</v>
      </c>
    </row>
    <row r="7" spans="1:54" ht="15.75" hidden="1">
      <c r="A7" s="13">
        <f>+A6+1</f>
        <v>2</v>
      </c>
      <c r="B7" s="62" t="s">
        <v>514</v>
      </c>
      <c r="C7" s="63" t="s">
        <v>869</v>
      </c>
      <c r="D7" s="63" t="s">
        <v>384</v>
      </c>
      <c r="E7" s="63" t="s">
        <v>870</v>
      </c>
      <c r="F7" s="63" t="s">
        <v>846</v>
      </c>
      <c r="G7" s="63">
        <v>69683</v>
      </c>
      <c r="H7" s="63" t="s">
        <v>486</v>
      </c>
      <c r="I7" s="63" t="s">
        <v>385</v>
      </c>
      <c r="J7" s="63" t="s">
        <v>537</v>
      </c>
      <c r="K7" s="63" t="s">
        <v>538</v>
      </c>
      <c r="L7" s="63" t="s">
        <v>846</v>
      </c>
      <c r="M7" s="63" t="s">
        <v>847</v>
      </c>
      <c r="N7" s="63" t="s">
        <v>848</v>
      </c>
      <c r="O7" s="63" t="s">
        <v>847</v>
      </c>
      <c r="P7" s="63" t="s">
        <v>848</v>
      </c>
      <c r="Q7" s="63">
        <v>1</v>
      </c>
      <c r="R7" s="63" t="s">
        <v>733</v>
      </c>
      <c r="S7" s="63" t="s">
        <v>523</v>
      </c>
      <c r="T7" s="63" t="s">
        <v>524</v>
      </c>
      <c r="U7" s="63" t="s">
        <v>525</v>
      </c>
      <c r="V7" s="63" t="s">
        <v>526</v>
      </c>
      <c r="W7" s="63" t="s">
        <v>527</v>
      </c>
      <c r="X7" s="63" t="s">
        <v>537</v>
      </c>
      <c r="Y7" s="63">
        <v>115576760</v>
      </c>
      <c r="Z7" s="63" t="s">
        <v>486</v>
      </c>
      <c r="AA7" s="63">
        <v>115576760</v>
      </c>
      <c r="AB7" s="64">
        <v>43895</v>
      </c>
      <c r="AC7" s="64">
        <v>44215</v>
      </c>
      <c r="AD7" s="64">
        <v>44243.397037037037</v>
      </c>
      <c r="AE7" s="63" t="s">
        <v>834</v>
      </c>
      <c r="AF7" s="63" t="s">
        <v>596</v>
      </c>
      <c r="AG7" s="63" t="s">
        <v>34</v>
      </c>
      <c r="AH7" s="64">
        <v>44280.846412037034</v>
      </c>
      <c r="AI7" s="64">
        <v>44280.843715277777</v>
      </c>
      <c r="AJ7" s="64">
        <v>44315.980555555558</v>
      </c>
      <c r="AK7" s="27"/>
      <c r="AL7" s="27"/>
      <c r="AM7" s="24" t="str">
        <f>IF(AG7="","",IFERROR(VLOOKUP($AG7,Listas!$C$1:$D$1000,2,0),"No existe"))</f>
        <v>CONTESTACIÓN_DE_DEMANDAS</v>
      </c>
      <c r="AN7" s="3">
        <f>IF(OR(AH7="",AI7=""),0,NETWORKDAYS.INTL(AH7,AI7,1,Listas!$A$2:$A$19)-1)</f>
        <v>0</v>
      </c>
      <c r="AO7" s="16" t="str">
        <f>IF(OR(AM7="",AM7="No existe"),"No",IF(AN7&gt;=VLOOKUP(AM7,Tabla!$C$5:$I$23,7,0),"Si","No"))</f>
        <v>No</v>
      </c>
      <c r="AP7" s="3">
        <f>IF(OR(AM7="",AM7="No existe"),0,IF(AN7=0,0,IF(AN7&gt;=VLOOKUP(AM7,Tabla!$C$5:$I$23,7,0),AN7-VLOOKUP(AM7,Tabla!$C$5:$I$23,7,0),0)+1))</f>
        <v>0</v>
      </c>
      <c r="AQ7" s="4">
        <f t="shared" ref="AQ7:AQ70" si="1">IF(AND(AM7="Liquidación del credito",AP7&gt;=1,AP7&lt;2),0.2%,IF(AND(AM7="Liquidación del credito",AP7&gt;=2),0.5%,0))</f>
        <v>0</v>
      </c>
      <c r="AR7" s="4">
        <f t="shared" ref="AR7:AR70" si="2">IF(AND(AM7="Genérica",AP7&gt;=3,AP7&lt;7),2%,IF(AND(AM7="Genérica",AP7&gt;=7),5%,0))</f>
        <v>0</v>
      </c>
      <c r="AS7" s="4">
        <f t="shared" ref="AS7:AS70" si="3">IF(AND(AM7="Sentencia",AP7&gt;=2,AP7&lt;=5),3%,IF(AND(AM7="Sentencia",AP7&gt;=6),6%,0))</f>
        <v>0</v>
      </c>
      <c r="AT7" s="4">
        <f t="shared" ref="AT7:AT70" si="4">IF(OR(AK7="SI",AK7=""),0,IF(AND(AK7="NO",OR(AG7="EXCEPCIONES DE FONDO O MERITO",AG7="PRESENTACION DE RECURSO DE APELACION CONTRA SENTENCIA",AG7="CONTESTACION DE LA DEMANDA",AG7="PRESENTACION DE EXCEPCIONES PREVIAS"),$AK$4=1),20%,IF(AND(AK7="NO",OR(AG7="EXCEPCIONES DE FONDO O MERITO",AG7="PRESENTACION DE RECURSO DE APELACION CONTRA SENTENCIA",AG7="CONTESTACION DE LA DEMANDA",AG7="PRESENTACION DE EXCEPCIONES PREVIAS"),$AK$4&gt;1),30%,0)))</f>
        <v>0</v>
      </c>
      <c r="AU7" s="4">
        <f t="shared" ref="AU7:AU70" si="5">IF(OR(AK7="SI",AK7=""),0,IF(AND(AK7="NO",(IFERROR(SEARCH("AUDIENCIA",AG7,1),0))&gt;0,$AK$4=1),5%,IF(AND(AK7="NO",(IFERROR(SEARCH("AUDIENCIA",AG7,1),0))&gt;0,$AK$4&gt;1),10%,0)))</f>
        <v>0</v>
      </c>
      <c r="AV7" s="4">
        <f t="shared" ref="AV7:AV70" si="6">IF(OR(AK7="SI",AK7=""),0,IF(AND(AK7="NO",AG7="PRESENTACION DE LA DEMANDA DE RECONVENCION"),2%,0))</f>
        <v>0</v>
      </c>
      <c r="AW7" s="4"/>
      <c r="AX7" s="4"/>
      <c r="AY7" s="4">
        <f t="shared" ref="AY7:AY70" si="7">SUM(AQ7:AX7)</f>
        <v>0</v>
      </c>
      <c r="AZ7" s="5">
        <v>37080</v>
      </c>
      <c r="BA7" s="6">
        <f t="shared" ref="BA7:BA70" si="8">ROUND(AY7*AZ7,0)</f>
        <v>0</v>
      </c>
      <c r="BB7" s="3">
        <f>IF(OR(AM7="",AM7="No existe"),0,IF(AP7&lt;=VLOOKUP(AM7,Tabla!$C$5:$I$23,2,0),1,2))</f>
        <v>1</v>
      </c>
    </row>
    <row r="8" spans="1:54" ht="15.75" hidden="1">
      <c r="A8" s="13">
        <f t="shared" ref="A8:A71" si="9">+A7+1</f>
        <v>3</v>
      </c>
      <c r="B8" s="62" t="s">
        <v>871</v>
      </c>
      <c r="C8" s="63" t="s">
        <v>872</v>
      </c>
      <c r="D8" s="63" t="s">
        <v>384</v>
      </c>
      <c r="E8" s="63" t="s">
        <v>873</v>
      </c>
      <c r="F8" s="63" t="s">
        <v>874</v>
      </c>
      <c r="G8" s="63">
        <v>3632</v>
      </c>
      <c r="H8" s="63" t="s">
        <v>486</v>
      </c>
      <c r="I8" s="63" t="s">
        <v>385</v>
      </c>
      <c r="J8" s="63" t="s">
        <v>577</v>
      </c>
      <c r="K8" s="63" t="s">
        <v>578</v>
      </c>
      <c r="L8" s="63" t="s">
        <v>874</v>
      </c>
      <c r="M8" s="63" t="s">
        <v>875</v>
      </c>
      <c r="N8" s="63" t="s">
        <v>876</v>
      </c>
      <c r="O8" s="63" t="s">
        <v>877</v>
      </c>
      <c r="P8" s="63" t="s">
        <v>878</v>
      </c>
      <c r="Q8" s="63">
        <v>2</v>
      </c>
      <c r="R8" s="63" t="s">
        <v>547</v>
      </c>
      <c r="S8" s="63" t="s">
        <v>523</v>
      </c>
      <c r="T8" s="63" t="s">
        <v>524</v>
      </c>
      <c r="U8" s="63" t="s">
        <v>525</v>
      </c>
      <c r="V8" s="63" t="s">
        <v>526</v>
      </c>
      <c r="W8" s="63" t="s">
        <v>544</v>
      </c>
      <c r="X8" s="63" t="s">
        <v>577</v>
      </c>
      <c r="Y8" s="63">
        <v>76730314</v>
      </c>
      <c r="Z8" s="63">
        <v>80963560</v>
      </c>
      <c r="AA8" s="63">
        <v>76730314</v>
      </c>
      <c r="AB8" s="64">
        <v>42069</v>
      </c>
      <c r="AC8" s="64">
        <v>42124</v>
      </c>
      <c r="AD8" s="64">
        <v>43436.204641203702</v>
      </c>
      <c r="AE8" s="63" t="s">
        <v>545</v>
      </c>
      <c r="AF8" s="63" t="s">
        <v>535</v>
      </c>
      <c r="AG8" s="63" t="s">
        <v>45</v>
      </c>
      <c r="AH8" s="64">
        <v>44280.814062500001</v>
      </c>
      <c r="AI8" s="64">
        <v>44280.811805555553</v>
      </c>
      <c r="AJ8" s="64" t="s">
        <v>486</v>
      </c>
      <c r="AK8" s="27"/>
      <c r="AL8" s="27"/>
      <c r="AM8" s="24" t="str">
        <f>IF(AG8="","",IFERROR(VLOOKUP($AG8,Listas!$C$1:$D$1000,2,0),"No existe"))</f>
        <v>ACTUACIONES</v>
      </c>
      <c r="AN8" s="3">
        <f>IF(OR(AH8="",AI8=""),0,NETWORKDAYS.INTL(AH8,AI8,1,Listas!$A$2:$A$19)-1)</f>
        <v>0</v>
      </c>
      <c r="AO8" s="16" t="str">
        <f>IF(OR(AM8="",AM8="No existe"),"No",IF(AN8&gt;=VLOOKUP(AM8,Tabla!$C$5:$I$23,7,0),"Si","No"))</f>
        <v>No</v>
      </c>
      <c r="AP8" s="3">
        <f>IF(OR(AM8="",AM8="No existe"),0,IF(AN8=0,0,IF(AN8&gt;=VLOOKUP(AM8,Tabla!$C$5:$I$23,7,0),AN8-VLOOKUP(AM8,Tabla!$C$5:$I$23,7,0),0)+1))</f>
        <v>0</v>
      </c>
      <c r="AQ8" s="4">
        <f t="shared" si="1"/>
        <v>0</v>
      </c>
      <c r="AR8" s="4">
        <f t="shared" si="2"/>
        <v>0</v>
      </c>
      <c r="AS8" s="4">
        <f t="shared" si="3"/>
        <v>0</v>
      </c>
      <c r="AT8" s="4">
        <f t="shared" si="4"/>
        <v>0</v>
      </c>
      <c r="AU8" s="4">
        <f t="shared" si="5"/>
        <v>0</v>
      </c>
      <c r="AV8" s="4">
        <f t="shared" si="6"/>
        <v>0</v>
      </c>
      <c r="AW8" s="4"/>
      <c r="AX8" s="4"/>
      <c r="AY8" s="4">
        <f t="shared" si="7"/>
        <v>0</v>
      </c>
      <c r="AZ8" s="5">
        <v>37080</v>
      </c>
      <c r="BA8" s="6">
        <f t="shared" si="8"/>
        <v>0</v>
      </c>
      <c r="BB8" s="3">
        <f>IF(OR(AM8="",AM8="No existe"),0,IF(AP8&lt;=VLOOKUP(AM8,Tabla!$C$5:$I$23,2,0),1,2))</f>
        <v>1</v>
      </c>
    </row>
    <row r="9" spans="1:54" ht="15.75" hidden="1">
      <c r="A9" s="13">
        <f t="shared" si="9"/>
        <v>4</v>
      </c>
      <c r="B9" s="62" t="s">
        <v>879</v>
      </c>
      <c r="C9" s="63" t="s">
        <v>880</v>
      </c>
      <c r="D9" s="63" t="s">
        <v>384</v>
      </c>
      <c r="E9" s="63" t="s">
        <v>881</v>
      </c>
      <c r="F9" s="63" t="s">
        <v>882</v>
      </c>
      <c r="G9" s="63">
        <v>3900</v>
      </c>
      <c r="H9" s="63" t="s">
        <v>486</v>
      </c>
      <c r="I9" s="63" t="s">
        <v>385</v>
      </c>
      <c r="J9" s="63" t="s">
        <v>546</v>
      </c>
      <c r="K9" s="63" t="s">
        <v>883</v>
      </c>
      <c r="L9" s="63" t="s">
        <v>882</v>
      </c>
      <c r="M9" s="63" t="s">
        <v>884</v>
      </c>
      <c r="N9" s="63" t="s">
        <v>885</v>
      </c>
      <c r="O9" s="63" t="s">
        <v>884</v>
      </c>
      <c r="P9" s="63" t="s">
        <v>885</v>
      </c>
      <c r="Q9" s="63">
        <v>1</v>
      </c>
      <c r="R9" s="63" t="s">
        <v>609</v>
      </c>
      <c r="S9" s="63" t="s">
        <v>523</v>
      </c>
      <c r="T9" s="63" t="s">
        <v>524</v>
      </c>
      <c r="U9" s="63" t="s">
        <v>525</v>
      </c>
      <c r="V9" s="63" t="s">
        <v>526</v>
      </c>
      <c r="W9" s="63" t="s">
        <v>544</v>
      </c>
      <c r="X9" s="63" t="s">
        <v>546</v>
      </c>
      <c r="Y9" s="63">
        <v>7340939</v>
      </c>
      <c r="Z9" s="63">
        <v>0</v>
      </c>
      <c r="AA9" s="63">
        <v>7340939</v>
      </c>
      <c r="AB9" s="64">
        <v>42578</v>
      </c>
      <c r="AC9" s="64">
        <v>42608</v>
      </c>
      <c r="AD9" s="64">
        <v>43436.249074074076</v>
      </c>
      <c r="AE9" s="63" t="s">
        <v>588</v>
      </c>
      <c r="AF9" s="63" t="s">
        <v>528</v>
      </c>
      <c r="AG9" s="63" t="s">
        <v>43</v>
      </c>
      <c r="AH9" s="64">
        <v>44280.79954861111</v>
      </c>
      <c r="AI9" s="64">
        <v>44280.7971875</v>
      </c>
      <c r="AJ9" s="64" t="s">
        <v>486</v>
      </c>
      <c r="AK9" s="27"/>
      <c r="AL9" s="27"/>
      <c r="AM9" s="24" t="str">
        <f>IF(AG9="","",IFERROR(VLOOKUP($AG9,Listas!$C$1:$D$1000,2,0),"No existe"))</f>
        <v>ACTUACIONES</v>
      </c>
      <c r="AN9" s="3">
        <f>IF(OR(AH9="",AI9=""),0,NETWORKDAYS.INTL(AH9,AI9,1,Listas!$A$2:$A$19)-1)</f>
        <v>0</v>
      </c>
      <c r="AO9" s="16" t="str">
        <f>IF(OR(AM9="",AM9="No existe"),"No",IF(AN9&gt;=VLOOKUP(AM9,Tabla!$C$5:$I$23,7,0),"Si","No"))</f>
        <v>No</v>
      </c>
      <c r="AP9" s="3">
        <f>IF(OR(AM9="",AM9="No existe"),0,IF(AN9=0,0,IF(AN9&gt;=VLOOKUP(AM9,Tabla!$C$5:$I$23,7,0),AN9-VLOOKUP(AM9,Tabla!$C$5:$I$23,7,0),0)+1))</f>
        <v>0</v>
      </c>
      <c r="AQ9" s="4">
        <f t="shared" si="1"/>
        <v>0</v>
      </c>
      <c r="AR9" s="4">
        <f t="shared" si="2"/>
        <v>0</v>
      </c>
      <c r="AS9" s="4">
        <f t="shared" si="3"/>
        <v>0</v>
      </c>
      <c r="AT9" s="4">
        <f t="shared" si="4"/>
        <v>0</v>
      </c>
      <c r="AU9" s="4">
        <f t="shared" si="5"/>
        <v>0</v>
      </c>
      <c r="AV9" s="4">
        <f t="shared" si="6"/>
        <v>0</v>
      </c>
      <c r="AW9" s="4"/>
      <c r="AX9" s="4"/>
      <c r="AY9" s="4">
        <f t="shared" si="7"/>
        <v>0</v>
      </c>
      <c r="AZ9" s="5">
        <v>37080</v>
      </c>
      <c r="BA9" s="6">
        <f t="shared" si="8"/>
        <v>0</v>
      </c>
      <c r="BB9" s="3">
        <f>IF(OR(AM9="",AM9="No existe"),0,IF(AP9&lt;=VLOOKUP(AM9,Tabla!$C$5:$I$23,2,0),1,2))</f>
        <v>1</v>
      </c>
    </row>
    <row r="10" spans="1:54" ht="15.75" hidden="1">
      <c r="A10" s="13">
        <f t="shared" si="9"/>
        <v>5</v>
      </c>
      <c r="B10" s="62" t="s">
        <v>886</v>
      </c>
      <c r="C10" s="63" t="s">
        <v>887</v>
      </c>
      <c r="D10" s="63" t="s">
        <v>384</v>
      </c>
      <c r="E10" s="63" t="s">
        <v>888</v>
      </c>
      <c r="F10" s="63" t="s">
        <v>889</v>
      </c>
      <c r="G10" s="63">
        <v>50162</v>
      </c>
      <c r="H10" s="63" t="s">
        <v>486</v>
      </c>
      <c r="I10" s="63" t="s">
        <v>385</v>
      </c>
      <c r="J10" s="63" t="s">
        <v>530</v>
      </c>
      <c r="K10" s="63" t="s">
        <v>486</v>
      </c>
      <c r="L10" s="63" t="s">
        <v>889</v>
      </c>
      <c r="M10" s="63" t="s">
        <v>764</v>
      </c>
      <c r="N10" s="63" t="s">
        <v>765</v>
      </c>
      <c r="O10" s="63" t="s">
        <v>890</v>
      </c>
      <c r="P10" s="63" t="s">
        <v>891</v>
      </c>
      <c r="Q10" s="63">
        <v>1</v>
      </c>
      <c r="R10" s="63" t="s">
        <v>533</v>
      </c>
      <c r="S10" s="63" t="s">
        <v>523</v>
      </c>
      <c r="T10" s="63" t="s">
        <v>524</v>
      </c>
      <c r="U10" s="63" t="s">
        <v>525</v>
      </c>
      <c r="V10" s="63" t="s">
        <v>526</v>
      </c>
      <c r="W10" s="63" t="s">
        <v>544</v>
      </c>
      <c r="X10" s="63" t="s">
        <v>530</v>
      </c>
      <c r="Y10" s="63">
        <v>12616331</v>
      </c>
      <c r="Z10" s="63" t="s">
        <v>486</v>
      </c>
      <c r="AA10" s="63" t="s">
        <v>486</v>
      </c>
      <c r="AB10" s="64">
        <v>43759</v>
      </c>
      <c r="AC10" s="64">
        <v>43852</v>
      </c>
      <c r="AD10" s="64">
        <v>43866.440358796295</v>
      </c>
      <c r="AE10" s="63" t="s">
        <v>769</v>
      </c>
      <c r="AF10" s="63" t="s">
        <v>535</v>
      </c>
      <c r="AG10" s="63" t="s">
        <v>342</v>
      </c>
      <c r="AH10" s="64">
        <v>44280.717893518522</v>
      </c>
      <c r="AI10" s="64">
        <v>44280.715856481482</v>
      </c>
      <c r="AJ10" s="64">
        <v>44267.808252314811</v>
      </c>
      <c r="AK10" s="27"/>
      <c r="AL10" s="27"/>
      <c r="AM10" s="24" t="str">
        <f>IF(AG10="","",IFERROR(VLOOKUP($AG10,Listas!$C$1:$D$1000,2,0),"No existe"))</f>
        <v>ACTUACIONES</v>
      </c>
      <c r="AN10" s="3">
        <f>IF(OR(AH10="",AI10=""),0,NETWORKDAYS.INTL(AH10,AI10,1,Listas!$A$2:$A$19)-1)</f>
        <v>0</v>
      </c>
      <c r="AO10" s="16" t="str">
        <f>IF(OR(AM10="",AM10="No existe"),"No",IF(AN10&gt;=VLOOKUP(AM10,Tabla!$C$5:$I$23,7,0),"Si","No"))</f>
        <v>No</v>
      </c>
      <c r="AP10" s="3">
        <f>IF(OR(AM10="",AM10="No existe"),0,IF(AN10=0,0,IF(AN10&gt;=VLOOKUP(AM10,Tabla!$C$5:$I$23,7,0),AN10-VLOOKUP(AM10,Tabla!$C$5:$I$23,7,0),0)+1))</f>
        <v>0</v>
      </c>
      <c r="AQ10" s="4">
        <f t="shared" si="1"/>
        <v>0</v>
      </c>
      <c r="AR10" s="4">
        <f t="shared" si="2"/>
        <v>0</v>
      </c>
      <c r="AS10" s="4">
        <f t="shared" si="3"/>
        <v>0</v>
      </c>
      <c r="AT10" s="4">
        <f t="shared" si="4"/>
        <v>0</v>
      </c>
      <c r="AU10" s="4">
        <f t="shared" si="5"/>
        <v>0</v>
      </c>
      <c r="AV10" s="4">
        <f t="shared" si="6"/>
        <v>0</v>
      </c>
      <c r="AW10" s="4"/>
      <c r="AX10" s="4"/>
      <c r="AY10" s="4">
        <f t="shared" si="7"/>
        <v>0</v>
      </c>
      <c r="AZ10" s="5">
        <v>37080</v>
      </c>
      <c r="BA10" s="6">
        <f t="shared" si="8"/>
        <v>0</v>
      </c>
      <c r="BB10" s="3">
        <f>IF(OR(AM10="",AM10="No existe"),0,IF(AP10&lt;=VLOOKUP(AM10,Tabla!$C$5:$I$23,2,0),1,2))</f>
        <v>1</v>
      </c>
    </row>
    <row r="11" spans="1:54" ht="15.75" hidden="1">
      <c r="A11" s="13">
        <f t="shared" si="9"/>
        <v>6</v>
      </c>
      <c r="B11" s="62" t="s">
        <v>482</v>
      </c>
      <c r="C11" s="63" t="s">
        <v>483</v>
      </c>
      <c r="D11" s="63" t="s">
        <v>384</v>
      </c>
      <c r="E11" s="63" t="s">
        <v>892</v>
      </c>
      <c r="F11" s="63" t="s">
        <v>763</v>
      </c>
      <c r="G11" s="63">
        <v>50158</v>
      </c>
      <c r="H11" s="63" t="s">
        <v>486</v>
      </c>
      <c r="I11" s="63" t="s">
        <v>385</v>
      </c>
      <c r="J11" s="63" t="s">
        <v>530</v>
      </c>
      <c r="K11" s="63" t="s">
        <v>486</v>
      </c>
      <c r="L11" s="63" t="s">
        <v>763</v>
      </c>
      <c r="M11" s="63" t="s">
        <v>764</v>
      </c>
      <c r="N11" s="63" t="s">
        <v>765</v>
      </c>
      <c r="O11" s="63" t="s">
        <v>766</v>
      </c>
      <c r="P11" s="63" t="s">
        <v>767</v>
      </c>
      <c r="Q11" s="63">
        <v>1</v>
      </c>
      <c r="R11" s="63" t="s">
        <v>533</v>
      </c>
      <c r="S11" s="63" t="s">
        <v>523</v>
      </c>
      <c r="T11" s="63" t="s">
        <v>524</v>
      </c>
      <c r="U11" s="63" t="s">
        <v>525</v>
      </c>
      <c r="V11" s="63" t="s">
        <v>526</v>
      </c>
      <c r="W11" s="63" t="s">
        <v>544</v>
      </c>
      <c r="X11" s="63" t="s">
        <v>768</v>
      </c>
      <c r="Y11" s="63">
        <v>16259522</v>
      </c>
      <c r="Z11" s="63" t="s">
        <v>486</v>
      </c>
      <c r="AA11" s="63">
        <v>16259522</v>
      </c>
      <c r="AB11" s="64">
        <v>43746</v>
      </c>
      <c r="AC11" s="64">
        <v>43852</v>
      </c>
      <c r="AD11" s="64">
        <v>43866.417974537035</v>
      </c>
      <c r="AE11" s="63" t="s">
        <v>769</v>
      </c>
      <c r="AF11" s="63" t="s">
        <v>596</v>
      </c>
      <c r="AG11" s="63" t="s">
        <v>342</v>
      </c>
      <c r="AH11" s="64">
        <v>44280.709907407407</v>
      </c>
      <c r="AI11" s="64">
        <v>44280.707604166666</v>
      </c>
      <c r="AJ11" s="64" t="s">
        <v>486</v>
      </c>
      <c r="AK11" s="27"/>
      <c r="AL11" s="27"/>
      <c r="AM11" s="24" t="str">
        <f>IF(AG11="","",IFERROR(VLOOKUP($AG11,Listas!$C$1:$D$1000,2,0),"No existe"))</f>
        <v>ACTUACIONES</v>
      </c>
      <c r="AN11" s="3">
        <f>IF(OR(AH11="",AI11=""),0,NETWORKDAYS.INTL(AH11,AI11,1,Listas!$A$2:$A$19)-1)</f>
        <v>0</v>
      </c>
      <c r="AO11" s="16" t="str">
        <f>IF(OR(AM11="",AM11="No existe"),"No",IF(AN11&gt;=VLOOKUP(AM11,Tabla!$C$5:$I$23,7,0),"Si","No"))</f>
        <v>No</v>
      </c>
      <c r="AP11" s="3">
        <f>IF(OR(AM11="",AM11="No existe"),0,IF(AN11=0,0,IF(AN11&gt;=VLOOKUP(AM11,Tabla!$C$5:$I$23,7,0),AN11-VLOOKUP(AM11,Tabla!$C$5:$I$23,7,0),0)+1))</f>
        <v>0</v>
      </c>
      <c r="AQ11" s="4">
        <f t="shared" si="1"/>
        <v>0</v>
      </c>
      <c r="AR11" s="4">
        <f t="shared" si="2"/>
        <v>0</v>
      </c>
      <c r="AS11" s="4">
        <f t="shared" si="3"/>
        <v>0</v>
      </c>
      <c r="AT11" s="4">
        <f t="shared" si="4"/>
        <v>0</v>
      </c>
      <c r="AU11" s="4">
        <f t="shared" si="5"/>
        <v>0</v>
      </c>
      <c r="AV11" s="4">
        <f t="shared" si="6"/>
        <v>0</v>
      </c>
      <c r="AW11" s="4"/>
      <c r="AX11" s="4"/>
      <c r="AY11" s="4">
        <f t="shared" si="7"/>
        <v>0</v>
      </c>
      <c r="AZ11" s="5">
        <v>37080</v>
      </c>
      <c r="BA11" s="6">
        <f t="shared" si="8"/>
        <v>0</v>
      </c>
      <c r="BB11" s="3">
        <f>IF(OR(AM11="",AM11="No existe"),0,IF(AP11&lt;=VLOOKUP(AM11,Tabla!$C$5:$I$23,2,0),1,2))</f>
        <v>1</v>
      </c>
    </row>
    <row r="12" spans="1:54" ht="15.75" hidden="1">
      <c r="A12" s="13">
        <f t="shared" si="9"/>
        <v>7</v>
      </c>
      <c r="B12" s="62" t="s">
        <v>893</v>
      </c>
      <c r="C12" s="63" t="s">
        <v>894</v>
      </c>
      <c r="D12" s="63" t="s">
        <v>385</v>
      </c>
      <c r="E12" s="63" t="s">
        <v>895</v>
      </c>
      <c r="F12" s="63" t="s">
        <v>896</v>
      </c>
      <c r="G12" s="63">
        <v>3706</v>
      </c>
      <c r="H12" s="63" t="s">
        <v>486</v>
      </c>
      <c r="I12" s="63" t="s">
        <v>385</v>
      </c>
      <c r="J12" s="63" t="s">
        <v>542</v>
      </c>
      <c r="K12" s="63" t="s">
        <v>543</v>
      </c>
      <c r="L12" s="63" t="s">
        <v>896</v>
      </c>
      <c r="M12" s="63" t="s">
        <v>897</v>
      </c>
      <c r="N12" s="63" t="s">
        <v>898</v>
      </c>
      <c r="O12" s="63" t="s">
        <v>897</v>
      </c>
      <c r="P12" s="63" t="s">
        <v>898</v>
      </c>
      <c r="Q12" s="63">
        <v>1</v>
      </c>
      <c r="R12" s="63" t="s">
        <v>547</v>
      </c>
      <c r="S12" s="63" t="s">
        <v>523</v>
      </c>
      <c r="T12" s="63" t="s">
        <v>524</v>
      </c>
      <c r="U12" s="63" t="s">
        <v>525</v>
      </c>
      <c r="V12" s="63" t="s">
        <v>542</v>
      </c>
      <c r="W12" s="63" t="s">
        <v>544</v>
      </c>
      <c r="X12" s="63" t="s">
        <v>542</v>
      </c>
      <c r="Y12" s="63">
        <v>31299633</v>
      </c>
      <c r="Z12" s="63">
        <v>34585057</v>
      </c>
      <c r="AA12" s="63">
        <v>31299633</v>
      </c>
      <c r="AB12" s="64">
        <v>41712</v>
      </c>
      <c r="AC12" s="64">
        <v>42032</v>
      </c>
      <c r="AD12" s="64">
        <v>43436.216585648152</v>
      </c>
      <c r="AE12" s="63" t="s">
        <v>562</v>
      </c>
      <c r="AF12" s="63" t="s">
        <v>528</v>
      </c>
      <c r="AG12" s="63" t="s">
        <v>342</v>
      </c>
      <c r="AH12" s="64">
        <v>44280.709733796299</v>
      </c>
      <c r="AI12" s="64">
        <v>44280.707719907405</v>
      </c>
      <c r="AJ12" s="64" t="s">
        <v>486</v>
      </c>
      <c r="AK12" s="27"/>
      <c r="AL12" s="27"/>
      <c r="AM12" s="24" t="str">
        <f>IF(AG12="","",IFERROR(VLOOKUP($AG12,Listas!$C$1:$D$1000,2,0),"No existe"))</f>
        <v>ACTUACIONES</v>
      </c>
      <c r="AN12" s="3">
        <f>IF(OR(AH12="",AI12=""),0,NETWORKDAYS.INTL(AH12,AI12,1,Listas!$A$2:$A$19)-1)</f>
        <v>0</v>
      </c>
      <c r="AO12" s="16" t="str">
        <f>IF(OR(AM12="",AM12="No existe"),"No",IF(AN12&gt;=VLOOKUP(AM12,Tabla!$C$5:$I$23,7,0),"Si","No"))</f>
        <v>No</v>
      </c>
      <c r="AP12" s="3">
        <f>IF(OR(AM12="",AM12="No existe"),0,IF(AN12=0,0,IF(AN12&gt;=VLOOKUP(AM12,Tabla!$C$5:$I$23,7,0),AN12-VLOOKUP(AM12,Tabla!$C$5:$I$23,7,0),0)+1))</f>
        <v>0</v>
      </c>
      <c r="AQ12" s="4">
        <f t="shared" si="1"/>
        <v>0</v>
      </c>
      <c r="AR12" s="4">
        <f t="shared" si="2"/>
        <v>0</v>
      </c>
      <c r="AS12" s="4">
        <f t="shared" si="3"/>
        <v>0</v>
      </c>
      <c r="AT12" s="4">
        <f t="shared" si="4"/>
        <v>0</v>
      </c>
      <c r="AU12" s="4">
        <f t="shared" si="5"/>
        <v>0</v>
      </c>
      <c r="AV12" s="4">
        <f t="shared" si="6"/>
        <v>0</v>
      </c>
      <c r="AW12" s="4"/>
      <c r="AX12" s="4"/>
      <c r="AY12" s="4">
        <f t="shared" si="7"/>
        <v>0</v>
      </c>
      <c r="AZ12" s="5">
        <v>37080</v>
      </c>
      <c r="BA12" s="6">
        <f t="shared" si="8"/>
        <v>0</v>
      </c>
      <c r="BB12" s="3">
        <f>IF(OR(AM12="",AM12="No existe"),0,IF(AP12&lt;=VLOOKUP(AM12,Tabla!$C$5:$I$23,2,0),1,2))</f>
        <v>1</v>
      </c>
    </row>
    <row r="13" spans="1:54" ht="15.75" hidden="1">
      <c r="A13" s="13">
        <f t="shared" si="9"/>
        <v>8</v>
      </c>
      <c r="B13" s="62" t="s">
        <v>402</v>
      </c>
      <c r="C13" s="63" t="s">
        <v>403</v>
      </c>
      <c r="D13" s="63" t="s">
        <v>385</v>
      </c>
      <c r="E13" s="63" t="s">
        <v>899</v>
      </c>
      <c r="F13" s="63" t="s">
        <v>585</v>
      </c>
      <c r="G13" s="63">
        <v>3843</v>
      </c>
      <c r="H13" s="63" t="s">
        <v>385</v>
      </c>
      <c r="I13" s="63" t="s">
        <v>385</v>
      </c>
      <c r="J13" s="63" t="s">
        <v>542</v>
      </c>
      <c r="K13" s="63" t="s">
        <v>543</v>
      </c>
      <c r="L13" s="63" t="s">
        <v>585</v>
      </c>
      <c r="M13" s="63" t="s">
        <v>900</v>
      </c>
      <c r="N13" s="63" t="s">
        <v>586</v>
      </c>
      <c r="O13" s="63" t="s">
        <v>901</v>
      </c>
      <c r="P13" s="63" t="s">
        <v>587</v>
      </c>
      <c r="Q13" s="63">
        <v>1</v>
      </c>
      <c r="R13" s="63" t="s">
        <v>547</v>
      </c>
      <c r="S13" s="63" t="s">
        <v>523</v>
      </c>
      <c r="T13" s="63" t="s">
        <v>524</v>
      </c>
      <c r="U13" s="63" t="s">
        <v>525</v>
      </c>
      <c r="V13" s="63" t="s">
        <v>542</v>
      </c>
      <c r="W13" s="63" t="s">
        <v>544</v>
      </c>
      <c r="X13" s="63" t="s">
        <v>542</v>
      </c>
      <c r="Y13" s="63">
        <v>45942533</v>
      </c>
      <c r="Z13" s="63">
        <v>45457379</v>
      </c>
      <c r="AA13" s="63">
        <v>45942533</v>
      </c>
      <c r="AB13" s="64">
        <v>42516</v>
      </c>
      <c r="AC13" s="64">
        <v>42521</v>
      </c>
      <c r="AD13" s="64">
        <v>43436.237696759257</v>
      </c>
      <c r="AE13" s="63" t="s">
        <v>588</v>
      </c>
      <c r="AF13" s="63" t="s">
        <v>902</v>
      </c>
      <c r="AG13" s="63" t="s">
        <v>903</v>
      </c>
      <c r="AH13" s="64">
        <v>44280.707048611112</v>
      </c>
      <c r="AI13" s="64">
        <v>44280.704837962963</v>
      </c>
      <c r="AJ13" s="64" t="s">
        <v>486</v>
      </c>
      <c r="AK13" s="27"/>
      <c r="AL13" s="27"/>
      <c r="AM13" s="24" t="str">
        <f>IF(AG13="","",IFERROR(VLOOKUP($AG13,Listas!$C$1:$D$1000,2,0),"No existe"))</f>
        <v>No existe</v>
      </c>
      <c r="AN13" s="3">
        <f>IF(OR(AH13="",AI13=""),0,NETWORKDAYS.INTL(AH13,AI13,1,Listas!$A$2:$A$19)-1)</f>
        <v>0</v>
      </c>
      <c r="AO13" s="16" t="str">
        <f>IF(OR(AM13="",AM13="No existe"),"No",IF(AN13&gt;=VLOOKUP(AM13,Tabla!$C$5:$I$23,7,0),"Si","No"))</f>
        <v>No</v>
      </c>
      <c r="AP13" s="3">
        <f>IF(OR(AM13="",AM13="No existe"),0,IF(AN13=0,0,IF(AN13&gt;=VLOOKUP(AM13,Tabla!$C$5:$I$23,7,0),AN13-VLOOKUP(AM13,Tabla!$C$5:$I$23,7,0),0)+1))</f>
        <v>0</v>
      </c>
      <c r="AQ13" s="4">
        <f t="shared" si="1"/>
        <v>0</v>
      </c>
      <c r="AR13" s="4">
        <f t="shared" si="2"/>
        <v>0</v>
      </c>
      <c r="AS13" s="4">
        <f t="shared" si="3"/>
        <v>0</v>
      </c>
      <c r="AT13" s="4">
        <f t="shared" si="4"/>
        <v>0</v>
      </c>
      <c r="AU13" s="4">
        <f t="shared" si="5"/>
        <v>0</v>
      </c>
      <c r="AV13" s="4">
        <f t="shared" si="6"/>
        <v>0</v>
      </c>
      <c r="AW13" s="4"/>
      <c r="AX13" s="4"/>
      <c r="AY13" s="4">
        <f t="shared" si="7"/>
        <v>0</v>
      </c>
      <c r="AZ13" s="5">
        <v>37080</v>
      </c>
      <c r="BA13" s="6">
        <f t="shared" si="8"/>
        <v>0</v>
      </c>
      <c r="BB13" s="3">
        <f>IF(OR(AM13="",AM13="No existe"),0,IF(AP13&lt;=VLOOKUP(AM13,Tabla!$C$5:$I$23,2,0),1,2))</f>
        <v>0</v>
      </c>
    </row>
    <row r="14" spans="1:54" ht="15.75" hidden="1">
      <c r="A14" s="13">
        <f t="shared" si="9"/>
        <v>9</v>
      </c>
      <c r="B14" s="62" t="s">
        <v>904</v>
      </c>
      <c r="C14" s="63" t="s">
        <v>905</v>
      </c>
      <c r="D14" s="63" t="s">
        <v>385</v>
      </c>
      <c r="E14" s="63" t="s">
        <v>906</v>
      </c>
      <c r="F14" s="63" t="s">
        <v>907</v>
      </c>
      <c r="G14" s="63">
        <v>3849</v>
      </c>
      <c r="H14" s="63" t="s">
        <v>486</v>
      </c>
      <c r="I14" s="63" t="s">
        <v>385</v>
      </c>
      <c r="J14" s="63" t="s">
        <v>542</v>
      </c>
      <c r="K14" s="63" t="s">
        <v>543</v>
      </c>
      <c r="L14" s="63" t="s">
        <v>907</v>
      </c>
      <c r="M14" s="63" t="s">
        <v>908</v>
      </c>
      <c r="N14" s="63" t="s">
        <v>909</v>
      </c>
      <c r="O14" s="63" t="s">
        <v>908</v>
      </c>
      <c r="P14" s="63" t="s">
        <v>909</v>
      </c>
      <c r="Q14" s="63">
        <v>1</v>
      </c>
      <c r="R14" s="63" t="s">
        <v>547</v>
      </c>
      <c r="S14" s="63" t="s">
        <v>523</v>
      </c>
      <c r="T14" s="63" t="s">
        <v>524</v>
      </c>
      <c r="U14" s="63" t="s">
        <v>525</v>
      </c>
      <c r="V14" s="63" t="s">
        <v>542</v>
      </c>
      <c r="W14" s="63" t="s">
        <v>544</v>
      </c>
      <c r="X14" s="63" t="s">
        <v>542</v>
      </c>
      <c r="Y14" s="63">
        <v>36480942</v>
      </c>
      <c r="Z14" s="63">
        <v>36339659</v>
      </c>
      <c r="AA14" s="63">
        <v>36480942</v>
      </c>
      <c r="AB14" s="64">
        <v>42103</v>
      </c>
      <c r="AC14" s="64">
        <v>42489</v>
      </c>
      <c r="AD14" s="64">
        <v>43436.238645833335</v>
      </c>
      <c r="AE14" s="63" t="s">
        <v>588</v>
      </c>
      <c r="AF14" s="63" t="s">
        <v>528</v>
      </c>
      <c r="AG14" s="63" t="s">
        <v>342</v>
      </c>
      <c r="AH14" s="64">
        <v>44280.70584490741</v>
      </c>
      <c r="AI14" s="64">
        <v>44280.703819444447</v>
      </c>
      <c r="AJ14" s="64" t="s">
        <v>486</v>
      </c>
      <c r="AK14" s="27"/>
      <c r="AL14" s="27"/>
      <c r="AM14" s="24" t="str">
        <f>IF(AG14="","",IFERROR(VLOOKUP($AG14,Listas!$C$1:$D$1000,2,0),"No existe"))</f>
        <v>ACTUACIONES</v>
      </c>
      <c r="AN14" s="3">
        <f>IF(OR(AH14="",AI14=""),0,NETWORKDAYS.INTL(AH14,AI14,1,Listas!$A$2:$A$19)-1)</f>
        <v>0</v>
      </c>
      <c r="AO14" s="16" t="str">
        <f>IF(OR(AM14="",AM14="No existe"),"No",IF(AN14&gt;=VLOOKUP(AM14,Tabla!$C$5:$I$23,7,0),"Si","No"))</f>
        <v>No</v>
      </c>
      <c r="AP14" s="3">
        <f>IF(OR(AM14="",AM14="No existe"),0,IF(AN14=0,0,IF(AN14&gt;=VLOOKUP(AM14,Tabla!$C$5:$I$23,7,0),AN14-VLOOKUP(AM14,Tabla!$C$5:$I$23,7,0),0)+1))</f>
        <v>0</v>
      </c>
      <c r="AQ14" s="4">
        <f t="shared" si="1"/>
        <v>0</v>
      </c>
      <c r="AR14" s="4">
        <f t="shared" si="2"/>
        <v>0</v>
      </c>
      <c r="AS14" s="4">
        <f t="shared" si="3"/>
        <v>0</v>
      </c>
      <c r="AT14" s="4">
        <f t="shared" si="4"/>
        <v>0</v>
      </c>
      <c r="AU14" s="4">
        <f t="shared" si="5"/>
        <v>0</v>
      </c>
      <c r="AV14" s="4">
        <f t="shared" si="6"/>
        <v>0</v>
      </c>
      <c r="AW14" s="4"/>
      <c r="AX14" s="4"/>
      <c r="AY14" s="4">
        <f t="shared" si="7"/>
        <v>0</v>
      </c>
      <c r="AZ14" s="5">
        <v>37080</v>
      </c>
      <c r="BA14" s="6">
        <f t="shared" si="8"/>
        <v>0</v>
      </c>
      <c r="BB14" s="3">
        <f>IF(OR(AM14="",AM14="No existe"),0,IF(AP14&lt;=VLOOKUP(AM14,Tabla!$C$5:$I$23,2,0),1,2))</f>
        <v>1</v>
      </c>
    </row>
    <row r="15" spans="1:54" ht="15.75" hidden="1">
      <c r="A15" s="13">
        <f t="shared" si="9"/>
        <v>10</v>
      </c>
      <c r="B15" s="62" t="s">
        <v>493</v>
      </c>
      <c r="C15" s="63" t="s">
        <v>494</v>
      </c>
      <c r="D15" s="63" t="s">
        <v>384</v>
      </c>
      <c r="E15" s="63" t="s">
        <v>910</v>
      </c>
      <c r="F15" s="63" t="s">
        <v>787</v>
      </c>
      <c r="G15" s="63">
        <v>50990</v>
      </c>
      <c r="H15" s="63" t="s">
        <v>486</v>
      </c>
      <c r="I15" s="63" t="s">
        <v>385</v>
      </c>
      <c r="J15" s="63" t="s">
        <v>542</v>
      </c>
      <c r="K15" s="63" t="s">
        <v>591</v>
      </c>
      <c r="L15" s="63" t="s">
        <v>787</v>
      </c>
      <c r="M15" s="63" t="s">
        <v>788</v>
      </c>
      <c r="N15" s="63" t="s">
        <v>789</v>
      </c>
      <c r="O15" s="63" t="s">
        <v>790</v>
      </c>
      <c r="P15" s="63" t="s">
        <v>791</v>
      </c>
      <c r="Q15" s="63">
        <v>1</v>
      </c>
      <c r="R15" s="63" t="s">
        <v>650</v>
      </c>
      <c r="S15" s="63" t="s">
        <v>523</v>
      </c>
      <c r="T15" s="63" t="s">
        <v>524</v>
      </c>
      <c r="U15" s="63" t="s">
        <v>525</v>
      </c>
      <c r="V15" s="63" t="s">
        <v>542</v>
      </c>
      <c r="W15" s="63" t="s">
        <v>544</v>
      </c>
      <c r="X15" s="63" t="s">
        <v>542</v>
      </c>
      <c r="Y15" s="63">
        <v>363340600</v>
      </c>
      <c r="Z15" s="63" t="s">
        <v>486</v>
      </c>
      <c r="AA15" s="63">
        <v>363340600</v>
      </c>
      <c r="AB15" s="64">
        <v>43845</v>
      </c>
      <c r="AC15" s="64">
        <v>43878</v>
      </c>
      <c r="AD15" s="64">
        <v>43894.612442129626</v>
      </c>
      <c r="AE15" s="63" t="s">
        <v>792</v>
      </c>
      <c r="AF15" s="63" t="s">
        <v>689</v>
      </c>
      <c r="AG15" s="63" t="s">
        <v>903</v>
      </c>
      <c r="AH15" s="64">
        <v>44280.534918981481</v>
      </c>
      <c r="AI15" s="64">
        <v>44280.532500000001</v>
      </c>
      <c r="AJ15" s="64" t="s">
        <v>486</v>
      </c>
      <c r="AK15" s="27"/>
      <c r="AL15" s="27"/>
      <c r="AM15" s="24" t="str">
        <f>IF(AG15="","",IFERROR(VLOOKUP($AG15,Listas!$C$1:$D$1000,2,0),"No existe"))</f>
        <v>No existe</v>
      </c>
      <c r="AN15" s="3">
        <f>IF(OR(AH15="",AI15=""),0,NETWORKDAYS.INTL(AH15,AI15,1,Listas!$A$2:$A$19)-1)</f>
        <v>0</v>
      </c>
      <c r="AO15" s="16" t="str">
        <f>IF(OR(AM15="",AM15="No existe"),"No",IF(AN15&gt;=VLOOKUP(AM15,Tabla!$C$5:$I$23,7,0),"Si","No"))</f>
        <v>No</v>
      </c>
      <c r="AP15" s="3">
        <f>IF(OR(AM15="",AM15="No existe"),0,IF(AN15=0,0,IF(AN15&gt;=VLOOKUP(AM15,Tabla!$C$5:$I$23,7,0),AN15-VLOOKUP(AM15,Tabla!$C$5:$I$23,7,0),0)+1))</f>
        <v>0</v>
      </c>
      <c r="AQ15" s="4">
        <f t="shared" si="1"/>
        <v>0</v>
      </c>
      <c r="AR15" s="4">
        <f t="shared" si="2"/>
        <v>0</v>
      </c>
      <c r="AS15" s="4">
        <f t="shared" si="3"/>
        <v>0</v>
      </c>
      <c r="AT15" s="4">
        <f t="shared" si="4"/>
        <v>0</v>
      </c>
      <c r="AU15" s="4">
        <f t="shared" si="5"/>
        <v>0</v>
      </c>
      <c r="AV15" s="4">
        <f t="shared" si="6"/>
        <v>0</v>
      </c>
      <c r="AW15" s="4"/>
      <c r="AX15" s="4"/>
      <c r="AY15" s="4">
        <f t="shared" si="7"/>
        <v>0</v>
      </c>
      <c r="AZ15" s="5">
        <v>37080</v>
      </c>
      <c r="BA15" s="6">
        <f t="shared" si="8"/>
        <v>0</v>
      </c>
      <c r="BB15" s="3">
        <f>IF(OR(AM15="",AM15="No existe"),0,IF(AP15&lt;=VLOOKUP(AM15,Tabla!$C$5:$I$23,2,0),1,2))</f>
        <v>0</v>
      </c>
    </row>
    <row r="16" spans="1:54" ht="15.75" hidden="1">
      <c r="A16" s="13">
        <f t="shared" si="9"/>
        <v>11</v>
      </c>
      <c r="B16" s="62" t="s">
        <v>911</v>
      </c>
      <c r="C16" s="63" t="s">
        <v>912</v>
      </c>
      <c r="D16" s="63" t="s">
        <v>384</v>
      </c>
      <c r="E16" s="63" t="s">
        <v>913</v>
      </c>
      <c r="F16" s="63" t="s">
        <v>914</v>
      </c>
      <c r="G16" s="63">
        <v>12148</v>
      </c>
      <c r="H16" s="63" t="s">
        <v>486</v>
      </c>
      <c r="I16" s="63" t="s">
        <v>385</v>
      </c>
      <c r="J16" s="63" t="s">
        <v>542</v>
      </c>
      <c r="K16" s="63" t="s">
        <v>543</v>
      </c>
      <c r="L16" s="63" t="s">
        <v>914</v>
      </c>
      <c r="M16" s="63" t="s">
        <v>915</v>
      </c>
      <c r="N16" s="63" t="s">
        <v>916</v>
      </c>
      <c r="O16" s="63" t="s">
        <v>915</v>
      </c>
      <c r="P16" s="63" t="s">
        <v>916</v>
      </c>
      <c r="Q16" s="63">
        <v>1</v>
      </c>
      <c r="R16" s="63" t="s">
        <v>917</v>
      </c>
      <c r="S16" s="63" t="s">
        <v>523</v>
      </c>
      <c r="T16" s="63" t="s">
        <v>524</v>
      </c>
      <c r="U16" s="63" t="s">
        <v>525</v>
      </c>
      <c r="V16" s="63" t="s">
        <v>542</v>
      </c>
      <c r="W16" s="63" t="s">
        <v>544</v>
      </c>
      <c r="X16" s="63" t="s">
        <v>542</v>
      </c>
      <c r="Y16" s="63">
        <v>27067727</v>
      </c>
      <c r="Z16" s="63">
        <v>28269701</v>
      </c>
      <c r="AA16" s="63">
        <v>27067727</v>
      </c>
      <c r="AB16" s="64">
        <v>41880</v>
      </c>
      <c r="AC16" s="64">
        <v>42215</v>
      </c>
      <c r="AD16" s="64">
        <v>43440.835879629631</v>
      </c>
      <c r="AE16" s="63" t="s">
        <v>572</v>
      </c>
      <c r="AF16" s="63" t="s">
        <v>689</v>
      </c>
      <c r="AG16" s="63" t="s">
        <v>903</v>
      </c>
      <c r="AH16" s="64">
        <v>44280.435671296298</v>
      </c>
      <c r="AI16" s="64">
        <v>44280.433240740742</v>
      </c>
      <c r="AJ16" s="64" t="s">
        <v>486</v>
      </c>
      <c r="AK16" s="27"/>
      <c r="AL16" s="27"/>
      <c r="AM16" s="24" t="str">
        <f>IF(AG16="","",IFERROR(VLOOKUP($AG16,Listas!$C$1:$D$1000,2,0),"No existe"))</f>
        <v>No existe</v>
      </c>
      <c r="AN16" s="3">
        <f>IF(OR(AH16="",AI16=""),0,NETWORKDAYS.INTL(AH16,AI16,1,Listas!$A$2:$A$19)-1)</f>
        <v>0</v>
      </c>
      <c r="AO16" s="16" t="str">
        <f>IF(OR(AM16="",AM16="No existe"),"No",IF(AN16&gt;=VLOOKUP(AM16,Tabla!$C$5:$I$23,7,0),"Si","No"))</f>
        <v>No</v>
      </c>
      <c r="AP16" s="3">
        <f>IF(OR(AM16="",AM16="No existe"),0,IF(AN16=0,0,IF(AN16&gt;=VLOOKUP(AM16,Tabla!$C$5:$I$23,7,0),AN16-VLOOKUP(AM16,Tabla!$C$5:$I$23,7,0),0)+1))</f>
        <v>0</v>
      </c>
      <c r="AQ16" s="4">
        <f t="shared" si="1"/>
        <v>0</v>
      </c>
      <c r="AR16" s="4">
        <f t="shared" si="2"/>
        <v>0</v>
      </c>
      <c r="AS16" s="4">
        <f t="shared" si="3"/>
        <v>0</v>
      </c>
      <c r="AT16" s="4">
        <f t="shared" si="4"/>
        <v>0</v>
      </c>
      <c r="AU16" s="4">
        <f t="shared" si="5"/>
        <v>0</v>
      </c>
      <c r="AV16" s="4">
        <f t="shared" si="6"/>
        <v>0</v>
      </c>
      <c r="AW16" s="4"/>
      <c r="AX16" s="4"/>
      <c r="AY16" s="4">
        <f t="shared" si="7"/>
        <v>0</v>
      </c>
      <c r="AZ16" s="5">
        <v>37080</v>
      </c>
      <c r="BA16" s="6">
        <f t="shared" si="8"/>
        <v>0</v>
      </c>
      <c r="BB16" s="3">
        <f>IF(OR(AM16="",AM16="No existe"),0,IF(AP16&lt;=VLOOKUP(AM16,Tabla!$C$5:$I$23,2,0),1,2))</f>
        <v>0</v>
      </c>
    </row>
    <row r="17" spans="1:54" ht="15.75" hidden="1">
      <c r="A17" s="13">
        <f t="shared" si="9"/>
        <v>12</v>
      </c>
      <c r="B17" s="62" t="s">
        <v>491</v>
      </c>
      <c r="C17" s="63" t="s">
        <v>492</v>
      </c>
      <c r="D17" s="63" t="s">
        <v>384</v>
      </c>
      <c r="E17" s="63" t="s">
        <v>918</v>
      </c>
      <c r="F17" s="63" t="s">
        <v>782</v>
      </c>
      <c r="G17" s="63">
        <v>50223</v>
      </c>
      <c r="H17" s="63" t="s">
        <v>486</v>
      </c>
      <c r="I17" s="63" t="s">
        <v>385</v>
      </c>
      <c r="J17" s="63" t="s">
        <v>577</v>
      </c>
      <c r="K17" s="63" t="s">
        <v>593</v>
      </c>
      <c r="L17" s="63" t="s">
        <v>782</v>
      </c>
      <c r="M17" s="63" t="s">
        <v>783</v>
      </c>
      <c r="N17" s="63" t="s">
        <v>784</v>
      </c>
      <c r="O17" s="63" t="s">
        <v>919</v>
      </c>
      <c r="P17" s="63" t="s">
        <v>785</v>
      </c>
      <c r="Q17" s="63">
        <v>1</v>
      </c>
      <c r="R17" s="63" t="s">
        <v>786</v>
      </c>
      <c r="S17" s="63" t="s">
        <v>523</v>
      </c>
      <c r="T17" s="63" t="s">
        <v>524</v>
      </c>
      <c r="U17" s="63" t="s">
        <v>525</v>
      </c>
      <c r="V17" s="63" t="s">
        <v>565</v>
      </c>
      <c r="W17" s="63" t="s">
        <v>566</v>
      </c>
      <c r="X17" s="63" t="s">
        <v>577</v>
      </c>
      <c r="Y17" s="63">
        <v>17390436</v>
      </c>
      <c r="Z17" s="63" t="s">
        <v>486</v>
      </c>
      <c r="AA17" s="63">
        <v>17390436</v>
      </c>
      <c r="AB17" s="64">
        <v>43753</v>
      </c>
      <c r="AC17" s="64">
        <v>43770</v>
      </c>
      <c r="AD17" s="64">
        <v>43867.718101851853</v>
      </c>
      <c r="AE17" s="63" t="s">
        <v>769</v>
      </c>
      <c r="AF17" s="63" t="s">
        <v>528</v>
      </c>
      <c r="AG17" s="63" t="s">
        <v>529</v>
      </c>
      <c r="AH17" s="64">
        <v>44279.876516203702</v>
      </c>
      <c r="AI17" s="64">
        <v>44279.874201388891</v>
      </c>
      <c r="AJ17" s="64" t="s">
        <v>486</v>
      </c>
      <c r="AK17" s="27"/>
      <c r="AL17" s="27"/>
      <c r="AM17" s="24" t="str">
        <f>IF(AG17="","",IFERROR(VLOOKUP($AG17,Listas!$C$1:$D$1000,2,0),"No existe"))</f>
        <v>No existe</v>
      </c>
      <c r="AN17" s="3">
        <f>IF(OR(AH17="",AI17=""),0,NETWORKDAYS.INTL(AH17,AI17,1,Listas!$A$2:$A$19)-1)</f>
        <v>0</v>
      </c>
      <c r="AO17" s="16" t="str">
        <f>IF(OR(AM17="",AM17="No existe"),"No",IF(AN17&gt;=VLOOKUP(AM17,Tabla!$C$5:$I$23,7,0),"Si","No"))</f>
        <v>No</v>
      </c>
      <c r="AP17" s="3">
        <f>IF(OR(AM17="",AM17="No existe"),0,IF(AN17=0,0,IF(AN17&gt;=VLOOKUP(AM17,Tabla!$C$5:$I$23,7,0),AN17-VLOOKUP(AM17,Tabla!$C$5:$I$23,7,0),0)+1))</f>
        <v>0</v>
      </c>
      <c r="AQ17" s="4">
        <f t="shared" si="1"/>
        <v>0</v>
      </c>
      <c r="AR17" s="4">
        <f t="shared" si="2"/>
        <v>0</v>
      </c>
      <c r="AS17" s="4">
        <f t="shared" si="3"/>
        <v>0</v>
      </c>
      <c r="AT17" s="4">
        <f t="shared" si="4"/>
        <v>0</v>
      </c>
      <c r="AU17" s="4">
        <f t="shared" si="5"/>
        <v>0</v>
      </c>
      <c r="AV17" s="4">
        <f t="shared" si="6"/>
        <v>0</v>
      </c>
      <c r="AW17" s="4"/>
      <c r="AX17" s="4"/>
      <c r="AY17" s="4">
        <f t="shared" si="7"/>
        <v>0</v>
      </c>
      <c r="AZ17" s="5">
        <v>37080</v>
      </c>
      <c r="BA17" s="6">
        <f t="shared" si="8"/>
        <v>0</v>
      </c>
      <c r="BB17" s="3">
        <f>IF(OR(AM17="",AM17="No existe"),0,IF(AP17&lt;=VLOOKUP(AM17,Tabla!$C$5:$I$23,2,0),1,2))</f>
        <v>0</v>
      </c>
    </row>
    <row r="18" spans="1:54" ht="15.75" hidden="1">
      <c r="A18" s="13">
        <f t="shared" si="9"/>
        <v>13</v>
      </c>
      <c r="B18" s="62" t="s">
        <v>421</v>
      </c>
      <c r="C18" s="63" t="s">
        <v>422</v>
      </c>
      <c r="D18" s="63" t="s">
        <v>385</v>
      </c>
      <c r="E18" s="63" t="s">
        <v>920</v>
      </c>
      <c r="F18" s="63" t="s">
        <v>627</v>
      </c>
      <c r="G18" s="63">
        <v>12209</v>
      </c>
      <c r="H18" s="63" t="s">
        <v>486</v>
      </c>
      <c r="I18" s="63" t="s">
        <v>385</v>
      </c>
      <c r="J18" s="63" t="s">
        <v>542</v>
      </c>
      <c r="K18" s="63" t="s">
        <v>543</v>
      </c>
      <c r="L18" s="63" t="s">
        <v>627</v>
      </c>
      <c r="M18" s="63" t="s">
        <v>628</v>
      </c>
      <c r="N18" s="63" t="s">
        <v>629</v>
      </c>
      <c r="O18" s="63" t="s">
        <v>628</v>
      </c>
      <c r="P18" s="63" t="s">
        <v>629</v>
      </c>
      <c r="Q18" s="63">
        <v>1</v>
      </c>
      <c r="R18" s="63" t="s">
        <v>547</v>
      </c>
      <c r="S18" s="63" t="s">
        <v>523</v>
      </c>
      <c r="T18" s="63" t="s">
        <v>524</v>
      </c>
      <c r="U18" s="63" t="s">
        <v>525</v>
      </c>
      <c r="V18" s="63" t="s">
        <v>542</v>
      </c>
      <c r="W18" s="63" t="s">
        <v>544</v>
      </c>
      <c r="X18" s="63" t="s">
        <v>542</v>
      </c>
      <c r="Y18" s="63">
        <v>15307468</v>
      </c>
      <c r="Z18" s="63">
        <v>15519508</v>
      </c>
      <c r="AA18" s="63">
        <v>15307468</v>
      </c>
      <c r="AB18" s="64">
        <v>42316</v>
      </c>
      <c r="AC18" s="64">
        <v>42425</v>
      </c>
      <c r="AD18" s="64">
        <v>43440.840439814812</v>
      </c>
      <c r="AE18" s="63" t="s">
        <v>588</v>
      </c>
      <c r="AF18" s="63" t="s">
        <v>535</v>
      </c>
      <c r="AG18" s="63" t="s">
        <v>529</v>
      </c>
      <c r="AH18" s="64">
        <v>44279.8750462963</v>
      </c>
      <c r="AI18" s="64">
        <v>44279.872418981482</v>
      </c>
      <c r="AJ18" s="64" t="s">
        <v>486</v>
      </c>
      <c r="AK18" s="27"/>
      <c r="AL18" s="27"/>
      <c r="AM18" s="24" t="str">
        <f>IF(AG18="","",IFERROR(VLOOKUP($AG18,Listas!$C$1:$D$1000,2,0),"No existe"))</f>
        <v>No existe</v>
      </c>
      <c r="AN18" s="3">
        <f>IF(OR(AH18="",AI18=""),0,NETWORKDAYS.INTL(AH18,AI18,1,Listas!$A$2:$A$19)-1)</f>
        <v>0</v>
      </c>
      <c r="AO18" s="16" t="str">
        <f>IF(OR(AM18="",AM18="No existe"),"No",IF(AN18&gt;=VLOOKUP(AM18,Tabla!$C$5:$I$23,7,0),"Si","No"))</f>
        <v>No</v>
      </c>
      <c r="AP18" s="3">
        <f>IF(OR(AM18="",AM18="No existe"),0,IF(AN18=0,0,IF(AN18&gt;=VLOOKUP(AM18,Tabla!$C$5:$I$23,7,0),AN18-VLOOKUP(AM18,Tabla!$C$5:$I$23,7,0),0)+1))</f>
        <v>0</v>
      </c>
      <c r="AQ18" s="4">
        <f t="shared" si="1"/>
        <v>0</v>
      </c>
      <c r="AR18" s="4">
        <f t="shared" si="2"/>
        <v>0</v>
      </c>
      <c r="AS18" s="4">
        <f t="shared" si="3"/>
        <v>0</v>
      </c>
      <c r="AT18" s="4">
        <f t="shared" si="4"/>
        <v>0</v>
      </c>
      <c r="AU18" s="4">
        <f t="shared" si="5"/>
        <v>0</v>
      </c>
      <c r="AV18" s="4">
        <f t="shared" si="6"/>
        <v>0</v>
      </c>
      <c r="AW18" s="4"/>
      <c r="AX18" s="4"/>
      <c r="AY18" s="4">
        <f t="shared" si="7"/>
        <v>0</v>
      </c>
      <c r="AZ18" s="5">
        <v>37080</v>
      </c>
      <c r="BA18" s="6">
        <f t="shared" si="8"/>
        <v>0</v>
      </c>
      <c r="BB18" s="3">
        <f>IF(OR(AM18="",AM18="No existe"),0,IF(AP18&lt;=VLOOKUP(AM18,Tabla!$C$5:$I$23,2,0),1,2))</f>
        <v>0</v>
      </c>
    </row>
    <row r="19" spans="1:54" ht="15.75" hidden="1">
      <c r="A19" s="13">
        <f t="shared" si="9"/>
        <v>14</v>
      </c>
      <c r="B19" s="62" t="s">
        <v>404</v>
      </c>
      <c r="C19" s="63" t="s">
        <v>405</v>
      </c>
      <c r="D19" s="63" t="s">
        <v>385</v>
      </c>
      <c r="E19" s="63" t="s">
        <v>921</v>
      </c>
      <c r="F19" s="63" t="s">
        <v>589</v>
      </c>
      <c r="G19" s="63">
        <v>3868</v>
      </c>
      <c r="H19" s="63" t="s">
        <v>486</v>
      </c>
      <c r="I19" s="63" t="s">
        <v>385</v>
      </c>
      <c r="J19" s="63" t="s">
        <v>542</v>
      </c>
      <c r="K19" s="63" t="s">
        <v>543</v>
      </c>
      <c r="L19" s="63" t="s">
        <v>589</v>
      </c>
      <c r="M19" s="63" t="s">
        <v>922</v>
      </c>
      <c r="N19" s="63" t="s">
        <v>590</v>
      </c>
      <c r="O19" s="63" t="s">
        <v>922</v>
      </c>
      <c r="P19" s="63" t="s">
        <v>590</v>
      </c>
      <c r="Q19" s="63">
        <v>1</v>
      </c>
      <c r="R19" s="63" t="s">
        <v>547</v>
      </c>
      <c r="S19" s="63" t="s">
        <v>523</v>
      </c>
      <c r="T19" s="63" t="s">
        <v>524</v>
      </c>
      <c r="U19" s="63" t="s">
        <v>525</v>
      </c>
      <c r="V19" s="63" t="s">
        <v>542</v>
      </c>
      <c r="W19" s="63" t="s">
        <v>544</v>
      </c>
      <c r="X19" s="63" t="s">
        <v>542</v>
      </c>
      <c r="Y19" s="63">
        <v>61688952</v>
      </c>
      <c r="Z19" s="63">
        <v>62543471</v>
      </c>
      <c r="AA19" s="63">
        <v>61688952</v>
      </c>
      <c r="AB19" s="64">
        <v>42303</v>
      </c>
      <c r="AC19" s="64">
        <v>42425</v>
      </c>
      <c r="AD19" s="64">
        <v>43436.242847222224</v>
      </c>
      <c r="AE19" s="63" t="s">
        <v>588</v>
      </c>
      <c r="AF19" s="63" t="s">
        <v>535</v>
      </c>
      <c r="AG19" s="63" t="s">
        <v>529</v>
      </c>
      <c r="AH19" s="64">
        <v>44279.873148148145</v>
      </c>
      <c r="AI19" s="64">
        <v>44279.870486111111</v>
      </c>
      <c r="AJ19" s="64" t="s">
        <v>486</v>
      </c>
      <c r="AK19" s="27"/>
      <c r="AL19" s="27"/>
      <c r="AM19" s="24" t="str">
        <f>IF(AG19="","",IFERROR(VLOOKUP($AG19,Listas!$C$1:$D$1000,2,0),"No existe"))</f>
        <v>No existe</v>
      </c>
      <c r="AN19" s="3">
        <f>IF(OR(AH19="",AI19=""),0,NETWORKDAYS.INTL(AH19,AI19,1,Listas!$A$2:$A$19)-1)</f>
        <v>0</v>
      </c>
      <c r="AO19" s="16" t="str">
        <f>IF(OR(AM19="",AM19="No existe"),"No",IF(AN19&gt;=VLOOKUP(AM19,Tabla!$C$5:$I$23,7,0),"Si","No"))</f>
        <v>No</v>
      </c>
      <c r="AP19" s="3">
        <f>IF(OR(AM19="",AM19="No existe"),0,IF(AN19=0,0,IF(AN19&gt;=VLOOKUP(AM19,Tabla!$C$5:$I$23,7,0),AN19-VLOOKUP(AM19,Tabla!$C$5:$I$23,7,0),0)+1))</f>
        <v>0</v>
      </c>
      <c r="AQ19" s="4">
        <f t="shared" si="1"/>
        <v>0</v>
      </c>
      <c r="AR19" s="4">
        <f t="shared" si="2"/>
        <v>0</v>
      </c>
      <c r="AS19" s="4">
        <f t="shared" si="3"/>
        <v>0</v>
      </c>
      <c r="AT19" s="4">
        <f t="shared" si="4"/>
        <v>0</v>
      </c>
      <c r="AU19" s="4">
        <f t="shared" si="5"/>
        <v>0</v>
      </c>
      <c r="AV19" s="4">
        <f t="shared" si="6"/>
        <v>0</v>
      </c>
      <c r="AW19" s="4"/>
      <c r="AX19" s="4"/>
      <c r="AY19" s="4">
        <f t="shared" si="7"/>
        <v>0</v>
      </c>
      <c r="AZ19" s="5">
        <v>37080</v>
      </c>
      <c r="BA19" s="6">
        <f t="shared" si="8"/>
        <v>0</v>
      </c>
      <c r="BB19" s="3">
        <f>IF(OR(AM19="",AM19="No existe"),0,IF(AP19&lt;=VLOOKUP(AM19,Tabla!$C$5:$I$23,2,0),1,2))</f>
        <v>0</v>
      </c>
    </row>
    <row r="20" spans="1:54" ht="15.75" hidden="1">
      <c r="A20" s="13">
        <f t="shared" si="9"/>
        <v>15</v>
      </c>
      <c r="B20" s="62" t="s">
        <v>468</v>
      </c>
      <c r="C20" s="63" t="s">
        <v>469</v>
      </c>
      <c r="D20" s="63" t="s">
        <v>384</v>
      </c>
      <c r="E20" s="63" t="s">
        <v>923</v>
      </c>
      <c r="F20" s="63" t="s">
        <v>735</v>
      </c>
      <c r="G20" s="63">
        <v>31722</v>
      </c>
      <c r="H20" s="63" t="s">
        <v>486</v>
      </c>
      <c r="I20" s="63" t="s">
        <v>385</v>
      </c>
      <c r="J20" s="63" t="s">
        <v>537</v>
      </c>
      <c r="K20" s="63" t="s">
        <v>538</v>
      </c>
      <c r="L20" s="63" t="s">
        <v>735</v>
      </c>
      <c r="M20" s="63" t="s">
        <v>924</v>
      </c>
      <c r="N20" s="63" t="s">
        <v>736</v>
      </c>
      <c r="O20" s="63" t="s">
        <v>924</v>
      </c>
      <c r="P20" s="63" t="s">
        <v>736</v>
      </c>
      <c r="Q20" s="63">
        <v>1</v>
      </c>
      <c r="R20" s="63" t="s">
        <v>733</v>
      </c>
      <c r="S20" s="63" t="s">
        <v>523</v>
      </c>
      <c r="T20" s="63" t="s">
        <v>524</v>
      </c>
      <c r="U20" s="63" t="s">
        <v>525</v>
      </c>
      <c r="V20" s="63" t="s">
        <v>526</v>
      </c>
      <c r="W20" s="63" t="s">
        <v>544</v>
      </c>
      <c r="X20" s="63" t="s">
        <v>610</v>
      </c>
      <c r="Y20" s="63">
        <v>125244037</v>
      </c>
      <c r="Z20" s="63">
        <v>112699830</v>
      </c>
      <c r="AA20" s="63">
        <v>125244037</v>
      </c>
      <c r="AB20" s="64">
        <v>43490</v>
      </c>
      <c r="AC20" s="64">
        <v>43550</v>
      </c>
      <c r="AD20" s="64">
        <v>43566.639722222222</v>
      </c>
      <c r="AE20" s="63" t="s">
        <v>728</v>
      </c>
      <c r="AF20" s="63" t="s">
        <v>596</v>
      </c>
      <c r="AG20" s="63" t="s">
        <v>37</v>
      </c>
      <c r="AH20" s="64">
        <v>44279.869131944448</v>
      </c>
      <c r="AI20" s="64">
        <v>44279.8671875</v>
      </c>
      <c r="AJ20" s="64" t="s">
        <v>486</v>
      </c>
      <c r="AK20" s="27"/>
      <c r="AL20" s="27"/>
      <c r="AM20" s="24" t="str">
        <f>IF(AG20="","",IFERROR(VLOOKUP($AG20,Listas!$C$1:$D$1000,2,0),"No existe"))</f>
        <v>ACTUACIONES</v>
      </c>
      <c r="AN20" s="3">
        <f>IF(OR(AH20="",AI20=""),0,NETWORKDAYS.INTL(AH20,AI20,1,Listas!$A$2:$A$19)-1)</f>
        <v>0</v>
      </c>
      <c r="AO20" s="16" t="str">
        <f>IF(OR(AM20="",AM20="No existe"),"No",IF(AN20&gt;=VLOOKUP(AM20,Tabla!$C$5:$I$23,7,0),"Si","No"))</f>
        <v>No</v>
      </c>
      <c r="AP20" s="3">
        <f>IF(OR(AM20="",AM20="No existe"),0,IF(AN20=0,0,IF(AN20&gt;=VLOOKUP(AM20,Tabla!$C$5:$I$23,7,0),AN20-VLOOKUP(AM20,Tabla!$C$5:$I$23,7,0),0)+1))</f>
        <v>0</v>
      </c>
      <c r="AQ20" s="4">
        <f t="shared" si="1"/>
        <v>0</v>
      </c>
      <c r="AR20" s="4">
        <f t="shared" si="2"/>
        <v>0</v>
      </c>
      <c r="AS20" s="4">
        <f t="shared" si="3"/>
        <v>0</v>
      </c>
      <c r="AT20" s="4">
        <f t="shared" si="4"/>
        <v>0</v>
      </c>
      <c r="AU20" s="4">
        <f t="shared" si="5"/>
        <v>0</v>
      </c>
      <c r="AV20" s="4">
        <f t="shared" si="6"/>
        <v>0</v>
      </c>
      <c r="AW20" s="4"/>
      <c r="AX20" s="4"/>
      <c r="AY20" s="4">
        <f t="shared" si="7"/>
        <v>0</v>
      </c>
      <c r="AZ20" s="5">
        <v>37080</v>
      </c>
      <c r="BA20" s="6">
        <f t="shared" si="8"/>
        <v>0</v>
      </c>
      <c r="BB20" s="3">
        <f>IF(OR(AM20="",AM20="No existe"),0,IF(AP20&lt;=VLOOKUP(AM20,Tabla!$C$5:$I$23,2,0),1,2))</f>
        <v>1</v>
      </c>
    </row>
    <row r="21" spans="1:54" ht="15.75" hidden="1">
      <c r="A21" s="13">
        <f t="shared" si="9"/>
        <v>16</v>
      </c>
      <c r="B21" s="62" t="s">
        <v>925</v>
      </c>
      <c r="C21" s="63" t="s">
        <v>926</v>
      </c>
      <c r="D21" s="63" t="s">
        <v>385</v>
      </c>
      <c r="E21" s="63" t="s">
        <v>927</v>
      </c>
      <c r="F21" s="63" t="s">
        <v>928</v>
      </c>
      <c r="G21" s="63">
        <v>3941</v>
      </c>
      <c r="H21" s="63" t="s">
        <v>486</v>
      </c>
      <c r="I21" s="63" t="s">
        <v>385</v>
      </c>
      <c r="J21" s="63" t="s">
        <v>577</v>
      </c>
      <c r="K21" s="63" t="s">
        <v>578</v>
      </c>
      <c r="L21" s="63" t="s">
        <v>928</v>
      </c>
      <c r="M21" s="63" t="s">
        <v>929</v>
      </c>
      <c r="N21" s="63" t="s">
        <v>930</v>
      </c>
      <c r="O21" s="63" t="s">
        <v>931</v>
      </c>
      <c r="P21" s="63" t="s">
        <v>932</v>
      </c>
      <c r="Q21" s="63">
        <v>3</v>
      </c>
      <c r="R21" s="63" t="s">
        <v>933</v>
      </c>
      <c r="S21" s="63" t="s">
        <v>523</v>
      </c>
      <c r="T21" s="63" t="s">
        <v>524</v>
      </c>
      <c r="U21" s="63" t="s">
        <v>525</v>
      </c>
      <c r="V21" s="63" t="s">
        <v>565</v>
      </c>
      <c r="W21" s="63" t="s">
        <v>566</v>
      </c>
      <c r="X21" s="63" t="s">
        <v>577</v>
      </c>
      <c r="Y21" s="63">
        <v>110000000</v>
      </c>
      <c r="Z21" s="63">
        <v>109714927</v>
      </c>
      <c r="AA21" s="63">
        <v>110000000</v>
      </c>
      <c r="AB21" s="64">
        <v>42457</v>
      </c>
      <c r="AC21" s="64">
        <v>42464</v>
      </c>
      <c r="AD21" s="64">
        <v>43436.266944444447</v>
      </c>
      <c r="AE21" s="63" t="s">
        <v>658</v>
      </c>
      <c r="AF21" s="63" t="s">
        <v>596</v>
      </c>
      <c r="AG21" s="63" t="s">
        <v>934</v>
      </c>
      <c r="AH21" s="64">
        <v>44279.863865740743</v>
      </c>
      <c r="AI21" s="64">
        <v>44279.861319444448</v>
      </c>
      <c r="AJ21" s="64" t="s">
        <v>486</v>
      </c>
      <c r="AK21" s="27"/>
      <c r="AL21" s="27"/>
      <c r="AM21" s="24" t="str">
        <f>IF(AG21="","",IFERROR(VLOOKUP($AG21,Listas!$C$1:$D$1000,2,0),"No existe"))</f>
        <v>No existe</v>
      </c>
      <c r="AN21" s="3">
        <f>IF(OR(AH21="",AI21=""),0,NETWORKDAYS.INTL(AH21,AI21,1,Listas!$A$2:$A$19)-1)</f>
        <v>0</v>
      </c>
      <c r="AO21" s="16" t="str">
        <f>IF(OR(AM21="",AM21="No existe"),"No",IF(AN21&gt;=VLOOKUP(AM21,Tabla!$C$5:$I$23,7,0),"Si","No"))</f>
        <v>No</v>
      </c>
      <c r="AP21" s="3">
        <f>IF(OR(AM21="",AM21="No existe"),0,IF(AN21=0,0,IF(AN21&gt;=VLOOKUP(AM21,Tabla!$C$5:$I$23,7,0),AN21-VLOOKUP(AM21,Tabla!$C$5:$I$23,7,0),0)+1))</f>
        <v>0</v>
      </c>
      <c r="AQ21" s="4">
        <f t="shared" si="1"/>
        <v>0</v>
      </c>
      <c r="AR21" s="4">
        <f t="shared" si="2"/>
        <v>0</v>
      </c>
      <c r="AS21" s="4">
        <f t="shared" si="3"/>
        <v>0</v>
      </c>
      <c r="AT21" s="4">
        <f t="shared" si="4"/>
        <v>0</v>
      </c>
      <c r="AU21" s="4">
        <f t="shared" si="5"/>
        <v>0</v>
      </c>
      <c r="AV21" s="4">
        <f t="shared" si="6"/>
        <v>0</v>
      </c>
      <c r="AW21" s="4"/>
      <c r="AX21" s="4"/>
      <c r="AY21" s="4">
        <f t="shared" si="7"/>
        <v>0</v>
      </c>
      <c r="AZ21" s="5">
        <v>37080</v>
      </c>
      <c r="BA21" s="6">
        <f t="shared" si="8"/>
        <v>0</v>
      </c>
      <c r="BB21" s="3">
        <f>IF(OR(AM21="",AM21="No existe"),0,IF(AP21&lt;=VLOOKUP(AM21,Tabla!$C$5:$I$23,2,0),1,2))</f>
        <v>0</v>
      </c>
    </row>
    <row r="22" spans="1:54" ht="15.75" hidden="1">
      <c r="A22" s="13">
        <f t="shared" si="9"/>
        <v>17</v>
      </c>
      <c r="B22" s="62" t="s">
        <v>904</v>
      </c>
      <c r="C22" s="63" t="s">
        <v>905</v>
      </c>
      <c r="D22" s="63" t="s">
        <v>385</v>
      </c>
      <c r="E22" s="63" t="s">
        <v>906</v>
      </c>
      <c r="F22" s="63" t="s">
        <v>907</v>
      </c>
      <c r="G22" s="63">
        <v>3849</v>
      </c>
      <c r="H22" s="63" t="s">
        <v>486</v>
      </c>
      <c r="I22" s="63" t="s">
        <v>385</v>
      </c>
      <c r="J22" s="63" t="s">
        <v>542</v>
      </c>
      <c r="K22" s="63" t="s">
        <v>543</v>
      </c>
      <c r="L22" s="63" t="s">
        <v>907</v>
      </c>
      <c r="M22" s="63" t="s">
        <v>908</v>
      </c>
      <c r="N22" s="63" t="s">
        <v>909</v>
      </c>
      <c r="O22" s="63" t="s">
        <v>908</v>
      </c>
      <c r="P22" s="63" t="s">
        <v>909</v>
      </c>
      <c r="Q22" s="63">
        <v>1</v>
      </c>
      <c r="R22" s="63" t="s">
        <v>547</v>
      </c>
      <c r="S22" s="63" t="s">
        <v>523</v>
      </c>
      <c r="T22" s="63" t="s">
        <v>524</v>
      </c>
      <c r="U22" s="63" t="s">
        <v>525</v>
      </c>
      <c r="V22" s="63" t="s">
        <v>542</v>
      </c>
      <c r="W22" s="63" t="s">
        <v>544</v>
      </c>
      <c r="X22" s="63" t="s">
        <v>542</v>
      </c>
      <c r="Y22" s="63">
        <v>36480942</v>
      </c>
      <c r="Z22" s="63">
        <v>36339659</v>
      </c>
      <c r="AA22" s="63">
        <v>36480942</v>
      </c>
      <c r="AB22" s="64">
        <v>42103</v>
      </c>
      <c r="AC22" s="64">
        <v>42489</v>
      </c>
      <c r="AD22" s="64">
        <v>43436.238645833335</v>
      </c>
      <c r="AE22" s="63" t="s">
        <v>588</v>
      </c>
      <c r="AF22" s="63" t="s">
        <v>535</v>
      </c>
      <c r="AG22" s="63" t="s">
        <v>37</v>
      </c>
      <c r="AH22" s="64">
        <v>44279.856423611112</v>
      </c>
      <c r="AI22" s="64">
        <v>44279.854224537034</v>
      </c>
      <c r="AJ22" s="64" t="s">
        <v>486</v>
      </c>
      <c r="AK22" s="27"/>
      <c r="AL22" s="27"/>
      <c r="AM22" s="24" t="str">
        <f>IF(AG22="","",IFERROR(VLOOKUP($AG22,Listas!$C$1:$D$1000,2,0),"No existe"))</f>
        <v>ACTUACIONES</v>
      </c>
      <c r="AN22" s="3">
        <f>IF(OR(AH22="",AI22=""),0,NETWORKDAYS.INTL(AH22,AI22,1,Listas!$A$2:$A$19)-1)</f>
        <v>0</v>
      </c>
      <c r="AO22" s="16" t="str">
        <f>IF(OR(AM22="",AM22="No existe"),"No",IF(AN22&gt;=VLOOKUP(AM22,Tabla!$C$5:$I$23,7,0),"Si","No"))</f>
        <v>No</v>
      </c>
      <c r="AP22" s="3">
        <f>IF(OR(AM22="",AM22="No existe"),0,IF(AN22=0,0,IF(AN22&gt;=VLOOKUP(AM22,Tabla!$C$5:$I$23,7,0),AN22-VLOOKUP(AM22,Tabla!$C$5:$I$23,7,0),0)+1))</f>
        <v>0</v>
      </c>
      <c r="AQ22" s="4">
        <f t="shared" si="1"/>
        <v>0</v>
      </c>
      <c r="AR22" s="4">
        <f t="shared" si="2"/>
        <v>0</v>
      </c>
      <c r="AS22" s="4">
        <f t="shared" si="3"/>
        <v>0</v>
      </c>
      <c r="AT22" s="4">
        <f t="shared" si="4"/>
        <v>0</v>
      </c>
      <c r="AU22" s="4">
        <f t="shared" si="5"/>
        <v>0</v>
      </c>
      <c r="AV22" s="4">
        <f t="shared" si="6"/>
        <v>0</v>
      </c>
      <c r="AW22" s="4"/>
      <c r="AX22" s="4"/>
      <c r="AY22" s="4">
        <f t="shared" si="7"/>
        <v>0</v>
      </c>
      <c r="AZ22" s="5">
        <v>37080</v>
      </c>
      <c r="BA22" s="6">
        <f t="shared" si="8"/>
        <v>0</v>
      </c>
      <c r="BB22" s="3">
        <f>IF(OR(AM22="",AM22="No existe"),0,IF(AP22&lt;=VLOOKUP(AM22,Tabla!$C$5:$I$23,2,0),1,2))</f>
        <v>1</v>
      </c>
    </row>
    <row r="23" spans="1:54" ht="15.75" hidden="1">
      <c r="A23" s="13">
        <f t="shared" si="9"/>
        <v>18</v>
      </c>
      <c r="B23" s="62" t="s">
        <v>935</v>
      </c>
      <c r="C23" s="63" t="s">
        <v>486</v>
      </c>
      <c r="D23" s="63" t="s">
        <v>384</v>
      </c>
      <c r="E23" s="63" t="s">
        <v>936</v>
      </c>
      <c r="F23" s="63" t="s">
        <v>937</v>
      </c>
      <c r="G23" s="63">
        <v>70579</v>
      </c>
      <c r="H23" s="63" t="s">
        <v>486</v>
      </c>
      <c r="I23" s="63" t="s">
        <v>385</v>
      </c>
      <c r="J23" s="63" t="s">
        <v>530</v>
      </c>
      <c r="K23" s="63" t="s">
        <v>486</v>
      </c>
      <c r="L23" s="63" t="s">
        <v>937</v>
      </c>
      <c r="M23" s="63" t="s">
        <v>825</v>
      </c>
      <c r="N23" s="63" t="s">
        <v>857</v>
      </c>
      <c r="O23" s="63" t="s">
        <v>938</v>
      </c>
      <c r="P23" s="63" t="s">
        <v>939</v>
      </c>
      <c r="Q23" s="63">
        <v>1</v>
      </c>
      <c r="R23" s="63" t="s">
        <v>780</v>
      </c>
      <c r="S23" s="63" t="s">
        <v>523</v>
      </c>
      <c r="T23" s="63" t="s">
        <v>524</v>
      </c>
      <c r="U23" s="63" t="s">
        <v>525</v>
      </c>
      <c r="V23" s="63" t="s">
        <v>526</v>
      </c>
      <c r="W23" s="63" t="s">
        <v>527</v>
      </c>
      <c r="X23" s="63" t="s">
        <v>530</v>
      </c>
      <c r="Y23" s="63">
        <v>57682821</v>
      </c>
      <c r="Z23" s="63" t="s">
        <v>486</v>
      </c>
      <c r="AA23" s="63">
        <v>57682821</v>
      </c>
      <c r="AB23" s="64">
        <v>44036</v>
      </c>
      <c r="AC23" s="64">
        <v>44253</v>
      </c>
      <c r="AD23" s="64">
        <v>44274.552395833336</v>
      </c>
      <c r="AE23" s="63" t="s">
        <v>940</v>
      </c>
      <c r="AF23" s="63" t="s">
        <v>596</v>
      </c>
      <c r="AG23" s="63" t="s">
        <v>45</v>
      </c>
      <c r="AH23" s="64">
        <v>44279.85</v>
      </c>
      <c r="AI23" s="64">
        <v>44280.848078703704</v>
      </c>
      <c r="AJ23" s="64" t="s">
        <v>486</v>
      </c>
      <c r="AK23" s="27"/>
      <c r="AL23" s="27"/>
      <c r="AM23" s="24" t="str">
        <f>IF(AG23="","",IFERROR(VLOOKUP($AG23,Listas!$C$1:$D$1000,2,0),"No existe"))</f>
        <v>ACTUACIONES</v>
      </c>
      <c r="AN23" s="3">
        <f>IF(OR(AH23="",AI23=""),0,NETWORKDAYS.INTL(AH23,AI23,1,Listas!$A$2:$A$19)-1)</f>
        <v>1</v>
      </c>
      <c r="AO23" s="16" t="str">
        <f>IF(OR(AM23="",AM23="No existe"),"No",IF(AN23&gt;=VLOOKUP(AM23,Tabla!$C$5:$I$23,7,0),"Si","No"))</f>
        <v>No</v>
      </c>
      <c r="AP23" s="3">
        <f>IF(OR(AM23="",AM23="No existe"),0,IF(AN23=0,0,IF(AN23&gt;=VLOOKUP(AM23,Tabla!$C$5:$I$23,7,0),AN23-VLOOKUP(AM23,Tabla!$C$5:$I$23,7,0),0)+1))</f>
        <v>1</v>
      </c>
      <c r="AQ23" s="4">
        <f t="shared" si="1"/>
        <v>0</v>
      </c>
      <c r="AR23" s="4">
        <f t="shared" si="2"/>
        <v>0</v>
      </c>
      <c r="AS23" s="4">
        <f t="shared" si="3"/>
        <v>0</v>
      </c>
      <c r="AT23" s="4">
        <f t="shared" si="4"/>
        <v>0</v>
      </c>
      <c r="AU23" s="4">
        <f t="shared" si="5"/>
        <v>0</v>
      </c>
      <c r="AV23" s="4">
        <f t="shared" si="6"/>
        <v>0</v>
      </c>
      <c r="AW23" s="4"/>
      <c r="AX23" s="4"/>
      <c r="AY23" s="4">
        <f t="shared" si="7"/>
        <v>0</v>
      </c>
      <c r="AZ23" s="5">
        <v>37080</v>
      </c>
      <c r="BA23" s="6">
        <f t="shared" si="8"/>
        <v>0</v>
      </c>
      <c r="BB23" s="3">
        <f>IF(OR(AM23="",AM23="No existe"),0,IF(AP23&lt;=VLOOKUP(AM23,Tabla!$C$5:$I$23,2,0),1,2))</f>
        <v>1</v>
      </c>
    </row>
    <row r="24" spans="1:54" ht="15.75" hidden="1">
      <c r="A24" s="13">
        <f t="shared" si="9"/>
        <v>19</v>
      </c>
      <c r="B24" s="62" t="s">
        <v>862</v>
      </c>
      <c r="C24" s="63" t="s">
        <v>863</v>
      </c>
      <c r="D24" s="63" t="s">
        <v>384</v>
      </c>
      <c r="E24" s="63" t="s">
        <v>864</v>
      </c>
      <c r="F24" s="63" t="s">
        <v>865</v>
      </c>
      <c r="G24" s="63">
        <v>63051</v>
      </c>
      <c r="H24" s="63" t="s">
        <v>486</v>
      </c>
      <c r="I24" s="63" t="s">
        <v>385</v>
      </c>
      <c r="J24" s="63" t="s">
        <v>537</v>
      </c>
      <c r="K24" s="63" t="s">
        <v>538</v>
      </c>
      <c r="L24" s="63" t="s">
        <v>866</v>
      </c>
      <c r="M24" s="63" t="s">
        <v>867</v>
      </c>
      <c r="N24" s="63" t="s">
        <v>868</v>
      </c>
      <c r="O24" s="63" t="s">
        <v>867</v>
      </c>
      <c r="P24" s="63" t="s">
        <v>868</v>
      </c>
      <c r="Q24" s="63">
        <v>1</v>
      </c>
      <c r="R24" s="63" t="s">
        <v>733</v>
      </c>
      <c r="S24" s="63" t="s">
        <v>523</v>
      </c>
      <c r="T24" s="63" t="s">
        <v>524</v>
      </c>
      <c r="U24" s="63" t="s">
        <v>525</v>
      </c>
      <c r="V24" s="63" t="s">
        <v>526</v>
      </c>
      <c r="W24" s="63" t="s">
        <v>544</v>
      </c>
      <c r="X24" s="63" t="s">
        <v>537</v>
      </c>
      <c r="Y24" s="63">
        <v>110343680</v>
      </c>
      <c r="Z24" s="63" t="s">
        <v>486</v>
      </c>
      <c r="AA24" s="63">
        <v>110343680</v>
      </c>
      <c r="AB24" s="64">
        <v>43895</v>
      </c>
      <c r="AC24" s="64">
        <v>44015</v>
      </c>
      <c r="AD24" s="64">
        <v>44063.523182870369</v>
      </c>
      <c r="AE24" s="63" t="s">
        <v>799</v>
      </c>
      <c r="AF24" s="63" t="s">
        <v>689</v>
      </c>
      <c r="AG24" s="63" t="s">
        <v>107</v>
      </c>
      <c r="AH24" s="64">
        <v>44279.846851851849</v>
      </c>
      <c r="AI24" s="64">
        <v>44279.844756944447</v>
      </c>
      <c r="AJ24" s="64" t="s">
        <v>486</v>
      </c>
      <c r="AK24" s="27"/>
      <c r="AL24" s="27"/>
      <c r="AM24" s="24" t="str">
        <f>IF(AG24="","",IFERROR(VLOOKUP($AG24,Listas!$C$1:$D$1000,2,0),"No existe"))</f>
        <v>ACTUACIONES</v>
      </c>
      <c r="AN24" s="3">
        <f>IF(OR(AH24="",AI24=""),0,NETWORKDAYS.INTL(AH24,AI24,1,Listas!$A$2:$A$19)-1)</f>
        <v>0</v>
      </c>
      <c r="AO24" s="16" t="str">
        <f>IF(OR(AM24="",AM24="No existe"),"No",IF(AN24&gt;=VLOOKUP(AM24,Tabla!$C$5:$I$23,7,0),"Si","No"))</f>
        <v>No</v>
      </c>
      <c r="AP24" s="3">
        <f>IF(OR(AM24="",AM24="No existe"),0,IF(AN24=0,0,IF(AN24&gt;=VLOOKUP(AM24,Tabla!$C$5:$I$23,7,0),AN24-VLOOKUP(AM24,Tabla!$C$5:$I$23,7,0),0)+1))</f>
        <v>0</v>
      </c>
      <c r="AQ24" s="4">
        <f t="shared" si="1"/>
        <v>0</v>
      </c>
      <c r="AR24" s="4">
        <f t="shared" si="2"/>
        <v>0</v>
      </c>
      <c r="AS24" s="4">
        <f t="shared" si="3"/>
        <v>0</v>
      </c>
      <c r="AT24" s="4">
        <f t="shared" si="4"/>
        <v>0</v>
      </c>
      <c r="AU24" s="4">
        <f t="shared" si="5"/>
        <v>0</v>
      </c>
      <c r="AV24" s="4">
        <f t="shared" si="6"/>
        <v>0</v>
      </c>
      <c r="AW24" s="4"/>
      <c r="AX24" s="4"/>
      <c r="AY24" s="4">
        <f t="shared" si="7"/>
        <v>0</v>
      </c>
      <c r="AZ24" s="5">
        <v>37080</v>
      </c>
      <c r="BA24" s="6">
        <f t="shared" si="8"/>
        <v>0</v>
      </c>
      <c r="BB24" s="3">
        <f>IF(OR(AM24="",AM24="No existe"),0,IF(AP24&lt;=VLOOKUP(AM24,Tabla!$C$5:$I$23,2,0),1,2))</f>
        <v>1</v>
      </c>
    </row>
    <row r="25" spans="1:54" ht="15.75" hidden="1">
      <c r="A25" s="13">
        <f t="shared" si="9"/>
        <v>20</v>
      </c>
      <c r="B25" s="62" t="s">
        <v>464</v>
      </c>
      <c r="C25" s="63" t="s">
        <v>465</v>
      </c>
      <c r="D25" s="63" t="s">
        <v>384</v>
      </c>
      <c r="E25" s="63" t="s">
        <v>941</v>
      </c>
      <c r="F25" s="63" t="s">
        <v>726</v>
      </c>
      <c r="G25" s="63">
        <v>31639</v>
      </c>
      <c r="H25" s="63" t="s">
        <v>486</v>
      </c>
      <c r="I25" s="63" t="s">
        <v>385</v>
      </c>
      <c r="J25" s="63" t="s">
        <v>537</v>
      </c>
      <c r="K25" s="63" t="s">
        <v>538</v>
      </c>
      <c r="L25" s="63" t="s">
        <v>726</v>
      </c>
      <c r="M25" s="63" t="s">
        <v>942</v>
      </c>
      <c r="N25" s="63" t="s">
        <v>727</v>
      </c>
      <c r="O25" s="63" t="s">
        <v>942</v>
      </c>
      <c r="P25" s="63" t="s">
        <v>727</v>
      </c>
      <c r="Q25" s="63">
        <v>1</v>
      </c>
      <c r="R25" s="63" t="s">
        <v>540</v>
      </c>
      <c r="S25" s="63" t="s">
        <v>523</v>
      </c>
      <c r="T25" s="63" t="s">
        <v>524</v>
      </c>
      <c r="U25" s="63" t="s">
        <v>525</v>
      </c>
      <c r="V25" s="63" t="s">
        <v>526</v>
      </c>
      <c r="W25" s="63" t="s">
        <v>544</v>
      </c>
      <c r="X25" s="63" t="s">
        <v>537</v>
      </c>
      <c r="Y25" s="63">
        <v>73608456</v>
      </c>
      <c r="Z25" s="63">
        <v>70061119</v>
      </c>
      <c r="AA25" s="63">
        <v>73608456</v>
      </c>
      <c r="AB25" s="64">
        <v>43539</v>
      </c>
      <c r="AC25" s="64">
        <v>43552</v>
      </c>
      <c r="AD25" s="64">
        <v>43565.679270833331</v>
      </c>
      <c r="AE25" s="63" t="s">
        <v>728</v>
      </c>
      <c r="AF25" s="63" t="s">
        <v>528</v>
      </c>
      <c r="AG25" s="63" t="s">
        <v>40</v>
      </c>
      <c r="AH25" s="64">
        <v>44279.839166666665</v>
      </c>
      <c r="AI25" s="64">
        <v>44279.836967592593</v>
      </c>
      <c r="AJ25" s="64">
        <v>44281.129861111112</v>
      </c>
      <c r="AK25" s="27"/>
      <c r="AL25" s="27"/>
      <c r="AM25" s="24" t="str">
        <f>IF(AG25="","",IFERROR(VLOOKUP($AG25,Listas!$C$1:$D$1000,2,0),"No existe"))</f>
        <v>ACTUACIONES</v>
      </c>
      <c r="AN25" s="3">
        <f>IF(OR(AH25="",AI25=""),0,NETWORKDAYS.INTL(AH25,AI25,1,Listas!$A$2:$A$19)-1)</f>
        <v>0</v>
      </c>
      <c r="AO25" s="16" t="str">
        <f>IF(OR(AM25="",AM25="No existe"),"No",IF(AN25&gt;=VLOOKUP(AM25,Tabla!$C$5:$I$23,7,0),"Si","No"))</f>
        <v>No</v>
      </c>
      <c r="AP25" s="3">
        <f>IF(OR(AM25="",AM25="No existe"),0,IF(AN25=0,0,IF(AN25&gt;=VLOOKUP(AM25,Tabla!$C$5:$I$23,7,0),AN25-VLOOKUP(AM25,Tabla!$C$5:$I$23,7,0),0)+1))</f>
        <v>0</v>
      </c>
      <c r="AQ25" s="4">
        <f t="shared" si="1"/>
        <v>0</v>
      </c>
      <c r="AR25" s="4">
        <f t="shared" si="2"/>
        <v>0</v>
      </c>
      <c r="AS25" s="4">
        <f t="shared" si="3"/>
        <v>0</v>
      </c>
      <c r="AT25" s="4">
        <f t="shared" si="4"/>
        <v>0</v>
      </c>
      <c r="AU25" s="4">
        <f t="shared" si="5"/>
        <v>0</v>
      </c>
      <c r="AV25" s="4">
        <f t="shared" si="6"/>
        <v>0</v>
      </c>
      <c r="AW25" s="4"/>
      <c r="AX25" s="4"/>
      <c r="AY25" s="4">
        <f t="shared" si="7"/>
        <v>0</v>
      </c>
      <c r="AZ25" s="5">
        <v>37080</v>
      </c>
      <c r="BA25" s="6">
        <f t="shared" si="8"/>
        <v>0</v>
      </c>
      <c r="BB25" s="3">
        <f>IF(OR(AM25="",AM25="No existe"),0,IF(AP25&lt;=VLOOKUP(AM25,Tabla!$C$5:$I$23,2,0),1,2))</f>
        <v>1</v>
      </c>
    </row>
    <row r="26" spans="1:54" ht="15.75" hidden="1">
      <c r="A26" s="13">
        <f t="shared" si="9"/>
        <v>21</v>
      </c>
      <c r="B26" s="62" t="s">
        <v>943</v>
      </c>
      <c r="C26" s="63" t="s">
        <v>944</v>
      </c>
      <c r="D26" s="63" t="s">
        <v>385</v>
      </c>
      <c r="E26" s="63" t="s">
        <v>945</v>
      </c>
      <c r="F26" s="63" t="s">
        <v>946</v>
      </c>
      <c r="G26" s="63">
        <v>21656</v>
      </c>
      <c r="H26" s="63" t="s">
        <v>486</v>
      </c>
      <c r="I26" s="63" t="s">
        <v>385</v>
      </c>
      <c r="J26" s="63" t="s">
        <v>537</v>
      </c>
      <c r="K26" s="63" t="s">
        <v>538</v>
      </c>
      <c r="L26" s="63" t="s">
        <v>946</v>
      </c>
      <c r="M26" s="63" t="s">
        <v>947</v>
      </c>
      <c r="N26" s="63" t="s">
        <v>948</v>
      </c>
      <c r="O26" s="63" t="s">
        <v>947</v>
      </c>
      <c r="P26" s="63" t="s">
        <v>948</v>
      </c>
      <c r="Q26" s="63">
        <v>1</v>
      </c>
      <c r="R26" s="63" t="s">
        <v>540</v>
      </c>
      <c r="S26" s="63" t="s">
        <v>523</v>
      </c>
      <c r="T26" s="63" t="s">
        <v>524</v>
      </c>
      <c r="U26" s="63" t="s">
        <v>525</v>
      </c>
      <c r="V26" s="63" t="s">
        <v>526</v>
      </c>
      <c r="W26" s="63" t="s">
        <v>544</v>
      </c>
      <c r="X26" s="63" t="s">
        <v>537</v>
      </c>
      <c r="Y26" s="63">
        <v>69758638</v>
      </c>
      <c r="Z26" s="63">
        <v>66902238</v>
      </c>
      <c r="AA26" s="63">
        <v>69758638</v>
      </c>
      <c r="AB26" s="64">
        <v>43392</v>
      </c>
      <c r="AC26" s="64">
        <v>43410</v>
      </c>
      <c r="AD26" s="64">
        <v>43501.72797453704</v>
      </c>
      <c r="AE26" s="63" t="s">
        <v>949</v>
      </c>
      <c r="AF26" s="63" t="s">
        <v>528</v>
      </c>
      <c r="AG26" s="63" t="s">
        <v>40</v>
      </c>
      <c r="AH26" s="64">
        <v>44279.834837962961</v>
      </c>
      <c r="AI26" s="64">
        <v>44279.832395833335</v>
      </c>
      <c r="AJ26" s="64">
        <v>44281</v>
      </c>
      <c r="AK26" s="27"/>
      <c r="AL26" s="27"/>
      <c r="AM26" s="24" t="str">
        <f>IF(AG26="","",IFERROR(VLOOKUP($AG26,Listas!$C$1:$D$1000,2,0),"No existe"))</f>
        <v>ACTUACIONES</v>
      </c>
      <c r="AN26" s="3">
        <f>IF(OR(AH26="",AI26=""),0,NETWORKDAYS.INTL(AH26,AI26,1,Listas!$A$2:$A$19)-1)</f>
        <v>0</v>
      </c>
      <c r="AO26" s="16" t="str">
        <f>IF(OR(AM26="",AM26="No existe"),"No",IF(AN26&gt;=VLOOKUP(AM26,Tabla!$C$5:$I$23,7,0),"Si","No"))</f>
        <v>No</v>
      </c>
      <c r="AP26" s="3">
        <f>IF(OR(AM26="",AM26="No existe"),0,IF(AN26=0,0,IF(AN26&gt;=VLOOKUP(AM26,Tabla!$C$5:$I$23,7,0),AN26-VLOOKUP(AM26,Tabla!$C$5:$I$23,7,0),0)+1))</f>
        <v>0</v>
      </c>
      <c r="AQ26" s="4">
        <f t="shared" si="1"/>
        <v>0</v>
      </c>
      <c r="AR26" s="4">
        <f t="shared" si="2"/>
        <v>0</v>
      </c>
      <c r="AS26" s="4">
        <f t="shared" si="3"/>
        <v>0</v>
      </c>
      <c r="AT26" s="4">
        <f t="shared" si="4"/>
        <v>0</v>
      </c>
      <c r="AU26" s="4">
        <f t="shared" si="5"/>
        <v>0</v>
      </c>
      <c r="AV26" s="4">
        <f t="shared" si="6"/>
        <v>0</v>
      </c>
      <c r="AW26" s="4"/>
      <c r="AX26" s="4"/>
      <c r="AY26" s="4">
        <f t="shared" si="7"/>
        <v>0</v>
      </c>
      <c r="AZ26" s="5">
        <v>37080</v>
      </c>
      <c r="BA26" s="6">
        <f t="shared" si="8"/>
        <v>0</v>
      </c>
      <c r="BB26" s="3">
        <f>IF(OR(AM26="",AM26="No existe"),0,IF(AP26&lt;=VLOOKUP(AM26,Tabla!$C$5:$I$23,2,0),1,2))</f>
        <v>1</v>
      </c>
    </row>
    <row r="27" spans="1:54" ht="15.75" hidden="1">
      <c r="A27" s="13">
        <f t="shared" si="9"/>
        <v>22</v>
      </c>
      <c r="B27" s="62" t="s">
        <v>455</v>
      </c>
      <c r="C27" s="63" t="s">
        <v>456</v>
      </c>
      <c r="D27" s="63" t="s">
        <v>384</v>
      </c>
      <c r="E27" s="63" t="s">
        <v>950</v>
      </c>
      <c r="F27" s="63" t="s">
        <v>702</v>
      </c>
      <c r="G27" s="63">
        <v>12518</v>
      </c>
      <c r="H27" s="63" t="s">
        <v>486</v>
      </c>
      <c r="I27" s="63" t="s">
        <v>385</v>
      </c>
      <c r="J27" s="63" t="s">
        <v>549</v>
      </c>
      <c r="K27" s="63" t="s">
        <v>550</v>
      </c>
      <c r="L27" s="63" t="s">
        <v>702</v>
      </c>
      <c r="M27" s="63" t="s">
        <v>951</v>
      </c>
      <c r="N27" s="63" t="s">
        <v>703</v>
      </c>
      <c r="O27" s="63" t="s">
        <v>951</v>
      </c>
      <c r="P27" s="63" t="s">
        <v>703</v>
      </c>
      <c r="Q27" s="63">
        <v>1</v>
      </c>
      <c r="R27" s="63" t="s">
        <v>704</v>
      </c>
      <c r="S27" s="63" t="s">
        <v>523</v>
      </c>
      <c r="T27" s="63" t="s">
        <v>524</v>
      </c>
      <c r="U27" s="63" t="s">
        <v>525</v>
      </c>
      <c r="V27" s="63" t="s">
        <v>526</v>
      </c>
      <c r="W27" s="63" t="s">
        <v>544</v>
      </c>
      <c r="X27" s="63" t="s">
        <v>549</v>
      </c>
      <c r="Y27" s="63">
        <v>15000000</v>
      </c>
      <c r="Z27" s="63">
        <v>0</v>
      </c>
      <c r="AA27" s="63">
        <v>15000000</v>
      </c>
      <c r="AB27" s="64">
        <v>42928</v>
      </c>
      <c r="AC27" s="64">
        <v>43409</v>
      </c>
      <c r="AD27" s="64">
        <v>43440.863668981481</v>
      </c>
      <c r="AE27" s="63" t="s">
        <v>701</v>
      </c>
      <c r="AF27" s="63" t="s">
        <v>535</v>
      </c>
      <c r="AG27" s="63" t="s">
        <v>40</v>
      </c>
      <c r="AH27" s="64">
        <v>44279.828240740739</v>
      </c>
      <c r="AI27" s="64">
        <v>44279.825949074075</v>
      </c>
      <c r="AJ27" s="64">
        <v>44284.818807870368</v>
      </c>
      <c r="AK27" s="27"/>
      <c r="AL27" s="27"/>
      <c r="AM27" s="24" t="str">
        <f>IF(AG27="","",IFERROR(VLOOKUP($AG27,Listas!$C$1:$D$1000,2,0),"No existe"))</f>
        <v>ACTUACIONES</v>
      </c>
      <c r="AN27" s="3">
        <f>IF(OR(AH27="",AI27=""),0,NETWORKDAYS.INTL(AH27,AI27,1,Listas!$A$2:$A$19)-1)</f>
        <v>0</v>
      </c>
      <c r="AO27" s="16" t="str">
        <f>IF(OR(AM27="",AM27="No existe"),"No",IF(AN27&gt;=VLOOKUP(AM27,Tabla!$C$5:$I$23,7,0),"Si","No"))</f>
        <v>No</v>
      </c>
      <c r="AP27" s="3">
        <f>IF(OR(AM27="",AM27="No existe"),0,IF(AN27=0,0,IF(AN27&gt;=VLOOKUP(AM27,Tabla!$C$5:$I$23,7,0),AN27-VLOOKUP(AM27,Tabla!$C$5:$I$23,7,0),0)+1))</f>
        <v>0</v>
      </c>
      <c r="AQ27" s="4">
        <f t="shared" si="1"/>
        <v>0</v>
      </c>
      <c r="AR27" s="4">
        <f t="shared" si="2"/>
        <v>0</v>
      </c>
      <c r="AS27" s="4">
        <f t="shared" si="3"/>
        <v>0</v>
      </c>
      <c r="AT27" s="4">
        <f t="shared" si="4"/>
        <v>0</v>
      </c>
      <c r="AU27" s="4">
        <f t="shared" si="5"/>
        <v>0</v>
      </c>
      <c r="AV27" s="4">
        <f t="shared" si="6"/>
        <v>0</v>
      </c>
      <c r="AW27" s="4"/>
      <c r="AX27" s="4"/>
      <c r="AY27" s="4">
        <f t="shared" si="7"/>
        <v>0</v>
      </c>
      <c r="AZ27" s="5">
        <v>37080</v>
      </c>
      <c r="BA27" s="6">
        <f t="shared" si="8"/>
        <v>0</v>
      </c>
      <c r="BB27" s="3">
        <f>IF(OR(AM27="",AM27="No existe"),0,IF(AP27&lt;=VLOOKUP(AM27,Tabla!$C$5:$I$23,2,0),1,2))</f>
        <v>1</v>
      </c>
    </row>
    <row r="28" spans="1:54" ht="15.75" hidden="1">
      <c r="A28" s="13">
        <f t="shared" si="9"/>
        <v>23</v>
      </c>
      <c r="B28" s="62" t="s">
        <v>507</v>
      </c>
      <c r="C28" s="63" t="s">
        <v>952</v>
      </c>
      <c r="D28" s="63" t="s">
        <v>384</v>
      </c>
      <c r="E28" s="63" t="s">
        <v>953</v>
      </c>
      <c r="F28" s="63" t="s">
        <v>819</v>
      </c>
      <c r="G28" s="63">
        <v>67298</v>
      </c>
      <c r="H28" s="63" t="s">
        <v>486</v>
      </c>
      <c r="I28" s="63" t="s">
        <v>385</v>
      </c>
      <c r="J28" s="63" t="s">
        <v>549</v>
      </c>
      <c r="K28" s="63" t="s">
        <v>820</v>
      </c>
      <c r="L28" s="63" t="s">
        <v>819</v>
      </c>
      <c r="M28" s="63" t="s">
        <v>954</v>
      </c>
      <c r="N28" s="63" t="s">
        <v>821</v>
      </c>
      <c r="O28" s="63" t="s">
        <v>954</v>
      </c>
      <c r="P28" s="63" t="s">
        <v>821</v>
      </c>
      <c r="Q28" s="63">
        <v>1</v>
      </c>
      <c r="R28" s="63" t="s">
        <v>822</v>
      </c>
      <c r="S28" s="63" t="s">
        <v>523</v>
      </c>
      <c r="T28" s="63" t="s">
        <v>524</v>
      </c>
      <c r="U28" s="63" t="s">
        <v>525</v>
      </c>
      <c r="V28" s="63" t="s">
        <v>526</v>
      </c>
      <c r="W28" s="63" t="s">
        <v>544</v>
      </c>
      <c r="X28" s="63" t="s">
        <v>549</v>
      </c>
      <c r="Y28" s="63">
        <v>25008940</v>
      </c>
      <c r="Z28" s="63" t="s">
        <v>486</v>
      </c>
      <c r="AA28" s="63">
        <v>25008940</v>
      </c>
      <c r="AB28" s="64">
        <v>43721</v>
      </c>
      <c r="AC28" s="64">
        <v>43858</v>
      </c>
      <c r="AD28" s="64">
        <v>44123.705775462964</v>
      </c>
      <c r="AE28" s="63" t="s">
        <v>818</v>
      </c>
      <c r="AF28" s="63" t="s">
        <v>535</v>
      </c>
      <c r="AG28" s="63" t="s">
        <v>40</v>
      </c>
      <c r="AH28" s="64">
        <v>44279.81832175926</v>
      </c>
      <c r="AI28" s="64">
        <v>44279.815833333334</v>
      </c>
      <c r="AJ28" s="64">
        <v>44279.837592592594</v>
      </c>
      <c r="AK28" s="27"/>
      <c r="AL28" s="27"/>
      <c r="AM28" s="24" t="str">
        <f>IF(AG28="","",IFERROR(VLOOKUP($AG28,Listas!$C$1:$D$1000,2,0),"No existe"))</f>
        <v>ACTUACIONES</v>
      </c>
      <c r="AN28" s="3">
        <f>IF(OR(AH28="",AI28=""),0,NETWORKDAYS.INTL(AH28,AI28,1,Listas!$A$2:$A$19)-1)</f>
        <v>0</v>
      </c>
      <c r="AO28" s="16" t="str">
        <f>IF(OR(AM28="",AM28="No existe"),"No",IF(AN28&gt;=VLOOKUP(AM28,Tabla!$C$5:$I$23,7,0),"Si","No"))</f>
        <v>No</v>
      </c>
      <c r="AP28" s="3">
        <f>IF(OR(AM28="",AM28="No existe"),0,IF(AN28=0,0,IF(AN28&gt;=VLOOKUP(AM28,Tabla!$C$5:$I$23,7,0),AN28-VLOOKUP(AM28,Tabla!$C$5:$I$23,7,0),0)+1))</f>
        <v>0</v>
      </c>
      <c r="AQ28" s="4">
        <f t="shared" si="1"/>
        <v>0</v>
      </c>
      <c r="AR28" s="4">
        <f t="shared" si="2"/>
        <v>0</v>
      </c>
      <c r="AS28" s="4">
        <f t="shared" si="3"/>
        <v>0</v>
      </c>
      <c r="AT28" s="4">
        <f t="shared" si="4"/>
        <v>0</v>
      </c>
      <c r="AU28" s="4">
        <f t="shared" si="5"/>
        <v>0</v>
      </c>
      <c r="AV28" s="4">
        <f t="shared" si="6"/>
        <v>0</v>
      </c>
      <c r="AW28" s="4"/>
      <c r="AX28" s="4"/>
      <c r="AY28" s="4">
        <f t="shared" si="7"/>
        <v>0</v>
      </c>
      <c r="AZ28" s="5">
        <v>37080</v>
      </c>
      <c r="BA28" s="6">
        <f t="shared" si="8"/>
        <v>0</v>
      </c>
      <c r="BB28" s="3">
        <f>IF(OR(AM28="",AM28="No existe"),0,IF(AP28&lt;=VLOOKUP(AM28,Tabla!$C$5:$I$23,2,0),1,2))</f>
        <v>1</v>
      </c>
    </row>
    <row r="29" spans="1:54" ht="15.75" hidden="1">
      <c r="A29" s="13">
        <f t="shared" si="9"/>
        <v>24</v>
      </c>
      <c r="B29" s="62" t="s">
        <v>871</v>
      </c>
      <c r="C29" s="63" t="s">
        <v>872</v>
      </c>
      <c r="D29" s="63" t="s">
        <v>384</v>
      </c>
      <c r="E29" s="63" t="s">
        <v>873</v>
      </c>
      <c r="F29" s="63" t="s">
        <v>874</v>
      </c>
      <c r="G29" s="63">
        <v>3632</v>
      </c>
      <c r="H29" s="63" t="s">
        <v>486</v>
      </c>
      <c r="I29" s="63" t="s">
        <v>385</v>
      </c>
      <c r="J29" s="63" t="s">
        <v>577</v>
      </c>
      <c r="K29" s="63" t="s">
        <v>578</v>
      </c>
      <c r="L29" s="63" t="s">
        <v>874</v>
      </c>
      <c r="M29" s="63" t="s">
        <v>875</v>
      </c>
      <c r="N29" s="63" t="s">
        <v>876</v>
      </c>
      <c r="O29" s="63" t="s">
        <v>877</v>
      </c>
      <c r="P29" s="63" t="s">
        <v>878</v>
      </c>
      <c r="Q29" s="63">
        <v>2</v>
      </c>
      <c r="R29" s="63" t="s">
        <v>547</v>
      </c>
      <c r="S29" s="63" t="s">
        <v>523</v>
      </c>
      <c r="T29" s="63" t="s">
        <v>524</v>
      </c>
      <c r="U29" s="63" t="s">
        <v>525</v>
      </c>
      <c r="V29" s="63" t="s">
        <v>526</v>
      </c>
      <c r="W29" s="63" t="s">
        <v>544</v>
      </c>
      <c r="X29" s="63" t="s">
        <v>577</v>
      </c>
      <c r="Y29" s="63">
        <v>76730314</v>
      </c>
      <c r="Z29" s="63">
        <v>80963560</v>
      </c>
      <c r="AA29" s="63">
        <v>76730314</v>
      </c>
      <c r="AB29" s="64">
        <v>42069</v>
      </c>
      <c r="AC29" s="64">
        <v>42124</v>
      </c>
      <c r="AD29" s="64">
        <v>43436.204641203702</v>
      </c>
      <c r="AE29" s="63" t="s">
        <v>545</v>
      </c>
      <c r="AF29" s="63" t="s">
        <v>535</v>
      </c>
      <c r="AG29" s="63" t="s">
        <v>529</v>
      </c>
      <c r="AH29" s="64">
        <v>44279.813194444447</v>
      </c>
      <c r="AI29" s="64">
        <v>44280.810914351852</v>
      </c>
      <c r="AJ29" s="64" t="s">
        <v>486</v>
      </c>
      <c r="AK29" s="27"/>
      <c r="AL29" s="27"/>
      <c r="AM29" s="24" t="str">
        <f>IF(AG29="","",IFERROR(VLOOKUP($AG29,Listas!$C$1:$D$1000,2,0),"No existe"))</f>
        <v>No existe</v>
      </c>
      <c r="AN29" s="3">
        <f>IF(OR(AH29="",AI29=""),0,NETWORKDAYS.INTL(AH29,AI29,1,Listas!$A$2:$A$19)-1)</f>
        <v>1</v>
      </c>
      <c r="AO29" s="16" t="str">
        <f>IF(OR(AM29="",AM29="No existe"),"No",IF(AN29&gt;=VLOOKUP(AM29,Tabla!$C$5:$I$23,7,0),"Si","No"))</f>
        <v>No</v>
      </c>
      <c r="AP29" s="3">
        <f>IF(OR(AM29="",AM29="No existe"),0,IF(AN29=0,0,IF(AN29&gt;=VLOOKUP(AM29,Tabla!$C$5:$I$23,7,0),AN29-VLOOKUP(AM29,Tabla!$C$5:$I$23,7,0),0)+1))</f>
        <v>0</v>
      </c>
      <c r="AQ29" s="4">
        <f t="shared" si="1"/>
        <v>0</v>
      </c>
      <c r="AR29" s="4">
        <f t="shared" si="2"/>
        <v>0</v>
      </c>
      <c r="AS29" s="4">
        <f t="shared" si="3"/>
        <v>0</v>
      </c>
      <c r="AT29" s="4">
        <f t="shared" si="4"/>
        <v>0</v>
      </c>
      <c r="AU29" s="4">
        <f t="shared" si="5"/>
        <v>0</v>
      </c>
      <c r="AV29" s="4">
        <f t="shared" si="6"/>
        <v>0</v>
      </c>
      <c r="AW29" s="4"/>
      <c r="AX29" s="4"/>
      <c r="AY29" s="4">
        <f t="shared" si="7"/>
        <v>0</v>
      </c>
      <c r="AZ29" s="5">
        <v>37080</v>
      </c>
      <c r="BA29" s="6">
        <f t="shared" si="8"/>
        <v>0</v>
      </c>
      <c r="BB29" s="3">
        <f>IF(OR(AM29="",AM29="No existe"),0,IF(AP29&lt;=VLOOKUP(AM29,Tabla!$C$5:$I$23,2,0),1,2))</f>
        <v>0</v>
      </c>
    </row>
    <row r="30" spans="1:54" ht="15.75" hidden="1">
      <c r="A30" s="13">
        <f t="shared" si="9"/>
        <v>25</v>
      </c>
      <c r="B30" s="62" t="s">
        <v>408</v>
      </c>
      <c r="C30" s="63" t="s">
        <v>409</v>
      </c>
      <c r="D30" s="63" t="s">
        <v>384</v>
      </c>
      <c r="E30" s="63" t="s">
        <v>955</v>
      </c>
      <c r="F30" s="63" t="s">
        <v>604</v>
      </c>
      <c r="G30" s="63">
        <v>12121</v>
      </c>
      <c r="H30" s="63" t="s">
        <v>486</v>
      </c>
      <c r="I30" s="63" t="s">
        <v>385</v>
      </c>
      <c r="J30" s="63" t="s">
        <v>542</v>
      </c>
      <c r="K30" s="63" t="s">
        <v>543</v>
      </c>
      <c r="L30" s="63" t="s">
        <v>604</v>
      </c>
      <c r="M30" s="63" t="s">
        <v>956</v>
      </c>
      <c r="N30" s="63" t="s">
        <v>605</v>
      </c>
      <c r="O30" s="63" t="s">
        <v>956</v>
      </c>
      <c r="P30" s="63" t="s">
        <v>605</v>
      </c>
      <c r="Q30" s="63">
        <v>1</v>
      </c>
      <c r="R30" s="63" t="s">
        <v>606</v>
      </c>
      <c r="S30" s="63" t="s">
        <v>523</v>
      </c>
      <c r="T30" s="63" t="s">
        <v>524</v>
      </c>
      <c r="U30" s="63" t="s">
        <v>525</v>
      </c>
      <c r="V30" s="63" t="s">
        <v>542</v>
      </c>
      <c r="W30" s="63" t="s">
        <v>544</v>
      </c>
      <c r="X30" s="63" t="s">
        <v>542</v>
      </c>
      <c r="Y30" s="63">
        <v>22229923</v>
      </c>
      <c r="Z30" s="63">
        <v>23311093</v>
      </c>
      <c r="AA30" s="63">
        <v>22229923</v>
      </c>
      <c r="AB30" s="64">
        <v>42058</v>
      </c>
      <c r="AC30" s="64">
        <v>43664</v>
      </c>
      <c r="AD30" s="64">
        <v>43440.833877314813</v>
      </c>
      <c r="AE30" s="63" t="s">
        <v>545</v>
      </c>
      <c r="AF30" s="63" t="s">
        <v>528</v>
      </c>
      <c r="AG30" s="63" t="s">
        <v>40</v>
      </c>
      <c r="AH30" s="64">
        <v>44279.811249999999</v>
      </c>
      <c r="AI30" s="64">
        <v>44279.808703703704</v>
      </c>
      <c r="AJ30" s="64">
        <v>44279.063425925924</v>
      </c>
      <c r="AK30" s="27"/>
      <c r="AL30" s="27"/>
      <c r="AM30" s="24" t="str">
        <f>IF(AG30="","",IFERROR(VLOOKUP($AG30,Listas!$C$1:$D$1000,2,0),"No existe"))</f>
        <v>ACTUACIONES</v>
      </c>
      <c r="AN30" s="3">
        <f>IF(OR(AH30="",AI30=""),0,NETWORKDAYS.INTL(AH30,AI30,1,Listas!$A$2:$A$19)-1)</f>
        <v>0</v>
      </c>
      <c r="AO30" s="16" t="str">
        <f>IF(OR(AM30="",AM30="No existe"),"No",IF(AN30&gt;=VLOOKUP(AM30,Tabla!$C$5:$I$23,7,0),"Si","No"))</f>
        <v>No</v>
      </c>
      <c r="AP30" s="3">
        <f>IF(OR(AM30="",AM30="No existe"),0,IF(AN30=0,0,IF(AN30&gt;=VLOOKUP(AM30,Tabla!$C$5:$I$23,7,0),AN30-VLOOKUP(AM30,Tabla!$C$5:$I$23,7,0),0)+1))</f>
        <v>0</v>
      </c>
      <c r="AQ30" s="4">
        <f t="shared" si="1"/>
        <v>0</v>
      </c>
      <c r="AR30" s="4">
        <f t="shared" si="2"/>
        <v>0</v>
      </c>
      <c r="AS30" s="4">
        <f t="shared" si="3"/>
        <v>0</v>
      </c>
      <c r="AT30" s="4">
        <f t="shared" si="4"/>
        <v>0</v>
      </c>
      <c r="AU30" s="4">
        <f t="shared" si="5"/>
        <v>0</v>
      </c>
      <c r="AV30" s="4">
        <f t="shared" si="6"/>
        <v>0</v>
      </c>
      <c r="AW30" s="4"/>
      <c r="AX30" s="4"/>
      <c r="AY30" s="4">
        <f t="shared" si="7"/>
        <v>0</v>
      </c>
      <c r="AZ30" s="5">
        <v>37080</v>
      </c>
      <c r="BA30" s="6">
        <f t="shared" si="8"/>
        <v>0</v>
      </c>
      <c r="BB30" s="3">
        <f>IF(OR(AM30="",AM30="No existe"),0,IF(AP30&lt;=VLOOKUP(AM30,Tabla!$C$5:$I$23,2,0),1,2))</f>
        <v>1</v>
      </c>
    </row>
    <row r="31" spans="1:54" ht="15.75" hidden="1">
      <c r="A31" s="13">
        <f t="shared" si="9"/>
        <v>26</v>
      </c>
      <c r="B31" s="62" t="s">
        <v>957</v>
      </c>
      <c r="C31" s="63" t="s">
        <v>958</v>
      </c>
      <c r="D31" s="63" t="s">
        <v>385</v>
      </c>
      <c r="E31" s="63" t="s">
        <v>959</v>
      </c>
      <c r="F31" s="63" t="s">
        <v>960</v>
      </c>
      <c r="G31" s="63">
        <v>12170</v>
      </c>
      <c r="H31" s="63" t="s">
        <v>486</v>
      </c>
      <c r="I31" s="63" t="s">
        <v>385</v>
      </c>
      <c r="J31" s="63" t="s">
        <v>542</v>
      </c>
      <c r="K31" s="63" t="s">
        <v>543</v>
      </c>
      <c r="L31" s="63" t="s">
        <v>960</v>
      </c>
      <c r="M31" s="63" t="s">
        <v>961</v>
      </c>
      <c r="N31" s="63" t="s">
        <v>962</v>
      </c>
      <c r="O31" s="63" t="s">
        <v>961</v>
      </c>
      <c r="P31" s="63" t="s">
        <v>962</v>
      </c>
      <c r="Q31" s="63">
        <v>1</v>
      </c>
      <c r="R31" s="63" t="s">
        <v>609</v>
      </c>
      <c r="S31" s="63" t="s">
        <v>523</v>
      </c>
      <c r="T31" s="63" t="s">
        <v>524</v>
      </c>
      <c r="U31" s="63" t="s">
        <v>525</v>
      </c>
      <c r="V31" s="63" t="s">
        <v>542</v>
      </c>
      <c r="W31" s="63" t="s">
        <v>544</v>
      </c>
      <c r="X31" s="63" t="s">
        <v>542</v>
      </c>
      <c r="Y31" s="63">
        <v>4582627</v>
      </c>
      <c r="Z31" s="63">
        <v>4607626</v>
      </c>
      <c r="AA31" s="63">
        <v>4582627</v>
      </c>
      <c r="AB31" s="64">
        <v>42135</v>
      </c>
      <c r="AC31" s="64">
        <v>42353</v>
      </c>
      <c r="AD31" s="64">
        <v>43440.837523148148</v>
      </c>
      <c r="AE31" s="63" t="s">
        <v>616</v>
      </c>
      <c r="AF31" s="63" t="s">
        <v>528</v>
      </c>
      <c r="AG31" s="63" t="s">
        <v>40</v>
      </c>
      <c r="AH31" s="64">
        <v>44279.804861111108</v>
      </c>
      <c r="AI31" s="64">
        <v>44279.802893518521</v>
      </c>
      <c r="AJ31" s="64" t="s">
        <v>486</v>
      </c>
      <c r="AK31" s="27"/>
      <c r="AL31" s="27"/>
      <c r="AM31" s="24" t="str">
        <f>IF(AG31="","",IFERROR(VLOOKUP($AG31,Listas!$C$1:$D$1000,2,0),"No existe"))</f>
        <v>ACTUACIONES</v>
      </c>
      <c r="AN31" s="3">
        <f>IF(OR(AH31="",AI31=""),0,NETWORKDAYS.INTL(AH31,AI31,1,Listas!$A$2:$A$19)-1)</f>
        <v>0</v>
      </c>
      <c r="AO31" s="16" t="str">
        <f>IF(OR(AM31="",AM31="No existe"),"No",IF(AN31&gt;=VLOOKUP(AM31,Tabla!$C$5:$I$23,7,0),"Si","No"))</f>
        <v>No</v>
      </c>
      <c r="AP31" s="3">
        <f>IF(OR(AM31="",AM31="No existe"),0,IF(AN31=0,0,IF(AN31&gt;=VLOOKUP(AM31,Tabla!$C$5:$I$23,7,0),AN31-VLOOKUP(AM31,Tabla!$C$5:$I$23,7,0),0)+1))</f>
        <v>0</v>
      </c>
      <c r="AQ31" s="4">
        <f t="shared" si="1"/>
        <v>0</v>
      </c>
      <c r="AR31" s="4">
        <f t="shared" si="2"/>
        <v>0</v>
      </c>
      <c r="AS31" s="4">
        <f t="shared" si="3"/>
        <v>0</v>
      </c>
      <c r="AT31" s="4">
        <f t="shared" si="4"/>
        <v>0</v>
      </c>
      <c r="AU31" s="4">
        <f t="shared" si="5"/>
        <v>0</v>
      </c>
      <c r="AV31" s="4">
        <f t="shared" si="6"/>
        <v>0</v>
      </c>
      <c r="AW31" s="4"/>
      <c r="AX31" s="4"/>
      <c r="AY31" s="4">
        <f t="shared" si="7"/>
        <v>0</v>
      </c>
      <c r="AZ31" s="5">
        <v>37080</v>
      </c>
      <c r="BA31" s="6">
        <f t="shared" si="8"/>
        <v>0</v>
      </c>
      <c r="BB31" s="3">
        <f>IF(OR(AM31="",AM31="No existe"),0,IF(AP31&lt;=VLOOKUP(AM31,Tabla!$C$5:$I$23,2,0),1,2))</f>
        <v>1</v>
      </c>
    </row>
    <row r="32" spans="1:54" ht="15.75" hidden="1">
      <c r="A32" s="13">
        <f t="shared" si="9"/>
        <v>27</v>
      </c>
      <c r="B32" s="62" t="s">
        <v>963</v>
      </c>
      <c r="C32" s="63" t="s">
        <v>964</v>
      </c>
      <c r="D32" s="63" t="s">
        <v>384</v>
      </c>
      <c r="E32" s="63" t="s">
        <v>965</v>
      </c>
      <c r="F32" s="63" t="s">
        <v>966</v>
      </c>
      <c r="G32" s="63">
        <v>3569</v>
      </c>
      <c r="H32" s="63" t="s">
        <v>486</v>
      </c>
      <c r="I32" s="63" t="s">
        <v>385</v>
      </c>
      <c r="J32" s="63" t="s">
        <v>549</v>
      </c>
      <c r="K32" s="63" t="s">
        <v>550</v>
      </c>
      <c r="L32" s="63" t="s">
        <v>966</v>
      </c>
      <c r="M32" s="63" t="s">
        <v>967</v>
      </c>
      <c r="N32" s="63" t="s">
        <v>968</v>
      </c>
      <c r="O32" s="63" t="s">
        <v>967</v>
      </c>
      <c r="P32" s="63" t="s">
        <v>968</v>
      </c>
      <c r="Q32" s="63">
        <v>1</v>
      </c>
      <c r="R32" s="63" t="s">
        <v>547</v>
      </c>
      <c r="S32" s="63" t="s">
        <v>523</v>
      </c>
      <c r="T32" s="63" t="s">
        <v>524</v>
      </c>
      <c r="U32" s="63" t="s">
        <v>525</v>
      </c>
      <c r="V32" s="63" t="s">
        <v>526</v>
      </c>
      <c r="W32" s="63" t="s">
        <v>544</v>
      </c>
      <c r="X32" s="63" t="s">
        <v>549</v>
      </c>
      <c r="Y32" s="63">
        <v>12886400</v>
      </c>
      <c r="Z32" s="63">
        <v>0</v>
      </c>
      <c r="AA32" s="63">
        <v>12886400</v>
      </c>
      <c r="AB32" s="64">
        <v>42062</v>
      </c>
      <c r="AC32" s="64">
        <v>42121</v>
      </c>
      <c r="AD32" s="64">
        <v>43436.194004629629</v>
      </c>
      <c r="AE32" s="63" t="s">
        <v>545</v>
      </c>
      <c r="AF32" s="63" t="s">
        <v>535</v>
      </c>
      <c r="AG32" s="63" t="s">
        <v>40</v>
      </c>
      <c r="AH32" s="64">
        <v>44279.798437500001</v>
      </c>
      <c r="AI32" s="64">
        <v>44279.796018518522</v>
      </c>
      <c r="AJ32" s="64">
        <v>44286.837546296294</v>
      </c>
      <c r="AK32" s="27"/>
      <c r="AL32" s="27"/>
      <c r="AM32" s="24" t="str">
        <f>IF(AG32="","",IFERROR(VLOOKUP($AG32,Listas!$C$1:$D$1000,2,0),"No existe"))</f>
        <v>ACTUACIONES</v>
      </c>
      <c r="AN32" s="3">
        <f>IF(OR(AH32="",AI32=""),0,NETWORKDAYS.INTL(AH32,AI32,1,Listas!$A$2:$A$19)-1)</f>
        <v>0</v>
      </c>
      <c r="AO32" s="16" t="str">
        <f>IF(OR(AM32="",AM32="No existe"),"No",IF(AN32&gt;=VLOOKUP(AM32,Tabla!$C$5:$I$23,7,0),"Si","No"))</f>
        <v>No</v>
      </c>
      <c r="AP32" s="3">
        <f>IF(OR(AM32="",AM32="No existe"),0,IF(AN32=0,0,IF(AN32&gt;=VLOOKUP(AM32,Tabla!$C$5:$I$23,7,0),AN32-VLOOKUP(AM32,Tabla!$C$5:$I$23,7,0),0)+1))</f>
        <v>0</v>
      </c>
      <c r="AQ32" s="4">
        <f t="shared" si="1"/>
        <v>0</v>
      </c>
      <c r="AR32" s="4">
        <f t="shared" si="2"/>
        <v>0</v>
      </c>
      <c r="AS32" s="4">
        <f t="shared" si="3"/>
        <v>0</v>
      </c>
      <c r="AT32" s="4">
        <f t="shared" si="4"/>
        <v>0</v>
      </c>
      <c r="AU32" s="4">
        <f t="shared" si="5"/>
        <v>0</v>
      </c>
      <c r="AV32" s="4">
        <f t="shared" si="6"/>
        <v>0</v>
      </c>
      <c r="AW32" s="4"/>
      <c r="AX32" s="4"/>
      <c r="AY32" s="4">
        <f t="shared" si="7"/>
        <v>0</v>
      </c>
      <c r="AZ32" s="5">
        <v>37080</v>
      </c>
      <c r="BA32" s="6">
        <f t="shared" si="8"/>
        <v>0</v>
      </c>
      <c r="BB32" s="3">
        <f>IF(OR(AM32="",AM32="No existe"),0,IF(AP32&lt;=VLOOKUP(AM32,Tabla!$C$5:$I$23,2,0),1,2))</f>
        <v>1</v>
      </c>
    </row>
    <row r="33" spans="1:54" ht="15.75" hidden="1">
      <c r="A33" s="13">
        <f t="shared" si="9"/>
        <v>28</v>
      </c>
      <c r="B33" s="62" t="s">
        <v>421</v>
      </c>
      <c r="C33" s="63" t="s">
        <v>422</v>
      </c>
      <c r="D33" s="63" t="s">
        <v>385</v>
      </c>
      <c r="E33" s="63" t="s">
        <v>920</v>
      </c>
      <c r="F33" s="63" t="s">
        <v>627</v>
      </c>
      <c r="G33" s="63">
        <v>12209</v>
      </c>
      <c r="H33" s="63" t="s">
        <v>486</v>
      </c>
      <c r="I33" s="63" t="s">
        <v>385</v>
      </c>
      <c r="J33" s="63" t="s">
        <v>542</v>
      </c>
      <c r="K33" s="63" t="s">
        <v>543</v>
      </c>
      <c r="L33" s="63" t="s">
        <v>627</v>
      </c>
      <c r="M33" s="63" t="s">
        <v>628</v>
      </c>
      <c r="N33" s="63" t="s">
        <v>629</v>
      </c>
      <c r="O33" s="63" t="s">
        <v>628</v>
      </c>
      <c r="P33" s="63" t="s">
        <v>629</v>
      </c>
      <c r="Q33" s="63">
        <v>1</v>
      </c>
      <c r="R33" s="63" t="s">
        <v>547</v>
      </c>
      <c r="S33" s="63" t="s">
        <v>523</v>
      </c>
      <c r="T33" s="63" t="s">
        <v>524</v>
      </c>
      <c r="U33" s="63" t="s">
        <v>525</v>
      </c>
      <c r="V33" s="63" t="s">
        <v>542</v>
      </c>
      <c r="W33" s="63" t="s">
        <v>544</v>
      </c>
      <c r="X33" s="63" t="s">
        <v>542</v>
      </c>
      <c r="Y33" s="63">
        <v>15307468</v>
      </c>
      <c r="Z33" s="63">
        <v>15519508</v>
      </c>
      <c r="AA33" s="63">
        <v>15307468</v>
      </c>
      <c r="AB33" s="64">
        <v>42316</v>
      </c>
      <c r="AC33" s="64">
        <v>42425</v>
      </c>
      <c r="AD33" s="64">
        <v>43440.840439814812</v>
      </c>
      <c r="AE33" s="63" t="s">
        <v>588</v>
      </c>
      <c r="AF33" s="63" t="s">
        <v>535</v>
      </c>
      <c r="AG33" s="63" t="s">
        <v>342</v>
      </c>
      <c r="AH33" s="64">
        <v>44279.712500000001</v>
      </c>
      <c r="AI33" s="64">
        <v>44280.710486111115</v>
      </c>
      <c r="AJ33" s="64" t="s">
        <v>486</v>
      </c>
      <c r="AK33" s="27"/>
      <c r="AL33" s="27"/>
      <c r="AM33" s="24" t="str">
        <f>IF(AG33="","",IFERROR(VLOOKUP($AG33,Listas!$C$1:$D$1000,2,0),"No existe"))</f>
        <v>ACTUACIONES</v>
      </c>
      <c r="AN33" s="3">
        <f>IF(OR(AH33="",AI33=""),0,NETWORKDAYS.INTL(AH33,AI33,1,Listas!$A$2:$A$19)-1)</f>
        <v>1</v>
      </c>
      <c r="AO33" s="16" t="str">
        <f>IF(OR(AM33="",AM33="No existe"),"No",IF(AN33&gt;=VLOOKUP(AM33,Tabla!$C$5:$I$23,7,0),"Si","No"))</f>
        <v>No</v>
      </c>
      <c r="AP33" s="3">
        <f>IF(OR(AM33="",AM33="No existe"),0,IF(AN33=0,0,IF(AN33&gt;=VLOOKUP(AM33,Tabla!$C$5:$I$23,7,0),AN33-VLOOKUP(AM33,Tabla!$C$5:$I$23,7,0),0)+1))</f>
        <v>1</v>
      </c>
      <c r="AQ33" s="4">
        <f t="shared" si="1"/>
        <v>0</v>
      </c>
      <c r="AR33" s="4">
        <f t="shared" si="2"/>
        <v>0</v>
      </c>
      <c r="AS33" s="4">
        <f t="shared" si="3"/>
        <v>0</v>
      </c>
      <c r="AT33" s="4">
        <f t="shared" si="4"/>
        <v>0</v>
      </c>
      <c r="AU33" s="4">
        <f t="shared" si="5"/>
        <v>0</v>
      </c>
      <c r="AV33" s="4">
        <f t="shared" si="6"/>
        <v>0</v>
      </c>
      <c r="AW33" s="4"/>
      <c r="AX33" s="4"/>
      <c r="AY33" s="4">
        <f t="shared" si="7"/>
        <v>0</v>
      </c>
      <c r="AZ33" s="5">
        <v>37080</v>
      </c>
      <c r="BA33" s="6">
        <f t="shared" si="8"/>
        <v>0</v>
      </c>
      <c r="BB33" s="3">
        <f>IF(OR(AM33="",AM33="No existe"),0,IF(AP33&lt;=VLOOKUP(AM33,Tabla!$C$5:$I$23,2,0),1,2))</f>
        <v>1</v>
      </c>
    </row>
    <row r="34" spans="1:54" ht="15.75" hidden="1">
      <c r="A34" s="13">
        <f t="shared" si="9"/>
        <v>29</v>
      </c>
      <c r="B34" s="62" t="s">
        <v>499</v>
      </c>
      <c r="C34" s="63" t="s">
        <v>500</v>
      </c>
      <c r="D34" s="63" t="s">
        <v>384</v>
      </c>
      <c r="E34" s="63" t="s">
        <v>969</v>
      </c>
      <c r="F34" s="63" t="s">
        <v>806</v>
      </c>
      <c r="G34" s="63">
        <v>63093</v>
      </c>
      <c r="H34" s="63" t="s">
        <v>486</v>
      </c>
      <c r="I34" s="63" t="s">
        <v>385</v>
      </c>
      <c r="J34" s="63" t="s">
        <v>530</v>
      </c>
      <c r="K34" s="63" t="s">
        <v>486</v>
      </c>
      <c r="L34" s="63" t="s">
        <v>806</v>
      </c>
      <c r="M34" s="63" t="s">
        <v>800</v>
      </c>
      <c r="N34" s="63" t="s">
        <v>801</v>
      </c>
      <c r="O34" s="63" t="s">
        <v>970</v>
      </c>
      <c r="P34" s="63" t="s">
        <v>807</v>
      </c>
      <c r="Q34" s="63">
        <v>1</v>
      </c>
      <c r="R34" s="63" t="s">
        <v>802</v>
      </c>
      <c r="S34" s="63" t="s">
        <v>523</v>
      </c>
      <c r="T34" s="63" t="s">
        <v>524</v>
      </c>
      <c r="U34" s="63" t="s">
        <v>525</v>
      </c>
      <c r="V34" s="63" t="s">
        <v>526</v>
      </c>
      <c r="W34" s="63" t="s">
        <v>544</v>
      </c>
      <c r="X34" s="63" t="s">
        <v>530</v>
      </c>
      <c r="Y34" s="63">
        <v>80777611</v>
      </c>
      <c r="Z34" s="63" t="s">
        <v>486</v>
      </c>
      <c r="AA34" s="63">
        <v>80777611</v>
      </c>
      <c r="AB34" s="64">
        <v>44042</v>
      </c>
      <c r="AC34" s="64">
        <v>44049</v>
      </c>
      <c r="AD34" s="64">
        <v>44064.700092592589</v>
      </c>
      <c r="AE34" s="63" t="s">
        <v>799</v>
      </c>
      <c r="AF34" s="63" t="s">
        <v>535</v>
      </c>
      <c r="AG34" s="63" t="s">
        <v>41</v>
      </c>
      <c r="AH34" s="64">
        <v>44279.712233796294</v>
      </c>
      <c r="AI34" s="64">
        <v>44279.709791666668</v>
      </c>
      <c r="AJ34" s="64">
        <v>44286.791064814817</v>
      </c>
      <c r="AK34" s="27"/>
      <c r="AL34" s="27"/>
      <c r="AM34" s="24" t="str">
        <f>IF(AG34="","",IFERROR(VLOOKUP($AG34,Listas!$C$1:$D$1000,2,0),"No existe"))</f>
        <v>APELACION</v>
      </c>
      <c r="AN34" s="3">
        <f>IF(OR(AH34="",AI34=""),0,NETWORKDAYS.INTL(AH34,AI34,1,Listas!$A$2:$A$19)-1)</f>
        <v>0</v>
      </c>
      <c r="AO34" s="16" t="str">
        <f>IF(OR(AM34="",AM34="No existe"),"No",IF(AN34&gt;=VLOOKUP(AM34,Tabla!$C$5:$I$23,7,0),"Si","No"))</f>
        <v>No</v>
      </c>
      <c r="AP34" s="3">
        <f>IF(OR(AM34="",AM34="No existe"),0,IF(AN34=0,0,IF(AN34&gt;=VLOOKUP(AM34,Tabla!$C$5:$I$23,7,0),AN34-VLOOKUP(AM34,Tabla!$C$5:$I$23,7,0),0)+1))</f>
        <v>0</v>
      </c>
      <c r="AQ34" s="4">
        <f t="shared" si="1"/>
        <v>0</v>
      </c>
      <c r="AR34" s="4">
        <f t="shared" si="2"/>
        <v>0</v>
      </c>
      <c r="AS34" s="4">
        <f t="shared" si="3"/>
        <v>0</v>
      </c>
      <c r="AT34" s="4">
        <f t="shared" si="4"/>
        <v>0</v>
      </c>
      <c r="AU34" s="4">
        <f t="shared" si="5"/>
        <v>0</v>
      </c>
      <c r="AV34" s="4">
        <f t="shared" si="6"/>
        <v>0</v>
      </c>
      <c r="AW34" s="4"/>
      <c r="AX34" s="4"/>
      <c r="AY34" s="4">
        <f t="shared" si="7"/>
        <v>0</v>
      </c>
      <c r="AZ34" s="5">
        <v>37080</v>
      </c>
      <c r="BA34" s="6">
        <f t="shared" si="8"/>
        <v>0</v>
      </c>
      <c r="BB34" s="3">
        <f>IF(OR(AM34="",AM34="No existe"),0,IF(AP34&lt;=VLOOKUP(AM34,Tabla!$C$5:$I$23,2,0),1,2))</f>
        <v>1</v>
      </c>
    </row>
    <row r="35" spans="1:54" ht="15.75" hidden="1">
      <c r="A35" s="13">
        <f t="shared" si="9"/>
        <v>30</v>
      </c>
      <c r="B35" s="62" t="s">
        <v>415</v>
      </c>
      <c r="C35" s="63" t="s">
        <v>416</v>
      </c>
      <c r="D35" s="63" t="s">
        <v>385</v>
      </c>
      <c r="E35" s="63" t="s">
        <v>971</v>
      </c>
      <c r="F35" s="63" t="s">
        <v>617</v>
      </c>
      <c r="G35" s="63">
        <v>12172</v>
      </c>
      <c r="H35" s="63" t="s">
        <v>486</v>
      </c>
      <c r="I35" s="63" t="s">
        <v>385</v>
      </c>
      <c r="J35" s="63" t="s">
        <v>542</v>
      </c>
      <c r="K35" s="63" t="s">
        <v>543</v>
      </c>
      <c r="L35" s="63" t="s">
        <v>617</v>
      </c>
      <c r="M35" s="63" t="s">
        <v>972</v>
      </c>
      <c r="N35" s="63" t="s">
        <v>618</v>
      </c>
      <c r="O35" s="63" t="s">
        <v>972</v>
      </c>
      <c r="P35" s="63" t="s">
        <v>618</v>
      </c>
      <c r="Q35" s="63">
        <v>1</v>
      </c>
      <c r="R35" s="63" t="s">
        <v>619</v>
      </c>
      <c r="S35" s="63" t="s">
        <v>523</v>
      </c>
      <c r="T35" s="63" t="s">
        <v>524</v>
      </c>
      <c r="U35" s="63" t="s">
        <v>525</v>
      </c>
      <c r="V35" s="63" t="s">
        <v>542</v>
      </c>
      <c r="W35" s="63" t="s">
        <v>544</v>
      </c>
      <c r="X35" s="63" t="s">
        <v>542</v>
      </c>
      <c r="Y35" s="63">
        <v>14828158</v>
      </c>
      <c r="Z35" s="63">
        <v>15049799</v>
      </c>
      <c r="AA35" s="63">
        <v>14828158</v>
      </c>
      <c r="AB35" s="64">
        <v>42116</v>
      </c>
      <c r="AC35" s="64">
        <v>42462</v>
      </c>
      <c r="AD35" s="64">
        <v>43440.837673611109</v>
      </c>
      <c r="AE35" s="63" t="s">
        <v>616</v>
      </c>
      <c r="AF35" s="63" t="s">
        <v>535</v>
      </c>
      <c r="AG35" s="63" t="s">
        <v>342</v>
      </c>
      <c r="AH35" s="64">
        <v>44279.706250000003</v>
      </c>
      <c r="AI35" s="64">
        <v>44280.704618055555</v>
      </c>
      <c r="AJ35" s="64" t="s">
        <v>486</v>
      </c>
      <c r="AK35" s="27"/>
      <c r="AL35" s="27"/>
      <c r="AM35" s="24" t="str">
        <f>IF(AG35="","",IFERROR(VLOOKUP($AG35,Listas!$C$1:$D$1000,2,0),"No existe"))</f>
        <v>ACTUACIONES</v>
      </c>
      <c r="AN35" s="3">
        <f>IF(OR(AH35="",AI35=""),0,NETWORKDAYS.INTL(AH35,AI35,1,Listas!$A$2:$A$19)-1)</f>
        <v>1</v>
      </c>
      <c r="AO35" s="16" t="str">
        <f>IF(OR(AM35="",AM35="No existe"),"No",IF(AN35&gt;=VLOOKUP(AM35,Tabla!$C$5:$I$23,7,0),"Si","No"))</f>
        <v>No</v>
      </c>
      <c r="AP35" s="3">
        <f>IF(OR(AM35="",AM35="No existe"),0,IF(AN35=0,0,IF(AN35&gt;=VLOOKUP(AM35,Tabla!$C$5:$I$23,7,0),AN35-VLOOKUP(AM35,Tabla!$C$5:$I$23,7,0),0)+1))</f>
        <v>1</v>
      </c>
      <c r="AQ35" s="4">
        <f t="shared" si="1"/>
        <v>0</v>
      </c>
      <c r="AR35" s="4">
        <f t="shared" si="2"/>
        <v>0</v>
      </c>
      <c r="AS35" s="4">
        <f t="shared" si="3"/>
        <v>0</v>
      </c>
      <c r="AT35" s="4">
        <f t="shared" si="4"/>
        <v>0</v>
      </c>
      <c r="AU35" s="4">
        <f t="shared" si="5"/>
        <v>0</v>
      </c>
      <c r="AV35" s="4">
        <f t="shared" si="6"/>
        <v>0</v>
      </c>
      <c r="AW35" s="4"/>
      <c r="AX35" s="4"/>
      <c r="AY35" s="4">
        <f t="shared" si="7"/>
        <v>0</v>
      </c>
      <c r="AZ35" s="5">
        <v>37080</v>
      </c>
      <c r="BA35" s="6">
        <f t="shared" si="8"/>
        <v>0</v>
      </c>
      <c r="BB35" s="3">
        <f>IF(OR(AM35="",AM35="No existe"),0,IF(AP35&lt;=VLOOKUP(AM35,Tabla!$C$5:$I$23,2,0),1,2))</f>
        <v>1</v>
      </c>
    </row>
    <row r="36" spans="1:54" ht="15.75" hidden="1">
      <c r="A36" s="13">
        <f t="shared" si="9"/>
        <v>31</v>
      </c>
      <c r="B36" s="62" t="s">
        <v>973</v>
      </c>
      <c r="C36" s="63" t="s">
        <v>974</v>
      </c>
      <c r="D36" s="63" t="s">
        <v>385</v>
      </c>
      <c r="E36" s="63" t="s">
        <v>975</v>
      </c>
      <c r="F36" s="63" t="s">
        <v>976</v>
      </c>
      <c r="G36" s="63">
        <v>3879</v>
      </c>
      <c r="H36" s="63" t="s">
        <v>486</v>
      </c>
      <c r="I36" s="63" t="s">
        <v>385</v>
      </c>
      <c r="J36" s="63" t="s">
        <v>542</v>
      </c>
      <c r="K36" s="63" t="s">
        <v>543</v>
      </c>
      <c r="L36" s="63" t="s">
        <v>976</v>
      </c>
      <c r="M36" s="63" t="s">
        <v>977</v>
      </c>
      <c r="N36" s="63" t="s">
        <v>978</v>
      </c>
      <c r="O36" s="63" t="s">
        <v>977</v>
      </c>
      <c r="P36" s="63" t="s">
        <v>978</v>
      </c>
      <c r="Q36" s="63">
        <v>1</v>
      </c>
      <c r="R36" s="63" t="s">
        <v>547</v>
      </c>
      <c r="S36" s="63" t="s">
        <v>523</v>
      </c>
      <c r="T36" s="63" t="s">
        <v>524</v>
      </c>
      <c r="U36" s="63" t="s">
        <v>525</v>
      </c>
      <c r="V36" s="63" t="s">
        <v>542</v>
      </c>
      <c r="W36" s="63" t="s">
        <v>544</v>
      </c>
      <c r="X36" s="63" t="s">
        <v>542</v>
      </c>
      <c r="Y36" s="63">
        <v>87825447</v>
      </c>
      <c r="Z36" s="63">
        <v>89133618</v>
      </c>
      <c r="AA36" s="63">
        <v>87825447</v>
      </c>
      <c r="AB36" s="64">
        <v>42042</v>
      </c>
      <c r="AC36" s="64">
        <v>42492</v>
      </c>
      <c r="AD36" s="64">
        <v>43436.244942129626</v>
      </c>
      <c r="AE36" s="63" t="s">
        <v>588</v>
      </c>
      <c r="AF36" s="63" t="s">
        <v>689</v>
      </c>
      <c r="AG36" s="63" t="s">
        <v>343</v>
      </c>
      <c r="AH36" s="64">
        <v>44279.530300925922</v>
      </c>
      <c r="AI36" s="64">
        <v>44279.528240740743</v>
      </c>
      <c r="AJ36" s="64" t="s">
        <v>486</v>
      </c>
      <c r="AK36" s="27"/>
      <c r="AL36" s="27"/>
      <c r="AM36" s="24" t="str">
        <f>IF(AG36="","",IFERROR(VLOOKUP($AG36,Listas!$C$1:$D$1000,2,0),"No existe"))</f>
        <v>DEPOSITOS_JUDICIALES</v>
      </c>
      <c r="AN36" s="3">
        <f>IF(OR(AH36="",AI36=""),0,NETWORKDAYS.INTL(AH36,AI36,1,Listas!$A$2:$A$19)-1)</f>
        <v>0</v>
      </c>
      <c r="AO36" s="16" t="str">
        <f>IF(OR(AM36="",AM36="No existe"),"No",IF(AN36&gt;=VLOOKUP(AM36,Tabla!$C$5:$I$23,7,0),"Si","No"))</f>
        <v>No</v>
      </c>
      <c r="AP36" s="3">
        <f>IF(OR(AM36="",AM36="No existe"),0,IF(AN36=0,0,IF(AN36&gt;=VLOOKUP(AM36,Tabla!$C$5:$I$23,7,0),AN36-VLOOKUP(AM36,Tabla!$C$5:$I$23,7,0),0)+1))</f>
        <v>0</v>
      </c>
      <c r="AQ36" s="4">
        <f t="shared" si="1"/>
        <v>0</v>
      </c>
      <c r="AR36" s="4">
        <f t="shared" si="2"/>
        <v>0</v>
      </c>
      <c r="AS36" s="4">
        <f t="shared" si="3"/>
        <v>0</v>
      </c>
      <c r="AT36" s="4">
        <f t="shared" si="4"/>
        <v>0</v>
      </c>
      <c r="AU36" s="4">
        <f t="shared" si="5"/>
        <v>0</v>
      </c>
      <c r="AV36" s="4">
        <f t="shared" si="6"/>
        <v>0</v>
      </c>
      <c r="AW36" s="4"/>
      <c r="AX36" s="4"/>
      <c r="AY36" s="4">
        <f t="shared" si="7"/>
        <v>0</v>
      </c>
      <c r="AZ36" s="5">
        <v>37080</v>
      </c>
      <c r="BA36" s="6">
        <f t="shared" si="8"/>
        <v>0</v>
      </c>
      <c r="BB36" s="3">
        <f>IF(OR(AM36="",AM36="No existe"),0,IF(AP36&lt;=VLOOKUP(AM36,Tabla!$C$5:$I$23,2,0),1,2))</f>
        <v>1</v>
      </c>
    </row>
    <row r="37" spans="1:54" ht="15.75" hidden="1">
      <c r="A37" s="13">
        <f t="shared" si="9"/>
        <v>32</v>
      </c>
      <c r="B37" s="62" t="s">
        <v>979</v>
      </c>
      <c r="C37" s="63" t="s">
        <v>980</v>
      </c>
      <c r="D37" s="63" t="s">
        <v>385</v>
      </c>
      <c r="E37" s="63" t="s">
        <v>981</v>
      </c>
      <c r="F37" s="63" t="s">
        <v>982</v>
      </c>
      <c r="G37" s="63">
        <v>3877</v>
      </c>
      <c r="H37" s="63" t="s">
        <v>486</v>
      </c>
      <c r="I37" s="63" t="s">
        <v>385</v>
      </c>
      <c r="J37" s="63" t="s">
        <v>542</v>
      </c>
      <c r="K37" s="63" t="s">
        <v>543</v>
      </c>
      <c r="L37" s="63" t="s">
        <v>982</v>
      </c>
      <c r="M37" s="63" t="s">
        <v>983</v>
      </c>
      <c r="N37" s="63" t="s">
        <v>984</v>
      </c>
      <c r="O37" s="63" t="s">
        <v>983</v>
      </c>
      <c r="P37" s="63" t="s">
        <v>984</v>
      </c>
      <c r="Q37" s="63">
        <v>1</v>
      </c>
      <c r="R37" s="63" t="s">
        <v>547</v>
      </c>
      <c r="S37" s="63" t="s">
        <v>523</v>
      </c>
      <c r="T37" s="63" t="s">
        <v>524</v>
      </c>
      <c r="U37" s="63" t="s">
        <v>525</v>
      </c>
      <c r="V37" s="63" t="s">
        <v>542</v>
      </c>
      <c r="W37" s="63" t="s">
        <v>544</v>
      </c>
      <c r="X37" s="63" t="s">
        <v>542</v>
      </c>
      <c r="Y37" s="63">
        <v>11961226</v>
      </c>
      <c r="Z37" s="63">
        <v>12139390</v>
      </c>
      <c r="AA37" s="63">
        <v>11961226</v>
      </c>
      <c r="AB37" s="64">
        <v>42307</v>
      </c>
      <c r="AC37" s="64">
        <v>42492</v>
      </c>
      <c r="AD37" s="64">
        <v>43436.244699074072</v>
      </c>
      <c r="AE37" s="63" t="s">
        <v>588</v>
      </c>
      <c r="AF37" s="63" t="s">
        <v>689</v>
      </c>
      <c r="AG37" s="63" t="s">
        <v>903</v>
      </c>
      <c r="AH37" s="64">
        <v>44279.499398148146</v>
      </c>
      <c r="AI37" s="64">
        <v>44279.497152777774</v>
      </c>
      <c r="AJ37" s="64" t="s">
        <v>486</v>
      </c>
      <c r="AK37" s="27"/>
      <c r="AL37" s="27"/>
      <c r="AM37" s="24" t="str">
        <f>IF(AG37="","",IFERROR(VLOOKUP($AG37,Listas!$C$1:$D$1000,2,0),"No existe"))</f>
        <v>No existe</v>
      </c>
      <c r="AN37" s="3">
        <f>IF(OR(AH37="",AI37=""),0,NETWORKDAYS.INTL(AH37,AI37,1,Listas!$A$2:$A$19)-1)</f>
        <v>0</v>
      </c>
      <c r="AO37" s="16" t="str">
        <f>IF(OR(AM37="",AM37="No existe"),"No",IF(AN37&gt;=VLOOKUP(AM37,Tabla!$C$5:$I$23,7,0),"Si","No"))</f>
        <v>No</v>
      </c>
      <c r="AP37" s="3">
        <f>IF(OR(AM37="",AM37="No existe"),0,IF(AN37=0,0,IF(AN37&gt;=VLOOKUP(AM37,Tabla!$C$5:$I$23,7,0),AN37-VLOOKUP(AM37,Tabla!$C$5:$I$23,7,0),0)+1))</f>
        <v>0</v>
      </c>
      <c r="AQ37" s="4">
        <f t="shared" si="1"/>
        <v>0</v>
      </c>
      <c r="AR37" s="4">
        <f t="shared" si="2"/>
        <v>0</v>
      </c>
      <c r="AS37" s="4">
        <f t="shared" si="3"/>
        <v>0</v>
      </c>
      <c r="AT37" s="4">
        <f t="shared" si="4"/>
        <v>0</v>
      </c>
      <c r="AU37" s="4">
        <f t="shared" si="5"/>
        <v>0</v>
      </c>
      <c r="AV37" s="4">
        <f t="shared" si="6"/>
        <v>0</v>
      </c>
      <c r="AW37" s="4"/>
      <c r="AX37" s="4"/>
      <c r="AY37" s="4">
        <f t="shared" si="7"/>
        <v>0</v>
      </c>
      <c r="AZ37" s="5">
        <v>37080</v>
      </c>
      <c r="BA37" s="6">
        <f t="shared" si="8"/>
        <v>0</v>
      </c>
      <c r="BB37" s="3">
        <f>IF(OR(AM37="",AM37="No existe"),0,IF(AP37&lt;=VLOOKUP(AM37,Tabla!$C$5:$I$23,2,0),1,2))</f>
        <v>0</v>
      </c>
    </row>
    <row r="38" spans="1:54" ht="15.75" hidden="1">
      <c r="A38" s="13">
        <f t="shared" si="9"/>
        <v>33</v>
      </c>
      <c r="B38" s="62" t="s">
        <v>478</v>
      </c>
      <c r="C38" s="63" t="s">
        <v>479</v>
      </c>
      <c r="D38" s="63" t="s">
        <v>384</v>
      </c>
      <c r="E38" s="63" t="s">
        <v>985</v>
      </c>
      <c r="F38" s="63" t="s">
        <v>754</v>
      </c>
      <c r="G38" s="63">
        <v>35482</v>
      </c>
      <c r="H38" s="63" t="s">
        <v>486</v>
      </c>
      <c r="I38" s="63" t="s">
        <v>385</v>
      </c>
      <c r="J38" s="63" t="s">
        <v>755</v>
      </c>
      <c r="K38" s="63" t="s">
        <v>486</v>
      </c>
      <c r="L38" s="63" t="s">
        <v>754</v>
      </c>
      <c r="M38" s="63" t="s">
        <v>986</v>
      </c>
      <c r="N38" s="63" t="s">
        <v>756</v>
      </c>
      <c r="O38" s="63" t="s">
        <v>986</v>
      </c>
      <c r="P38" s="63" t="s">
        <v>756</v>
      </c>
      <c r="Q38" s="63">
        <v>1</v>
      </c>
      <c r="R38" s="63" t="s">
        <v>757</v>
      </c>
      <c r="S38" s="63" t="s">
        <v>523</v>
      </c>
      <c r="T38" s="63" t="s">
        <v>524</v>
      </c>
      <c r="U38" s="63" t="s">
        <v>525</v>
      </c>
      <c r="V38" s="63" t="s">
        <v>565</v>
      </c>
      <c r="W38" s="63" t="s">
        <v>566</v>
      </c>
      <c r="X38" s="63" t="s">
        <v>755</v>
      </c>
      <c r="Y38" s="63">
        <v>17390436</v>
      </c>
      <c r="Z38" s="63">
        <v>0</v>
      </c>
      <c r="AA38" s="63">
        <v>17390436</v>
      </c>
      <c r="AB38" s="64">
        <v>43516</v>
      </c>
      <c r="AC38" s="64">
        <v>43612</v>
      </c>
      <c r="AD38" s="64">
        <v>43689.337581018517</v>
      </c>
      <c r="AE38" s="63" t="s">
        <v>749</v>
      </c>
      <c r="AF38" s="63" t="s">
        <v>535</v>
      </c>
      <c r="AG38" s="63" t="s">
        <v>125</v>
      </c>
      <c r="AH38" s="64">
        <v>44279.369444444441</v>
      </c>
      <c r="AI38" s="64">
        <v>44280.367650462962</v>
      </c>
      <c r="AJ38" s="64">
        <v>44279.368750000001</v>
      </c>
      <c r="AK38" s="27"/>
      <c r="AL38" s="27"/>
      <c r="AM38" s="24" t="str">
        <f>IF(AG38="","",IFERROR(VLOOKUP($AG38,Listas!$C$1:$D$1000,2,0),"No existe"))</f>
        <v>ACTUACIONES</v>
      </c>
      <c r="AN38" s="3">
        <f>IF(OR(AH38="",AI38=""),0,NETWORKDAYS.INTL(AH38,AI38,1,Listas!$A$2:$A$19)-1)</f>
        <v>1</v>
      </c>
      <c r="AO38" s="16" t="str">
        <f>IF(OR(AM38="",AM38="No existe"),"No",IF(AN38&gt;=VLOOKUP(AM38,Tabla!$C$5:$I$23,7,0),"Si","No"))</f>
        <v>No</v>
      </c>
      <c r="AP38" s="3">
        <f>IF(OR(AM38="",AM38="No existe"),0,IF(AN38=0,0,IF(AN38&gt;=VLOOKUP(AM38,Tabla!$C$5:$I$23,7,0),AN38-VLOOKUP(AM38,Tabla!$C$5:$I$23,7,0),0)+1))</f>
        <v>1</v>
      </c>
      <c r="AQ38" s="4">
        <f t="shared" si="1"/>
        <v>0</v>
      </c>
      <c r="AR38" s="4">
        <f t="shared" si="2"/>
        <v>0</v>
      </c>
      <c r="AS38" s="4">
        <f t="shared" si="3"/>
        <v>0</v>
      </c>
      <c r="AT38" s="4">
        <f t="shared" si="4"/>
        <v>0</v>
      </c>
      <c r="AU38" s="4">
        <f t="shared" si="5"/>
        <v>0</v>
      </c>
      <c r="AV38" s="4">
        <f t="shared" si="6"/>
        <v>0</v>
      </c>
      <c r="AW38" s="4"/>
      <c r="AX38" s="4"/>
      <c r="AY38" s="4">
        <f t="shared" si="7"/>
        <v>0</v>
      </c>
      <c r="AZ38" s="5">
        <v>37080</v>
      </c>
      <c r="BA38" s="6">
        <f t="shared" si="8"/>
        <v>0</v>
      </c>
      <c r="BB38" s="3">
        <f>IF(OR(AM38="",AM38="No existe"),0,IF(AP38&lt;=VLOOKUP(AM38,Tabla!$C$5:$I$23,2,0),1,2))</f>
        <v>1</v>
      </c>
    </row>
    <row r="39" spans="1:54" ht="15.75" hidden="1">
      <c r="A39" s="13">
        <f t="shared" si="9"/>
        <v>34</v>
      </c>
      <c r="B39" s="62" t="s">
        <v>480</v>
      </c>
      <c r="C39" s="63" t="s">
        <v>481</v>
      </c>
      <c r="D39" s="63" t="s">
        <v>384</v>
      </c>
      <c r="E39" s="63" t="s">
        <v>987</v>
      </c>
      <c r="F39" s="63" t="s">
        <v>758</v>
      </c>
      <c r="G39" s="63">
        <v>35514</v>
      </c>
      <c r="H39" s="63" t="s">
        <v>486</v>
      </c>
      <c r="I39" s="63" t="s">
        <v>759</v>
      </c>
      <c r="J39" s="63" t="s">
        <v>738</v>
      </c>
      <c r="K39" s="63" t="s">
        <v>486</v>
      </c>
      <c r="L39" s="63" t="s">
        <v>758</v>
      </c>
      <c r="M39" s="63" t="s">
        <v>988</v>
      </c>
      <c r="N39" s="63" t="s">
        <v>760</v>
      </c>
      <c r="O39" s="63" t="s">
        <v>988</v>
      </c>
      <c r="P39" s="63" t="s">
        <v>760</v>
      </c>
      <c r="Q39" s="63">
        <v>1</v>
      </c>
      <c r="R39" s="63" t="s">
        <v>761</v>
      </c>
      <c r="S39" s="63" t="s">
        <v>523</v>
      </c>
      <c r="T39" s="63" t="s">
        <v>524</v>
      </c>
      <c r="U39" s="63" t="s">
        <v>525</v>
      </c>
      <c r="V39" s="63" t="s">
        <v>565</v>
      </c>
      <c r="W39" s="63" t="s">
        <v>566</v>
      </c>
      <c r="X39" s="63" t="s">
        <v>738</v>
      </c>
      <c r="Y39" s="63">
        <v>40577684</v>
      </c>
      <c r="Z39" s="63">
        <v>0</v>
      </c>
      <c r="AA39" s="63">
        <v>40577684</v>
      </c>
      <c r="AB39" s="64">
        <v>43488</v>
      </c>
      <c r="AC39" s="64">
        <v>43630</v>
      </c>
      <c r="AD39" s="64">
        <v>43689.557662037034</v>
      </c>
      <c r="AE39" s="63" t="s">
        <v>749</v>
      </c>
      <c r="AF39" s="63" t="s">
        <v>596</v>
      </c>
      <c r="AG39" s="63" t="s">
        <v>770</v>
      </c>
      <c r="AH39" s="64">
        <v>44279.220138888886</v>
      </c>
      <c r="AI39" s="64">
        <v>44279.720729166664</v>
      </c>
      <c r="AJ39" s="64">
        <v>44279.354166666664</v>
      </c>
      <c r="AK39" s="27"/>
      <c r="AL39" s="27"/>
      <c r="AM39" s="24" t="str">
        <f>IF(AG39="","",IFERROR(VLOOKUP($AG39,Listas!$C$1:$D$1000,2,0),"No existe"))</f>
        <v>No existe</v>
      </c>
      <c r="AN39" s="3">
        <f>IF(OR(AH39="",AI39=""),0,NETWORKDAYS.INTL(AH39,AI39,1,Listas!$A$2:$A$19)-1)</f>
        <v>0</v>
      </c>
      <c r="AO39" s="16" t="str">
        <f>IF(OR(AM39="",AM39="No existe"),"No",IF(AN39&gt;=VLOOKUP(AM39,Tabla!$C$5:$I$23,7,0),"Si","No"))</f>
        <v>No</v>
      </c>
      <c r="AP39" s="3">
        <f>IF(OR(AM39="",AM39="No existe"),0,IF(AN39=0,0,IF(AN39&gt;=VLOOKUP(AM39,Tabla!$C$5:$I$23,7,0),AN39-VLOOKUP(AM39,Tabla!$C$5:$I$23,7,0),0)+1))</f>
        <v>0</v>
      </c>
      <c r="AQ39" s="4">
        <f t="shared" si="1"/>
        <v>0</v>
      </c>
      <c r="AR39" s="4">
        <f t="shared" si="2"/>
        <v>0</v>
      </c>
      <c r="AS39" s="4">
        <f t="shared" si="3"/>
        <v>0</v>
      </c>
      <c r="AT39" s="4">
        <f t="shared" si="4"/>
        <v>0</v>
      </c>
      <c r="AU39" s="4">
        <f t="shared" si="5"/>
        <v>0</v>
      </c>
      <c r="AV39" s="4">
        <f t="shared" si="6"/>
        <v>0</v>
      </c>
      <c r="AW39" s="4"/>
      <c r="AX39" s="4"/>
      <c r="AY39" s="4">
        <f t="shared" si="7"/>
        <v>0</v>
      </c>
      <c r="AZ39" s="5">
        <v>37080</v>
      </c>
      <c r="BA39" s="6">
        <f t="shared" si="8"/>
        <v>0</v>
      </c>
      <c r="BB39" s="3">
        <f>IF(OR(AM39="",AM39="No existe"),0,IF(AP39&lt;=VLOOKUP(AM39,Tabla!$C$5:$I$23,2,0),1,2))</f>
        <v>0</v>
      </c>
    </row>
    <row r="40" spans="1:54" ht="15.75" hidden="1">
      <c r="A40" s="13">
        <f t="shared" si="9"/>
        <v>35</v>
      </c>
      <c r="B40" s="62" t="s">
        <v>989</v>
      </c>
      <c r="C40" s="63" t="s">
        <v>990</v>
      </c>
      <c r="D40" s="63" t="s">
        <v>385</v>
      </c>
      <c r="E40" s="63" t="s">
        <v>991</v>
      </c>
      <c r="F40" s="63" t="s">
        <v>992</v>
      </c>
      <c r="G40" s="63">
        <v>3784</v>
      </c>
      <c r="H40" s="63" t="s">
        <v>486</v>
      </c>
      <c r="I40" s="63" t="s">
        <v>385</v>
      </c>
      <c r="J40" s="63" t="s">
        <v>610</v>
      </c>
      <c r="K40" s="63" t="s">
        <v>611</v>
      </c>
      <c r="L40" s="63" t="s">
        <v>992</v>
      </c>
      <c r="M40" s="63" t="s">
        <v>993</v>
      </c>
      <c r="N40" s="63" t="s">
        <v>994</v>
      </c>
      <c r="O40" s="63" t="s">
        <v>993</v>
      </c>
      <c r="P40" s="63" t="s">
        <v>994</v>
      </c>
      <c r="Q40" s="63">
        <v>1</v>
      </c>
      <c r="R40" s="63" t="s">
        <v>547</v>
      </c>
      <c r="S40" s="63" t="s">
        <v>523</v>
      </c>
      <c r="T40" s="63" t="s">
        <v>524</v>
      </c>
      <c r="U40" s="63" t="s">
        <v>525</v>
      </c>
      <c r="V40" s="63" t="s">
        <v>526</v>
      </c>
      <c r="W40" s="63" t="s">
        <v>544</v>
      </c>
      <c r="X40" s="63" t="s">
        <v>610</v>
      </c>
      <c r="Y40" s="63">
        <v>33577456</v>
      </c>
      <c r="Z40" s="63">
        <v>0</v>
      </c>
      <c r="AA40" s="63">
        <v>33577456</v>
      </c>
      <c r="AB40" s="64">
        <v>41681</v>
      </c>
      <c r="AC40" s="64">
        <v>41733</v>
      </c>
      <c r="AD40" s="64">
        <v>43436.227384259262</v>
      </c>
      <c r="AE40" s="63" t="s">
        <v>582</v>
      </c>
      <c r="AF40" s="63" t="s">
        <v>528</v>
      </c>
      <c r="AG40" s="63" t="s">
        <v>45</v>
      </c>
      <c r="AH40" s="64">
        <v>44278.901388888888</v>
      </c>
      <c r="AI40" s="64">
        <v>44279.899050925924</v>
      </c>
      <c r="AJ40" s="64" t="s">
        <v>486</v>
      </c>
      <c r="AK40" s="27"/>
      <c r="AL40" s="27"/>
      <c r="AM40" s="24" t="str">
        <f>IF(AG40="","",IFERROR(VLOOKUP($AG40,Listas!$C$1:$D$1000,2,0),"No existe"))</f>
        <v>ACTUACIONES</v>
      </c>
      <c r="AN40" s="3">
        <f>IF(OR(AH40="",AI40=""),0,NETWORKDAYS.INTL(AH40,AI40,1,Listas!$A$2:$A$19)-1)</f>
        <v>1</v>
      </c>
      <c r="AO40" s="16" t="str">
        <f>IF(OR(AM40="",AM40="No existe"),"No",IF(AN40&gt;=VLOOKUP(AM40,Tabla!$C$5:$I$23,7,0),"Si","No"))</f>
        <v>No</v>
      </c>
      <c r="AP40" s="3">
        <f>IF(OR(AM40="",AM40="No existe"),0,IF(AN40=0,0,IF(AN40&gt;=VLOOKUP(AM40,Tabla!$C$5:$I$23,7,0),AN40-VLOOKUP(AM40,Tabla!$C$5:$I$23,7,0),0)+1))</f>
        <v>1</v>
      </c>
      <c r="AQ40" s="4">
        <f t="shared" si="1"/>
        <v>0</v>
      </c>
      <c r="AR40" s="4">
        <f t="shared" si="2"/>
        <v>0</v>
      </c>
      <c r="AS40" s="4">
        <f t="shared" si="3"/>
        <v>0</v>
      </c>
      <c r="AT40" s="4">
        <f t="shared" si="4"/>
        <v>0</v>
      </c>
      <c r="AU40" s="4">
        <f t="shared" si="5"/>
        <v>0</v>
      </c>
      <c r="AV40" s="4">
        <f t="shared" si="6"/>
        <v>0</v>
      </c>
      <c r="AW40" s="4"/>
      <c r="AX40" s="4"/>
      <c r="AY40" s="4">
        <f t="shared" si="7"/>
        <v>0</v>
      </c>
      <c r="AZ40" s="5">
        <v>37080</v>
      </c>
      <c r="BA40" s="6">
        <f t="shared" si="8"/>
        <v>0</v>
      </c>
      <c r="BB40" s="3">
        <f>IF(OR(AM40="",AM40="No existe"),0,IF(AP40&lt;=VLOOKUP(AM40,Tabla!$C$5:$I$23,2,0),1,2))</f>
        <v>1</v>
      </c>
    </row>
    <row r="41" spans="1:54" ht="15.75" hidden="1">
      <c r="A41" s="13">
        <f t="shared" si="9"/>
        <v>36</v>
      </c>
      <c r="B41" s="62" t="s">
        <v>497</v>
      </c>
      <c r="C41" s="63" t="s">
        <v>498</v>
      </c>
      <c r="D41" s="63" t="s">
        <v>384</v>
      </c>
      <c r="E41" s="63" t="s">
        <v>995</v>
      </c>
      <c r="F41" s="63" t="s">
        <v>803</v>
      </c>
      <c r="G41" s="63">
        <v>63092</v>
      </c>
      <c r="H41" s="63" t="s">
        <v>486</v>
      </c>
      <c r="I41" s="63" t="s">
        <v>385</v>
      </c>
      <c r="J41" s="63" t="s">
        <v>530</v>
      </c>
      <c r="K41" s="63" t="s">
        <v>486</v>
      </c>
      <c r="L41" s="63" t="s">
        <v>803</v>
      </c>
      <c r="M41" s="63" t="s">
        <v>800</v>
      </c>
      <c r="N41" s="63" t="s">
        <v>801</v>
      </c>
      <c r="O41" s="63" t="s">
        <v>804</v>
      </c>
      <c r="P41" s="63" t="s">
        <v>805</v>
      </c>
      <c r="Q41" s="63">
        <v>1</v>
      </c>
      <c r="R41" s="63" t="s">
        <v>802</v>
      </c>
      <c r="S41" s="63" t="s">
        <v>523</v>
      </c>
      <c r="T41" s="63" t="s">
        <v>524</v>
      </c>
      <c r="U41" s="63" t="s">
        <v>525</v>
      </c>
      <c r="V41" s="63" t="s">
        <v>526</v>
      </c>
      <c r="W41" s="63" t="s">
        <v>544</v>
      </c>
      <c r="X41" s="63" t="s">
        <v>530</v>
      </c>
      <c r="Y41" s="63">
        <v>15103989</v>
      </c>
      <c r="Z41" s="63" t="s">
        <v>486</v>
      </c>
      <c r="AA41" s="63">
        <v>15103989</v>
      </c>
      <c r="AB41" s="64">
        <v>44043</v>
      </c>
      <c r="AC41" s="64">
        <v>44049</v>
      </c>
      <c r="AD41" s="64">
        <v>44064.664004629631</v>
      </c>
      <c r="AE41" s="63" t="s">
        <v>799</v>
      </c>
      <c r="AF41" s="63" t="s">
        <v>535</v>
      </c>
      <c r="AG41" s="63" t="s">
        <v>48</v>
      </c>
      <c r="AH41" s="64">
        <v>44278.895138888889</v>
      </c>
      <c r="AI41" s="64">
        <v>44279.893263888887</v>
      </c>
      <c r="AJ41" s="64" t="s">
        <v>486</v>
      </c>
      <c r="AK41" s="27"/>
      <c r="AL41" s="27"/>
      <c r="AM41" s="24" t="str">
        <f>IF(AG41="","",IFERROR(VLOOKUP($AG41,Listas!$C$1:$D$1000,2,0),"No existe"))</f>
        <v>ACTUACIONES</v>
      </c>
      <c r="AN41" s="3">
        <f>IF(OR(AH41="",AI41=""),0,NETWORKDAYS.INTL(AH41,AI41,1,Listas!$A$2:$A$19)-1)</f>
        <v>1</v>
      </c>
      <c r="AO41" s="16" t="str">
        <f>IF(OR(AM41="",AM41="No existe"),"No",IF(AN41&gt;=VLOOKUP(AM41,Tabla!$C$5:$I$23,7,0),"Si","No"))</f>
        <v>No</v>
      </c>
      <c r="AP41" s="3">
        <f>IF(OR(AM41="",AM41="No existe"),0,IF(AN41=0,0,IF(AN41&gt;=VLOOKUP(AM41,Tabla!$C$5:$I$23,7,0),AN41-VLOOKUP(AM41,Tabla!$C$5:$I$23,7,0),0)+1))</f>
        <v>1</v>
      </c>
      <c r="AQ41" s="4">
        <f t="shared" si="1"/>
        <v>0</v>
      </c>
      <c r="AR41" s="4">
        <f t="shared" si="2"/>
        <v>0</v>
      </c>
      <c r="AS41" s="4">
        <f t="shared" si="3"/>
        <v>0</v>
      </c>
      <c r="AT41" s="4">
        <f t="shared" si="4"/>
        <v>0</v>
      </c>
      <c r="AU41" s="4">
        <f t="shared" si="5"/>
        <v>0</v>
      </c>
      <c r="AV41" s="4">
        <f t="shared" si="6"/>
        <v>0</v>
      </c>
      <c r="AW41" s="4"/>
      <c r="AX41" s="4"/>
      <c r="AY41" s="4">
        <f t="shared" si="7"/>
        <v>0</v>
      </c>
      <c r="AZ41" s="5">
        <v>37080</v>
      </c>
      <c r="BA41" s="6">
        <f t="shared" si="8"/>
        <v>0</v>
      </c>
      <c r="BB41" s="3">
        <f>IF(OR(AM41="",AM41="No existe"),0,IF(AP41&lt;=VLOOKUP(AM41,Tabla!$C$5:$I$23,2,0),1,2))</f>
        <v>1</v>
      </c>
    </row>
    <row r="42" spans="1:54" ht="15.75" hidden="1">
      <c r="A42" s="13">
        <f t="shared" si="9"/>
        <v>37</v>
      </c>
      <c r="B42" s="62" t="s">
        <v>996</v>
      </c>
      <c r="C42" s="63" t="s">
        <v>997</v>
      </c>
      <c r="D42" s="63" t="s">
        <v>385</v>
      </c>
      <c r="E42" s="63" t="s">
        <v>998</v>
      </c>
      <c r="F42" s="63" t="s">
        <v>999</v>
      </c>
      <c r="G42" s="63">
        <v>3696</v>
      </c>
      <c r="H42" s="63" t="s">
        <v>486</v>
      </c>
      <c r="I42" s="63" t="s">
        <v>385</v>
      </c>
      <c r="J42" s="63" t="s">
        <v>542</v>
      </c>
      <c r="K42" s="63" t="s">
        <v>543</v>
      </c>
      <c r="L42" s="63" t="s">
        <v>999</v>
      </c>
      <c r="M42" s="63" t="s">
        <v>1000</v>
      </c>
      <c r="N42" s="63" t="s">
        <v>1001</v>
      </c>
      <c r="O42" s="63" t="s">
        <v>1000</v>
      </c>
      <c r="P42" s="63" t="s">
        <v>1001</v>
      </c>
      <c r="Q42" s="63">
        <v>1</v>
      </c>
      <c r="R42" s="63" t="s">
        <v>547</v>
      </c>
      <c r="S42" s="63" t="s">
        <v>523</v>
      </c>
      <c r="T42" s="63" t="s">
        <v>524</v>
      </c>
      <c r="U42" s="63" t="s">
        <v>525</v>
      </c>
      <c r="V42" s="63" t="s">
        <v>542</v>
      </c>
      <c r="W42" s="63" t="s">
        <v>544</v>
      </c>
      <c r="X42" s="63" t="s">
        <v>542</v>
      </c>
      <c r="Y42" s="63">
        <v>9446993</v>
      </c>
      <c r="Z42" s="63">
        <v>9869542</v>
      </c>
      <c r="AA42" s="63">
        <v>9446993</v>
      </c>
      <c r="AB42" s="64">
        <v>42313</v>
      </c>
      <c r="AC42" s="64">
        <v>42254</v>
      </c>
      <c r="AD42" s="64">
        <v>43436.215254629627</v>
      </c>
      <c r="AE42" s="63" t="s">
        <v>562</v>
      </c>
      <c r="AF42" s="63" t="s">
        <v>535</v>
      </c>
      <c r="AG42" s="63" t="s">
        <v>529</v>
      </c>
      <c r="AH42" s="64">
        <v>44278.886805555558</v>
      </c>
      <c r="AI42" s="64">
        <v>44279.884363425925</v>
      </c>
      <c r="AJ42" s="64" t="s">
        <v>486</v>
      </c>
      <c r="AK42" s="27"/>
      <c r="AL42" s="27"/>
      <c r="AM42" s="24" t="str">
        <f>IF(AG42="","",IFERROR(VLOOKUP($AG42,Listas!$C$1:$D$1000,2,0),"No existe"))</f>
        <v>No existe</v>
      </c>
      <c r="AN42" s="3">
        <f>IF(OR(AH42="",AI42=""),0,NETWORKDAYS.INTL(AH42,AI42,1,Listas!$A$2:$A$19)-1)</f>
        <v>1</v>
      </c>
      <c r="AO42" s="16" t="str">
        <f>IF(OR(AM42="",AM42="No existe"),"No",IF(AN42&gt;=VLOOKUP(AM42,Tabla!$C$5:$I$23,7,0),"Si","No"))</f>
        <v>No</v>
      </c>
      <c r="AP42" s="3">
        <f>IF(OR(AM42="",AM42="No existe"),0,IF(AN42=0,0,IF(AN42&gt;=VLOOKUP(AM42,Tabla!$C$5:$I$23,7,0),AN42-VLOOKUP(AM42,Tabla!$C$5:$I$23,7,0),0)+1))</f>
        <v>0</v>
      </c>
      <c r="AQ42" s="4">
        <f t="shared" si="1"/>
        <v>0</v>
      </c>
      <c r="AR42" s="4">
        <f t="shared" si="2"/>
        <v>0</v>
      </c>
      <c r="AS42" s="4">
        <f t="shared" si="3"/>
        <v>0</v>
      </c>
      <c r="AT42" s="4">
        <f t="shared" si="4"/>
        <v>0</v>
      </c>
      <c r="AU42" s="4">
        <f t="shared" si="5"/>
        <v>0</v>
      </c>
      <c r="AV42" s="4">
        <f t="shared" si="6"/>
        <v>0</v>
      </c>
      <c r="AW42" s="4"/>
      <c r="AX42" s="4"/>
      <c r="AY42" s="4">
        <f t="shared" si="7"/>
        <v>0</v>
      </c>
      <c r="AZ42" s="5">
        <v>37080</v>
      </c>
      <c r="BA42" s="6">
        <f t="shared" si="8"/>
        <v>0</v>
      </c>
      <c r="BB42" s="3">
        <f>IF(OR(AM42="",AM42="No existe"),0,IF(AP42&lt;=VLOOKUP(AM42,Tabla!$C$5:$I$23,2,0),1,2))</f>
        <v>0</v>
      </c>
    </row>
    <row r="43" spans="1:54" ht="15.75" hidden="1">
      <c r="A43" s="13">
        <f t="shared" si="9"/>
        <v>38</v>
      </c>
      <c r="B43" s="62" t="s">
        <v>1002</v>
      </c>
      <c r="C43" s="63" t="s">
        <v>1003</v>
      </c>
      <c r="D43" s="63" t="s">
        <v>385</v>
      </c>
      <c r="E43" s="63" t="s">
        <v>1004</v>
      </c>
      <c r="F43" s="63" t="s">
        <v>1005</v>
      </c>
      <c r="G43" s="63">
        <v>3806</v>
      </c>
      <c r="H43" s="63" t="s">
        <v>486</v>
      </c>
      <c r="I43" s="63" t="s">
        <v>385</v>
      </c>
      <c r="J43" s="63" t="s">
        <v>542</v>
      </c>
      <c r="K43" s="63" t="s">
        <v>543</v>
      </c>
      <c r="L43" s="63" t="s">
        <v>1005</v>
      </c>
      <c r="M43" s="63" t="s">
        <v>1006</v>
      </c>
      <c r="N43" s="63" t="s">
        <v>1007</v>
      </c>
      <c r="O43" s="63" t="s">
        <v>1006</v>
      </c>
      <c r="P43" s="63" t="s">
        <v>1007</v>
      </c>
      <c r="Q43" s="63">
        <v>1</v>
      </c>
      <c r="R43" s="63" t="s">
        <v>1008</v>
      </c>
      <c r="S43" s="63" t="s">
        <v>523</v>
      </c>
      <c r="T43" s="63" t="s">
        <v>524</v>
      </c>
      <c r="U43" s="63" t="s">
        <v>525</v>
      </c>
      <c r="V43" s="63" t="s">
        <v>542</v>
      </c>
      <c r="W43" s="63" t="s">
        <v>544</v>
      </c>
      <c r="X43" s="63" t="s">
        <v>542</v>
      </c>
      <c r="Y43" s="63">
        <v>12910565</v>
      </c>
      <c r="Z43" s="63">
        <v>13287483</v>
      </c>
      <c r="AA43" s="63">
        <v>12910565</v>
      </c>
      <c r="AB43" s="64">
        <v>42247</v>
      </c>
      <c r="AC43" s="64">
        <v>42268</v>
      </c>
      <c r="AD43" s="64">
        <v>43436.230891203704</v>
      </c>
      <c r="AE43" s="63" t="s">
        <v>584</v>
      </c>
      <c r="AF43" s="63" t="s">
        <v>535</v>
      </c>
      <c r="AG43" s="63" t="s">
        <v>529</v>
      </c>
      <c r="AH43" s="64">
        <v>44278.881944444445</v>
      </c>
      <c r="AI43" s="64">
        <v>44279.87976851852</v>
      </c>
      <c r="AJ43" s="64" t="s">
        <v>486</v>
      </c>
      <c r="AK43" s="27"/>
      <c r="AL43" s="27"/>
      <c r="AM43" s="24" t="str">
        <f>IF(AG43="","",IFERROR(VLOOKUP($AG43,Listas!$C$1:$D$1000,2,0),"No existe"))</f>
        <v>No existe</v>
      </c>
      <c r="AN43" s="3">
        <f>IF(OR(AH43="",AI43=""),0,NETWORKDAYS.INTL(AH43,AI43,1,Listas!$A$2:$A$19)-1)</f>
        <v>1</v>
      </c>
      <c r="AO43" s="16" t="str">
        <f>IF(OR(AM43="",AM43="No existe"),"No",IF(AN43&gt;=VLOOKUP(AM43,Tabla!$C$5:$I$23,7,0),"Si","No"))</f>
        <v>No</v>
      </c>
      <c r="AP43" s="3">
        <f>IF(OR(AM43="",AM43="No existe"),0,IF(AN43=0,0,IF(AN43&gt;=VLOOKUP(AM43,Tabla!$C$5:$I$23,7,0),AN43-VLOOKUP(AM43,Tabla!$C$5:$I$23,7,0),0)+1))</f>
        <v>0</v>
      </c>
      <c r="AQ43" s="4">
        <f t="shared" si="1"/>
        <v>0</v>
      </c>
      <c r="AR43" s="4">
        <f t="shared" si="2"/>
        <v>0</v>
      </c>
      <c r="AS43" s="4">
        <f t="shared" si="3"/>
        <v>0</v>
      </c>
      <c r="AT43" s="4">
        <f t="shared" si="4"/>
        <v>0</v>
      </c>
      <c r="AU43" s="4">
        <f t="shared" si="5"/>
        <v>0</v>
      </c>
      <c r="AV43" s="4">
        <f t="shared" si="6"/>
        <v>0</v>
      </c>
      <c r="AW43" s="4"/>
      <c r="AX43" s="4"/>
      <c r="AY43" s="4">
        <f t="shared" si="7"/>
        <v>0</v>
      </c>
      <c r="AZ43" s="5">
        <v>37080</v>
      </c>
      <c r="BA43" s="6">
        <f t="shared" si="8"/>
        <v>0</v>
      </c>
      <c r="BB43" s="3">
        <f>IF(OR(AM43="",AM43="No existe"),0,IF(AP43&lt;=VLOOKUP(AM43,Tabla!$C$5:$I$23,2,0),1,2))</f>
        <v>0</v>
      </c>
    </row>
    <row r="44" spans="1:54" ht="15.75" hidden="1">
      <c r="A44" s="13">
        <f t="shared" si="9"/>
        <v>39</v>
      </c>
      <c r="B44" s="62" t="s">
        <v>1009</v>
      </c>
      <c r="C44" s="63" t="s">
        <v>1010</v>
      </c>
      <c r="D44" s="63" t="s">
        <v>394</v>
      </c>
      <c r="E44" s="63" t="s">
        <v>1011</v>
      </c>
      <c r="F44" s="63" t="s">
        <v>1012</v>
      </c>
      <c r="G44" s="63">
        <v>12392</v>
      </c>
      <c r="H44" s="63" t="s">
        <v>486</v>
      </c>
      <c r="I44" s="63" t="s">
        <v>394</v>
      </c>
      <c r="J44" s="63" t="s">
        <v>542</v>
      </c>
      <c r="K44" s="63" t="s">
        <v>612</v>
      </c>
      <c r="L44" s="63" t="s">
        <v>1012</v>
      </c>
      <c r="M44" s="63" t="s">
        <v>1013</v>
      </c>
      <c r="N44" s="63" t="s">
        <v>1014</v>
      </c>
      <c r="O44" s="63" t="s">
        <v>1013</v>
      </c>
      <c r="P44" s="63" t="s">
        <v>1014</v>
      </c>
      <c r="Q44" s="63">
        <v>1</v>
      </c>
      <c r="R44" s="63" t="s">
        <v>837</v>
      </c>
      <c r="S44" s="63" t="s">
        <v>523</v>
      </c>
      <c r="T44" s="63" t="s">
        <v>524</v>
      </c>
      <c r="U44" s="63" t="s">
        <v>525</v>
      </c>
      <c r="V44" s="63" t="s">
        <v>542</v>
      </c>
      <c r="W44" s="63" t="s">
        <v>566</v>
      </c>
      <c r="X44" s="63" t="s">
        <v>542</v>
      </c>
      <c r="Y44" s="63">
        <v>132753324</v>
      </c>
      <c r="Z44" s="63">
        <v>126988108</v>
      </c>
      <c r="AA44" s="63">
        <v>132753324</v>
      </c>
      <c r="AB44" s="64">
        <v>42804</v>
      </c>
      <c r="AC44" s="64">
        <v>43026</v>
      </c>
      <c r="AD44" s="64">
        <v>43440.854108796295</v>
      </c>
      <c r="AE44" s="63" t="s">
        <v>671</v>
      </c>
      <c r="AF44" s="63" t="s">
        <v>535</v>
      </c>
      <c r="AG44" s="63" t="s">
        <v>37</v>
      </c>
      <c r="AH44" s="64">
        <v>44278.853587962964</v>
      </c>
      <c r="AI44" s="64">
        <v>44278.851087962961</v>
      </c>
      <c r="AJ44" s="64" t="s">
        <v>486</v>
      </c>
      <c r="AK44" s="27"/>
      <c r="AL44" s="27"/>
      <c r="AM44" s="24" t="str">
        <f>IF(AG44="","",IFERROR(VLOOKUP($AG44,Listas!$C$1:$D$1000,2,0),"No existe"))</f>
        <v>ACTUACIONES</v>
      </c>
      <c r="AN44" s="3">
        <f>IF(OR(AH44="",AI44=""),0,NETWORKDAYS.INTL(AH44,AI44,1,Listas!$A$2:$A$19)-1)</f>
        <v>0</v>
      </c>
      <c r="AO44" s="16" t="str">
        <f>IF(OR(AM44="",AM44="No existe"),"No",IF(AN44&gt;=VLOOKUP(AM44,Tabla!$C$5:$I$23,7,0),"Si","No"))</f>
        <v>No</v>
      </c>
      <c r="AP44" s="3">
        <f>IF(OR(AM44="",AM44="No existe"),0,IF(AN44=0,0,IF(AN44&gt;=VLOOKUP(AM44,Tabla!$C$5:$I$23,7,0),AN44-VLOOKUP(AM44,Tabla!$C$5:$I$23,7,0),0)+1))</f>
        <v>0</v>
      </c>
      <c r="AQ44" s="4">
        <f t="shared" si="1"/>
        <v>0</v>
      </c>
      <c r="AR44" s="4">
        <f t="shared" si="2"/>
        <v>0</v>
      </c>
      <c r="AS44" s="4">
        <f t="shared" si="3"/>
        <v>0</v>
      </c>
      <c r="AT44" s="4">
        <f t="shared" si="4"/>
        <v>0</v>
      </c>
      <c r="AU44" s="4">
        <f t="shared" si="5"/>
        <v>0</v>
      </c>
      <c r="AV44" s="4">
        <f t="shared" si="6"/>
        <v>0</v>
      </c>
      <c r="AW44" s="4"/>
      <c r="AX44" s="4"/>
      <c r="AY44" s="4">
        <f t="shared" si="7"/>
        <v>0</v>
      </c>
      <c r="AZ44" s="5">
        <v>37080</v>
      </c>
      <c r="BA44" s="6">
        <f t="shared" si="8"/>
        <v>0</v>
      </c>
      <c r="BB44" s="3">
        <f>IF(OR(AM44="",AM44="No existe"),0,IF(AP44&lt;=VLOOKUP(AM44,Tabla!$C$5:$I$23,2,0),1,2))</f>
        <v>1</v>
      </c>
    </row>
    <row r="45" spans="1:54" ht="15.75" hidden="1">
      <c r="A45" s="13">
        <f t="shared" si="9"/>
        <v>40</v>
      </c>
      <c r="B45" s="62" t="s">
        <v>400</v>
      </c>
      <c r="C45" s="63" t="s">
        <v>401</v>
      </c>
      <c r="D45" s="63" t="s">
        <v>384</v>
      </c>
      <c r="E45" s="63" t="s">
        <v>1015</v>
      </c>
      <c r="F45" s="63" t="s">
        <v>576</v>
      </c>
      <c r="G45" s="63">
        <v>3774</v>
      </c>
      <c r="H45" s="63" t="s">
        <v>486</v>
      </c>
      <c r="I45" s="63" t="s">
        <v>385</v>
      </c>
      <c r="J45" s="63" t="s">
        <v>577</v>
      </c>
      <c r="K45" s="63" t="s">
        <v>578</v>
      </c>
      <c r="L45" s="63" t="s">
        <v>576</v>
      </c>
      <c r="M45" s="63" t="s">
        <v>1016</v>
      </c>
      <c r="N45" s="63" t="s">
        <v>579</v>
      </c>
      <c r="O45" s="63" t="s">
        <v>1017</v>
      </c>
      <c r="P45" s="63" t="s">
        <v>580</v>
      </c>
      <c r="Q45" s="63">
        <v>2</v>
      </c>
      <c r="R45" s="63" t="s">
        <v>581</v>
      </c>
      <c r="S45" s="63" t="s">
        <v>523</v>
      </c>
      <c r="T45" s="63" t="s">
        <v>524</v>
      </c>
      <c r="U45" s="63" t="s">
        <v>525</v>
      </c>
      <c r="V45" s="63" t="s">
        <v>526</v>
      </c>
      <c r="W45" s="63" t="s">
        <v>544</v>
      </c>
      <c r="X45" s="63" t="s">
        <v>577</v>
      </c>
      <c r="Y45" s="63">
        <v>25519303</v>
      </c>
      <c r="Z45" s="63">
        <v>27119254</v>
      </c>
      <c r="AA45" s="63">
        <v>25519303</v>
      </c>
      <c r="AB45" s="64">
        <v>42025</v>
      </c>
      <c r="AC45" s="64">
        <v>42090</v>
      </c>
      <c r="AD45" s="64">
        <v>43436.225856481484</v>
      </c>
      <c r="AE45" s="63" t="s">
        <v>582</v>
      </c>
      <c r="AF45" s="63" t="s">
        <v>535</v>
      </c>
      <c r="AG45" s="63" t="s">
        <v>42</v>
      </c>
      <c r="AH45" s="64">
        <v>44278.834641203706</v>
      </c>
      <c r="AI45" s="64">
        <v>44278.835879629631</v>
      </c>
      <c r="AJ45" s="64" t="s">
        <v>486</v>
      </c>
      <c r="AK45" s="27"/>
      <c r="AL45" s="27"/>
      <c r="AM45" s="24" t="str">
        <f>IF(AG45="","",IFERROR(VLOOKUP($AG45,Listas!$C$1:$D$1000,2,0),"No existe"))</f>
        <v>SENTENCIAS</v>
      </c>
      <c r="AN45" s="3">
        <f>IF(OR(AH45="",AI45=""),0,NETWORKDAYS.INTL(AH45,AI45,1,Listas!$A$2:$A$19)-1)</f>
        <v>0</v>
      </c>
      <c r="AO45" s="16" t="str">
        <f>IF(OR(AM45="",AM45="No existe"),"No",IF(AN45&gt;=VLOOKUP(AM45,Tabla!$C$5:$I$23,7,0),"Si","No"))</f>
        <v>No</v>
      </c>
      <c r="AP45" s="3">
        <f>IF(OR(AM45="",AM45="No existe"),0,IF(AN45=0,0,IF(AN45&gt;=VLOOKUP(AM45,Tabla!$C$5:$I$23,7,0),AN45-VLOOKUP(AM45,Tabla!$C$5:$I$23,7,0),0)+1))</f>
        <v>0</v>
      </c>
      <c r="AQ45" s="4">
        <f t="shared" si="1"/>
        <v>0</v>
      </c>
      <c r="AR45" s="4">
        <f t="shared" si="2"/>
        <v>0</v>
      </c>
      <c r="AS45" s="4">
        <f t="shared" si="3"/>
        <v>0</v>
      </c>
      <c r="AT45" s="4">
        <f t="shared" si="4"/>
        <v>0</v>
      </c>
      <c r="AU45" s="4">
        <f t="shared" si="5"/>
        <v>0</v>
      </c>
      <c r="AV45" s="4">
        <f t="shared" si="6"/>
        <v>0</v>
      </c>
      <c r="AW45" s="4"/>
      <c r="AX45" s="4"/>
      <c r="AY45" s="4">
        <f t="shared" si="7"/>
        <v>0</v>
      </c>
      <c r="AZ45" s="5">
        <v>37080</v>
      </c>
      <c r="BA45" s="6">
        <f t="shared" si="8"/>
        <v>0</v>
      </c>
      <c r="BB45" s="3">
        <f>IF(OR(AM45="",AM45="No existe"),0,IF(AP45&lt;=VLOOKUP(AM45,Tabla!$C$5:$I$23,2,0),1,2))</f>
        <v>1</v>
      </c>
    </row>
    <row r="46" spans="1:54" ht="15.75" hidden="1">
      <c r="A46" s="13">
        <f t="shared" si="9"/>
        <v>41</v>
      </c>
      <c r="B46" s="62" t="s">
        <v>455</v>
      </c>
      <c r="C46" s="63" t="s">
        <v>456</v>
      </c>
      <c r="D46" s="63" t="s">
        <v>384</v>
      </c>
      <c r="E46" s="63" t="s">
        <v>950</v>
      </c>
      <c r="F46" s="63" t="s">
        <v>702</v>
      </c>
      <c r="G46" s="63">
        <v>12518</v>
      </c>
      <c r="H46" s="63" t="s">
        <v>486</v>
      </c>
      <c r="I46" s="63" t="s">
        <v>385</v>
      </c>
      <c r="J46" s="63" t="s">
        <v>549</v>
      </c>
      <c r="K46" s="63" t="s">
        <v>550</v>
      </c>
      <c r="L46" s="63" t="s">
        <v>702</v>
      </c>
      <c r="M46" s="63" t="s">
        <v>951</v>
      </c>
      <c r="N46" s="63" t="s">
        <v>703</v>
      </c>
      <c r="O46" s="63" t="s">
        <v>951</v>
      </c>
      <c r="P46" s="63" t="s">
        <v>703</v>
      </c>
      <c r="Q46" s="63">
        <v>1</v>
      </c>
      <c r="R46" s="63" t="s">
        <v>704</v>
      </c>
      <c r="S46" s="63" t="s">
        <v>523</v>
      </c>
      <c r="T46" s="63" t="s">
        <v>524</v>
      </c>
      <c r="U46" s="63" t="s">
        <v>525</v>
      </c>
      <c r="V46" s="63" t="s">
        <v>526</v>
      </c>
      <c r="W46" s="63" t="s">
        <v>544</v>
      </c>
      <c r="X46" s="63" t="s">
        <v>549</v>
      </c>
      <c r="Y46" s="63">
        <v>15000000</v>
      </c>
      <c r="Z46" s="63">
        <v>0</v>
      </c>
      <c r="AA46" s="63">
        <v>15000000</v>
      </c>
      <c r="AB46" s="64">
        <v>42928</v>
      </c>
      <c r="AC46" s="64">
        <v>43409</v>
      </c>
      <c r="AD46" s="64">
        <v>43440.863668981481</v>
      </c>
      <c r="AE46" s="63" t="s">
        <v>701</v>
      </c>
      <c r="AF46" s="63" t="s">
        <v>535</v>
      </c>
      <c r="AG46" s="63" t="s">
        <v>45</v>
      </c>
      <c r="AH46" s="64">
        <v>44278.830555555556</v>
      </c>
      <c r="AI46" s="64">
        <v>44279.828159722223</v>
      </c>
      <c r="AJ46" s="64" t="s">
        <v>486</v>
      </c>
      <c r="AK46" s="27"/>
      <c r="AL46" s="27"/>
      <c r="AM46" s="24" t="str">
        <f>IF(AG46="","",IFERROR(VLOOKUP($AG46,Listas!$C$1:$D$1000,2,0),"No existe"))</f>
        <v>ACTUACIONES</v>
      </c>
      <c r="AN46" s="3">
        <f>IF(OR(AH46="",AI46=""),0,NETWORKDAYS.INTL(AH46,AI46,1,Listas!$A$2:$A$19)-1)</f>
        <v>1</v>
      </c>
      <c r="AO46" s="16" t="str">
        <f>IF(OR(AM46="",AM46="No existe"),"No",IF(AN46&gt;=VLOOKUP(AM46,Tabla!$C$5:$I$23,7,0),"Si","No"))</f>
        <v>No</v>
      </c>
      <c r="AP46" s="3">
        <f>IF(OR(AM46="",AM46="No existe"),0,IF(AN46=0,0,IF(AN46&gt;=VLOOKUP(AM46,Tabla!$C$5:$I$23,7,0),AN46-VLOOKUP(AM46,Tabla!$C$5:$I$23,7,0),0)+1))</f>
        <v>1</v>
      </c>
      <c r="AQ46" s="4">
        <f t="shared" si="1"/>
        <v>0</v>
      </c>
      <c r="AR46" s="4">
        <f t="shared" si="2"/>
        <v>0</v>
      </c>
      <c r="AS46" s="4">
        <f t="shared" si="3"/>
        <v>0</v>
      </c>
      <c r="AT46" s="4">
        <f t="shared" si="4"/>
        <v>0</v>
      </c>
      <c r="AU46" s="4">
        <f t="shared" si="5"/>
        <v>0</v>
      </c>
      <c r="AV46" s="4">
        <f t="shared" si="6"/>
        <v>0</v>
      </c>
      <c r="AW46" s="4"/>
      <c r="AX46" s="4"/>
      <c r="AY46" s="4">
        <f t="shared" si="7"/>
        <v>0</v>
      </c>
      <c r="AZ46" s="5">
        <v>37080</v>
      </c>
      <c r="BA46" s="6">
        <f t="shared" si="8"/>
        <v>0</v>
      </c>
      <c r="BB46" s="3">
        <f>IF(OR(AM46="",AM46="No existe"),0,IF(AP46&lt;=VLOOKUP(AM46,Tabla!$C$5:$I$23,2,0),1,2))</f>
        <v>1</v>
      </c>
    </row>
    <row r="47" spans="1:54" ht="15.75" hidden="1">
      <c r="A47" s="13">
        <f t="shared" si="9"/>
        <v>42</v>
      </c>
      <c r="B47" s="62" t="s">
        <v>1018</v>
      </c>
      <c r="C47" s="63" t="s">
        <v>1019</v>
      </c>
      <c r="D47" s="63" t="s">
        <v>384</v>
      </c>
      <c r="E47" s="63" t="s">
        <v>1020</v>
      </c>
      <c r="F47" s="63" t="s">
        <v>1021</v>
      </c>
      <c r="G47" s="63">
        <v>12314</v>
      </c>
      <c r="H47" s="63" t="s">
        <v>486</v>
      </c>
      <c r="I47" s="63" t="s">
        <v>385</v>
      </c>
      <c r="J47" s="63" t="s">
        <v>637</v>
      </c>
      <c r="K47" s="63" t="s">
        <v>638</v>
      </c>
      <c r="L47" s="63" t="s">
        <v>1021</v>
      </c>
      <c r="M47" s="63" t="s">
        <v>1022</v>
      </c>
      <c r="N47" s="63" t="s">
        <v>1023</v>
      </c>
      <c r="O47" s="63" t="s">
        <v>1022</v>
      </c>
      <c r="P47" s="63" t="s">
        <v>1023</v>
      </c>
      <c r="Q47" s="63">
        <v>1</v>
      </c>
      <c r="R47" s="63" t="s">
        <v>547</v>
      </c>
      <c r="S47" s="63" t="s">
        <v>523</v>
      </c>
      <c r="T47" s="63" t="s">
        <v>524</v>
      </c>
      <c r="U47" s="63" t="s">
        <v>525</v>
      </c>
      <c r="V47" s="63" t="s">
        <v>526</v>
      </c>
      <c r="W47" s="63" t="s">
        <v>544</v>
      </c>
      <c r="X47" s="63" t="s">
        <v>637</v>
      </c>
      <c r="Y47" s="63">
        <v>64227779</v>
      </c>
      <c r="Z47" s="63">
        <v>0</v>
      </c>
      <c r="AA47" s="63">
        <v>64227779</v>
      </c>
      <c r="AB47" s="64">
        <v>42440</v>
      </c>
      <c r="AC47" s="64">
        <v>42486</v>
      </c>
      <c r="AD47" s="64">
        <v>43440.848275462966</v>
      </c>
      <c r="AE47" s="63" t="s">
        <v>651</v>
      </c>
      <c r="AF47" s="63" t="s">
        <v>528</v>
      </c>
      <c r="AG47" s="63" t="s">
        <v>529</v>
      </c>
      <c r="AH47" s="64">
        <v>44278.82708333333</v>
      </c>
      <c r="AI47" s="64">
        <v>44280.824814814812</v>
      </c>
      <c r="AJ47" s="64" t="s">
        <v>486</v>
      </c>
      <c r="AK47" s="27"/>
      <c r="AL47" s="27"/>
      <c r="AM47" s="24" t="str">
        <f>IF(AG47="","",IFERROR(VLOOKUP($AG47,Listas!$C$1:$D$1000,2,0),"No existe"))</f>
        <v>No existe</v>
      </c>
      <c r="AN47" s="3">
        <f>IF(OR(AH47="",AI47=""),0,NETWORKDAYS.INTL(AH47,AI47,1,Listas!$A$2:$A$19)-1)</f>
        <v>2</v>
      </c>
      <c r="AO47" s="16" t="str">
        <f>IF(OR(AM47="",AM47="No existe"),"No",IF(AN47&gt;=VLOOKUP(AM47,Tabla!$C$5:$I$23,7,0),"Si","No"))</f>
        <v>No</v>
      </c>
      <c r="AP47" s="3">
        <f>IF(OR(AM47="",AM47="No existe"),0,IF(AN47=0,0,IF(AN47&gt;=VLOOKUP(AM47,Tabla!$C$5:$I$23,7,0),AN47-VLOOKUP(AM47,Tabla!$C$5:$I$23,7,0),0)+1))</f>
        <v>0</v>
      </c>
      <c r="AQ47" s="4">
        <f t="shared" si="1"/>
        <v>0</v>
      </c>
      <c r="AR47" s="4">
        <f t="shared" si="2"/>
        <v>0</v>
      </c>
      <c r="AS47" s="4">
        <f t="shared" si="3"/>
        <v>0</v>
      </c>
      <c r="AT47" s="4">
        <f t="shared" si="4"/>
        <v>0</v>
      </c>
      <c r="AU47" s="4">
        <f t="shared" si="5"/>
        <v>0</v>
      </c>
      <c r="AV47" s="4">
        <f t="shared" si="6"/>
        <v>0</v>
      </c>
      <c r="AW47" s="4"/>
      <c r="AX47" s="4"/>
      <c r="AY47" s="4">
        <f t="shared" si="7"/>
        <v>0</v>
      </c>
      <c r="AZ47" s="5">
        <v>37080</v>
      </c>
      <c r="BA47" s="6">
        <f t="shared" si="8"/>
        <v>0</v>
      </c>
      <c r="BB47" s="3">
        <f>IF(OR(AM47="",AM47="No existe"),0,IF(AP47&lt;=VLOOKUP(AM47,Tabla!$C$5:$I$23,2,0),1,2))</f>
        <v>0</v>
      </c>
    </row>
    <row r="48" spans="1:54" ht="15.75" hidden="1">
      <c r="A48" s="13">
        <f t="shared" si="9"/>
        <v>43</v>
      </c>
      <c r="B48" s="62" t="s">
        <v>973</v>
      </c>
      <c r="C48" s="63" t="s">
        <v>974</v>
      </c>
      <c r="D48" s="63" t="s">
        <v>385</v>
      </c>
      <c r="E48" s="63" t="s">
        <v>975</v>
      </c>
      <c r="F48" s="63" t="s">
        <v>976</v>
      </c>
      <c r="G48" s="63">
        <v>3879</v>
      </c>
      <c r="H48" s="63" t="s">
        <v>486</v>
      </c>
      <c r="I48" s="63" t="s">
        <v>385</v>
      </c>
      <c r="J48" s="63" t="s">
        <v>542</v>
      </c>
      <c r="K48" s="63" t="s">
        <v>543</v>
      </c>
      <c r="L48" s="63" t="s">
        <v>976</v>
      </c>
      <c r="M48" s="63" t="s">
        <v>977</v>
      </c>
      <c r="N48" s="63" t="s">
        <v>978</v>
      </c>
      <c r="O48" s="63" t="s">
        <v>977</v>
      </c>
      <c r="P48" s="63" t="s">
        <v>978</v>
      </c>
      <c r="Q48" s="63">
        <v>1</v>
      </c>
      <c r="R48" s="63" t="s">
        <v>547</v>
      </c>
      <c r="S48" s="63" t="s">
        <v>523</v>
      </c>
      <c r="T48" s="63" t="s">
        <v>524</v>
      </c>
      <c r="U48" s="63" t="s">
        <v>525</v>
      </c>
      <c r="V48" s="63" t="s">
        <v>542</v>
      </c>
      <c r="W48" s="63" t="s">
        <v>544</v>
      </c>
      <c r="X48" s="63" t="s">
        <v>542</v>
      </c>
      <c r="Y48" s="63">
        <v>87825447</v>
      </c>
      <c r="Z48" s="63">
        <v>89133618</v>
      </c>
      <c r="AA48" s="63">
        <v>87825447</v>
      </c>
      <c r="AB48" s="64">
        <v>42042</v>
      </c>
      <c r="AC48" s="64">
        <v>42492</v>
      </c>
      <c r="AD48" s="64">
        <v>43436.244942129626</v>
      </c>
      <c r="AE48" s="63" t="s">
        <v>588</v>
      </c>
      <c r="AF48" s="63" t="s">
        <v>535</v>
      </c>
      <c r="AG48" s="63" t="s">
        <v>368</v>
      </c>
      <c r="AH48" s="64">
        <v>44278.819444444445</v>
      </c>
      <c r="AI48" s="64">
        <v>44278.817604166667</v>
      </c>
      <c r="AJ48" s="64" t="s">
        <v>486</v>
      </c>
      <c r="AK48" s="27"/>
      <c r="AL48" s="27"/>
      <c r="AM48" s="24" t="str">
        <f>IF(AG48="","",IFERROR(VLOOKUP($AG48,Listas!$C$1:$D$1000,2,0),"No existe"))</f>
        <v>ACTUACIONES</v>
      </c>
      <c r="AN48" s="3">
        <f>IF(OR(AH48="",AI48=""),0,NETWORKDAYS.INTL(AH48,AI48,1,Listas!$A$2:$A$19)-1)</f>
        <v>0</v>
      </c>
      <c r="AO48" s="16" t="str">
        <f>IF(OR(AM48="",AM48="No existe"),"No",IF(AN48&gt;=VLOOKUP(AM48,Tabla!$C$5:$I$23,7,0),"Si","No"))</f>
        <v>No</v>
      </c>
      <c r="AP48" s="3">
        <f>IF(OR(AM48="",AM48="No existe"),0,IF(AN48=0,0,IF(AN48&gt;=VLOOKUP(AM48,Tabla!$C$5:$I$23,7,0),AN48-VLOOKUP(AM48,Tabla!$C$5:$I$23,7,0),0)+1))</f>
        <v>0</v>
      </c>
      <c r="AQ48" s="4">
        <f t="shared" si="1"/>
        <v>0</v>
      </c>
      <c r="AR48" s="4">
        <f t="shared" si="2"/>
        <v>0</v>
      </c>
      <c r="AS48" s="4">
        <f t="shared" si="3"/>
        <v>0</v>
      </c>
      <c r="AT48" s="4">
        <f t="shared" si="4"/>
        <v>0</v>
      </c>
      <c r="AU48" s="4">
        <f t="shared" si="5"/>
        <v>0</v>
      </c>
      <c r="AV48" s="4">
        <f t="shared" si="6"/>
        <v>0</v>
      </c>
      <c r="AW48" s="4"/>
      <c r="AX48" s="4"/>
      <c r="AY48" s="4">
        <f t="shared" si="7"/>
        <v>0</v>
      </c>
      <c r="AZ48" s="5">
        <v>37080</v>
      </c>
      <c r="BA48" s="6">
        <f t="shared" si="8"/>
        <v>0</v>
      </c>
      <c r="BB48" s="3">
        <f>IF(OR(AM48="",AM48="No existe"),0,IF(AP48&lt;=VLOOKUP(AM48,Tabla!$C$5:$I$23,2,0),1,2))</f>
        <v>1</v>
      </c>
    </row>
    <row r="49" spans="1:54" ht="15.75" hidden="1">
      <c r="A49" s="13">
        <f t="shared" si="9"/>
        <v>44</v>
      </c>
      <c r="B49" s="62" t="s">
        <v>979</v>
      </c>
      <c r="C49" s="63" t="s">
        <v>980</v>
      </c>
      <c r="D49" s="63" t="s">
        <v>385</v>
      </c>
      <c r="E49" s="63" t="s">
        <v>981</v>
      </c>
      <c r="F49" s="63" t="s">
        <v>982</v>
      </c>
      <c r="G49" s="63">
        <v>3877</v>
      </c>
      <c r="H49" s="63" t="s">
        <v>486</v>
      </c>
      <c r="I49" s="63" t="s">
        <v>385</v>
      </c>
      <c r="J49" s="63" t="s">
        <v>542</v>
      </c>
      <c r="K49" s="63" t="s">
        <v>543</v>
      </c>
      <c r="L49" s="63" t="s">
        <v>982</v>
      </c>
      <c r="M49" s="63" t="s">
        <v>983</v>
      </c>
      <c r="N49" s="63" t="s">
        <v>984</v>
      </c>
      <c r="O49" s="63" t="s">
        <v>983</v>
      </c>
      <c r="P49" s="63" t="s">
        <v>984</v>
      </c>
      <c r="Q49" s="63">
        <v>1</v>
      </c>
      <c r="R49" s="63" t="s">
        <v>547</v>
      </c>
      <c r="S49" s="63" t="s">
        <v>523</v>
      </c>
      <c r="T49" s="63" t="s">
        <v>524</v>
      </c>
      <c r="U49" s="63" t="s">
        <v>525</v>
      </c>
      <c r="V49" s="63" t="s">
        <v>542</v>
      </c>
      <c r="W49" s="63" t="s">
        <v>544</v>
      </c>
      <c r="X49" s="63" t="s">
        <v>542</v>
      </c>
      <c r="Y49" s="63">
        <v>11961226</v>
      </c>
      <c r="Z49" s="63">
        <v>12139390</v>
      </c>
      <c r="AA49" s="63">
        <v>11961226</v>
      </c>
      <c r="AB49" s="64">
        <v>42307</v>
      </c>
      <c r="AC49" s="64">
        <v>42492</v>
      </c>
      <c r="AD49" s="64">
        <v>43436.244699074072</v>
      </c>
      <c r="AE49" s="63" t="s">
        <v>588</v>
      </c>
      <c r="AF49" s="63" t="s">
        <v>535</v>
      </c>
      <c r="AG49" s="63" t="s">
        <v>368</v>
      </c>
      <c r="AH49" s="64">
        <v>44278.814212962963</v>
      </c>
      <c r="AI49" s="64">
        <v>44278.812442129631</v>
      </c>
      <c r="AJ49" s="64" t="s">
        <v>486</v>
      </c>
      <c r="AK49" s="27"/>
      <c r="AL49" s="27"/>
      <c r="AM49" s="24" t="str">
        <f>IF(AG49="","",IFERROR(VLOOKUP($AG49,Listas!$C$1:$D$1000,2,0),"No existe"))</f>
        <v>ACTUACIONES</v>
      </c>
      <c r="AN49" s="3">
        <f>IF(OR(AH49="",AI49=""),0,NETWORKDAYS.INTL(AH49,AI49,1,Listas!$A$2:$A$19)-1)</f>
        <v>0</v>
      </c>
      <c r="AO49" s="16" t="str">
        <f>IF(OR(AM49="",AM49="No existe"),"No",IF(AN49&gt;=VLOOKUP(AM49,Tabla!$C$5:$I$23,7,0),"Si","No"))</f>
        <v>No</v>
      </c>
      <c r="AP49" s="3">
        <f>IF(OR(AM49="",AM49="No existe"),0,IF(AN49=0,0,IF(AN49&gt;=VLOOKUP(AM49,Tabla!$C$5:$I$23,7,0),AN49-VLOOKUP(AM49,Tabla!$C$5:$I$23,7,0),0)+1))</f>
        <v>0</v>
      </c>
      <c r="AQ49" s="4">
        <f t="shared" si="1"/>
        <v>0</v>
      </c>
      <c r="AR49" s="4">
        <f t="shared" si="2"/>
        <v>0</v>
      </c>
      <c r="AS49" s="4">
        <f t="shared" si="3"/>
        <v>0</v>
      </c>
      <c r="AT49" s="4">
        <f t="shared" si="4"/>
        <v>0</v>
      </c>
      <c r="AU49" s="4">
        <f t="shared" si="5"/>
        <v>0</v>
      </c>
      <c r="AV49" s="4">
        <f t="shared" si="6"/>
        <v>0</v>
      </c>
      <c r="AW49" s="4"/>
      <c r="AX49" s="4"/>
      <c r="AY49" s="4">
        <f t="shared" si="7"/>
        <v>0</v>
      </c>
      <c r="AZ49" s="5">
        <v>37080</v>
      </c>
      <c r="BA49" s="6">
        <f t="shared" si="8"/>
        <v>0</v>
      </c>
      <c r="BB49" s="3">
        <f>IF(OR(AM49="",AM49="No existe"),0,IF(AP49&lt;=VLOOKUP(AM49,Tabla!$C$5:$I$23,2,0),1,2))</f>
        <v>1</v>
      </c>
    </row>
    <row r="50" spans="1:54" ht="15.75" hidden="1">
      <c r="A50" s="13">
        <f t="shared" si="9"/>
        <v>45</v>
      </c>
      <c r="B50" s="62" t="s">
        <v>510</v>
      </c>
      <c r="C50" s="63" t="s">
        <v>1024</v>
      </c>
      <c r="D50" s="63" t="s">
        <v>384</v>
      </c>
      <c r="E50" s="63" t="s">
        <v>1025</v>
      </c>
      <c r="F50" s="63" t="s">
        <v>828</v>
      </c>
      <c r="G50" s="63">
        <v>67952</v>
      </c>
      <c r="H50" s="63" t="s">
        <v>486</v>
      </c>
      <c r="I50" s="63" t="s">
        <v>385</v>
      </c>
      <c r="J50" s="63" t="s">
        <v>530</v>
      </c>
      <c r="K50" s="63" t="s">
        <v>486</v>
      </c>
      <c r="L50" s="63" t="s">
        <v>828</v>
      </c>
      <c r="M50" s="63" t="s">
        <v>800</v>
      </c>
      <c r="N50" s="63" t="s">
        <v>801</v>
      </c>
      <c r="O50" s="63" t="s">
        <v>1026</v>
      </c>
      <c r="P50" s="63" t="s">
        <v>829</v>
      </c>
      <c r="Q50" s="63">
        <v>1</v>
      </c>
      <c r="R50" s="63" t="s">
        <v>780</v>
      </c>
      <c r="S50" s="63" t="s">
        <v>523</v>
      </c>
      <c r="T50" s="63" t="s">
        <v>524</v>
      </c>
      <c r="U50" s="63" t="s">
        <v>525</v>
      </c>
      <c r="V50" s="63" t="s">
        <v>526</v>
      </c>
      <c r="W50" s="63" t="s">
        <v>527</v>
      </c>
      <c r="X50" s="63" t="s">
        <v>530</v>
      </c>
      <c r="Y50" s="63">
        <v>12999393</v>
      </c>
      <c r="Z50" s="63" t="s">
        <v>486</v>
      </c>
      <c r="AA50" s="63">
        <v>12999393</v>
      </c>
      <c r="AB50" s="64">
        <v>44015</v>
      </c>
      <c r="AC50" s="64">
        <v>44054</v>
      </c>
      <c r="AD50" s="64">
        <v>44148.915914351855</v>
      </c>
      <c r="AE50" s="63" t="s">
        <v>827</v>
      </c>
      <c r="AF50" s="63" t="s">
        <v>596</v>
      </c>
      <c r="AG50" s="63" t="s">
        <v>145</v>
      </c>
      <c r="AH50" s="64">
        <v>44278.801793981482</v>
      </c>
      <c r="AI50" s="64">
        <v>44278.799363425926</v>
      </c>
      <c r="AJ50" s="64" t="s">
        <v>486</v>
      </c>
      <c r="AK50" s="27"/>
      <c r="AL50" s="27"/>
      <c r="AM50" s="24" t="str">
        <f>IF(AG50="","",IFERROR(VLOOKUP($AG50,Listas!$C$1:$D$1000,2,0),"No existe"))</f>
        <v>ACTUACIONES</v>
      </c>
      <c r="AN50" s="3">
        <f>IF(OR(AH50="",AI50=""),0,NETWORKDAYS.INTL(AH50,AI50,1,Listas!$A$2:$A$19)-1)</f>
        <v>0</v>
      </c>
      <c r="AO50" s="16" t="str">
        <f>IF(OR(AM50="",AM50="No existe"),"No",IF(AN50&gt;=VLOOKUP(AM50,Tabla!$C$5:$I$23,7,0),"Si","No"))</f>
        <v>No</v>
      </c>
      <c r="AP50" s="3">
        <f>IF(OR(AM50="",AM50="No existe"),0,IF(AN50=0,0,IF(AN50&gt;=VLOOKUP(AM50,Tabla!$C$5:$I$23,7,0),AN50-VLOOKUP(AM50,Tabla!$C$5:$I$23,7,0),0)+1))</f>
        <v>0</v>
      </c>
      <c r="AQ50" s="4">
        <f t="shared" si="1"/>
        <v>0</v>
      </c>
      <c r="AR50" s="4">
        <f t="shared" si="2"/>
        <v>0</v>
      </c>
      <c r="AS50" s="4">
        <f t="shared" si="3"/>
        <v>0</v>
      </c>
      <c r="AT50" s="4">
        <f t="shared" si="4"/>
        <v>0</v>
      </c>
      <c r="AU50" s="4">
        <f t="shared" si="5"/>
        <v>0</v>
      </c>
      <c r="AV50" s="4">
        <f t="shared" si="6"/>
        <v>0</v>
      </c>
      <c r="AW50" s="4"/>
      <c r="AX50" s="4"/>
      <c r="AY50" s="4">
        <f t="shared" si="7"/>
        <v>0</v>
      </c>
      <c r="AZ50" s="5">
        <v>37080</v>
      </c>
      <c r="BA50" s="6">
        <f t="shared" si="8"/>
        <v>0</v>
      </c>
      <c r="BB50" s="3">
        <f>IF(OR(AM50="",AM50="No existe"),0,IF(AP50&lt;=VLOOKUP(AM50,Tabla!$C$5:$I$23,2,0),1,2))</f>
        <v>1</v>
      </c>
    </row>
    <row r="51" spans="1:54" ht="15.75" hidden="1">
      <c r="A51" s="13">
        <f t="shared" si="9"/>
        <v>46</v>
      </c>
      <c r="B51" s="62" t="s">
        <v>963</v>
      </c>
      <c r="C51" s="63" t="s">
        <v>964</v>
      </c>
      <c r="D51" s="63" t="s">
        <v>384</v>
      </c>
      <c r="E51" s="63" t="s">
        <v>965</v>
      </c>
      <c r="F51" s="63" t="s">
        <v>966</v>
      </c>
      <c r="G51" s="63">
        <v>3569</v>
      </c>
      <c r="H51" s="63" t="s">
        <v>486</v>
      </c>
      <c r="I51" s="63" t="s">
        <v>385</v>
      </c>
      <c r="J51" s="63" t="s">
        <v>549</v>
      </c>
      <c r="K51" s="63" t="s">
        <v>550</v>
      </c>
      <c r="L51" s="63" t="s">
        <v>966</v>
      </c>
      <c r="M51" s="63" t="s">
        <v>967</v>
      </c>
      <c r="N51" s="63" t="s">
        <v>968</v>
      </c>
      <c r="O51" s="63" t="s">
        <v>967</v>
      </c>
      <c r="P51" s="63" t="s">
        <v>968</v>
      </c>
      <c r="Q51" s="63">
        <v>1</v>
      </c>
      <c r="R51" s="63" t="s">
        <v>547</v>
      </c>
      <c r="S51" s="63" t="s">
        <v>523</v>
      </c>
      <c r="T51" s="63" t="s">
        <v>524</v>
      </c>
      <c r="U51" s="63" t="s">
        <v>525</v>
      </c>
      <c r="V51" s="63" t="s">
        <v>526</v>
      </c>
      <c r="W51" s="63" t="s">
        <v>544</v>
      </c>
      <c r="X51" s="63" t="s">
        <v>549</v>
      </c>
      <c r="Y51" s="63">
        <v>12886400</v>
      </c>
      <c r="Z51" s="63">
        <v>0</v>
      </c>
      <c r="AA51" s="63">
        <v>12886400</v>
      </c>
      <c r="AB51" s="64">
        <v>42062</v>
      </c>
      <c r="AC51" s="64">
        <v>42121</v>
      </c>
      <c r="AD51" s="64">
        <v>43436.194004629629</v>
      </c>
      <c r="AE51" s="63" t="s">
        <v>545</v>
      </c>
      <c r="AF51" s="63" t="s">
        <v>535</v>
      </c>
      <c r="AG51" s="63" t="s">
        <v>45</v>
      </c>
      <c r="AH51" s="64">
        <v>44278.800694444442</v>
      </c>
      <c r="AI51" s="64">
        <v>44279.79859953704</v>
      </c>
      <c r="AJ51" s="64" t="s">
        <v>486</v>
      </c>
      <c r="AK51" s="27"/>
      <c r="AL51" s="27"/>
      <c r="AM51" s="24" t="str">
        <f>IF(AG51="","",IFERROR(VLOOKUP($AG51,Listas!$C$1:$D$1000,2,0),"No existe"))</f>
        <v>ACTUACIONES</v>
      </c>
      <c r="AN51" s="3">
        <f>IF(OR(AH51="",AI51=""),0,NETWORKDAYS.INTL(AH51,AI51,1,Listas!$A$2:$A$19)-1)</f>
        <v>1</v>
      </c>
      <c r="AO51" s="16" t="str">
        <f>IF(OR(AM51="",AM51="No existe"),"No",IF(AN51&gt;=VLOOKUP(AM51,Tabla!$C$5:$I$23,7,0),"Si","No"))</f>
        <v>No</v>
      </c>
      <c r="AP51" s="3">
        <f>IF(OR(AM51="",AM51="No existe"),0,IF(AN51=0,0,IF(AN51&gt;=VLOOKUP(AM51,Tabla!$C$5:$I$23,7,0),AN51-VLOOKUP(AM51,Tabla!$C$5:$I$23,7,0),0)+1))</f>
        <v>1</v>
      </c>
      <c r="AQ51" s="4">
        <f t="shared" si="1"/>
        <v>0</v>
      </c>
      <c r="AR51" s="4">
        <f t="shared" si="2"/>
        <v>0</v>
      </c>
      <c r="AS51" s="4">
        <f t="shared" si="3"/>
        <v>0</v>
      </c>
      <c r="AT51" s="4">
        <f t="shared" si="4"/>
        <v>0</v>
      </c>
      <c r="AU51" s="4">
        <f t="shared" si="5"/>
        <v>0</v>
      </c>
      <c r="AV51" s="4">
        <f t="shared" si="6"/>
        <v>0</v>
      </c>
      <c r="AW51" s="4"/>
      <c r="AX51" s="4"/>
      <c r="AY51" s="4">
        <f t="shared" si="7"/>
        <v>0</v>
      </c>
      <c r="AZ51" s="5">
        <v>37080</v>
      </c>
      <c r="BA51" s="6">
        <f t="shared" si="8"/>
        <v>0</v>
      </c>
      <c r="BB51" s="3">
        <f>IF(OR(AM51="",AM51="No existe"),0,IF(AP51&lt;=VLOOKUP(AM51,Tabla!$C$5:$I$23,2,0),1,2))</f>
        <v>1</v>
      </c>
    </row>
    <row r="52" spans="1:54" ht="15.75" hidden="1">
      <c r="A52" s="13">
        <f t="shared" si="9"/>
        <v>47</v>
      </c>
      <c r="B52" s="62" t="s">
        <v>1027</v>
      </c>
      <c r="C52" s="63" t="s">
        <v>1028</v>
      </c>
      <c r="D52" s="63" t="s">
        <v>384</v>
      </c>
      <c r="E52" s="63" t="s">
        <v>1029</v>
      </c>
      <c r="F52" s="63" t="s">
        <v>1030</v>
      </c>
      <c r="G52" s="63">
        <v>12324</v>
      </c>
      <c r="H52" s="63" t="s">
        <v>486</v>
      </c>
      <c r="I52" s="63" t="s">
        <v>385</v>
      </c>
      <c r="J52" s="63" t="s">
        <v>542</v>
      </c>
      <c r="K52" s="63" t="s">
        <v>543</v>
      </c>
      <c r="L52" s="63" t="s">
        <v>1030</v>
      </c>
      <c r="M52" s="63" t="s">
        <v>1031</v>
      </c>
      <c r="N52" s="63" t="s">
        <v>1032</v>
      </c>
      <c r="O52" s="63" t="s">
        <v>1031</v>
      </c>
      <c r="P52" s="63" t="s">
        <v>1032</v>
      </c>
      <c r="Q52" s="63">
        <v>1</v>
      </c>
      <c r="R52" s="63" t="s">
        <v>650</v>
      </c>
      <c r="S52" s="63" t="s">
        <v>523</v>
      </c>
      <c r="T52" s="63" t="s">
        <v>524</v>
      </c>
      <c r="U52" s="63" t="s">
        <v>525</v>
      </c>
      <c r="V52" s="63" t="s">
        <v>542</v>
      </c>
      <c r="W52" s="63" t="s">
        <v>544</v>
      </c>
      <c r="X52" s="63" t="s">
        <v>542</v>
      </c>
      <c r="Y52" s="63">
        <v>10130760</v>
      </c>
      <c r="Z52" s="63">
        <v>9967945</v>
      </c>
      <c r="AA52" s="63">
        <v>10130760</v>
      </c>
      <c r="AB52" s="64">
        <v>42503</v>
      </c>
      <c r="AC52" s="64">
        <v>43633</v>
      </c>
      <c r="AD52" s="64">
        <v>43440.849027777775</v>
      </c>
      <c r="AE52" s="63" t="s">
        <v>651</v>
      </c>
      <c r="AF52" s="63" t="s">
        <v>689</v>
      </c>
      <c r="AG52" s="63" t="s">
        <v>903</v>
      </c>
      <c r="AH52" s="64">
        <v>44278.472407407404</v>
      </c>
      <c r="AI52" s="64">
        <v>44278.470520833333</v>
      </c>
      <c r="AJ52" s="64" t="s">
        <v>486</v>
      </c>
      <c r="AK52" s="27"/>
      <c r="AL52" s="27"/>
      <c r="AM52" s="24" t="str">
        <f>IF(AG52="","",IFERROR(VLOOKUP($AG52,Listas!$C$1:$D$1000,2,0),"No existe"))</f>
        <v>No existe</v>
      </c>
      <c r="AN52" s="3">
        <f>IF(OR(AH52="",AI52=""),0,NETWORKDAYS.INTL(AH52,AI52,1,Listas!$A$2:$A$19)-1)</f>
        <v>0</v>
      </c>
      <c r="AO52" s="16" t="str">
        <f>IF(OR(AM52="",AM52="No existe"),"No",IF(AN52&gt;=VLOOKUP(AM52,Tabla!$C$5:$I$23,7,0),"Si","No"))</f>
        <v>No</v>
      </c>
      <c r="AP52" s="3">
        <f>IF(OR(AM52="",AM52="No existe"),0,IF(AN52=0,0,IF(AN52&gt;=VLOOKUP(AM52,Tabla!$C$5:$I$23,7,0),AN52-VLOOKUP(AM52,Tabla!$C$5:$I$23,7,0),0)+1))</f>
        <v>0</v>
      </c>
      <c r="AQ52" s="4">
        <f t="shared" si="1"/>
        <v>0</v>
      </c>
      <c r="AR52" s="4">
        <f t="shared" si="2"/>
        <v>0</v>
      </c>
      <c r="AS52" s="4">
        <f t="shared" si="3"/>
        <v>0</v>
      </c>
      <c r="AT52" s="4">
        <f t="shared" si="4"/>
        <v>0</v>
      </c>
      <c r="AU52" s="4">
        <f t="shared" si="5"/>
        <v>0</v>
      </c>
      <c r="AV52" s="4">
        <f t="shared" si="6"/>
        <v>0</v>
      </c>
      <c r="AW52" s="4"/>
      <c r="AX52" s="4"/>
      <c r="AY52" s="4">
        <f t="shared" si="7"/>
        <v>0</v>
      </c>
      <c r="AZ52" s="5">
        <v>37080</v>
      </c>
      <c r="BA52" s="6">
        <f t="shared" si="8"/>
        <v>0</v>
      </c>
      <c r="BB52" s="3">
        <f>IF(OR(AM52="",AM52="No existe"),0,IF(AP52&lt;=VLOOKUP(AM52,Tabla!$C$5:$I$23,2,0),1,2))</f>
        <v>0</v>
      </c>
    </row>
    <row r="53" spans="1:54" ht="15.75" hidden="1">
      <c r="A53" s="13">
        <f t="shared" si="9"/>
        <v>48</v>
      </c>
      <c r="B53" s="62" t="s">
        <v>911</v>
      </c>
      <c r="C53" s="63" t="s">
        <v>912</v>
      </c>
      <c r="D53" s="63" t="s">
        <v>384</v>
      </c>
      <c r="E53" s="63" t="s">
        <v>913</v>
      </c>
      <c r="F53" s="63" t="s">
        <v>914</v>
      </c>
      <c r="G53" s="63">
        <v>12148</v>
      </c>
      <c r="H53" s="63" t="s">
        <v>486</v>
      </c>
      <c r="I53" s="63" t="s">
        <v>385</v>
      </c>
      <c r="J53" s="63" t="s">
        <v>542</v>
      </c>
      <c r="K53" s="63" t="s">
        <v>543</v>
      </c>
      <c r="L53" s="63" t="s">
        <v>914</v>
      </c>
      <c r="M53" s="63" t="s">
        <v>915</v>
      </c>
      <c r="N53" s="63" t="s">
        <v>916</v>
      </c>
      <c r="O53" s="63" t="s">
        <v>915</v>
      </c>
      <c r="P53" s="63" t="s">
        <v>916</v>
      </c>
      <c r="Q53" s="63">
        <v>1</v>
      </c>
      <c r="R53" s="63" t="s">
        <v>917</v>
      </c>
      <c r="S53" s="63" t="s">
        <v>523</v>
      </c>
      <c r="T53" s="63" t="s">
        <v>524</v>
      </c>
      <c r="U53" s="63" t="s">
        <v>525</v>
      </c>
      <c r="V53" s="63" t="s">
        <v>542</v>
      </c>
      <c r="W53" s="63" t="s">
        <v>544</v>
      </c>
      <c r="X53" s="63" t="s">
        <v>542</v>
      </c>
      <c r="Y53" s="63">
        <v>27067727</v>
      </c>
      <c r="Z53" s="63">
        <v>28269701</v>
      </c>
      <c r="AA53" s="63">
        <v>27067727</v>
      </c>
      <c r="AB53" s="64">
        <v>41880</v>
      </c>
      <c r="AC53" s="64">
        <v>42215</v>
      </c>
      <c r="AD53" s="64">
        <v>43440.835879629631</v>
      </c>
      <c r="AE53" s="63" t="s">
        <v>572</v>
      </c>
      <c r="AF53" s="63" t="s">
        <v>535</v>
      </c>
      <c r="AG53" s="63" t="s">
        <v>37</v>
      </c>
      <c r="AH53" s="64">
        <v>44278.402083333334</v>
      </c>
      <c r="AI53" s="64">
        <v>44280.402581018519</v>
      </c>
      <c r="AJ53" s="64" t="s">
        <v>486</v>
      </c>
      <c r="AK53" s="27"/>
      <c r="AL53" s="27"/>
      <c r="AM53" s="24" t="str">
        <f>IF(AG53="","",IFERROR(VLOOKUP($AG53,Listas!$C$1:$D$1000,2,0),"No existe"))</f>
        <v>ACTUACIONES</v>
      </c>
      <c r="AN53" s="3">
        <f>IF(OR(AH53="",AI53=""),0,NETWORKDAYS.INTL(AH53,AI53,1,Listas!$A$2:$A$19)-1)</f>
        <v>2</v>
      </c>
      <c r="AO53" s="16" t="str">
        <f>IF(OR(AM53="",AM53="No existe"),"No",IF(AN53&gt;=VLOOKUP(AM53,Tabla!$C$5:$I$23,7,0),"Si","No"))</f>
        <v>No</v>
      </c>
      <c r="AP53" s="3">
        <f>IF(OR(AM53="",AM53="No existe"),0,IF(AN53=0,0,IF(AN53&gt;=VLOOKUP(AM53,Tabla!$C$5:$I$23,7,0),AN53-VLOOKUP(AM53,Tabla!$C$5:$I$23,7,0),0)+1))</f>
        <v>1</v>
      </c>
      <c r="AQ53" s="4">
        <f t="shared" si="1"/>
        <v>0</v>
      </c>
      <c r="AR53" s="4">
        <f t="shared" si="2"/>
        <v>0</v>
      </c>
      <c r="AS53" s="4">
        <f t="shared" si="3"/>
        <v>0</v>
      </c>
      <c r="AT53" s="4">
        <f t="shared" si="4"/>
        <v>0</v>
      </c>
      <c r="AU53" s="4">
        <f t="shared" si="5"/>
        <v>0</v>
      </c>
      <c r="AV53" s="4">
        <f t="shared" si="6"/>
        <v>0</v>
      </c>
      <c r="AW53" s="4"/>
      <c r="AX53" s="4"/>
      <c r="AY53" s="4">
        <f t="shared" si="7"/>
        <v>0</v>
      </c>
      <c r="AZ53" s="5">
        <v>37080</v>
      </c>
      <c r="BA53" s="6">
        <f t="shared" si="8"/>
        <v>0</v>
      </c>
      <c r="BB53" s="3">
        <f>IF(OR(AM53="",AM53="No existe"),0,IF(AP53&lt;=VLOOKUP(AM53,Tabla!$C$5:$I$23,2,0),1,2))</f>
        <v>1</v>
      </c>
    </row>
    <row r="54" spans="1:54" ht="15.75" hidden="1">
      <c r="A54" s="13">
        <f t="shared" si="9"/>
        <v>49</v>
      </c>
      <c r="B54" s="62" t="s">
        <v>1033</v>
      </c>
      <c r="C54" s="63" t="s">
        <v>1034</v>
      </c>
      <c r="D54" s="63" t="s">
        <v>385</v>
      </c>
      <c r="E54" s="63" t="s">
        <v>1035</v>
      </c>
      <c r="F54" s="63" t="s">
        <v>1036</v>
      </c>
      <c r="G54" s="63">
        <v>212</v>
      </c>
      <c r="H54" s="63" t="s">
        <v>486</v>
      </c>
      <c r="I54" s="63" t="s">
        <v>385</v>
      </c>
      <c r="J54" s="63" t="s">
        <v>530</v>
      </c>
      <c r="K54" s="63" t="s">
        <v>486</v>
      </c>
      <c r="L54" s="63" t="s">
        <v>1036</v>
      </c>
      <c r="M54" s="63" t="s">
        <v>531</v>
      </c>
      <c r="N54" s="63" t="s">
        <v>532</v>
      </c>
      <c r="O54" s="63" t="s">
        <v>1037</v>
      </c>
      <c r="P54" s="63" t="s">
        <v>1038</v>
      </c>
      <c r="Q54" s="63">
        <v>1</v>
      </c>
      <c r="R54" s="63" t="s">
        <v>533</v>
      </c>
      <c r="S54" s="63" t="s">
        <v>523</v>
      </c>
      <c r="T54" s="63" t="s">
        <v>524</v>
      </c>
      <c r="U54" s="63" t="s">
        <v>525</v>
      </c>
      <c r="V54" s="63" t="s">
        <v>526</v>
      </c>
      <c r="W54" s="63" t="s">
        <v>527</v>
      </c>
      <c r="X54" s="63" t="s">
        <v>530</v>
      </c>
      <c r="Y54" s="63">
        <v>38280858</v>
      </c>
      <c r="Z54" s="63">
        <v>0</v>
      </c>
      <c r="AA54" s="63">
        <v>38280858</v>
      </c>
      <c r="AB54" s="64">
        <v>43320</v>
      </c>
      <c r="AC54" s="64">
        <v>43357</v>
      </c>
      <c r="AD54" s="64">
        <v>43423.778715277775</v>
      </c>
      <c r="AE54" s="63" t="s">
        <v>534</v>
      </c>
      <c r="AF54" s="63" t="s">
        <v>596</v>
      </c>
      <c r="AG54" s="63" t="s">
        <v>96</v>
      </c>
      <c r="AH54" s="64">
        <v>44278.35</v>
      </c>
      <c r="AI54" s="64">
        <v>44278.516516203701</v>
      </c>
      <c r="AJ54" s="64">
        <v>44278.375</v>
      </c>
      <c r="AK54" s="27"/>
      <c r="AL54" s="27"/>
      <c r="AM54" s="24" t="str">
        <f>IF(AG54="","",IFERROR(VLOOKUP($AG54,Listas!$C$1:$D$1000,2,0),"No existe"))</f>
        <v>AUDIENCIAS</v>
      </c>
      <c r="AN54" s="3">
        <f>IF(OR(AH54="",AI54=""),0,NETWORKDAYS.INTL(AH54,AI54,1,Listas!$A$2:$A$19)-1)</f>
        <v>0</v>
      </c>
      <c r="AO54" s="16" t="str">
        <f>IF(OR(AM54="",AM54="No existe"),"No",IF(AN54&gt;=VLOOKUP(AM54,Tabla!$C$5:$I$23,7,0),"Si","No"))</f>
        <v>No</v>
      </c>
      <c r="AP54" s="3">
        <f>IF(OR(AM54="",AM54="No existe"),0,IF(AN54=0,0,IF(AN54&gt;=VLOOKUP(AM54,Tabla!$C$5:$I$23,7,0),AN54-VLOOKUP(AM54,Tabla!$C$5:$I$23,7,0),0)+1))</f>
        <v>0</v>
      </c>
      <c r="AQ54" s="4">
        <f t="shared" si="1"/>
        <v>0</v>
      </c>
      <c r="AR54" s="4">
        <f t="shared" si="2"/>
        <v>0</v>
      </c>
      <c r="AS54" s="4">
        <f t="shared" si="3"/>
        <v>0</v>
      </c>
      <c r="AT54" s="4">
        <f t="shared" si="4"/>
        <v>0</v>
      </c>
      <c r="AU54" s="4">
        <f t="shared" si="5"/>
        <v>0</v>
      </c>
      <c r="AV54" s="4">
        <f t="shared" si="6"/>
        <v>0</v>
      </c>
      <c r="AW54" s="4"/>
      <c r="AX54" s="4"/>
      <c r="AY54" s="4">
        <f t="shared" si="7"/>
        <v>0</v>
      </c>
      <c r="AZ54" s="5">
        <v>37080</v>
      </c>
      <c r="BA54" s="6">
        <f t="shared" si="8"/>
        <v>0</v>
      </c>
      <c r="BB54" s="3">
        <f>IF(OR(AM54="",AM54="No existe"),0,IF(AP54&lt;=VLOOKUP(AM54,Tabla!$C$5:$I$23,2,0),1,2))</f>
        <v>1</v>
      </c>
    </row>
    <row r="55" spans="1:54" ht="15.75" hidden="1">
      <c r="A55" s="13">
        <f t="shared" si="9"/>
        <v>50</v>
      </c>
      <c r="B55" s="62" t="s">
        <v>1039</v>
      </c>
      <c r="C55" s="63" t="s">
        <v>1040</v>
      </c>
      <c r="D55" s="63" t="s">
        <v>384</v>
      </c>
      <c r="E55" s="63" t="s">
        <v>1041</v>
      </c>
      <c r="F55" s="63" t="s">
        <v>1042</v>
      </c>
      <c r="G55" s="63">
        <v>50378</v>
      </c>
      <c r="H55" s="63" t="s">
        <v>486</v>
      </c>
      <c r="I55" s="63" t="s">
        <v>1043</v>
      </c>
      <c r="J55" s="63" t="s">
        <v>677</v>
      </c>
      <c r="K55" s="63" t="s">
        <v>1044</v>
      </c>
      <c r="L55" s="63" t="s">
        <v>1042</v>
      </c>
      <c r="M55" s="63" t="s">
        <v>1045</v>
      </c>
      <c r="N55" s="63" t="s">
        <v>1046</v>
      </c>
      <c r="O55" s="63" t="s">
        <v>1045</v>
      </c>
      <c r="P55" s="63" t="s">
        <v>1046</v>
      </c>
      <c r="Q55" s="63">
        <v>1</v>
      </c>
      <c r="R55" s="63" t="s">
        <v>685</v>
      </c>
      <c r="S55" s="63" t="s">
        <v>523</v>
      </c>
      <c r="T55" s="63" t="s">
        <v>524</v>
      </c>
      <c r="U55" s="63" t="s">
        <v>525</v>
      </c>
      <c r="V55" s="63" t="s">
        <v>565</v>
      </c>
      <c r="W55" s="63" t="s">
        <v>566</v>
      </c>
      <c r="X55" s="63" t="s">
        <v>677</v>
      </c>
      <c r="Y55" s="63">
        <v>20331343</v>
      </c>
      <c r="Z55" s="63" t="s">
        <v>486</v>
      </c>
      <c r="AA55" s="63">
        <v>20331343</v>
      </c>
      <c r="AB55" s="64">
        <v>43641</v>
      </c>
      <c r="AC55" s="64">
        <v>43654</v>
      </c>
      <c r="AD55" s="64">
        <v>43873.674456018518</v>
      </c>
      <c r="AE55" s="63" t="s">
        <v>769</v>
      </c>
      <c r="AF55" s="63" t="s">
        <v>528</v>
      </c>
      <c r="AG55" s="63" t="s">
        <v>529</v>
      </c>
      <c r="AH55" s="64">
        <v>44274.875694444447</v>
      </c>
      <c r="AI55" s="64">
        <v>44278.873773148145</v>
      </c>
      <c r="AJ55" s="64" t="s">
        <v>486</v>
      </c>
      <c r="AK55" s="27"/>
      <c r="AL55" s="27"/>
      <c r="AM55" s="24" t="str">
        <f>IF(AG55="","",IFERROR(VLOOKUP($AG55,Listas!$C$1:$D$1000,2,0),"No existe"))</f>
        <v>No existe</v>
      </c>
      <c r="AN55" s="3">
        <f>IF(OR(AH55="",AI55=""),0,NETWORKDAYS.INTL(AH55,AI55,1,Listas!$A$2:$A$19)-1)</f>
        <v>1</v>
      </c>
      <c r="AO55" s="16" t="str">
        <f>IF(OR(AM55="",AM55="No existe"),"No",IF(AN55&gt;=VLOOKUP(AM55,Tabla!$C$5:$I$23,7,0),"Si","No"))</f>
        <v>No</v>
      </c>
      <c r="AP55" s="3">
        <f>IF(OR(AM55="",AM55="No existe"),0,IF(AN55=0,0,IF(AN55&gt;=VLOOKUP(AM55,Tabla!$C$5:$I$23,7,0),AN55-VLOOKUP(AM55,Tabla!$C$5:$I$23,7,0),0)+1))</f>
        <v>0</v>
      </c>
      <c r="AQ55" s="4">
        <f t="shared" si="1"/>
        <v>0</v>
      </c>
      <c r="AR55" s="4">
        <f t="shared" si="2"/>
        <v>0</v>
      </c>
      <c r="AS55" s="4">
        <f t="shared" si="3"/>
        <v>0</v>
      </c>
      <c r="AT55" s="4">
        <f t="shared" si="4"/>
        <v>0</v>
      </c>
      <c r="AU55" s="4">
        <f t="shared" si="5"/>
        <v>0</v>
      </c>
      <c r="AV55" s="4">
        <f t="shared" si="6"/>
        <v>0</v>
      </c>
      <c r="AW55" s="4"/>
      <c r="AX55" s="4"/>
      <c r="AY55" s="4">
        <f t="shared" si="7"/>
        <v>0</v>
      </c>
      <c r="AZ55" s="5">
        <v>37080</v>
      </c>
      <c r="BA55" s="6">
        <f t="shared" si="8"/>
        <v>0</v>
      </c>
      <c r="BB55" s="3">
        <f>IF(OR(AM55="",AM55="No existe"),0,IF(AP55&lt;=VLOOKUP(AM55,Tabla!$C$5:$I$23,2,0),1,2))</f>
        <v>0</v>
      </c>
    </row>
    <row r="56" spans="1:54" ht="15.75" hidden="1">
      <c r="A56" s="13">
        <f t="shared" si="9"/>
        <v>51</v>
      </c>
      <c r="B56" s="62" t="s">
        <v>425</v>
      </c>
      <c r="C56" s="63" t="s">
        <v>426</v>
      </c>
      <c r="D56" s="63" t="s">
        <v>385</v>
      </c>
      <c r="E56" s="63" t="s">
        <v>1047</v>
      </c>
      <c r="F56" s="63" t="s">
        <v>632</v>
      </c>
      <c r="G56" s="63">
        <v>12220</v>
      </c>
      <c r="H56" s="63" t="s">
        <v>486</v>
      </c>
      <c r="I56" s="63" t="s">
        <v>385</v>
      </c>
      <c r="J56" s="63" t="s">
        <v>542</v>
      </c>
      <c r="K56" s="63" t="s">
        <v>543</v>
      </c>
      <c r="L56" s="63" t="s">
        <v>632</v>
      </c>
      <c r="M56" s="63" t="s">
        <v>1048</v>
      </c>
      <c r="N56" s="63" t="s">
        <v>633</v>
      </c>
      <c r="O56" s="63" t="s">
        <v>1048</v>
      </c>
      <c r="P56" s="63" t="s">
        <v>633</v>
      </c>
      <c r="Q56" s="63">
        <v>1</v>
      </c>
      <c r="R56" s="63" t="s">
        <v>547</v>
      </c>
      <c r="S56" s="63" t="s">
        <v>523</v>
      </c>
      <c r="T56" s="63" t="s">
        <v>524</v>
      </c>
      <c r="U56" s="63" t="s">
        <v>525</v>
      </c>
      <c r="V56" s="63" t="s">
        <v>542</v>
      </c>
      <c r="W56" s="63" t="s">
        <v>544</v>
      </c>
      <c r="X56" s="63" t="s">
        <v>542</v>
      </c>
      <c r="Y56" s="63">
        <v>8256088</v>
      </c>
      <c r="Z56" s="63">
        <v>8224114</v>
      </c>
      <c r="AA56" s="63">
        <v>8256088</v>
      </c>
      <c r="AB56" s="64">
        <v>42172</v>
      </c>
      <c r="AC56" s="64">
        <v>42489</v>
      </c>
      <c r="AD56" s="64">
        <v>43440.841261574074</v>
      </c>
      <c r="AE56" s="63" t="s">
        <v>588</v>
      </c>
      <c r="AF56" s="63" t="s">
        <v>528</v>
      </c>
      <c r="AG56" s="63" t="s">
        <v>529</v>
      </c>
      <c r="AH56" s="64">
        <v>44274.870138888888</v>
      </c>
      <c r="AI56" s="64">
        <v>44278.868171296293</v>
      </c>
      <c r="AJ56" s="64" t="s">
        <v>486</v>
      </c>
      <c r="AK56" s="27"/>
      <c r="AL56" s="27"/>
      <c r="AM56" s="24" t="str">
        <f>IF(AG56="","",IFERROR(VLOOKUP($AG56,Listas!$C$1:$D$1000,2,0),"No existe"))</f>
        <v>No existe</v>
      </c>
      <c r="AN56" s="3">
        <f>IF(OR(AH56="",AI56=""),0,NETWORKDAYS.INTL(AH56,AI56,1,Listas!$A$2:$A$19)-1)</f>
        <v>1</v>
      </c>
      <c r="AO56" s="16" t="str">
        <f>IF(OR(AM56="",AM56="No existe"),"No",IF(AN56&gt;=VLOOKUP(AM56,Tabla!$C$5:$I$23,7,0),"Si","No"))</f>
        <v>No</v>
      </c>
      <c r="AP56" s="3">
        <f>IF(OR(AM56="",AM56="No existe"),0,IF(AN56=0,0,IF(AN56&gt;=VLOOKUP(AM56,Tabla!$C$5:$I$23,7,0),AN56-VLOOKUP(AM56,Tabla!$C$5:$I$23,7,0),0)+1))</f>
        <v>0</v>
      </c>
      <c r="AQ56" s="4">
        <f t="shared" si="1"/>
        <v>0</v>
      </c>
      <c r="AR56" s="4">
        <f t="shared" si="2"/>
        <v>0</v>
      </c>
      <c r="AS56" s="4">
        <f t="shared" si="3"/>
        <v>0</v>
      </c>
      <c r="AT56" s="4">
        <f t="shared" si="4"/>
        <v>0</v>
      </c>
      <c r="AU56" s="4">
        <f t="shared" si="5"/>
        <v>0</v>
      </c>
      <c r="AV56" s="4">
        <f t="shared" si="6"/>
        <v>0</v>
      </c>
      <c r="AW56" s="4"/>
      <c r="AX56" s="4"/>
      <c r="AY56" s="4">
        <f t="shared" si="7"/>
        <v>0</v>
      </c>
      <c r="AZ56" s="5">
        <v>37080</v>
      </c>
      <c r="BA56" s="6">
        <f t="shared" si="8"/>
        <v>0</v>
      </c>
      <c r="BB56" s="3">
        <f>IF(OR(AM56="",AM56="No existe"),0,IF(AP56&lt;=VLOOKUP(AM56,Tabla!$C$5:$I$23,2,0),1,2))</f>
        <v>0</v>
      </c>
    </row>
    <row r="57" spans="1:54" ht="15.75" hidden="1">
      <c r="A57" s="13">
        <f t="shared" si="9"/>
        <v>52</v>
      </c>
      <c r="B57" s="62" t="s">
        <v>1049</v>
      </c>
      <c r="C57" s="63" t="s">
        <v>486</v>
      </c>
      <c r="D57" s="63" t="s">
        <v>384</v>
      </c>
      <c r="E57" s="63" t="s">
        <v>1050</v>
      </c>
      <c r="F57" s="63" t="s">
        <v>1051</v>
      </c>
      <c r="G57" s="63">
        <v>69704</v>
      </c>
      <c r="H57" s="63" t="s">
        <v>486</v>
      </c>
      <c r="I57" s="63" t="s">
        <v>385</v>
      </c>
      <c r="J57" s="63" t="s">
        <v>542</v>
      </c>
      <c r="K57" s="63" t="s">
        <v>612</v>
      </c>
      <c r="L57" s="63" t="s">
        <v>1051</v>
      </c>
      <c r="M57" s="63" t="s">
        <v>1052</v>
      </c>
      <c r="N57" s="63" t="s">
        <v>1053</v>
      </c>
      <c r="O57" s="63" t="s">
        <v>1052</v>
      </c>
      <c r="P57" s="63" t="s">
        <v>1053</v>
      </c>
      <c r="Q57" s="63">
        <v>1</v>
      </c>
      <c r="R57" s="63" t="s">
        <v>761</v>
      </c>
      <c r="S57" s="63" t="s">
        <v>523</v>
      </c>
      <c r="T57" s="63" t="s">
        <v>524</v>
      </c>
      <c r="U57" s="63" t="s">
        <v>525</v>
      </c>
      <c r="V57" s="63" t="s">
        <v>542</v>
      </c>
      <c r="W57" s="63" t="s">
        <v>566</v>
      </c>
      <c r="X57" s="63" t="s">
        <v>542</v>
      </c>
      <c r="Y57" s="63">
        <v>1800000</v>
      </c>
      <c r="Z57" s="63" t="s">
        <v>486</v>
      </c>
      <c r="AA57" s="63">
        <v>1800000</v>
      </c>
      <c r="AB57" s="64">
        <v>44078</v>
      </c>
      <c r="AC57" s="64">
        <v>44109</v>
      </c>
      <c r="AD57" s="64">
        <v>44243.693067129629</v>
      </c>
      <c r="AE57" s="63" t="s">
        <v>834</v>
      </c>
      <c r="AF57" s="63" t="s">
        <v>596</v>
      </c>
      <c r="AG57" s="63" t="s">
        <v>529</v>
      </c>
      <c r="AH57" s="64">
        <v>44274.865972222222</v>
      </c>
      <c r="AI57" s="64">
        <v>44278.863530092596</v>
      </c>
      <c r="AJ57" s="64" t="s">
        <v>486</v>
      </c>
      <c r="AK57" s="27"/>
      <c r="AL57" s="27"/>
      <c r="AM57" s="24" t="str">
        <f>IF(AG57="","",IFERROR(VLOOKUP($AG57,Listas!$C$1:$D$1000,2,0),"No existe"))</f>
        <v>No existe</v>
      </c>
      <c r="AN57" s="3">
        <f>IF(OR(AH57="",AI57=""),0,NETWORKDAYS.INTL(AH57,AI57,1,Listas!$A$2:$A$19)-1)</f>
        <v>1</v>
      </c>
      <c r="AO57" s="16" t="str">
        <f>IF(OR(AM57="",AM57="No existe"),"No",IF(AN57&gt;=VLOOKUP(AM57,Tabla!$C$5:$I$23,7,0),"Si","No"))</f>
        <v>No</v>
      </c>
      <c r="AP57" s="3">
        <f>IF(OR(AM57="",AM57="No existe"),0,IF(AN57=0,0,IF(AN57&gt;=VLOOKUP(AM57,Tabla!$C$5:$I$23,7,0),AN57-VLOOKUP(AM57,Tabla!$C$5:$I$23,7,0),0)+1))</f>
        <v>0</v>
      </c>
      <c r="AQ57" s="4">
        <f t="shared" si="1"/>
        <v>0</v>
      </c>
      <c r="AR57" s="4">
        <f t="shared" si="2"/>
        <v>0</v>
      </c>
      <c r="AS57" s="4">
        <f t="shared" si="3"/>
        <v>0</v>
      </c>
      <c r="AT57" s="4">
        <f t="shared" si="4"/>
        <v>0</v>
      </c>
      <c r="AU57" s="4">
        <f t="shared" si="5"/>
        <v>0</v>
      </c>
      <c r="AV57" s="4">
        <f t="shared" si="6"/>
        <v>0</v>
      </c>
      <c r="AW57" s="4"/>
      <c r="AX57" s="4"/>
      <c r="AY57" s="4">
        <f t="shared" si="7"/>
        <v>0</v>
      </c>
      <c r="AZ57" s="5">
        <v>37080</v>
      </c>
      <c r="BA57" s="6">
        <f t="shared" si="8"/>
        <v>0</v>
      </c>
      <c r="BB57" s="3">
        <f>IF(OR(AM57="",AM57="No existe"),0,IF(AP57&lt;=VLOOKUP(AM57,Tabla!$C$5:$I$23,2,0),1,2))</f>
        <v>0</v>
      </c>
    </row>
    <row r="58" spans="1:54" ht="15.75" hidden="1">
      <c r="A58" s="13">
        <f t="shared" si="9"/>
        <v>53</v>
      </c>
      <c r="B58" s="62" t="s">
        <v>442</v>
      </c>
      <c r="C58" s="63" t="s">
        <v>443</v>
      </c>
      <c r="D58" s="63" t="s">
        <v>384</v>
      </c>
      <c r="E58" s="63" t="s">
        <v>1054</v>
      </c>
      <c r="F58" s="63" t="s">
        <v>676</v>
      </c>
      <c r="G58" s="63">
        <v>12434</v>
      </c>
      <c r="H58" s="63" t="s">
        <v>486</v>
      </c>
      <c r="I58" s="63" t="s">
        <v>394</v>
      </c>
      <c r="J58" s="63" t="s">
        <v>677</v>
      </c>
      <c r="K58" s="63" t="s">
        <v>678</v>
      </c>
      <c r="L58" s="63" t="s">
        <v>676</v>
      </c>
      <c r="M58" s="63" t="s">
        <v>1055</v>
      </c>
      <c r="N58" s="63" t="s">
        <v>679</v>
      </c>
      <c r="O58" s="63" t="s">
        <v>1055</v>
      </c>
      <c r="P58" s="63" t="s">
        <v>679</v>
      </c>
      <c r="Q58" s="63">
        <v>1</v>
      </c>
      <c r="R58" s="63" t="s">
        <v>601</v>
      </c>
      <c r="S58" s="63" t="s">
        <v>523</v>
      </c>
      <c r="T58" s="63" t="s">
        <v>524</v>
      </c>
      <c r="U58" s="63" t="s">
        <v>525</v>
      </c>
      <c r="V58" s="63" t="s">
        <v>565</v>
      </c>
      <c r="W58" s="63" t="s">
        <v>566</v>
      </c>
      <c r="X58" s="63" t="s">
        <v>677</v>
      </c>
      <c r="Y58" s="63">
        <v>15492057</v>
      </c>
      <c r="Z58" s="63">
        <v>0</v>
      </c>
      <c r="AA58" s="63">
        <v>15492057</v>
      </c>
      <c r="AB58" s="64">
        <v>43004</v>
      </c>
      <c r="AC58" s="64">
        <v>43007</v>
      </c>
      <c r="AD58" s="64">
        <v>43440.857407407406</v>
      </c>
      <c r="AE58" s="63" t="s">
        <v>671</v>
      </c>
      <c r="AF58" s="63" t="s">
        <v>602</v>
      </c>
      <c r="AG58" s="63" t="s">
        <v>529</v>
      </c>
      <c r="AH58" s="64">
        <v>44274.863194444442</v>
      </c>
      <c r="AI58" s="64">
        <v>44278.86142361111</v>
      </c>
      <c r="AJ58" s="64" t="s">
        <v>486</v>
      </c>
      <c r="AK58" s="27"/>
      <c r="AL58" s="27"/>
      <c r="AM58" s="24" t="str">
        <f>IF(AG58="","",IFERROR(VLOOKUP($AG58,Listas!$C$1:$D$1000,2,0),"No existe"))</f>
        <v>No existe</v>
      </c>
      <c r="AN58" s="3">
        <f>IF(OR(AH58="",AI58=""),0,NETWORKDAYS.INTL(AH58,AI58,1,Listas!$A$2:$A$19)-1)</f>
        <v>1</v>
      </c>
      <c r="AO58" s="16" t="str">
        <f>IF(OR(AM58="",AM58="No existe"),"No",IF(AN58&gt;=VLOOKUP(AM58,Tabla!$C$5:$I$23,7,0),"Si","No"))</f>
        <v>No</v>
      </c>
      <c r="AP58" s="3">
        <f>IF(OR(AM58="",AM58="No existe"),0,IF(AN58=0,0,IF(AN58&gt;=VLOOKUP(AM58,Tabla!$C$5:$I$23,7,0),AN58-VLOOKUP(AM58,Tabla!$C$5:$I$23,7,0),0)+1))</f>
        <v>0</v>
      </c>
      <c r="AQ58" s="4">
        <f t="shared" si="1"/>
        <v>0</v>
      </c>
      <c r="AR58" s="4">
        <f t="shared" si="2"/>
        <v>0</v>
      </c>
      <c r="AS58" s="4">
        <f t="shared" si="3"/>
        <v>0</v>
      </c>
      <c r="AT58" s="4">
        <f t="shared" si="4"/>
        <v>0</v>
      </c>
      <c r="AU58" s="4">
        <f t="shared" si="5"/>
        <v>0</v>
      </c>
      <c r="AV58" s="4">
        <f t="shared" si="6"/>
        <v>0</v>
      </c>
      <c r="AW58" s="4"/>
      <c r="AX58" s="4"/>
      <c r="AY58" s="4">
        <f t="shared" si="7"/>
        <v>0</v>
      </c>
      <c r="AZ58" s="5">
        <v>37080</v>
      </c>
      <c r="BA58" s="6">
        <f t="shared" si="8"/>
        <v>0</v>
      </c>
      <c r="BB58" s="3">
        <f>IF(OR(AM58="",AM58="No existe"),0,IF(AP58&lt;=VLOOKUP(AM58,Tabla!$C$5:$I$23,2,0),1,2))</f>
        <v>0</v>
      </c>
    </row>
    <row r="59" spans="1:54" ht="15.75" hidden="1">
      <c r="A59" s="13">
        <f t="shared" si="9"/>
        <v>54</v>
      </c>
      <c r="B59" s="62" t="s">
        <v>1056</v>
      </c>
      <c r="C59" s="63" t="s">
        <v>1057</v>
      </c>
      <c r="D59" s="63" t="s">
        <v>394</v>
      </c>
      <c r="E59" s="63" t="s">
        <v>1058</v>
      </c>
      <c r="F59" s="63" t="s">
        <v>1059</v>
      </c>
      <c r="G59" s="63">
        <v>65396</v>
      </c>
      <c r="H59" s="63" t="s">
        <v>394</v>
      </c>
      <c r="I59" s="63" t="s">
        <v>394</v>
      </c>
      <c r="J59" s="63" t="s">
        <v>677</v>
      </c>
      <c r="K59" s="63" t="s">
        <v>486</v>
      </c>
      <c r="L59" s="63" t="s">
        <v>1059</v>
      </c>
      <c r="M59" s="63" t="s">
        <v>1060</v>
      </c>
      <c r="N59" s="63" t="s">
        <v>1061</v>
      </c>
      <c r="O59" s="63" t="s">
        <v>1060</v>
      </c>
      <c r="P59" s="63" t="s">
        <v>1061</v>
      </c>
      <c r="Q59" s="63">
        <v>1</v>
      </c>
      <c r="R59" s="63" t="s">
        <v>601</v>
      </c>
      <c r="S59" s="63" t="s">
        <v>523</v>
      </c>
      <c r="T59" s="63" t="s">
        <v>524</v>
      </c>
      <c r="U59" s="63" t="s">
        <v>525</v>
      </c>
      <c r="V59" s="63" t="s">
        <v>565</v>
      </c>
      <c r="W59" s="63" t="s">
        <v>566</v>
      </c>
      <c r="X59" s="63" t="s">
        <v>677</v>
      </c>
      <c r="Y59" s="63">
        <v>376374280</v>
      </c>
      <c r="Z59" s="63" t="s">
        <v>486</v>
      </c>
      <c r="AA59" s="63" t="s">
        <v>486</v>
      </c>
      <c r="AB59" s="64">
        <v>42207</v>
      </c>
      <c r="AC59" s="64">
        <v>42256</v>
      </c>
      <c r="AD59" s="64">
        <v>44081.328113425923</v>
      </c>
      <c r="AE59" s="63" t="s">
        <v>486</v>
      </c>
      <c r="AF59" s="63" t="s">
        <v>528</v>
      </c>
      <c r="AG59" s="63" t="s">
        <v>700</v>
      </c>
      <c r="AH59" s="64">
        <v>44274.860451388886</v>
      </c>
      <c r="AI59" s="64">
        <v>44274.858194444445</v>
      </c>
      <c r="AJ59" s="64" t="s">
        <v>486</v>
      </c>
      <c r="AK59" s="27"/>
      <c r="AL59" s="27"/>
      <c r="AM59" s="24" t="str">
        <f>IF(AG59="","",IFERROR(VLOOKUP($AG59,Listas!$C$1:$D$1000,2,0),"No existe"))</f>
        <v>No existe</v>
      </c>
      <c r="AN59" s="3">
        <f>IF(OR(AH59="",AI59=""),0,NETWORKDAYS.INTL(AH59,AI59,1,Listas!$A$2:$A$19)-1)</f>
        <v>0</v>
      </c>
      <c r="AO59" s="16" t="str">
        <f>IF(OR(AM59="",AM59="No existe"),"No",IF(AN59&gt;=VLOOKUP(AM59,Tabla!$C$5:$I$23,7,0),"Si","No"))</f>
        <v>No</v>
      </c>
      <c r="AP59" s="3">
        <f>IF(OR(AM59="",AM59="No existe"),0,IF(AN59=0,0,IF(AN59&gt;=VLOOKUP(AM59,Tabla!$C$5:$I$23,7,0),AN59-VLOOKUP(AM59,Tabla!$C$5:$I$23,7,0),0)+1))</f>
        <v>0</v>
      </c>
      <c r="AQ59" s="4">
        <f t="shared" si="1"/>
        <v>0</v>
      </c>
      <c r="AR59" s="4">
        <f t="shared" si="2"/>
        <v>0</v>
      </c>
      <c r="AS59" s="4">
        <f t="shared" si="3"/>
        <v>0</v>
      </c>
      <c r="AT59" s="4">
        <f t="shared" si="4"/>
        <v>0</v>
      </c>
      <c r="AU59" s="4">
        <f t="shared" si="5"/>
        <v>0</v>
      </c>
      <c r="AV59" s="4">
        <f t="shared" si="6"/>
        <v>0</v>
      </c>
      <c r="AW59" s="4"/>
      <c r="AX59" s="4"/>
      <c r="AY59" s="4">
        <f t="shared" si="7"/>
        <v>0</v>
      </c>
      <c r="AZ59" s="5">
        <v>37080</v>
      </c>
      <c r="BA59" s="6">
        <f t="shared" si="8"/>
        <v>0</v>
      </c>
      <c r="BB59" s="3">
        <f>IF(OR(AM59="",AM59="No existe"),0,IF(AP59&lt;=VLOOKUP(AM59,Tabla!$C$5:$I$23,2,0),1,2))</f>
        <v>0</v>
      </c>
    </row>
    <row r="60" spans="1:54" ht="15.75" hidden="1">
      <c r="A60" s="13">
        <f t="shared" si="9"/>
        <v>55</v>
      </c>
      <c r="B60" s="62" t="s">
        <v>1062</v>
      </c>
      <c r="C60" s="63" t="s">
        <v>1063</v>
      </c>
      <c r="D60" s="63" t="s">
        <v>385</v>
      </c>
      <c r="E60" s="63" t="s">
        <v>1064</v>
      </c>
      <c r="F60" s="63" t="s">
        <v>1065</v>
      </c>
      <c r="G60" s="63">
        <v>3847</v>
      </c>
      <c r="H60" s="63" t="s">
        <v>486</v>
      </c>
      <c r="I60" s="63" t="s">
        <v>385</v>
      </c>
      <c r="J60" s="63" t="s">
        <v>542</v>
      </c>
      <c r="K60" s="63" t="s">
        <v>591</v>
      </c>
      <c r="L60" s="63" t="s">
        <v>1065</v>
      </c>
      <c r="M60" s="63" t="s">
        <v>1066</v>
      </c>
      <c r="N60" s="63" t="s">
        <v>1067</v>
      </c>
      <c r="O60" s="63" t="s">
        <v>1066</v>
      </c>
      <c r="P60" s="63" t="s">
        <v>1067</v>
      </c>
      <c r="Q60" s="63">
        <v>1</v>
      </c>
      <c r="R60" s="63" t="s">
        <v>1068</v>
      </c>
      <c r="S60" s="63" t="s">
        <v>523</v>
      </c>
      <c r="T60" s="63" t="s">
        <v>524</v>
      </c>
      <c r="U60" s="63" t="s">
        <v>525</v>
      </c>
      <c r="V60" s="63" t="s">
        <v>542</v>
      </c>
      <c r="W60" s="63" t="s">
        <v>544</v>
      </c>
      <c r="X60" s="63" t="s">
        <v>542</v>
      </c>
      <c r="Y60" s="63">
        <v>423981291</v>
      </c>
      <c r="Z60" s="63">
        <v>417017200</v>
      </c>
      <c r="AA60" s="63">
        <v>423981291</v>
      </c>
      <c r="AB60" s="64">
        <v>42586</v>
      </c>
      <c r="AC60" s="64">
        <v>42544</v>
      </c>
      <c r="AD60" s="64">
        <v>43436.238182870373</v>
      </c>
      <c r="AE60" s="63" t="s">
        <v>588</v>
      </c>
      <c r="AF60" s="63" t="s">
        <v>535</v>
      </c>
      <c r="AG60" s="63" t="s">
        <v>529</v>
      </c>
      <c r="AH60" s="64">
        <v>44274.86041666667</v>
      </c>
      <c r="AI60" s="64">
        <v>44278.858298611114</v>
      </c>
      <c r="AJ60" s="64" t="s">
        <v>486</v>
      </c>
      <c r="AK60" s="27"/>
      <c r="AL60" s="27"/>
      <c r="AM60" s="24" t="str">
        <f>IF(AG60="","",IFERROR(VLOOKUP($AG60,Listas!$C$1:$D$1000,2,0),"No existe"))</f>
        <v>No existe</v>
      </c>
      <c r="AN60" s="3">
        <f>IF(OR(AH60="",AI60=""),0,NETWORKDAYS.INTL(AH60,AI60,1,Listas!$A$2:$A$19)-1)</f>
        <v>1</v>
      </c>
      <c r="AO60" s="16" t="str">
        <f>IF(OR(AM60="",AM60="No existe"),"No",IF(AN60&gt;=VLOOKUP(AM60,Tabla!$C$5:$I$23,7,0),"Si","No"))</f>
        <v>No</v>
      </c>
      <c r="AP60" s="3">
        <f>IF(OR(AM60="",AM60="No existe"),0,IF(AN60=0,0,IF(AN60&gt;=VLOOKUP(AM60,Tabla!$C$5:$I$23,7,0),AN60-VLOOKUP(AM60,Tabla!$C$5:$I$23,7,0),0)+1))</f>
        <v>0</v>
      </c>
      <c r="AQ60" s="4">
        <f t="shared" si="1"/>
        <v>0</v>
      </c>
      <c r="AR60" s="4">
        <f t="shared" si="2"/>
        <v>0</v>
      </c>
      <c r="AS60" s="4">
        <f t="shared" si="3"/>
        <v>0</v>
      </c>
      <c r="AT60" s="4">
        <f t="shared" si="4"/>
        <v>0</v>
      </c>
      <c r="AU60" s="4">
        <f t="shared" si="5"/>
        <v>0</v>
      </c>
      <c r="AV60" s="4">
        <f t="shared" si="6"/>
        <v>0</v>
      </c>
      <c r="AW60" s="4"/>
      <c r="AX60" s="4"/>
      <c r="AY60" s="4">
        <f t="shared" si="7"/>
        <v>0</v>
      </c>
      <c r="AZ60" s="5">
        <v>37080</v>
      </c>
      <c r="BA60" s="6">
        <f t="shared" si="8"/>
        <v>0</v>
      </c>
      <c r="BB60" s="3">
        <f>IF(OR(AM60="",AM60="No existe"),0,IF(AP60&lt;=VLOOKUP(AM60,Tabla!$C$5:$I$23,2,0),1,2))</f>
        <v>0</v>
      </c>
    </row>
    <row r="61" spans="1:54" ht="15.75" hidden="1">
      <c r="A61" s="13">
        <f t="shared" si="9"/>
        <v>56</v>
      </c>
      <c r="B61" s="62" t="s">
        <v>459</v>
      </c>
      <c r="C61" s="63" t="s">
        <v>1069</v>
      </c>
      <c r="D61" s="63" t="s">
        <v>385</v>
      </c>
      <c r="E61" s="63" t="s">
        <v>1070</v>
      </c>
      <c r="F61" s="63" t="s">
        <v>711</v>
      </c>
      <c r="G61" s="63">
        <v>21737</v>
      </c>
      <c r="H61" s="63" t="s">
        <v>486</v>
      </c>
      <c r="I61" s="63" t="s">
        <v>385</v>
      </c>
      <c r="J61" s="63" t="s">
        <v>542</v>
      </c>
      <c r="K61" s="63" t="s">
        <v>591</v>
      </c>
      <c r="L61" s="63" t="s">
        <v>711</v>
      </c>
      <c r="M61" s="63" t="s">
        <v>712</v>
      </c>
      <c r="N61" s="63" t="s">
        <v>713</v>
      </c>
      <c r="O61" s="63" t="s">
        <v>712</v>
      </c>
      <c r="P61" s="63" t="s">
        <v>713</v>
      </c>
      <c r="Q61" s="63">
        <v>1</v>
      </c>
      <c r="R61" s="63" t="s">
        <v>709</v>
      </c>
      <c r="S61" s="63" t="s">
        <v>523</v>
      </c>
      <c r="T61" s="63" t="s">
        <v>524</v>
      </c>
      <c r="U61" s="63" t="s">
        <v>525</v>
      </c>
      <c r="V61" s="63" t="s">
        <v>542</v>
      </c>
      <c r="W61" s="63" t="s">
        <v>544</v>
      </c>
      <c r="X61" s="63" t="s">
        <v>542</v>
      </c>
      <c r="Y61" s="63">
        <v>63782116</v>
      </c>
      <c r="Z61" s="63">
        <v>61566867</v>
      </c>
      <c r="AA61" s="63">
        <v>63782116</v>
      </c>
      <c r="AB61" s="64">
        <v>43165</v>
      </c>
      <c r="AC61" s="64">
        <v>43286</v>
      </c>
      <c r="AD61" s="64">
        <v>43501.730787037035</v>
      </c>
      <c r="AE61" s="63" t="s">
        <v>706</v>
      </c>
      <c r="AF61" s="63" t="s">
        <v>535</v>
      </c>
      <c r="AG61" s="63" t="s">
        <v>529</v>
      </c>
      <c r="AH61" s="64">
        <v>44274.859027777777</v>
      </c>
      <c r="AI61" s="64">
        <v>44278.856516203705</v>
      </c>
      <c r="AJ61" s="64" t="s">
        <v>486</v>
      </c>
      <c r="AK61" s="27"/>
      <c r="AL61" s="27"/>
      <c r="AM61" s="24" t="str">
        <f>IF(AG61="","",IFERROR(VLOOKUP($AG61,Listas!$C$1:$D$1000,2,0),"No existe"))</f>
        <v>No existe</v>
      </c>
      <c r="AN61" s="3">
        <f>IF(OR(AH61="",AI61=""),0,NETWORKDAYS.INTL(AH61,AI61,1,Listas!$A$2:$A$19)-1)</f>
        <v>1</v>
      </c>
      <c r="AO61" s="16" t="str">
        <f>IF(OR(AM61="",AM61="No existe"),"No",IF(AN61&gt;=VLOOKUP(AM61,Tabla!$C$5:$I$23,7,0),"Si","No"))</f>
        <v>No</v>
      </c>
      <c r="AP61" s="3">
        <f>IF(OR(AM61="",AM61="No existe"),0,IF(AN61=0,0,IF(AN61&gt;=VLOOKUP(AM61,Tabla!$C$5:$I$23,7,0),AN61-VLOOKUP(AM61,Tabla!$C$5:$I$23,7,0),0)+1))</f>
        <v>0</v>
      </c>
      <c r="AQ61" s="4">
        <f t="shared" si="1"/>
        <v>0</v>
      </c>
      <c r="AR61" s="4">
        <f t="shared" si="2"/>
        <v>0</v>
      </c>
      <c r="AS61" s="4">
        <f t="shared" si="3"/>
        <v>0</v>
      </c>
      <c r="AT61" s="4">
        <f t="shared" si="4"/>
        <v>0</v>
      </c>
      <c r="AU61" s="4">
        <f t="shared" si="5"/>
        <v>0</v>
      </c>
      <c r="AV61" s="4">
        <f t="shared" si="6"/>
        <v>0</v>
      </c>
      <c r="AW61" s="4"/>
      <c r="AX61" s="4"/>
      <c r="AY61" s="4">
        <f t="shared" si="7"/>
        <v>0</v>
      </c>
      <c r="AZ61" s="5">
        <v>37080</v>
      </c>
      <c r="BA61" s="6">
        <f t="shared" si="8"/>
        <v>0</v>
      </c>
      <c r="BB61" s="3">
        <f>IF(OR(AM61="",AM61="No existe"),0,IF(AP61&lt;=VLOOKUP(AM61,Tabla!$C$5:$I$23,2,0),1,2))</f>
        <v>0</v>
      </c>
    </row>
    <row r="62" spans="1:54" ht="15.75" hidden="1">
      <c r="A62" s="13">
        <f t="shared" si="9"/>
        <v>57</v>
      </c>
      <c r="B62" s="62" t="s">
        <v>1071</v>
      </c>
      <c r="C62" s="63" t="s">
        <v>1072</v>
      </c>
      <c r="D62" s="63" t="s">
        <v>385</v>
      </c>
      <c r="E62" s="63" t="s">
        <v>1073</v>
      </c>
      <c r="F62" s="63" t="s">
        <v>1074</v>
      </c>
      <c r="G62" s="63">
        <v>3897</v>
      </c>
      <c r="H62" s="63" t="s">
        <v>486</v>
      </c>
      <c r="I62" s="63" t="s">
        <v>385</v>
      </c>
      <c r="J62" s="63" t="s">
        <v>542</v>
      </c>
      <c r="K62" s="63" t="s">
        <v>543</v>
      </c>
      <c r="L62" s="63" t="s">
        <v>1074</v>
      </c>
      <c r="M62" s="63" t="s">
        <v>1075</v>
      </c>
      <c r="N62" s="63" t="s">
        <v>1076</v>
      </c>
      <c r="O62" s="63" t="s">
        <v>1075</v>
      </c>
      <c r="P62" s="63" t="s">
        <v>1076</v>
      </c>
      <c r="Q62" s="63">
        <v>1</v>
      </c>
      <c r="R62" s="63" t="s">
        <v>1077</v>
      </c>
      <c r="S62" s="63" t="s">
        <v>523</v>
      </c>
      <c r="T62" s="63" t="s">
        <v>524</v>
      </c>
      <c r="U62" s="63" t="s">
        <v>525</v>
      </c>
      <c r="V62" s="63" t="s">
        <v>542</v>
      </c>
      <c r="W62" s="63" t="s">
        <v>544</v>
      </c>
      <c r="X62" s="63" t="s">
        <v>542</v>
      </c>
      <c r="Y62" s="63">
        <v>9603806</v>
      </c>
      <c r="Z62" s="63">
        <v>9399275</v>
      </c>
      <c r="AA62" s="63">
        <v>9603806</v>
      </c>
      <c r="AB62" s="64">
        <v>42313</v>
      </c>
      <c r="AC62" s="64">
        <v>42434</v>
      </c>
      <c r="AD62" s="64">
        <v>43436.248298611114</v>
      </c>
      <c r="AE62" s="63" t="s">
        <v>588</v>
      </c>
      <c r="AF62" s="63" t="s">
        <v>535</v>
      </c>
      <c r="AG62" s="63" t="s">
        <v>37</v>
      </c>
      <c r="AH62" s="64">
        <v>44274.84652777778</v>
      </c>
      <c r="AI62" s="64">
        <v>44274.844456018516</v>
      </c>
      <c r="AJ62" s="64" t="s">
        <v>486</v>
      </c>
      <c r="AK62" s="27"/>
      <c r="AL62" s="27"/>
      <c r="AM62" s="24" t="str">
        <f>IF(AG62="","",IFERROR(VLOOKUP($AG62,Listas!$C$1:$D$1000,2,0),"No existe"))</f>
        <v>ACTUACIONES</v>
      </c>
      <c r="AN62" s="3">
        <f>IF(OR(AH62="",AI62=""),0,NETWORKDAYS.INTL(AH62,AI62,1,Listas!$A$2:$A$19)-1)</f>
        <v>0</v>
      </c>
      <c r="AO62" s="16" t="str">
        <f>IF(OR(AM62="",AM62="No existe"),"No",IF(AN62&gt;=VLOOKUP(AM62,Tabla!$C$5:$I$23,7,0),"Si","No"))</f>
        <v>No</v>
      </c>
      <c r="AP62" s="3">
        <f>IF(OR(AM62="",AM62="No existe"),0,IF(AN62=0,0,IF(AN62&gt;=VLOOKUP(AM62,Tabla!$C$5:$I$23,7,0),AN62-VLOOKUP(AM62,Tabla!$C$5:$I$23,7,0),0)+1))</f>
        <v>0</v>
      </c>
      <c r="AQ62" s="4">
        <f t="shared" si="1"/>
        <v>0</v>
      </c>
      <c r="AR62" s="4">
        <f t="shared" si="2"/>
        <v>0</v>
      </c>
      <c r="AS62" s="4">
        <f t="shared" si="3"/>
        <v>0</v>
      </c>
      <c r="AT62" s="4">
        <f t="shared" si="4"/>
        <v>0</v>
      </c>
      <c r="AU62" s="4">
        <f t="shared" si="5"/>
        <v>0</v>
      </c>
      <c r="AV62" s="4">
        <f t="shared" si="6"/>
        <v>0</v>
      </c>
      <c r="AW62" s="4"/>
      <c r="AX62" s="4"/>
      <c r="AY62" s="4">
        <f t="shared" si="7"/>
        <v>0</v>
      </c>
      <c r="AZ62" s="5">
        <v>37080</v>
      </c>
      <c r="BA62" s="6">
        <f t="shared" si="8"/>
        <v>0</v>
      </c>
      <c r="BB62" s="3">
        <f>IF(OR(AM62="",AM62="No existe"),0,IF(AP62&lt;=VLOOKUP(AM62,Tabla!$C$5:$I$23,2,0),1,2))</f>
        <v>1</v>
      </c>
    </row>
    <row r="63" spans="1:54" ht="15.75" hidden="1">
      <c r="A63" s="13">
        <f t="shared" si="9"/>
        <v>58</v>
      </c>
      <c r="B63" s="62" t="s">
        <v>1078</v>
      </c>
      <c r="C63" s="63" t="s">
        <v>486</v>
      </c>
      <c r="D63" s="63" t="s">
        <v>384</v>
      </c>
      <c r="E63" s="63" t="s">
        <v>1079</v>
      </c>
      <c r="F63" s="63" t="s">
        <v>1080</v>
      </c>
      <c r="G63" s="63">
        <v>69666</v>
      </c>
      <c r="H63" s="63" t="s">
        <v>486</v>
      </c>
      <c r="I63" s="63" t="s">
        <v>385</v>
      </c>
      <c r="J63" s="63" t="s">
        <v>542</v>
      </c>
      <c r="K63" s="63" t="s">
        <v>591</v>
      </c>
      <c r="L63" s="63" t="s">
        <v>1080</v>
      </c>
      <c r="M63" s="63" t="s">
        <v>1081</v>
      </c>
      <c r="N63" s="63" t="s">
        <v>1082</v>
      </c>
      <c r="O63" s="63" t="s">
        <v>1081</v>
      </c>
      <c r="P63" s="63" t="s">
        <v>1082</v>
      </c>
      <c r="Q63" s="63">
        <v>1</v>
      </c>
      <c r="R63" s="63" t="s">
        <v>1083</v>
      </c>
      <c r="S63" s="63" t="s">
        <v>523</v>
      </c>
      <c r="T63" s="63" t="s">
        <v>524</v>
      </c>
      <c r="U63" s="63" t="s">
        <v>525</v>
      </c>
      <c r="V63" s="63" t="s">
        <v>542</v>
      </c>
      <c r="W63" s="63" t="s">
        <v>544</v>
      </c>
      <c r="X63" s="63" t="s">
        <v>542</v>
      </c>
      <c r="Y63" s="63" t="s">
        <v>486</v>
      </c>
      <c r="Z63" s="63" t="s">
        <v>486</v>
      </c>
      <c r="AA63" s="63" t="s">
        <v>486</v>
      </c>
      <c r="AB63" s="64">
        <v>44102</v>
      </c>
      <c r="AC63" s="64">
        <v>44238</v>
      </c>
      <c r="AD63" s="64">
        <v>44242.594201388885</v>
      </c>
      <c r="AE63" s="63" t="s">
        <v>834</v>
      </c>
      <c r="AF63" s="63" t="s">
        <v>596</v>
      </c>
      <c r="AG63" s="63" t="s">
        <v>568</v>
      </c>
      <c r="AH63" s="64">
        <v>44274.840277777781</v>
      </c>
      <c r="AI63" s="64">
        <v>44275.839166666665</v>
      </c>
      <c r="AJ63" s="64" t="s">
        <v>486</v>
      </c>
      <c r="AK63" s="27"/>
      <c r="AL63" s="27"/>
      <c r="AM63" s="24" t="str">
        <f>IF(AG63="","",IFERROR(VLOOKUP($AG63,Listas!$C$1:$D$1000,2,0),"No existe"))</f>
        <v>No existe</v>
      </c>
      <c r="AN63" s="3">
        <f>IF(OR(AH63="",AI63=""),0,NETWORKDAYS.INTL(AH63,AI63,1,Listas!$A$2:$A$19)-1)</f>
        <v>0</v>
      </c>
      <c r="AO63" s="16" t="str">
        <f>IF(OR(AM63="",AM63="No existe"),"No",IF(AN63&gt;=VLOOKUP(AM63,Tabla!$C$5:$I$23,7,0),"Si","No"))</f>
        <v>No</v>
      </c>
      <c r="AP63" s="3">
        <f>IF(OR(AM63="",AM63="No existe"),0,IF(AN63=0,0,IF(AN63&gt;=VLOOKUP(AM63,Tabla!$C$5:$I$23,7,0),AN63-VLOOKUP(AM63,Tabla!$C$5:$I$23,7,0),0)+1))</f>
        <v>0</v>
      </c>
      <c r="AQ63" s="4">
        <f t="shared" si="1"/>
        <v>0</v>
      </c>
      <c r="AR63" s="4">
        <f t="shared" si="2"/>
        <v>0</v>
      </c>
      <c r="AS63" s="4">
        <f t="shared" si="3"/>
        <v>0</v>
      </c>
      <c r="AT63" s="4">
        <f t="shared" si="4"/>
        <v>0</v>
      </c>
      <c r="AU63" s="4">
        <f t="shared" si="5"/>
        <v>0</v>
      </c>
      <c r="AV63" s="4">
        <f t="shared" si="6"/>
        <v>0</v>
      </c>
      <c r="AW63" s="4"/>
      <c r="AX63" s="4"/>
      <c r="AY63" s="4">
        <f t="shared" si="7"/>
        <v>0</v>
      </c>
      <c r="AZ63" s="5">
        <v>37080</v>
      </c>
      <c r="BA63" s="6">
        <f t="shared" si="8"/>
        <v>0</v>
      </c>
      <c r="BB63" s="3">
        <f>IF(OR(AM63="",AM63="No existe"),0,IF(AP63&lt;=VLOOKUP(AM63,Tabla!$C$5:$I$23,2,0),1,2))</f>
        <v>0</v>
      </c>
    </row>
    <row r="64" spans="1:54" ht="15.75" hidden="1">
      <c r="A64" s="13">
        <f t="shared" si="9"/>
        <v>59</v>
      </c>
      <c r="B64" s="62" t="s">
        <v>1084</v>
      </c>
      <c r="C64" s="63" t="s">
        <v>1085</v>
      </c>
      <c r="D64" s="63" t="s">
        <v>394</v>
      </c>
      <c r="E64" s="63" t="s">
        <v>1086</v>
      </c>
      <c r="F64" s="63" t="s">
        <v>1087</v>
      </c>
      <c r="G64" s="63">
        <v>3919</v>
      </c>
      <c r="H64" s="63" t="s">
        <v>486</v>
      </c>
      <c r="I64" s="63" t="s">
        <v>394</v>
      </c>
      <c r="J64" s="63" t="s">
        <v>542</v>
      </c>
      <c r="K64" s="63" t="s">
        <v>612</v>
      </c>
      <c r="L64" s="63" t="s">
        <v>1087</v>
      </c>
      <c r="M64" s="63" t="s">
        <v>1088</v>
      </c>
      <c r="N64" s="63" t="s">
        <v>1089</v>
      </c>
      <c r="O64" s="63" t="s">
        <v>1088</v>
      </c>
      <c r="P64" s="63" t="s">
        <v>1089</v>
      </c>
      <c r="Q64" s="63">
        <v>1</v>
      </c>
      <c r="R64" s="63" t="s">
        <v>613</v>
      </c>
      <c r="S64" s="63" t="s">
        <v>523</v>
      </c>
      <c r="T64" s="63" t="s">
        <v>524</v>
      </c>
      <c r="U64" s="63" t="s">
        <v>525</v>
      </c>
      <c r="V64" s="63" t="s">
        <v>542</v>
      </c>
      <c r="W64" s="63" t="s">
        <v>566</v>
      </c>
      <c r="X64" s="63" t="s">
        <v>542</v>
      </c>
      <c r="Y64" s="63">
        <v>13789100</v>
      </c>
      <c r="Z64" s="63">
        <v>13738793</v>
      </c>
      <c r="AA64" s="63">
        <v>13789100</v>
      </c>
      <c r="AB64" s="64">
        <v>42537</v>
      </c>
      <c r="AC64" s="64">
        <v>42528</v>
      </c>
      <c r="AD64" s="64">
        <v>43436.252245370371</v>
      </c>
      <c r="AE64" s="63" t="s">
        <v>594</v>
      </c>
      <c r="AF64" s="63" t="s">
        <v>535</v>
      </c>
      <c r="AG64" s="63" t="s">
        <v>45</v>
      </c>
      <c r="AH64" s="64">
        <v>44274.781319444446</v>
      </c>
      <c r="AI64" s="64">
        <v>44274.779108796298</v>
      </c>
      <c r="AJ64" s="64" t="s">
        <v>486</v>
      </c>
      <c r="AK64" s="27"/>
      <c r="AL64" s="27"/>
      <c r="AM64" s="24" t="str">
        <f>IF(AG64="","",IFERROR(VLOOKUP($AG64,Listas!$C$1:$D$1000,2,0),"No existe"))</f>
        <v>ACTUACIONES</v>
      </c>
      <c r="AN64" s="3">
        <f>IF(OR(AH64="",AI64=""),0,NETWORKDAYS.INTL(AH64,AI64,1,Listas!$A$2:$A$19)-1)</f>
        <v>0</v>
      </c>
      <c r="AO64" s="16" t="str">
        <f>IF(OR(AM64="",AM64="No existe"),"No",IF(AN64&gt;=VLOOKUP(AM64,Tabla!$C$5:$I$23,7,0),"Si","No"))</f>
        <v>No</v>
      </c>
      <c r="AP64" s="3">
        <f>IF(OR(AM64="",AM64="No existe"),0,IF(AN64=0,0,IF(AN64&gt;=VLOOKUP(AM64,Tabla!$C$5:$I$23,7,0),AN64-VLOOKUP(AM64,Tabla!$C$5:$I$23,7,0),0)+1))</f>
        <v>0</v>
      </c>
      <c r="AQ64" s="4">
        <f t="shared" si="1"/>
        <v>0</v>
      </c>
      <c r="AR64" s="4">
        <f t="shared" si="2"/>
        <v>0</v>
      </c>
      <c r="AS64" s="4">
        <f t="shared" si="3"/>
        <v>0</v>
      </c>
      <c r="AT64" s="4">
        <f t="shared" si="4"/>
        <v>0</v>
      </c>
      <c r="AU64" s="4">
        <f t="shared" si="5"/>
        <v>0</v>
      </c>
      <c r="AV64" s="4">
        <f t="shared" si="6"/>
        <v>0</v>
      </c>
      <c r="AW64" s="4"/>
      <c r="AX64" s="4"/>
      <c r="AY64" s="4">
        <f t="shared" si="7"/>
        <v>0</v>
      </c>
      <c r="AZ64" s="5">
        <v>37080</v>
      </c>
      <c r="BA64" s="6">
        <f t="shared" si="8"/>
        <v>0</v>
      </c>
      <c r="BB64" s="3">
        <f>IF(OR(AM64="",AM64="No existe"),0,IF(AP64&lt;=VLOOKUP(AM64,Tabla!$C$5:$I$23,2,0),1,2))</f>
        <v>1</v>
      </c>
    </row>
    <row r="65" spans="1:54" ht="15.75" hidden="1">
      <c r="A65" s="13">
        <f t="shared" si="9"/>
        <v>60</v>
      </c>
      <c r="B65" s="62" t="s">
        <v>1090</v>
      </c>
      <c r="C65" s="63" t="s">
        <v>1091</v>
      </c>
      <c r="D65" s="63" t="s">
        <v>384</v>
      </c>
      <c r="E65" s="63" t="s">
        <v>1092</v>
      </c>
      <c r="F65" s="63" t="s">
        <v>1093</v>
      </c>
      <c r="G65" s="63">
        <v>67280</v>
      </c>
      <c r="H65" s="63" t="s">
        <v>486</v>
      </c>
      <c r="I65" s="63" t="s">
        <v>394</v>
      </c>
      <c r="J65" s="63" t="s">
        <v>563</v>
      </c>
      <c r="K65" s="63" t="s">
        <v>486</v>
      </c>
      <c r="L65" s="63" t="s">
        <v>1093</v>
      </c>
      <c r="M65" s="63" t="s">
        <v>1094</v>
      </c>
      <c r="N65" s="63" t="s">
        <v>1095</v>
      </c>
      <c r="O65" s="63" t="s">
        <v>1094</v>
      </c>
      <c r="P65" s="63" t="s">
        <v>1095</v>
      </c>
      <c r="Q65" s="63">
        <v>1</v>
      </c>
      <c r="R65" s="63" t="s">
        <v>1096</v>
      </c>
      <c r="S65" s="63" t="s">
        <v>523</v>
      </c>
      <c r="T65" s="63" t="s">
        <v>524</v>
      </c>
      <c r="U65" s="63" t="s">
        <v>525</v>
      </c>
      <c r="V65" s="63" t="s">
        <v>565</v>
      </c>
      <c r="W65" s="63" t="s">
        <v>566</v>
      </c>
      <c r="X65" s="63" t="s">
        <v>563</v>
      </c>
      <c r="Y65" s="63">
        <v>307769482</v>
      </c>
      <c r="Z65" s="63" t="s">
        <v>486</v>
      </c>
      <c r="AA65" s="63">
        <v>307769482</v>
      </c>
      <c r="AB65" s="64">
        <v>43812</v>
      </c>
      <c r="AC65" s="64">
        <v>43847</v>
      </c>
      <c r="AD65" s="64">
        <v>44123.442048611112</v>
      </c>
      <c r="AE65" s="63" t="s">
        <v>812</v>
      </c>
      <c r="AF65" s="63" t="s">
        <v>535</v>
      </c>
      <c r="AG65" s="63" t="s">
        <v>1097</v>
      </c>
      <c r="AH65" s="64">
        <v>44274.742789351854</v>
      </c>
      <c r="AI65" s="64">
        <v>44274.740335648145</v>
      </c>
      <c r="AJ65" s="64" t="s">
        <v>486</v>
      </c>
      <c r="AK65" s="27"/>
      <c r="AL65" s="27"/>
      <c r="AM65" s="24" t="str">
        <f>IF(AG65="","",IFERROR(VLOOKUP($AG65,Listas!$C$1:$D$1000,2,0),"No existe"))</f>
        <v>No existe</v>
      </c>
      <c r="AN65" s="3">
        <f>IF(OR(AH65="",AI65=""),0,NETWORKDAYS.INTL(AH65,AI65,1,Listas!$A$2:$A$19)-1)</f>
        <v>0</v>
      </c>
      <c r="AO65" s="16" t="str">
        <f>IF(OR(AM65="",AM65="No existe"),"No",IF(AN65&gt;=VLOOKUP(AM65,Tabla!$C$5:$I$23,7,0),"Si","No"))</f>
        <v>No</v>
      </c>
      <c r="AP65" s="3">
        <f>IF(OR(AM65="",AM65="No existe"),0,IF(AN65=0,0,IF(AN65&gt;=VLOOKUP(AM65,Tabla!$C$5:$I$23,7,0),AN65-VLOOKUP(AM65,Tabla!$C$5:$I$23,7,0),0)+1))</f>
        <v>0</v>
      </c>
      <c r="AQ65" s="4">
        <f t="shared" si="1"/>
        <v>0</v>
      </c>
      <c r="AR65" s="4">
        <f t="shared" si="2"/>
        <v>0</v>
      </c>
      <c r="AS65" s="4">
        <f t="shared" si="3"/>
        <v>0</v>
      </c>
      <c r="AT65" s="4">
        <f t="shared" si="4"/>
        <v>0</v>
      </c>
      <c r="AU65" s="4">
        <f t="shared" si="5"/>
        <v>0</v>
      </c>
      <c r="AV65" s="4">
        <f t="shared" si="6"/>
        <v>0</v>
      </c>
      <c r="AW65" s="4"/>
      <c r="AX65" s="4"/>
      <c r="AY65" s="4">
        <f t="shared" si="7"/>
        <v>0</v>
      </c>
      <c r="AZ65" s="5">
        <v>37080</v>
      </c>
      <c r="BA65" s="6">
        <f t="shared" si="8"/>
        <v>0</v>
      </c>
      <c r="BB65" s="3">
        <f>IF(OR(AM65="",AM65="No existe"),0,IF(AP65&lt;=VLOOKUP(AM65,Tabla!$C$5:$I$23,2,0),1,2))</f>
        <v>0</v>
      </c>
    </row>
    <row r="66" spans="1:54" ht="15.75" hidden="1">
      <c r="A66" s="13">
        <f t="shared" si="9"/>
        <v>61</v>
      </c>
      <c r="B66" s="62" t="s">
        <v>512</v>
      </c>
      <c r="C66" s="63" t="s">
        <v>1098</v>
      </c>
      <c r="D66" s="63" t="s">
        <v>384</v>
      </c>
      <c r="E66" s="63" t="s">
        <v>1099</v>
      </c>
      <c r="F66" s="63" t="s">
        <v>838</v>
      </c>
      <c r="G66" s="63">
        <v>69632</v>
      </c>
      <c r="H66" s="63" t="s">
        <v>486</v>
      </c>
      <c r="I66" s="63" t="s">
        <v>385</v>
      </c>
      <c r="J66" s="63" t="s">
        <v>530</v>
      </c>
      <c r="K66" s="63" t="s">
        <v>816</v>
      </c>
      <c r="L66" s="63" t="s">
        <v>838</v>
      </c>
      <c r="M66" s="63" t="s">
        <v>839</v>
      </c>
      <c r="N66" s="63" t="s">
        <v>840</v>
      </c>
      <c r="O66" s="63" t="s">
        <v>1100</v>
      </c>
      <c r="P66" s="63" t="s">
        <v>841</v>
      </c>
      <c r="Q66" s="63">
        <v>1</v>
      </c>
      <c r="R66" s="63" t="s">
        <v>802</v>
      </c>
      <c r="S66" s="63" t="s">
        <v>523</v>
      </c>
      <c r="T66" s="63" t="s">
        <v>524</v>
      </c>
      <c r="U66" s="63" t="s">
        <v>525</v>
      </c>
      <c r="V66" s="63" t="s">
        <v>526</v>
      </c>
      <c r="W66" s="63" t="s">
        <v>544</v>
      </c>
      <c r="X66" s="63" t="s">
        <v>530</v>
      </c>
      <c r="Y66" s="63">
        <v>313237252</v>
      </c>
      <c r="Z66" s="63" t="s">
        <v>486</v>
      </c>
      <c r="AA66" s="63">
        <v>313237252</v>
      </c>
      <c r="AB66" s="64">
        <v>44055</v>
      </c>
      <c r="AC66" s="64">
        <v>44219</v>
      </c>
      <c r="AD66" s="64">
        <v>44239.979872685188</v>
      </c>
      <c r="AE66" s="63" t="s">
        <v>834</v>
      </c>
      <c r="AF66" s="63" t="s">
        <v>596</v>
      </c>
      <c r="AG66" s="63" t="s">
        <v>34</v>
      </c>
      <c r="AH66" s="64">
        <v>44274.686643518522</v>
      </c>
      <c r="AI66" s="64">
        <v>44274.68445601852</v>
      </c>
      <c r="AJ66" s="64">
        <v>44314.979861111111</v>
      </c>
      <c r="AK66" s="27"/>
      <c r="AL66" s="27"/>
      <c r="AM66" s="24" t="str">
        <f>IF(AG66="","",IFERROR(VLOOKUP($AG66,Listas!$C$1:$D$1000,2,0),"No existe"))</f>
        <v>CONTESTACIÓN_DE_DEMANDAS</v>
      </c>
      <c r="AN66" s="3">
        <f>IF(OR(AH66="",AI66=""),0,NETWORKDAYS.INTL(AH66,AI66,1,Listas!$A$2:$A$19)-1)</f>
        <v>0</v>
      </c>
      <c r="AO66" s="16" t="str">
        <f>IF(OR(AM66="",AM66="No existe"),"No",IF(AN66&gt;=VLOOKUP(AM66,Tabla!$C$5:$I$23,7,0),"Si","No"))</f>
        <v>No</v>
      </c>
      <c r="AP66" s="3">
        <f>IF(OR(AM66="",AM66="No existe"),0,IF(AN66=0,0,IF(AN66&gt;=VLOOKUP(AM66,Tabla!$C$5:$I$23,7,0),AN66-VLOOKUP(AM66,Tabla!$C$5:$I$23,7,0),0)+1))</f>
        <v>0</v>
      </c>
      <c r="AQ66" s="4">
        <f t="shared" si="1"/>
        <v>0</v>
      </c>
      <c r="AR66" s="4">
        <f t="shared" si="2"/>
        <v>0</v>
      </c>
      <c r="AS66" s="4">
        <f t="shared" si="3"/>
        <v>0</v>
      </c>
      <c r="AT66" s="4">
        <f t="shared" si="4"/>
        <v>0</v>
      </c>
      <c r="AU66" s="4">
        <f t="shared" si="5"/>
        <v>0</v>
      </c>
      <c r="AV66" s="4">
        <f t="shared" si="6"/>
        <v>0</v>
      </c>
      <c r="AW66" s="4"/>
      <c r="AX66" s="4"/>
      <c r="AY66" s="4">
        <f t="shared" si="7"/>
        <v>0</v>
      </c>
      <c r="AZ66" s="5">
        <v>37080</v>
      </c>
      <c r="BA66" s="6">
        <f t="shared" si="8"/>
        <v>0</v>
      </c>
      <c r="BB66" s="3">
        <f>IF(OR(AM66="",AM66="No existe"),0,IF(AP66&lt;=VLOOKUP(AM66,Tabla!$C$5:$I$23,2,0),1,2))</f>
        <v>1</v>
      </c>
    </row>
    <row r="67" spans="1:54" ht="15.75" hidden="1">
      <c r="A67" s="13">
        <f t="shared" si="9"/>
        <v>62</v>
      </c>
      <c r="B67" s="62" t="s">
        <v>1101</v>
      </c>
      <c r="C67" s="63" t="s">
        <v>1102</v>
      </c>
      <c r="D67" s="63" t="s">
        <v>384</v>
      </c>
      <c r="E67" s="63" t="s">
        <v>1103</v>
      </c>
      <c r="F67" s="63" t="s">
        <v>1104</v>
      </c>
      <c r="G67" s="63">
        <v>69712</v>
      </c>
      <c r="H67" s="63" t="s">
        <v>486</v>
      </c>
      <c r="I67" s="63" t="s">
        <v>385</v>
      </c>
      <c r="J67" s="63" t="s">
        <v>542</v>
      </c>
      <c r="K67" s="63" t="s">
        <v>662</v>
      </c>
      <c r="L67" s="63" t="s">
        <v>1104</v>
      </c>
      <c r="M67" s="63" t="s">
        <v>1105</v>
      </c>
      <c r="N67" s="63" t="s">
        <v>1106</v>
      </c>
      <c r="O67" s="63" t="s">
        <v>1105</v>
      </c>
      <c r="P67" s="63" t="s">
        <v>1106</v>
      </c>
      <c r="Q67" s="63">
        <v>1</v>
      </c>
      <c r="R67" s="63" t="s">
        <v>733</v>
      </c>
      <c r="S67" s="63" t="s">
        <v>523</v>
      </c>
      <c r="T67" s="63" t="s">
        <v>524</v>
      </c>
      <c r="U67" s="63" t="s">
        <v>525</v>
      </c>
      <c r="V67" s="63" t="s">
        <v>542</v>
      </c>
      <c r="W67" s="63" t="s">
        <v>544</v>
      </c>
      <c r="X67" s="63" t="s">
        <v>542</v>
      </c>
      <c r="Y67" s="63">
        <v>15108305</v>
      </c>
      <c r="Z67" s="63" t="s">
        <v>486</v>
      </c>
      <c r="AA67" s="63">
        <v>15108305</v>
      </c>
      <c r="AB67" s="64">
        <v>43599</v>
      </c>
      <c r="AC67" s="64">
        <v>44236</v>
      </c>
      <c r="AD67" s="64">
        <v>44244.403495370374</v>
      </c>
      <c r="AE67" s="63" t="s">
        <v>834</v>
      </c>
      <c r="AF67" s="63" t="s">
        <v>535</v>
      </c>
      <c r="AG67" s="63" t="s">
        <v>568</v>
      </c>
      <c r="AH67" s="64">
        <v>44274.583784722221</v>
      </c>
      <c r="AI67" s="64">
        <v>44274.581828703704</v>
      </c>
      <c r="AJ67" s="64" t="s">
        <v>486</v>
      </c>
      <c r="AK67" s="27"/>
      <c r="AL67" s="27"/>
      <c r="AM67" s="24" t="str">
        <f>IF(AG67="","",IFERROR(VLOOKUP($AG67,Listas!$C$1:$D$1000,2,0),"No existe"))</f>
        <v>No existe</v>
      </c>
      <c r="AN67" s="3">
        <f>IF(OR(AH67="",AI67=""),0,NETWORKDAYS.INTL(AH67,AI67,1,Listas!$A$2:$A$19)-1)</f>
        <v>0</v>
      </c>
      <c r="AO67" s="16" t="str">
        <f>IF(OR(AM67="",AM67="No existe"),"No",IF(AN67&gt;=VLOOKUP(AM67,Tabla!$C$5:$I$23,7,0),"Si","No"))</f>
        <v>No</v>
      </c>
      <c r="AP67" s="3">
        <f>IF(OR(AM67="",AM67="No existe"),0,IF(AN67=0,0,IF(AN67&gt;=VLOOKUP(AM67,Tabla!$C$5:$I$23,7,0),AN67-VLOOKUP(AM67,Tabla!$C$5:$I$23,7,0),0)+1))</f>
        <v>0</v>
      </c>
      <c r="AQ67" s="4">
        <f t="shared" si="1"/>
        <v>0</v>
      </c>
      <c r="AR67" s="4">
        <f t="shared" si="2"/>
        <v>0</v>
      </c>
      <c r="AS67" s="4">
        <f t="shared" si="3"/>
        <v>0</v>
      </c>
      <c r="AT67" s="4">
        <f t="shared" si="4"/>
        <v>0</v>
      </c>
      <c r="AU67" s="4">
        <f t="shared" si="5"/>
        <v>0</v>
      </c>
      <c r="AV67" s="4">
        <f t="shared" si="6"/>
        <v>0</v>
      </c>
      <c r="AW67" s="4"/>
      <c r="AX67" s="4"/>
      <c r="AY67" s="4">
        <f t="shared" si="7"/>
        <v>0</v>
      </c>
      <c r="AZ67" s="5">
        <v>37080</v>
      </c>
      <c r="BA67" s="6">
        <f t="shared" si="8"/>
        <v>0</v>
      </c>
      <c r="BB67" s="3">
        <f>IF(OR(AM67="",AM67="No existe"),0,IF(AP67&lt;=VLOOKUP(AM67,Tabla!$C$5:$I$23,2,0),1,2))</f>
        <v>0</v>
      </c>
    </row>
    <row r="68" spans="1:54" ht="15.75" hidden="1">
      <c r="A68" s="13">
        <f t="shared" si="9"/>
        <v>63</v>
      </c>
      <c r="B68" s="62" t="s">
        <v>1107</v>
      </c>
      <c r="C68" s="63" t="s">
        <v>1108</v>
      </c>
      <c r="D68" s="63" t="s">
        <v>384</v>
      </c>
      <c r="E68" s="63" t="s">
        <v>1109</v>
      </c>
      <c r="F68" s="63" t="s">
        <v>1110</v>
      </c>
      <c r="G68" s="63">
        <v>3646</v>
      </c>
      <c r="H68" s="63" t="s">
        <v>486</v>
      </c>
      <c r="I68" s="63" t="s">
        <v>385</v>
      </c>
      <c r="J68" s="63" t="s">
        <v>577</v>
      </c>
      <c r="K68" s="63" t="s">
        <v>578</v>
      </c>
      <c r="L68" s="63" t="s">
        <v>1110</v>
      </c>
      <c r="M68" s="63" t="s">
        <v>1111</v>
      </c>
      <c r="N68" s="63" t="s">
        <v>1112</v>
      </c>
      <c r="O68" s="63" t="s">
        <v>1113</v>
      </c>
      <c r="P68" s="63" t="s">
        <v>1114</v>
      </c>
      <c r="Q68" s="63">
        <v>1</v>
      </c>
      <c r="R68" s="63" t="s">
        <v>601</v>
      </c>
      <c r="S68" s="63" t="s">
        <v>523</v>
      </c>
      <c r="T68" s="63" t="s">
        <v>524</v>
      </c>
      <c r="U68" s="63" t="s">
        <v>525</v>
      </c>
      <c r="V68" s="63" t="s">
        <v>565</v>
      </c>
      <c r="W68" s="63" t="s">
        <v>566</v>
      </c>
      <c r="X68" s="63" t="s">
        <v>577</v>
      </c>
      <c r="Y68" s="63">
        <v>13531350</v>
      </c>
      <c r="Z68" s="63">
        <v>14502859</v>
      </c>
      <c r="AA68" s="63">
        <v>13531350</v>
      </c>
      <c r="AB68" s="64">
        <v>41891</v>
      </c>
      <c r="AC68" s="64">
        <v>42037</v>
      </c>
      <c r="AD68" s="64">
        <v>43436.206770833334</v>
      </c>
      <c r="AE68" s="63" t="s">
        <v>545</v>
      </c>
      <c r="AF68" s="63" t="s">
        <v>602</v>
      </c>
      <c r="AG68" s="63" t="s">
        <v>529</v>
      </c>
      <c r="AH68" s="64">
        <v>44273.890972222223</v>
      </c>
      <c r="AI68" s="64">
        <v>44279.889467592591</v>
      </c>
      <c r="AJ68" s="64" t="s">
        <v>486</v>
      </c>
      <c r="AK68" s="27"/>
      <c r="AL68" s="27"/>
      <c r="AM68" s="24" t="str">
        <f>IF(AG68="","",IFERROR(VLOOKUP($AG68,Listas!$C$1:$D$1000,2,0),"No existe"))</f>
        <v>No existe</v>
      </c>
      <c r="AN68" s="3">
        <f>IF(OR(AH68="",AI68=""),0,NETWORKDAYS.INTL(AH68,AI68,1,Listas!$A$2:$A$19)-1)</f>
        <v>3</v>
      </c>
      <c r="AO68" s="16" t="str">
        <f>IF(OR(AM68="",AM68="No existe"),"No",IF(AN68&gt;=VLOOKUP(AM68,Tabla!$C$5:$I$23,7,0),"Si","No"))</f>
        <v>No</v>
      </c>
      <c r="AP68" s="3">
        <f>IF(OR(AM68="",AM68="No existe"),0,IF(AN68=0,0,IF(AN68&gt;=VLOOKUP(AM68,Tabla!$C$5:$I$23,7,0),AN68-VLOOKUP(AM68,Tabla!$C$5:$I$23,7,0),0)+1))</f>
        <v>0</v>
      </c>
      <c r="AQ68" s="4">
        <f t="shared" si="1"/>
        <v>0</v>
      </c>
      <c r="AR68" s="4">
        <f t="shared" si="2"/>
        <v>0</v>
      </c>
      <c r="AS68" s="4">
        <f t="shared" si="3"/>
        <v>0</v>
      </c>
      <c r="AT68" s="4">
        <f t="shared" si="4"/>
        <v>0</v>
      </c>
      <c r="AU68" s="4">
        <f t="shared" si="5"/>
        <v>0</v>
      </c>
      <c r="AV68" s="4">
        <f t="shared" si="6"/>
        <v>0</v>
      </c>
      <c r="AW68" s="4"/>
      <c r="AX68" s="4"/>
      <c r="AY68" s="4">
        <f t="shared" si="7"/>
        <v>0</v>
      </c>
      <c r="AZ68" s="5">
        <v>37080</v>
      </c>
      <c r="BA68" s="6">
        <f t="shared" si="8"/>
        <v>0</v>
      </c>
      <c r="BB68" s="3">
        <f>IF(OR(AM68="",AM68="No existe"),0,IF(AP68&lt;=VLOOKUP(AM68,Tabla!$C$5:$I$23,2,0),1,2))</f>
        <v>0</v>
      </c>
    </row>
    <row r="69" spans="1:54" ht="15.75" hidden="1">
      <c r="A69" s="13">
        <f t="shared" si="9"/>
        <v>64</v>
      </c>
      <c r="B69" s="62" t="s">
        <v>1115</v>
      </c>
      <c r="C69" s="63" t="s">
        <v>1116</v>
      </c>
      <c r="D69" s="63" t="s">
        <v>385</v>
      </c>
      <c r="E69" s="63" t="s">
        <v>1117</v>
      </c>
      <c r="F69" s="63" t="s">
        <v>1118</v>
      </c>
      <c r="G69" s="63">
        <v>14428</v>
      </c>
      <c r="H69" s="63" t="s">
        <v>486</v>
      </c>
      <c r="I69" s="63" t="s">
        <v>385</v>
      </c>
      <c r="J69" s="63" t="s">
        <v>549</v>
      </c>
      <c r="K69" s="63" t="s">
        <v>550</v>
      </c>
      <c r="L69" s="63" t="s">
        <v>1118</v>
      </c>
      <c r="M69" s="63" t="s">
        <v>1119</v>
      </c>
      <c r="N69" s="63" t="s">
        <v>1120</v>
      </c>
      <c r="O69" s="63" t="s">
        <v>1119</v>
      </c>
      <c r="P69" s="63" t="s">
        <v>1120</v>
      </c>
      <c r="Q69" s="63">
        <v>1</v>
      </c>
      <c r="R69" s="63" t="s">
        <v>540</v>
      </c>
      <c r="S69" s="63" t="s">
        <v>523</v>
      </c>
      <c r="T69" s="63" t="s">
        <v>524</v>
      </c>
      <c r="U69" s="63" t="s">
        <v>525</v>
      </c>
      <c r="V69" s="63" t="s">
        <v>526</v>
      </c>
      <c r="W69" s="63" t="s">
        <v>544</v>
      </c>
      <c r="X69" s="63" t="s">
        <v>549</v>
      </c>
      <c r="Y69" s="63">
        <v>81346192</v>
      </c>
      <c r="Z69" s="63">
        <v>0</v>
      </c>
      <c r="AA69" s="63">
        <v>81346192</v>
      </c>
      <c r="AB69" s="64">
        <v>41785</v>
      </c>
      <c r="AC69" s="64">
        <v>41824</v>
      </c>
      <c r="AD69" s="64">
        <v>43441.006481481483</v>
      </c>
      <c r="AE69" s="63" t="s">
        <v>1121</v>
      </c>
      <c r="AF69" s="63" t="s">
        <v>528</v>
      </c>
      <c r="AG69" s="63" t="s">
        <v>45</v>
      </c>
      <c r="AH69" s="64">
        <v>44273.890277777777</v>
      </c>
      <c r="AI69" s="64">
        <v>44278.888425925928</v>
      </c>
      <c r="AJ69" s="64" t="s">
        <v>486</v>
      </c>
      <c r="AK69" s="27"/>
      <c r="AL69" s="27"/>
      <c r="AM69" s="24" t="str">
        <f>IF(AG69="","",IFERROR(VLOOKUP($AG69,Listas!$C$1:$D$1000,2,0),"No existe"))</f>
        <v>ACTUACIONES</v>
      </c>
      <c r="AN69" s="3">
        <f>IF(OR(AH69="",AI69=""),0,NETWORKDAYS.INTL(AH69,AI69,1,Listas!$A$2:$A$19)-1)</f>
        <v>2</v>
      </c>
      <c r="AO69" s="16" t="str">
        <f>IF(OR(AM69="",AM69="No existe"),"No",IF(AN69&gt;=VLOOKUP(AM69,Tabla!$C$5:$I$23,7,0),"Si","No"))</f>
        <v>No</v>
      </c>
      <c r="AP69" s="3">
        <f>IF(OR(AM69="",AM69="No existe"),0,IF(AN69=0,0,IF(AN69&gt;=VLOOKUP(AM69,Tabla!$C$5:$I$23,7,0),AN69-VLOOKUP(AM69,Tabla!$C$5:$I$23,7,0),0)+1))</f>
        <v>1</v>
      </c>
      <c r="AQ69" s="4">
        <f t="shared" si="1"/>
        <v>0</v>
      </c>
      <c r="AR69" s="4">
        <f t="shared" si="2"/>
        <v>0</v>
      </c>
      <c r="AS69" s="4">
        <f t="shared" si="3"/>
        <v>0</v>
      </c>
      <c r="AT69" s="4">
        <f t="shared" si="4"/>
        <v>0</v>
      </c>
      <c r="AU69" s="4">
        <f t="shared" si="5"/>
        <v>0</v>
      </c>
      <c r="AV69" s="4">
        <f t="shared" si="6"/>
        <v>0</v>
      </c>
      <c r="AW69" s="4"/>
      <c r="AX69" s="4"/>
      <c r="AY69" s="4">
        <f t="shared" si="7"/>
        <v>0</v>
      </c>
      <c r="AZ69" s="5">
        <v>37080</v>
      </c>
      <c r="BA69" s="6">
        <f t="shared" si="8"/>
        <v>0</v>
      </c>
      <c r="BB69" s="3">
        <f>IF(OR(AM69="",AM69="No existe"),0,IF(AP69&lt;=VLOOKUP(AM69,Tabla!$C$5:$I$23,2,0),1,2))</f>
        <v>1</v>
      </c>
    </row>
    <row r="70" spans="1:54" ht="15.75" hidden="1">
      <c r="A70" s="13">
        <f t="shared" si="9"/>
        <v>65</v>
      </c>
      <c r="B70" s="62" t="s">
        <v>1122</v>
      </c>
      <c r="C70" s="63" t="s">
        <v>1123</v>
      </c>
      <c r="D70" s="63" t="s">
        <v>384</v>
      </c>
      <c r="E70" s="63" t="s">
        <v>1124</v>
      </c>
      <c r="F70" s="63" t="s">
        <v>1125</v>
      </c>
      <c r="G70" s="63">
        <v>66726</v>
      </c>
      <c r="H70" s="63" t="s">
        <v>486</v>
      </c>
      <c r="I70" s="63" t="s">
        <v>394</v>
      </c>
      <c r="J70" s="63" t="s">
        <v>682</v>
      </c>
      <c r="K70" s="63" t="s">
        <v>486</v>
      </c>
      <c r="L70" s="63" t="s">
        <v>1125</v>
      </c>
      <c r="M70" s="63" t="s">
        <v>1126</v>
      </c>
      <c r="N70" s="63" t="s">
        <v>1127</v>
      </c>
      <c r="O70" s="63" t="s">
        <v>1126</v>
      </c>
      <c r="P70" s="63" t="s">
        <v>1127</v>
      </c>
      <c r="Q70" s="63">
        <v>1</v>
      </c>
      <c r="R70" s="63" t="s">
        <v>1128</v>
      </c>
      <c r="S70" s="63" t="s">
        <v>523</v>
      </c>
      <c r="T70" s="63" t="s">
        <v>524</v>
      </c>
      <c r="U70" s="63" t="s">
        <v>525</v>
      </c>
      <c r="V70" s="63" t="s">
        <v>565</v>
      </c>
      <c r="W70" s="63" t="s">
        <v>566</v>
      </c>
      <c r="X70" s="63" t="s">
        <v>682</v>
      </c>
      <c r="Y70" s="63">
        <v>18433863</v>
      </c>
      <c r="Z70" s="63" t="s">
        <v>486</v>
      </c>
      <c r="AA70" s="63">
        <v>18433863</v>
      </c>
      <c r="AB70" s="64">
        <v>43879</v>
      </c>
      <c r="AC70" s="64">
        <v>43881</v>
      </c>
      <c r="AD70" s="64">
        <v>44091.56590277778</v>
      </c>
      <c r="AE70" s="63" t="s">
        <v>811</v>
      </c>
      <c r="AF70" s="63" t="s">
        <v>535</v>
      </c>
      <c r="AG70" s="63" t="s">
        <v>99</v>
      </c>
      <c r="AH70" s="64">
        <v>44273.885370370372</v>
      </c>
      <c r="AI70" s="64">
        <v>44273.883877314816</v>
      </c>
      <c r="AJ70" s="64" t="s">
        <v>486</v>
      </c>
      <c r="AK70" s="27"/>
      <c r="AL70" s="27"/>
      <c r="AM70" s="24" t="str">
        <f>IF(AG70="","",IFERROR(VLOOKUP($AG70,Listas!$C$1:$D$1000,2,0),"No existe"))</f>
        <v>ACTUACIONES</v>
      </c>
      <c r="AN70" s="3">
        <f>IF(OR(AH70="",AI70=""),0,NETWORKDAYS.INTL(AH70,AI70,1,Listas!$A$2:$A$19)-1)</f>
        <v>0</v>
      </c>
      <c r="AO70" s="16" t="str">
        <f>IF(OR(AM70="",AM70="No existe"),"No",IF(AN70&gt;=VLOOKUP(AM70,Tabla!$C$5:$I$23,7,0),"Si","No"))</f>
        <v>No</v>
      </c>
      <c r="AP70" s="3">
        <f>IF(OR(AM70="",AM70="No existe"),0,IF(AN70=0,0,IF(AN70&gt;=VLOOKUP(AM70,Tabla!$C$5:$I$23,7,0),AN70-VLOOKUP(AM70,Tabla!$C$5:$I$23,7,0),0)+1))</f>
        <v>0</v>
      </c>
      <c r="AQ70" s="4">
        <f t="shared" si="1"/>
        <v>0</v>
      </c>
      <c r="AR70" s="4">
        <f t="shared" si="2"/>
        <v>0</v>
      </c>
      <c r="AS70" s="4">
        <f t="shared" si="3"/>
        <v>0</v>
      </c>
      <c r="AT70" s="4">
        <f t="shared" si="4"/>
        <v>0</v>
      </c>
      <c r="AU70" s="4">
        <f t="shared" si="5"/>
        <v>0</v>
      </c>
      <c r="AV70" s="4">
        <f t="shared" si="6"/>
        <v>0</v>
      </c>
      <c r="AW70" s="4"/>
      <c r="AX70" s="4"/>
      <c r="AY70" s="4">
        <f t="shared" si="7"/>
        <v>0</v>
      </c>
      <c r="AZ70" s="5">
        <v>37080</v>
      </c>
      <c r="BA70" s="6">
        <f t="shared" si="8"/>
        <v>0</v>
      </c>
      <c r="BB70" s="3">
        <f>IF(OR(AM70="",AM70="No existe"),0,IF(AP70&lt;=VLOOKUP(AM70,Tabla!$C$5:$I$23,2,0),1,2))</f>
        <v>1</v>
      </c>
    </row>
    <row r="71" spans="1:54" ht="15.75" hidden="1">
      <c r="A71" s="13">
        <f t="shared" si="9"/>
        <v>66</v>
      </c>
      <c r="B71" s="62" t="s">
        <v>893</v>
      </c>
      <c r="C71" s="63" t="s">
        <v>894</v>
      </c>
      <c r="D71" s="63" t="s">
        <v>385</v>
      </c>
      <c r="E71" s="63" t="s">
        <v>895</v>
      </c>
      <c r="F71" s="63" t="s">
        <v>896</v>
      </c>
      <c r="G71" s="63">
        <v>3706</v>
      </c>
      <c r="H71" s="63" t="s">
        <v>486</v>
      </c>
      <c r="I71" s="63" t="s">
        <v>385</v>
      </c>
      <c r="J71" s="63" t="s">
        <v>542</v>
      </c>
      <c r="K71" s="63" t="s">
        <v>543</v>
      </c>
      <c r="L71" s="63" t="s">
        <v>896</v>
      </c>
      <c r="M71" s="63" t="s">
        <v>897</v>
      </c>
      <c r="N71" s="63" t="s">
        <v>898</v>
      </c>
      <c r="O71" s="63" t="s">
        <v>897</v>
      </c>
      <c r="P71" s="63" t="s">
        <v>898</v>
      </c>
      <c r="Q71" s="63">
        <v>1</v>
      </c>
      <c r="R71" s="63" t="s">
        <v>547</v>
      </c>
      <c r="S71" s="63" t="s">
        <v>523</v>
      </c>
      <c r="T71" s="63" t="s">
        <v>524</v>
      </c>
      <c r="U71" s="63" t="s">
        <v>525</v>
      </c>
      <c r="V71" s="63" t="s">
        <v>542</v>
      </c>
      <c r="W71" s="63" t="s">
        <v>544</v>
      </c>
      <c r="X71" s="63" t="s">
        <v>542</v>
      </c>
      <c r="Y71" s="63">
        <v>31299633</v>
      </c>
      <c r="Z71" s="63">
        <v>34585057</v>
      </c>
      <c r="AA71" s="63">
        <v>31299633</v>
      </c>
      <c r="AB71" s="64">
        <v>41712</v>
      </c>
      <c r="AC71" s="64">
        <v>42032</v>
      </c>
      <c r="AD71" s="64">
        <v>43436.216585648152</v>
      </c>
      <c r="AE71" s="63" t="s">
        <v>562</v>
      </c>
      <c r="AF71" s="63" t="s">
        <v>535</v>
      </c>
      <c r="AG71" s="63" t="s">
        <v>45</v>
      </c>
      <c r="AH71" s="64">
        <v>44273.87777777778</v>
      </c>
      <c r="AI71" s="64">
        <v>44274.875497685185</v>
      </c>
      <c r="AJ71" s="64" t="s">
        <v>486</v>
      </c>
      <c r="AK71" s="27"/>
      <c r="AL71" s="27"/>
      <c r="AM71" s="24" t="str">
        <f>IF(AG71="","",IFERROR(VLOOKUP($AG71,Listas!$C$1:$D$1000,2,0),"No existe"))</f>
        <v>ACTUACIONES</v>
      </c>
      <c r="AN71" s="3">
        <f>IF(OR(AH71="",AI71=""),0,NETWORKDAYS.INTL(AH71,AI71,1,Listas!$A$2:$A$19)-1)</f>
        <v>1</v>
      </c>
      <c r="AO71" s="16" t="str">
        <f>IF(OR(AM71="",AM71="No existe"),"No",IF(AN71&gt;=VLOOKUP(AM71,Tabla!$C$5:$I$23,7,0),"Si","No"))</f>
        <v>No</v>
      </c>
      <c r="AP71" s="3">
        <f>IF(OR(AM71="",AM71="No existe"),0,IF(AN71=0,0,IF(AN71&gt;=VLOOKUP(AM71,Tabla!$C$5:$I$23,7,0),AN71-VLOOKUP(AM71,Tabla!$C$5:$I$23,7,0),0)+1))</f>
        <v>1</v>
      </c>
      <c r="AQ71" s="4">
        <f t="shared" ref="AQ71:AQ134" si="10">IF(AND(AM71="Liquidación del credito",AP71&gt;=1,AP71&lt;2),0.2%,IF(AND(AM71="Liquidación del credito",AP71&gt;=2),0.5%,0))</f>
        <v>0</v>
      </c>
      <c r="AR71" s="4">
        <f t="shared" ref="AR71:AR134" si="11">IF(AND(AM71="Genérica",AP71&gt;=3,AP71&lt;7),2%,IF(AND(AM71="Genérica",AP71&gt;=7),5%,0))</f>
        <v>0</v>
      </c>
      <c r="AS71" s="4">
        <f t="shared" ref="AS71:AS134" si="12">IF(AND(AM71="Sentencia",AP71&gt;=2,AP71&lt;=5),3%,IF(AND(AM71="Sentencia",AP71&gt;=6),6%,0))</f>
        <v>0</v>
      </c>
      <c r="AT71" s="4">
        <f t="shared" ref="AT71:AT134" si="13">IF(OR(AK71="SI",AK71=""),0,IF(AND(AK71="NO",OR(AG71="EXCEPCIONES DE FONDO O MERITO",AG71="PRESENTACION DE RECURSO DE APELACION CONTRA SENTENCIA",AG71="CONTESTACION DE LA DEMANDA",AG71="PRESENTACION DE EXCEPCIONES PREVIAS"),$AK$4=1),20%,IF(AND(AK71="NO",OR(AG71="EXCEPCIONES DE FONDO O MERITO",AG71="PRESENTACION DE RECURSO DE APELACION CONTRA SENTENCIA",AG71="CONTESTACION DE LA DEMANDA",AG71="PRESENTACION DE EXCEPCIONES PREVIAS"),$AK$4&gt;1),30%,0)))</f>
        <v>0</v>
      </c>
      <c r="AU71" s="4">
        <f t="shared" ref="AU71:AU134" si="14">IF(OR(AK71="SI",AK71=""),0,IF(AND(AK71="NO",(IFERROR(SEARCH("AUDIENCIA",AG71,1),0))&gt;0,$AK$4=1),5%,IF(AND(AK71="NO",(IFERROR(SEARCH("AUDIENCIA",AG71,1),0))&gt;0,$AK$4&gt;1),10%,0)))</f>
        <v>0</v>
      </c>
      <c r="AV71" s="4">
        <f t="shared" ref="AV71:AV134" si="15">IF(OR(AK71="SI",AK71=""),0,IF(AND(AK71="NO",AG71="PRESENTACION DE LA DEMANDA DE RECONVENCION"),2%,0))</f>
        <v>0</v>
      </c>
      <c r="AW71" s="4"/>
      <c r="AX71" s="4"/>
      <c r="AY71" s="4">
        <f t="shared" ref="AY71:AY134" si="16">SUM(AQ71:AX71)</f>
        <v>0</v>
      </c>
      <c r="AZ71" s="5">
        <v>37080</v>
      </c>
      <c r="BA71" s="6">
        <f t="shared" ref="BA71:BA134" si="17">ROUND(AY71*AZ71,0)</f>
        <v>0</v>
      </c>
      <c r="BB71" s="3">
        <f>IF(OR(AM71="",AM71="No existe"),0,IF(AP71&lt;=VLOOKUP(AM71,Tabla!$C$5:$I$23,2,0),1,2))</f>
        <v>1</v>
      </c>
    </row>
    <row r="72" spans="1:54" ht="15.75" hidden="1">
      <c r="A72" s="13">
        <f t="shared" ref="A72:A135" si="18">+A71+1</f>
        <v>67</v>
      </c>
      <c r="B72" s="62" t="s">
        <v>400</v>
      </c>
      <c r="C72" s="63" t="s">
        <v>401</v>
      </c>
      <c r="D72" s="63" t="s">
        <v>384</v>
      </c>
      <c r="E72" s="63" t="s">
        <v>1015</v>
      </c>
      <c r="F72" s="63" t="s">
        <v>576</v>
      </c>
      <c r="G72" s="63">
        <v>3774</v>
      </c>
      <c r="H72" s="63" t="s">
        <v>486</v>
      </c>
      <c r="I72" s="63" t="s">
        <v>385</v>
      </c>
      <c r="J72" s="63" t="s">
        <v>577</v>
      </c>
      <c r="K72" s="63" t="s">
        <v>578</v>
      </c>
      <c r="L72" s="63" t="s">
        <v>576</v>
      </c>
      <c r="M72" s="63" t="s">
        <v>1016</v>
      </c>
      <c r="N72" s="63" t="s">
        <v>579</v>
      </c>
      <c r="O72" s="63" t="s">
        <v>1017</v>
      </c>
      <c r="P72" s="63" t="s">
        <v>580</v>
      </c>
      <c r="Q72" s="63">
        <v>2</v>
      </c>
      <c r="R72" s="63" t="s">
        <v>581</v>
      </c>
      <c r="S72" s="63" t="s">
        <v>523</v>
      </c>
      <c r="T72" s="63" t="s">
        <v>524</v>
      </c>
      <c r="U72" s="63" t="s">
        <v>525</v>
      </c>
      <c r="V72" s="63" t="s">
        <v>526</v>
      </c>
      <c r="W72" s="63" t="s">
        <v>544</v>
      </c>
      <c r="X72" s="63" t="s">
        <v>577</v>
      </c>
      <c r="Y72" s="63">
        <v>25519303</v>
      </c>
      <c r="Z72" s="63">
        <v>27119254</v>
      </c>
      <c r="AA72" s="63">
        <v>25519303</v>
      </c>
      <c r="AB72" s="64">
        <v>42025</v>
      </c>
      <c r="AC72" s="64">
        <v>42090</v>
      </c>
      <c r="AD72" s="64">
        <v>43436.225856481484</v>
      </c>
      <c r="AE72" s="63" t="s">
        <v>582</v>
      </c>
      <c r="AF72" s="63" t="s">
        <v>535</v>
      </c>
      <c r="AG72" s="63" t="s">
        <v>548</v>
      </c>
      <c r="AH72" s="64">
        <v>44273.87222222222</v>
      </c>
      <c r="AI72" s="64">
        <v>44274.870138888888</v>
      </c>
      <c r="AJ72" s="64" t="s">
        <v>486</v>
      </c>
      <c r="AK72" s="27"/>
      <c r="AL72" s="27"/>
      <c r="AM72" s="24" t="str">
        <f>IF(AG72="","",IFERROR(VLOOKUP($AG72,Listas!$C$1:$D$1000,2,0),"No existe"))</f>
        <v>No existe</v>
      </c>
      <c r="AN72" s="3">
        <f>IF(OR(AH72="",AI72=""),0,NETWORKDAYS.INTL(AH72,AI72,1,Listas!$A$2:$A$19)-1)</f>
        <v>1</v>
      </c>
      <c r="AO72" s="16" t="str">
        <f>IF(OR(AM72="",AM72="No existe"),"No",IF(AN72&gt;=VLOOKUP(AM72,Tabla!$C$5:$I$23,7,0),"Si","No"))</f>
        <v>No</v>
      </c>
      <c r="AP72" s="3">
        <f>IF(OR(AM72="",AM72="No existe"),0,IF(AN72=0,0,IF(AN72&gt;=VLOOKUP(AM72,Tabla!$C$5:$I$23,7,0),AN72-VLOOKUP(AM72,Tabla!$C$5:$I$23,7,0),0)+1))</f>
        <v>0</v>
      </c>
      <c r="AQ72" s="4">
        <f t="shared" si="10"/>
        <v>0</v>
      </c>
      <c r="AR72" s="4">
        <f t="shared" si="11"/>
        <v>0</v>
      </c>
      <c r="AS72" s="4">
        <f t="shared" si="12"/>
        <v>0</v>
      </c>
      <c r="AT72" s="4">
        <f t="shared" si="13"/>
        <v>0</v>
      </c>
      <c r="AU72" s="4">
        <f t="shared" si="14"/>
        <v>0</v>
      </c>
      <c r="AV72" s="4">
        <f t="shared" si="15"/>
        <v>0</v>
      </c>
      <c r="AW72" s="4"/>
      <c r="AX72" s="4"/>
      <c r="AY72" s="4">
        <f t="shared" si="16"/>
        <v>0</v>
      </c>
      <c r="AZ72" s="5">
        <v>37080</v>
      </c>
      <c r="BA72" s="6">
        <f t="shared" si="17"/>
        <v>0</v>
      </c>
      <c r="BB72" s="3">
        <f>IF(OR(AM72="",AM72="No existe"),0,IF(AP72&lt;=VLOOKUP(AM72,Tabla!$C$5:$I$23,2,0),1,2))</f>
        <v>0</v>
      </c>
    </row>
    <row r="73" spans="1:54" ht="15.75" hidden="1">
      <c r="A73" s="13">
        <f t="shared" si="18"/>
        <v>68</v>
      </c>
      <c r="B73" s="62" t="s">
        <v>419</v>
      </c>
      <c r="C73" s="63" t="s">
        <v>420</v>
      </c>
      <c r="D73" s="63" t="s">
        <v>384</v>
      </c>
      <c r="E73" s="63" t="s">
        <v>1129</v>
      </c>
      <c r="F73" s="63" t="s">
        <v>624</v>
      </c>
      <c r="G73" s="63">
        <v>12203</v>
      </c>
      <c r="H73" s="63" t="s">
        <v>486</v>
      </c>
      <c r="I73" s="63" t="s">
        <v>385</v>
      </c>
      <c r="J73" s="63" t="s">
        <v>549</v>
      </c>
      <c r="K73" s="63" t="s">
        <v>550</v>
      </c>
      <c r="L73" s="63" t="s">
        <v>624</v>
      </c>
      <c r="M73" s="63" t="s">
        <v>1130</v>
      </c>
      <c r="N73" s="63" t="s">
        <v>625</v>
      </c>
      <c r="O73" s="63" t="s">
        <v>1130</v>
      </c>
      <c r="P73" s="63" t="s">
        <v>625</v>
      </c>
      <c r="Q73" s="63">
        <v>1</v>
      </c>
      <c r="R73" s="63" t="s">
        <v>626</v>
      </c>
      <c r="S73" s="63" t="s">
        <v>523</v>
      </c>
      <c r="T73" s="63" t="s">
        <v>524</v>
      </c>
      <c r="U73" s="63" t="s">
        <v>525</v>
      </c>
      <c r="V73" s="63" t="s">
        <v>526</v>
      </c>
      <c r="W73" s="63" t="s">
        <v>544</v>
      </c>
      <c r="X73" s="63" t="s">
        <v>549</v>
      </c>
      <c r="Y73" s="63">
        <v>6319225</v>
      </c>
      <c r="Z73" s="63">
        <v>0</v>
      </c>
      <c r="AA73" s="63">
        <v>6319225</v>
      </c>
      <c r="AB73" s="64">
        <v>42535</v>
      </c>
      <c r="AC73" s="64">
        <v>42548</v>
      </c>
      <c r="AD73" s="64">
        <v>43440.839988425927</v>
      </c>
      <c r="AE73" s="63" t="s">
        <v>588</v>
      </c>
      <c r="AF73" s="63" t="s">
        <v>528</v>
      </c>
      <c r="AG73" s="63" t="s">
        <v>573</v>
      </c>
      <c r="AH73" s="64">
        <v>44273.865972222222</v>
      </c>
      <c r="AI73" s="64">
        <v>44274.864548611113</v>
      </c>
      <c r="AJ73" s="64" t="s">
        <v>486</v>
      </c>
      <c r="AK73" s="27"/>
      <c r="AL73" s="27"/>
      <c r="AM73" s="24" t="str">
        <f>IF(AG73="","",IFERROR(VLOOKUP($AG73,Listas!$C$1:$D$1000,2,0),"No existe"))</f>
        <v>No existe</v>
      </c>
      <c r="AN73" s="3">
        <f>IF(OR(AH73="",AI73=""),0,NETWORKDAYS.INTL(AH73,AI73,1,Listas!$A$2:$A$19)-1)</f>
        <v>1</v>
      </c>
      <c r="AO73" s="16" t="str">
        <f>IF(OR(AM73="",AM73="No existe"),"No",IF(AN73&gt;=VLOOKUP(AM73,Tabla!$C$5:$I$23,7,0),"Si","No"))</f>
        <v>No</v>
      </c>
      <c r="AP73" s="3">
        <f>IF(OR(AM73="",AM73="No existe"),0,IF(AN73=0,0,IF(AN73&gt;=VLOOKUP(AM73,Tabla!$C$5:$I$23,7,0),AN73-VLOOKUP(AM73,Tabla!$C$5:$I$23,7,0),0)+1))</f>
        <v>0</v>
      </c>
      <c r="AQ73" s="4">
        <f t="shared" si="10"/>
        <v>0</v>
      </c>
      <c r="AR73" s="4">
        <f t="shared" si="11"/>
        <v>0</v>
      </c>
      <c r="AS73" s="4">
        <f t="shared" si="12"/>
        <v>0</v>
      </c>
      <c r="AT73" s="4">
        <f t="shared" si="13"/>
        <v>0</v>
      </c>
      <c r="AU73" s="4">
        <f t="shared" si="14"/>
        <v>0</v>
      </c>
      <c r="AV73" s="4">
        <f t="shared" si="15"/>
        <v>0</v>
      </c>
      <c r="AW73" s="4"/>
      <c r="AX73" s="4"/>
      <c r="AY73" s="4">
        <f t="shared" si="16"/>
        <v>0</v>
      </c>
      <c r="AZ73" s="5">
        <v>37080</v>
      </c>
      <c r="BA73" s="6">
        <f t="shared" si="17"/>
        <v>0</v>
      </c>
      <c r="BB73" s="3">
        <f>IF(OR(AM73="",AM73="No existe"),0,IF(AP73&lt;=VLOOKUP(AM73,Tabla!$C$5:$I$23,2,0),1,2))</f>
        <v>0</v>
      </c>
    </row>
    <row r="74" spans="1:54" ht="15.75" hidden="1">
      <c r="A74" s="13">
        <f t="shared" si="18"/>
        <v>69</v>
      </c>
      <c r="B74" s="62" t="s">
        <v>1078</v>
      </c>
      <c r="C74" s="63" t="s">
        <v>486</v>
      </c>
      <c r="D74" s="63" t="s">
        <v>384</v>
      </c>
      <c r="E74" s="63" t="s">
        <v>1079</v>
      </c>
      <c r="F74" s="63" t="s">
        <v>1080</v>
      </c>
      <c r="G74" s="63">
        <v>69666</v>
      </c>
      <c r="H74" s="63" t="s">
        <v>486</v>
      </c>
      <c r="I74" s="63" t="s">
        <v>385</v>
      </c>
      <c r="J74" s="63" t="s">
        <v>542</v>
      </c>
      <c r="K74" s="63" t="s">
        <v>591</v>
      </c>
      <c r="L74" s="63" t="s">
        <v>1080</v>
      </c>
      <c r="M74" s="63" t="s">
        <v>1081</v>
      </c>
      <c r="N74" s="63" t="s">
        <v>1082</v>
      </c>
      <c r="O74" s="63" t="s">
        <v>1081</v>
      </c>
      <c r="P74" s="63" t="s">
        <v>1082</v>
      </c>
      <c r="Q74" s="63">
        <v>1</v>
      </c>
      <c r="R74" s="63" t="s">
        <v>1083</v>
      </c>
      <c r="S74" s="63" t="s">
        <v>523</v>
      </c>
      <c r="T74" s="63" t="s">
        <v>524</v>
      </c>
      <c r="U74" s="63" t="s">
        <v>525</v>
      </c>
      <c r="V74" s="63" t="s">
        <v>542</v>
      </c>
      <c r="W74" s="63" t="s">
        <v>544</v>
      </c>
      <c r="X74" s="63" t="s">
        <v>542</v>
      </c>
      <c r="Y74" s="63" t="s">
        <v>486</v>
      </c>
      <c r="Z74" s="63" t="s">
        <v>486</v>
      </c>
      <c r="AA74" s="63" t="s">
        <v>486</v>
      </c>
      <c r="AB74" s="64">
        <v>44102</v>
      </c>
      <c r="AC74" s="64">
        <v>44238</v>
      </c>
      <c r="AD74" s="64">
        <v>44242.594201388885</v>
      </c>
      <c r="AE74" s="63" t="s">
        <v>834</v>
      </c>
      <c r="AF74" s="63" t="s">
        <v>596</v>
      </c>
      <c r="AG74" s="63" t="s">
        <v>45</v>
      </c>
      <c r="AH74" s="64">
        <v>44273.864583333336</v>
      </c>
      <c r="AI74" s="64">
        <v>44274.862476851849</v>
      </c>
      <c r="AJ74" s="64" t="s">
        <v>486</v>
      </c>
      <c r="AK74" s="27"/>
      <c r="AL74" s="27"/>
      <c r="AM74" s="24" t="str">
        <f>IF(AG74="","",IFERROR(VLOOKUP($AG74,Listas!$C$1:$D$1000,2,0),"No existe"))</f>
        <v>ACTUACIONES</v>
      </c>
      <c r="AN74" s="3">
        <f>IF(OR(AH74="",AI74=""),0,NETWORKDAYS.INTL(AH74,AI74,1,Listas!$A$2:$A$19)-1)</f>
        <v>1</v>
      </c>
      <c r="AO74" s="16" t="str">
        <f>IF(OR(AM74="",AM74="No existe"),"No",IF(AN74&gt;=VLOOKUP(AM74,Tabla!$C$5:$I$23,7,0),"Si","No"))</f>
        <v>No</v>
      </c>
      <c r="AP74" s="3">
        <f>IF(OR(AM74="",AM74="No existe"),0,IF(AN74=0,0,IF(AN74&gt;=VLOOKUP(AM74,Tabla!$C$5:$I$23,7,0),AN74-VLOOKUP(AM74,Tabla!$C$5:$I$23,7,0),0)+1))</f>
        <v>1</v>
      </c>
      <c r="AQ74" s="4">
        <f t="shared" si="10"/>
        <v>0</v>
      </c>
      <c r="AR74" s="4">
        <f t="shared" si="11"/>
        <v>0</v>
      </c>
      <c r="AS74" s="4">
        <f t="shared" si="12"/>
        <v>0</v>
      </c>
      <c r="AT74" s="4">
        <f t="shared" si="13"/>
        <v>0</v>
      </c>
      <c r="AU74" s="4">
        <f t="shared" si="14"/>
        <v>0</v>
      </c>
      <c r="AV74" s="4">
        <f t="shared" si="15"/>
        <v>0</v>
      </c>
      <c r="AW74" s="4"/>
      <c r="AX74" s="4"/>
      <c r="AY74" s="4">
        <f t="shared" si="16"/>
        <v>0</v>
      </c>
      <c r="AZ74" s="5">
        <v>37080</v>
      </c>
      <c r="BA74" s="6">
        <f t="shared" si="17"/>
        <v>0</v>
      </c>
      <c r="BB74" s="3">
        <f>IF(OR(AM74="",AM74="No existe"),0,IF(AP74&lt;=VLOOKUP(AM74,Tabla!$C$5:$I$23,2,0),1,2))</f>
        <v>1</v>
      </c>
    </row>
    <row r="75" spans="1:54" ht="15.75" hidden="1">
      <c r="A75" s="13">
        <f t="shared" si="18"/>
        <v>70</v>
      </c>
      <c r="B75" s="62" t="s">
        <v>1131</v>
      </c>
      <c r="C75" s="63" t="s">
        <v>1132</v>
      </c>
      <c r="D75" s="63" t="s">
        <v>384</v>
      </c>
      <c r="E75" s="63" t="s">
        <v>1133</v>
      </c>
      <c r="F75" s="63" t="s">
        <v>1134</v>
      </c>
      <c r="G75" s="63">
        <v>3926</v>
      </c>
      <c r="H75" s="63" t="s">
        <v>486</v>
      </c>
      <c r="I75" s="63" t="s">
        <v>385</v>
      </c>
      <c r="J75" s="63" t="s">
        <v>542</v>
      </c>
      <c r="K75" s="63" t="s">
        <v>667</v>
      </c>
      <c r="L75" s="63" t="s">
        <v>1134</v>
      </c>
      <c r="M75" s="63" t="s">
        <v>1135</v>
      </c>
      <c r="N75" s="63" t="s">
        <v>1136</v>
      </c>
      <c r="O75" s="63" t="s">
        <v>1137</v>
      </c>
      <c r="P75" s="63" t="s">
        <v>1138</v>
      </c>
      <c r="Q75" s="63">
        <v>1</v>
      </c>
      <c r="R75" s="63" t="s">
        <v>761</v>
      </c>
      <c r="S75" s="63" t="s">
        <v>523</v>
      </c>
      <c r="T75" s="63" t="s">
        <v>524</v>
      </c>
      <c r="U75" s="63" t="s">
        <v>525</v>
      </c>
      <c r="V75" s="63" t="s">
        <v>542</v>
      </c>
      <c r="W75" s="63" t="s">
        <v>566</v>
      </c>
      <c r="X75" s="63" t="s">
        <v>542</v>
      </c>
      <c r="Y75" s="63">
        <v>2500000</v>
      </c>
      <c r="Z75" s="63">
        <v>2527254</v>
      </c>
      <c r="AA75" s="63">
        <v>2500000</v>
      </c>
      <c r="AB75" s="64">
        <v>42696</v>
      </c>
      <c r="AC75" s="64">
        <v>42702</v>
      </c>
      <c r="AD75" s="64">
        <v>43436.254259259258</v>
      </c>
      <c r="AE75" s="63" t="s">
        <v>595</v>
      </c>
      <c r="AF75" s="63" t="s">
        <v>535</v>
      </c>
      <c r="AG75" s="63" t="s">
        <v>58</v>
      </c>
      <c r="AH75" s="64">
        <v>44273.857442129629</v>
      </c>
      <c r="AI75" s="64">
        <v>44273.855729166666</v>
      </c>
      <c r="AJ75" s="64" t="s">
        <v>486</v>
      </c>
      <c r="AK75" s="27"/>
      <c r="AL75" s="27"/>
      <c r="AM75" s="24" t="str">
        <f>IF(AG75="","",IFERROR(VLOOKUP($AG75,Listas!$C$1:$D$1000,2,0),"No existe"))</f>
        <v>SENTENCIAS</v>
      </c>
      <c r="AN75" s="3">
        <f>IF(OR(AH75="",AI75=""),0,NETWORKDAYS.INTL(AH75,AI75,1,Listas!$A$2:$A$19)-1)</f>
        <v>0</v>
      </c>
      <c r="AO75" s="16" t="str">
        <f>IF(OR(AM75="",AM75="No existe"),"No",IF(AN75&gt;=VLOOKUP(AM75,Tabla!$C$5:$I$23,7,0),"Si","No"))</f>
        <v>No</v>
      </c>
      <c r="AP75" s="3">
        <f>IF(OR(AM75="",AM75="No existe"),0,IF(AN75=0,0,IF(AN75&gt;=VLOOKUP(AM75,Tabla!$C$5:$I$23,7,0),AN75-VLOOKUP(AM75,Tabla!$C$5:$I$23,7,0),0)+1))</f>
        <v>0</v>
      </c>
      <c r="AQ75" s="4">
        <f t="shared" si="10"/>
        <v>0</v>
      </c>
      <c r="AR75" s="4">
        <f t="shared" si="11"/>
        <v>0</v>
      </c>
      <c r="AS75" s="4">
        <f t="shared" si="12"/>
        <v>0</v>
      </c>
      <c r="AT75" s="4">
        <f t="shared" si="13"/>
        <v>0</v>
      </c>
      <c r="AU75" s="4">
        <f t="shared" si="14"/>
        <v>0</v>
      </c>
      <c r="AV75" s="4">
        <f t="shared" si="15"/>
        <v>0</v>
      </c>
      <c r="AW75" s="4"/>
      <c r="AX75" s="4"/>
      <c r="AY75" s="4">
        <f t="shared" si="16"/>
        <v>0</v>
      </c>
      <c r="AZ75" s="5">
        <v>37080</v>
      </c>
      <c r="BA75" s="6">
        <f t="shared" si="17"/>
        <v>0</v>
      </c>
      <c r="BB75" s="3">
        <f>IF(OR(AM75="",AM75="No existe"),0,IF(AP75&lt;=VLOOKUP(AM75,Tabla!$C$5:$I$23,2,0),1,2))</f>
        <v>1</v>
      </c>
    </row>
    <row r="76" spans="1:54" ht="15.75" hidden="1">
      <c r="A76" s="13">
        <f t="shared" si="18"/>
        <v>71</v>
      </c>
      <c r="B76" s="62" t="s">
        <v>466</v>
      </c>
      <c r="C76" s="63" t="s">
        <v>467</v>
      </c>
      <c r="D76" s="63" t="s">
        <v>384</v>
      </c>
      <c r="E76" s="63" t="s">
        <v>1139</v>
      </c>
      <c r="F76" s="63" t="s">
        <v>729</v>
      </c>
      <c r="G76" s="63">
        <v>31706</v>
      </c>
      <c r="H76" s="63" t="s">
        <v>486</v>
      </c>
      <c r="I76" s="63" t="s">
        <v>446</v>
      </c>
      <c r="J76" s="63" t="s">
        <v>637</v>
      </c>
      <c r="K76" s="63" t="s">
        <v>638</v>
      </c>
      <c r="L76" s="63" t="s">
        <v>729</v>
      </c>
      <c r="M76" s="63" t="s">
        <v>1140</v>
      </c>
      <c r="N76" s="63" t="s">
        <v>730</v>
      </c>
      <c r="O76" s="63" t="s">
        <v>1140</v>
      </c>
      <c r="P76" s="63" t="s">
        <v>730</v>
      </c>
      <c r="Q76" s="63">
        <v>1</v>
      </c>
      <c r="R76" s="63" t="s">
        <v>731</v>
      </c>
      <c r="S76" s="63" t="s">
        <v>523</v>
      </c>
      <c r="T76" s="63" t="s">
        <v>524</v>
      </c>
      <c r="U76" s="63" t="s">
        <v>525</v>
      </c>
      <c r="V76" s="63" t="s">
        <v>526</v>
      </c>
      <c r="W76" s="63" t="s">
        <v>544</v>
      </c>
      <c r="X76" s="63" t="s">
        <v>637</v>
      </c>
      <c r="Y76" s="63">
        <v>73344470</v>
      </c>
      <c r="Z76" s="63">
        <v>0</v>
      </c>
      <c r="AA76" s="63">
        <v>73344470</v>
      </c>
      <c r="AB76" s="64">
        <v>43356</v>
      </c>
      <c r="AC76" s="64">
        <v>43404</v>
      </c>
      <c r="AD76" s="64">
        <v>43566.577476851853</v>
      </c>
      <c r="AE76" s="63" t="s">
        <v>732</v>
      </c>
      <c r="AF76" s="63" t="s">
        <v>535</v>
      </c>
      <c r="AG76" s="63" t="s">
        <v>37</v>
      </c>
      <c r="AH76" s="64">
        <v>44273.846250000002</v>
      </c>
      <c r="AI76" s="64">
        <v>44273.844259259262</v>
      </c>
      <c r="AJ76" s="64" t="s">
        <v>486</v>
      </c>
      <c r="AK76" s="27"/>
      <c r="AL76" s="27"/>
      <c r="AM76" s="24" t="str">
        <f>IF(AG76="","",IFERROR(VLOOKUP($AG76,Listas!$C$1:$D$1000,2,0),"No existe"))</f>
        <v>ACTUACIONES</v>
      </c>
      <c r="AN76" s="3">
        <f>IF(OR(AH76="",AI76=""),0,NETWORKDAYS.INTL(AH76,AI76,1,Listas!$A$2:$A$19)-1)</f>
        <v>0</v>
      </c>
      <c r="AO76" s="16" t="str">
        <f>IF(OR(AM76="",AM76="No existe"),"No",IF(AN76&gt;=VLOOKUP(AM76,Tabla!$C$5:$I$23,7,0),"Si","No"))</f>
        <v>No</v>
      </c>
      <c r="AP76" s="3">
        <f>IF(OR(AM76="",AM76="No existe"),0,IF(AN76=0,0,IF(AN76&gt;=VLOOKUP(AM76,Tabla!$C$5:$I$23,7,0),AN76-VLOOKUP(AM76,Tabla!$C$5:$I$23,7,0),0)+1))</f>
        <v>0</v>
      </c>
      <c r="AQ76" s="4">
        <f t="shared" si="10"/>
        <v>0</v>
      </c>
      <c r="AR76" s="4">
        <f t="shared" si="11"/>
        <v>0</v>
      </c>
      <c r="AS76" s="4">
        <f t="shared" si="12"/>
        <v>0</v>
      </c>
      <c r="AT76" s="4">
        <f t="shared" si="13"/>
        <v>0</v>
      </c>
      <c r="AU76" s="4">
        <f t="shared" si="14"/>
        <v>0</v>
      </c>
      <c r="AV76" s="4">
        <f t="shared" si="15"/>
        <v>0</v>
      </c>
      <c r="AW76" s="4"/>
      <c r="AX76" s="4"/>
      <c r="AY76" s="4">
        <f t="shared" si="16"/>
        <v>0</v>
      </c>
      <c r="AZ76" s="5">
        <v>37080</v>
      </c>
      <c r="BA76" s="6">
        <f t="shared" si="17"/>
        <v>0</v>
      </c>
      <c r="BB76" s="3">
        <f>IF(OR(AM76="",AM76="No existe"),0,IF(AP76&lt;=VLOOKUP(AM76,Tabla!$C$5:$I$23,2,0),1,2))</f>
        <v>1</v>
      </c>
    </row>
    <row r="77" spans="1:54" ht="15.75" hidden="1">
      <c r="A77" s="13">
        <f t="shared" si="18"/>
        <v>72</v>
      </c>
      <c r="B77" s="62" t="s">
        <v>436</v>
      </c>
      <c r="C77" s="63" t="s">
        <v>437</v>
      </c>
      <c r="D77" s="63" t="s">
        <v>384</v>
      </c>
      <c r="E77" s="63" t="s">
        <v>1141</v>
      </c>
      <c r="F77" s="63" t="s">
        <v>654</v>
      </c>
      <c r="G77" s="63">
        <v>12342</v>
      </c>
      <c r="H77" s="63" t="s">
        <v>486</v>
      </c>
      <c r="I77" s="63" t="s">
        <v>385</v>
      </c>
      <c r="J77" s="63" t="s">
        <v>542</v>
      </c>
      <c r="K77" s="63" t="s">
        <v>543</v>
      </c>
      <c r="L77" s="63" t="s">
        <v>654</v>
      </c>
      <c r="M77" s="63" t="s">
        <v>1142</v>
      </c>
      <c r="N77" s="63" t="s">
        <v>655</v>
      </c>
      <c r="O77" s="63" t="s">
        <v>1143</v>
      </c>
      <c r="P77" s="63" t="s">
        <v>656</v>
      </c>
      <c r="Q77" s="63">
        <v>1</v>
      </c>
      <c r="R77" s="63" t="s">
        <v>650</v>
      </c>
      <c r="S77" s="63" t="s">
        <v>523</v>
      </c>
      <c r="T77" s="63" t="s">
        <v>524</v>
      </c>
      <c r="U77" s="63" t="s">
        <v>525</v>
      </c>
      <c r="V77" s="63" t="s">
        <v>542</v>
      </c>
      <c r="W77" s="63" t="s">
        <v>544</v>
      </c>
      <c r="X77" s="63" t="s">
        <v>542</v>
      </c>
      <c r="Y77" s="63">
        <v>32292265</v>
      </c>
      <c r="Z77" s="63">
        <v>31546860</v>
      </c>
      <c r="AA77" s="63">
        <v>32292265</v>
      </c>
      <c r="AB77" s="64">
        <v>42628</v>
      </c>
      <c r="AC77" s="64">
        <v>42981</v>
      </c>
      <c r="AD77" s="64">
        <v>43440.850370370368</v>
      </c>
      <c r="AE77" s="63" t="s">
        <v>651</v>
      </c>
      <c r="AF77" s="63" t="s">
        <v>535</v>
      </c>
      <c r="AG77" s="63" t="s">
        <v>529</v>
      </c>
      <c r="AH77" s="64">
        <v>44273.838888888888</v>
      </c>
      <c r="AI77" s="64">
        <v>44274.836655092593</v>
      </c>
      <c r="AJ77" s="64" t="s">
        <v>486</v>
      </c>
      <c r="AK77" s="27"/>
      <c r="AL77" s="27"/>
      <c r="AM77" s="24" t="str">
        <f>IF(AG77="","",IFERROR(VLOOKUP($AG77,Listas!$C$1:$D$1000,2,0),"No existe"))</f>
        <v>No existe</v>
      </c>
      <c r="AN77" s="3">
        <f>IF(OR(AH77="",AI77=""),0,NETWORKDAYS.INTL(AH77,AI77,1,Listas!$A$2:$A$19)-1)</f>
        <v>1</v>
      </c>
      <c r="AO77" s="16" t="str">
        <f>IF(OR(AM77="",AM77="No existe"),"No",IF(AN77&gt;=VLOOKUP(AM77,Tabla!$C$5:$I$23,7,0),"Si","No"))</f>
        <v>No</v>
      </c>
      <c r="AP77" s="3">
        <f>IF(OR(AM77="",AM77="No existe"),0,IF(AN77=0,0,IF(AN77&gt;=VLOOKUP(AM77,Tabla!$C$5:$I$23,7,0),AN77-VLOOKUP(AM77,Tabla!$C$5:$I$23,7,0),0)+1))</f>
        <v>0</v>
      </c>
      <c r="AQ77" s="4">
        <f t="shared" si="10"/>
        <v>0</v>
      </c>
      <c r="AR77" s="4">
        <f t="shared" si="11"/>
        <v>0</v>
      </c>
      <c r="AS77" s="4">
        <f t="shared" si="12"/>
        <v>0</v>
      </c>
      <c r="AT77" s="4">
        <f t="shared" si="13"/>
        <v>0</v>
      </c>
      <c r="AU77" s="4">
        <f t="shared" si="14"/>
        <v>0</v>
      </c>
      <c r="AV77" s="4">
        <f t="shared" si="15"/>
        <v>0</v>
      </c>
      <c r="AW77" s="4"/>
      <c r="AX77" s="4"/>
      <c r="AY77" s="4">
        <f t="shared" si="16"/>
        <v>0</v>
      </c>
      <c r="AZ77" s="5">
        <v>37080</v>
      </c>
      <c r="BA77" s="6">
        <f t="shared" si="17"/>
        <v>0</v>
      </c>
      <c r="BB77" s="3">
        <f>IF(OR(AM77="",AM77="No existe"),0,IF(AP77&lt;=VLOOKUP(AM77,Tabla!$C$5:$I$23,2,0),1,2))</f>
        <v>0</v>
      </c>
    </row>
    <row r="78" spans="1:54" ht="15.75" hidden="1">
      <c r="A78" s="13">
        <f t="shared" si="18"/>
        <v>73</v>
      </c>
      <c r="B78" s="62" t="s">
        <v>472</v>
      </c>
      <c r="C78" s="63" t="s">
        <v>473</v>
      </c>
      <c r="D78" s="63" t="s">
        <v>384</v>
      </c>
      <c r="E78" s="63" t="s">
        <v>1144</v>
      </c>
      <c r="F78" s="63" t="s">
        <v>741</v>
      </c>
      <c r="G78" s="63">
        <v>31759</v>
      </c>
      <c r="H78" s="63" t="s">
        <v>486</v>
      </c>
      <c r="I78" s="63" t="s">
        <v>385</v>
      </c>
      <c r="J78" s="63" t="s">
        <v>637</v>
      </c>
      <c r="K78" s="63" t="s">
        <v>638</v>
      </c>
      <c r="L78" s="63" t="s">
        <v>741</v>
      </c>
      <c r="M78" s="63" t="s">
        <v>1145</v>
      </c>
      <c r="N78" s="63" t="s">
        <v>742</v>
      </c>
      <c r="O78" s="63" t="s">
        <v>1145</v>
      </c>
      <c r="P78" s="63" t="s">
        <v>742</v>
      </c>
      <c r="Q78" s="63">
        <v>1</v>
      </c>
      <c r="R78" s="63" t="s">
        <v>675</v>
      </c>
      <c r="S78" s="63" t="s">
        <v>523</v>
      </c>
      <c r="T78" s="63" t="s">
        <v>524</v>
      </c>
      <c r="U78" s="63" t="s">
        <v>525</v>
      </c>
      <c r="V78" s="63" t="s">
        <v>526</v>
      </c>
      <c r="W78" s="63" t="s">
        <v>544</v>
      </c>
      <c r="X78" s="63" t="s">
        <v>637</v>
      </c>
      <c r="Y78" s="63">
        <v>9049588</v>
      </c>
      <c r="Z78" s="63">
        <v>0</v>
      </c>
      <c r="AA78" s="63">
        <v>9049588</v>
      </c>
      <c r="AB78" s="64">
        <v>43488</v>
      </c>
      <c r="AC78" s="64">
        <v>43558</v>
      </c>
      <c r="AD78" s="64">
        <v>43567.345520833333</v>
      </c>
      <c r="AE78" s="63" t="s">
        <v>743</v>
      </c>
      <c r="AF78" s="63" t="s">
        <v>528</v>
      </c>
      <c r="AG78" s="63" t="s">
        <v>583</v>
      </c>
      <c r="AH78" s="64">
        <v>44273.833333333336</v>
      </c>
      <c r="AI78" s="64">
        <v>44274.831666666665</v>
      </c>
      <c r="AJ78" s="64" t="s">
        <v>486</v>
      </c>
      <c r="AK78" s="27"/>
      <c r="AL78" s="27"/>
      <c r="AM78" s="24" t="str">
        <f>IF(AG78="","",IFERROR(VLOOKUP($AG78,Listas!$C$1:$D$1000,2,0),"No existe"))</f>
        <v>No existe</v>
      </c>
      <c r="AN78" s="3">
        <f>IF(OR(AH78="",AI78=""),0,NETWORKDAYS.INTL(AH78,AI78,1,Listas!$A$2:$A$19)-1)</f>
        <v>1</v>
      </c>
      <c r="AO78" s="16" t="str">
        <f>IF(OR(AM78="",AM78="No existe"),"No",IF(AN78&gt;=VLOOKUP(AM78,Tabla!$C$5:$I$23,7,0),"Si","No"))</f>
        <v>No</v>
      </c>
      <c r="AP78" s="3">
        <f>IF(OR(AM78="",AM78="No existe"),0,IF(AN78=0,0,IF(AN78&gt;=VLOOKUP(AM78,Tabla!$C$5:$I$23,7,0),AN78-VLOOKUP(AM78,Tabla!$C$5:$I$23,7,0),0)+1))</f>
        <v>0</v>
      </c>
      <c r="AQ78" s="4">
        <f t="shared" si="10"/>
        <v>0</v>
      </c>
      <c r="AR78" s="4">
        <f t="shared" si="11"/>
        <v>0</v>
      </c>
      <c r="AS78" s="4">
        <f t="shared" si="12"/>
        <v>0</v>
      </c>
      <c r="AT78" s="4">
        <f t="shared" si="13"/>
        <v>0</v>
      </c>
      <c r="AU78" s="4">
        <f t="shared" si="14"/>
        <v>0</v>
      </c>
      <c r="AV78" s="4">
        <f t="shared" si="15"/>
        <v>0</v>
      </c>
      <c r="AW78" s="4"/>
      <c r="AX78" s="4"/>
      <c r="AY78" s="4">
        <f t="shared" si="16"/>
        <v>0</v>
      </c>
      <c r="AZ78" s="5">
        <v>37080</v>
      </c>
      <c r="BA78" s="6">
        <f t="shared" si="17"/>
        <v>0</v>
      </c>
      <c r="BB78" s="3">
        <f>IF(OR(AM78="",AM78="No existe"),0,IF(AP78&lt;=VLOOKUP(AM78,Tabla!$C$5:$I$23,2,0),1,2))</f>
        <v>0</v>
      </c>
    </row>
    <row r="79" spans="1:54" ht="15.75" hidden="1">
      <c r="A79" s="13">
        <f t="shared" si="18"/>
        <v>74</v>
      </c>
      <c r="B79" s="62" t="s">
        <v>440</v>
      </c>
      <c r="C79" s="63" t="s">
        <v>441</v>
      </c>
      <c r="D79" s="63" t="s">
        <v>385</v>
      </c>
      <c r="E79" s="63" t="s">
        <v>1146</v>
      </c>
      <c r="F79" s="63" t="s">
        <v>673</v>
      </c>
      <c r="G79" s="63">
        <v>12417</v>
      </c>
      <c r="H79" s="63" t="s">
        <v>486</v>
      </c>
      <c r="I79" s="63" t="s">
        <v>385</v>
      </c>
      <c r="J79" s="63" t="s">
        <v>549</v>
      </c>
      <c r="K79" s="63" t="s">
        <v>550</v>
      </c>
      <c r="L79" s="63" t="s">
        <v>673</v>
      </c>
      <c r="M79" s="63" t="s">
        <v>1147</v>
      </c>
      <c r="N79" s="63" t="s">
        <v>674</v>
      </c>
      <c r="O79" s="63" t="s">
        <v>1147</v>
      </c>
      <c r="P79" s="63" t="s">
        <v>674</v>
      </c>
      <c r="Q79" s="63">
        <v>1</v>
      </c>
      <c r="R79" s="63" t="s">
        <v>675</v>
      </c>
      <c r="S79" s="63" t="s">
        <v>523</v>
      </c>
      <c r="T79" s="63" t="s">
        <v>524</v>
      </c>
      <c r="U79" s="63" t="s">
        <v>525</v>
      </c>
      <c r="V79" s="63" t="s">
        <v>526</v>
      </c>
      <c r="W79" s="63" t="s">
        <v>544</v>
      </c>
      <c r="X79" s="63" t="s">
        <v>549</v>
      </c>
      <c r="Y79" s="63">
        <v>9637234</v>
      </c>
      <c r="Z79" s="63">
        <v>0</v>
      </c>
      <c r="AA79" s="63">
        <v>9637234</v>
      </c>
      <c r="AB79" s="64">
        <v>43003</v>
      </c>
      <c r="AC79" s="64">
        <v>43018</v>
      </c>
      <c r="AD79" s="64">
        <v>43440.856099537035</v>
      </c>
      <c r="AE79" s="63" t="s">
        <v>671</v>
      </c>
      <c r="AF79" s="63" t="s">
        <v>528</v>
      </c>
      <c r="AG79" s="63" t="s">
        <v>583</v>
      </c>
      <c r="AH79" s="64">
        <v>44273.82916666667</v>
      </c>
      <c r="AI79" s="64">
        <v>44274.827268518522</v>
      </c>
      <c r="AJ79" s="64" t="s">
        <v>486</v>
      </c>
      <c r="AK79" s="27"/>
      <c r="AL79" s="27"/>
      <c r="AM79" s="24" t="str">
        <f>IF(AG79="","",IFERROR(VLOOKUP($AG79,Listas!$C$1:$D$1000,2,0),"No existe"))</f>
        <v>No existe</v>
      </c>
      <c r="AN79" s="3">
        <f>IF(OR(AH79="",AI79=""),0,NETWORKDAYS.INTL(AH79,AI79,1,Listas!$A$2:$A$19)-1)</f>
        <v>1</v>
      </c>
      <c r="AO79" s="16" t="str">
        <f>IF(OR(AM79="",AM79="No existe"),"No",IF(AN79&gt;=VLOOKUP(AM79,Tabla!$C$5:$I$23,7,0),"Si","No"))</f>
        <v>No</v>
      </c>
      <c r="AP79" s="3">
        <f>IF(OR(AM79="",AM79="No existe"),0,IF(AN79=0,0,IF(AN79&gt;=VLOOKUP(AM79,Tabla!$C$5:$I$23,7,0),AN79-VLOOKUP(AM79,Tabla!$C$5:$I$23,7,0),0)+1))</f>
        <v>0</v>
      </c>
      <c r="AQ79" s="4">
        <f t="shared" si="10"/>
        <v>0</v>
      </c>
      <c r="AR79" s="4">
        <f t="shared" si="11"/>
        <v>0</v>
      </c>
      <c r="AS79" s="4">
        <f t="shared" si="12"/>
        <v>0</v>
      </c>
      <c r="AT79" s="4">
        <f t="shared" si="13"/>
        <v>0</v>
      </c>
      <c r="AU79" s="4">
        <f t="shared" si="14"/>
        <v>0</v>
      </c>
      <c r="AV79" s="4">
        <f t="shared" si="15"/>
        <v>0</v>
      </c>
      <c r="AW79" s="4"/>
      <c r="AX79" s="4"/>
      <c r="AY79" s="4">
        <f t="shared" si="16"/>
        <v>0</v>
      </c>
      <c r="AZ79" s="5">
        <v>37080</v>
      </c>
      <c r="BA79" s="6">
        <f t="shared" si="17"/>
        <v>0</v>
      </c>
      <c r="BB79" s="3">
        <f>IF(OR(AM79="",AM79="No existe"),0,IF(AP79&lt;=VLOOKUP(AM79,Tabla!$C$5:$I$23,2,0),1,2))</f>
        <v>0</v>
      </c>
    </row>
    <row r="80" spans="1:54" ht="15.75" hidden="1">
      <c r="A80" s="13">
        <f t="shared" si="18"/>
        <v>75</v>
      </c>
      <c r="B80" s="62" t="s">
        <v>495</v>
      </c>
      <c r="C80" s="63" t="s">
        <v>496</v>
      </c>
      <c r="D80" s="63" t="s">
        <v>384</v>
      </c>
      <c r="E80" s="63" t="s">
        <v>1148</v>
      </c>
      <c r="F80" s="63" t="s">
        <v>793</v>
      </c>
      <c r="G80" s="63">
        <v>52128</v>
      </c>
      <c r="H80" s="63" t="s">
        <v>486</v>
      </c>
      <c r="I80" s="63" t="s">
        <v>385</v>
      </c>
      <c r="J80" s="63" t="s">
        <v>530</v>
      </c>
      <c r="K80" s="63" t="s">
        <v>486</v>
      </c>
      <c r="L80" s="63" t="s">
        <v>793</v>
      </c>
      <c r="M80" s="63" t="s">
        <v>794</v>
      </c>
      <c r="N80" s="63" t="s">
        <v>795</v>
      </c>
      <c r="O80" s="63" t="s">
        <v>1149</v>
      </c>
      <c r="P80" s="63" t="s">
        <v>796</v>
      </c>
      <c r="Q80" s="63">
        <v>1</v>
      </c>
      <c r="R80" s="63" t="s">
        <v>780</v>
      </c>
      <c r="S80" s="63" t="s">
        <v>523</v>
      </c>
      <c r="T80" s="63" t="s">
        <v>524</v>
      </c>
      <c r="U80" s="63" t="s">
        <v>525</v>
      </c>
      <c r="V80" s="63" t="s">
        <v>526</v>
      </c>
      <c r="W80" s="63" t="s">
        <v>544</v>
      </c>
      <c r="X80" s="63" t="s">
        <v>530</v>
      </c>
      <c r="Y80" s="63">
        <v>34971604</v>
      </c>
      <c r="Z80" s="63" t="s">
        <v>486</v>
      </c>
      <c r="AA80" s="63">
        <v>34971604</v>
      </c>
      <c r="AB80" s="64">
        <v>43854</v>
      </c>
      <c r="AC80" s="64">
        <v>43889</v>
      </c>
      <c r="AD80" s="64">
        <v>44020.756712962961</v>
      </c>
      <c r="AE80" s="63" t="s">
        <v>797</v>
      </c>
      <c r="AF80" s="63" t="s">
        <v>535</v>
      </c>
      <c r="AG80" s="63" t="s">
        <v>583</v>
      </c>
      <c r="AH80" s="64">
        <v>44273.822557870371</v>
      </c>
      <c r="AI80" s="64">
        <v>44273.820659722223</v>
      </c>
      <c r="AJ80" s="64" t="s">
        <v>486</v>
      </c>
      <c r="AK80" s="27"/>
      <c r="AL80" s="27"/>
      <c r="AM80" s="24" t="str">
        <f>IF(AG80="","",IFERROR(VLOOKUP($AG80,Listas!$C$1:$D$1000,2,0),"No existe"))</f>
        <v>No existe</v>
      </c>
      <c r="AN80" s="3">
        <f>IF(OR(AH80="",AI80=""),0,NETWORKDAYS.INTL(AH80,AI80,1,Listas!$A$2:$A$19)-1)</f>
        <v>0</v>
      </c>
      <c r="AO80" s="16" t="str">
        <f>IF(OR(AM80="",AM80="No existe"),"No",IF(AN80&gt;=VLOOKUP(AM80,Tabla!$C$5:$I$23,7,0),"Si","No"))</f>
        <v>No</v>
      </c>
      <c r="AP80" s="3">
        <f>IF(OR(AM80="",AM80="No existe"),0,IF(AN80=0,0,IF(AN80&gt;=VLOOKUP(AM80,Tabla!$C$5:$I$23,7,0),AN80-VLOOKUP(AM80,Tabla!$C$5:$I$23,7,0),0)+1))</f>
        <v>0</v>
      </c>
      <c r="AQ80" s="4">
        <f t="shared" si="10"/>
        <v>0</v>
      </c>
      <c r="AR80" s="4">
        <f t="shared" si="11"/>
        <v>0</v>
      </c>
      <c r="AS80" s="4">
        <f t="shared" si="12"/>
        <v>0</v>
      </c>
      <c r="AT80" s="4">
        <f t="shared" si="13"/>
        <v>0</v>
      </c>
      <c r="AU80" s="4">
        <f t="shared" si="14"/>
        <v>0</v>
      </c>
      <c r="AV80" s="4">
        <f t="shared" si="15"/>
        <v>0</v>
      </c>
      <c r="AW80" s="4"/>
      <c r="AX80" s="4"/>
      <c r="AY80" s="4">
        <f t="shared" si="16"/>
        <v>0</v>
      </c>
      <c r="AZ80" s="5">
        <v>37080</v>
      </c>
      <c r="BA80" s="6">
        <f t="shared" si="17"/>
        <v>0</v>
      </c>
      <c r="BB80" s="3">
        <f>IF(OR(AM80="",AM80="No existe"),0,IF(AP80&lt;=VLOOKUP(AM80,Tabla!$C$5:$I$23,2,0),1,2))</f>
        <v>0</v>
      </c>
    </row>
    <row r="81" spans="1:54" ht="15.75" hidden="1">
      <c r="A81" s="13">
        <f t="shared" si="18"/>
        <v>76</v>
      </c>
      <c r="B81" s="62" t="s">
        <v>489</v>
      </c>
      <c r="C81" s="63" t="s">
        <v>490</v>
      </c>
      <c r="D81" s="63" t="s">
        <v>384</v>
      </c>
      <c r="E81" s="63" t="s">
        <v>1150</v>
      </c>
      <c r="F81" s="63" t="s">
        <v>777</v>
      </c>
      <c r="G81" s="63">
        <v>50194</v>
      </c>
      <c r="H81" s="63" t="s">
        <v>486</v>
      </c>
      <c r="I81" s="63" t="s">
        <v>385</v>
      </c>
      <c r="J81" s="63" t="s">
        <v>530</v>
      </c>
      <c r="K81" s="63" t="s">
        <v>486</v>
      </c>
      <c r="L81" s="63" t="s">
        <v>777</v>
      </c>
      <c r="M81" s="63" t="s">
        <v>764</v>
      </c>
      <c r="N81" s="63" t="s">
        <v>765</v>
      </c>
      <c r="O81" s="63" t="s">
        <v>778</v>
      </c>
      <c r="P81" s="63" t="s">
        <v>779</v>
      </c>
      <c r="Q81" s="63">
        <v>1</v>
      </c>
      <c r="R81" s="63" t="s">
        <v>780</v>
      </c>
      <c r="S81" s="63" t="s">
        <v>523</v>
      </c>
      <c r="T81" s="63" t="s">
        <v>524</v>
      </c>
      <c r="U81" s="63" t="s">
        <v>525</v>
      </c>
      <c r="V81" s="63" t="s">
        <v>526</v>
      </c>
      <c r="W81" s="63" t="s">
        <v>544</v>
      </c>
      <c r="X81" s="63" t="s">
        <v>530</v>
      </c>
      <c r="Y81" s="63">
        <v>1167093</v>
      </c>
      <c r="Z81" s="63" t="s">
        <v>486</v>
      </c>
      <c r="AA81" s="63">
        <v>1167093</v>
      </c>
      <c r="AB81" s="64">
        <v>43777</v>
      </c>
      <c r="AC81" s="64">
        <v>43844</v>
      </c>
      <c r="AD81" s="64">
        <v>43867.425347222219</v>
      </c>
      <c r="AE81" s="63" t="s">
        <v>781</v>
      </c>
      <c r="AF81" s="63" t="s">
        <v>596</v>
      </c>
      <c r="AG81" s="63" t="s">
        <v>342</v>
      </c>
      <c r="AH81" s="64">
        <v>44273.812662037039</v>
      </c>
      <c r="AI81" s="64">
        <v>44273.81082175926</v>
      </c>
      <c r="AJ81" s="64">
        <v>44277.86109953704</v>
      </c>
      <c r="AK81" s="27"/>
      <c r="AL81" s="27"/>
      <c r="AM81" s="24" t="str">
        <f>IF(AG81="","",IFERROR(VLOOKUP($AG81,Listas!$C$1:$D$1000,2,0),"No existe"))</f>
        <v>ACTUACIONES</v>
      </c>
      <c r="AN81" s="3">
        <f>IF(OR(AH81="",AI81=""),0,NETWORKDAYS.INTL(AH81,AI81,1,Listas!$A$2:$A$19)-1)</f>
        <v>0</v>
      </c>
      <c r="AO81" s="16" t="str">
        <f>IF(OR(AM81="",AM81="No existe"),"No",IF(AN81&gt;=VLOOKUP(AM81,Tabla!$C$5:$I$23,7,0),"Si","No"))</f>
        <v>No</v>
      </c>
      <c r="AP81" s="3">
        <f>IF(OR(AM81="",AM81="No existe"),0,IF(AN81=0,0,IF(AN81&gt;=VLOOKUP(AM81,Tabla!$C$5:$I$23,7,0),AN81-VLOOKUP(AM81,Tabla!$C$5:$I$23,7,0),0)+1))</f>
        <v>0</v>
      </c>
      <c r="AQ81" s="4">
        <f t="shared" si="10"/>
        <v>0</v>
      </c>
      <c r="AR81" s="4">
        <f t="shared" si="11"/>
        <v>0</v>
      </c>
      <c r="AS81" s="4">
        <f t="shared" si="12"/>
        <v>0</v>
      </c>
      <c r="AT81" s="4">
        <f t="shared" si="13"/>
        <v>0</v>
      </c>
      <c r="AU81" s="4">
        <f t="shared" si="14"/>
        <v>0</v>
      </c>
      <c r="AV81" s="4">
        <f t="shared" si="15"/>
        <v>0</v>
      </c>
      <c r="AW81" s="4"/>
      <c r="AX81" s="4"/>
      <c r="AY81" s="4">
        <f t="shared" si="16"/>
        <v>0</v>
      </c>
      <c r="AZ81" s="5">
        <v>37080</v>
      </c>
      <c r="BA81" s="6">
        <f t="shared" si="17"/>
        <v>0</v>
      </c>
      <c r="BB81" s="3">
        <f>IF(OR(AM81="",AM81="No existe"),0,IF(AP81&lt;=VLOOKUP(AM81,Tabla!$C$5:$I$23,2,0),1,2))</f>
        <v>1</v>
      </c>
    </row>
    <row r="82" spans="1:54" ht="15.75" hidden="1">
      <c r="A82" s="13">
        <f t="shared" si="18"/>
        <v>77</v>
      </c>
      <c r="B82" s="62" t="s">
        <v>518</v>
      </c>
      <c r="C82" s="63" t="s">
        <v>1151</v>
      </c>
      <c r="D82" s="63" t="s">
        <v>384</v>
      </c>
      <c r="E82" s="63" t="s">
        <v>1152</v>
      </c>
      <c r="F82" s="63" t="s">
        <v>856</v>
      </c>
      <c r="G82" s="63">
        <v>69848</v>
      </c>
      <c r="H82" s="63" t="s">
        <v>486</v>
      </c>
      <c r="I82" s="63" t="s">
        <v>385</v>
      </c>
      <c r="J82" s="63" t="s">
        <v>530</v>
      </c>
      <c r="K82" s="63" t="s">
        <v>816</v>
      </c>
      <c r="L82" s="63" t="s">
        <v>856</v>
      </c>
      <c r="M82" s="63" t="s">
        <v>825</v>
      </c>
      <c r="N82" s="63" t="s">
        <v>857</v>
      </c>
      <c r="O82" s="63" t="s">
        <v>1153</v>
      </c>
      <c r="P82" s="63" t="s">
        <v>858</v>
      </c>
      <c r="Q82" s="63">
        <v>1</v>
      </c>
      <c r="R82" s="63" t="s">
        <v>780</v>
      </c>
      <c r="S82" s="63" t="s">
        <v>523</v>
      </c>
      <c r="T82" s="63" t="s">
        <v>524</v>
      </c>
      <c r="U82" s="63" t="s">
        <v>525</v>
      </c>
      <c r="V82" s="63" t="s">
        <v>526</v>
      </c>
      <c r="W82" s="63" t="s">
        <v>544</v>
      </c>
      <c r="X82" s="63" t="s">
        <v>530</v>
      </c>
      <c r="Y82" s="63">
        <v>2618595</v>
      </c>
      <c r="Z82" s="63" t="s">
        <v>486</v>
      </c>
      <c r="AA82" s="63">
        <v>2618595</v>
      </c>
      <c r="AB82" s="64">
        <v>44036</v>
      </c>
      <c r="AC82" s="64">
        <v>44218</v>
      </c>
      <c r="AD82" s="64">
        <v>44250.439930555556</v>
      </c>
      <c r="AE82" s="63" t="s">
        <v>834</v>
      </c>
      <c r="AF82" s="63" t="s">
        <v>596</v>
      </c>
      <c r="AG82" s="63" t="s">
        <v>45</v>
      </c>
      <c r="AH82" s="64">
        <v>44273.805833333332</v>
      </c>
      <c r="AI82" s="64">
        <v>44273.80364583333</v>
      </c>
      <c r="AJ82" s="64" t="s">
        <v>486</v>
      </c>
      <c r="AK82" s="27"/>
      <c r="AL82" s="27"/>
      <c r="AM82" s="24" t="str">
        <f>IF(AG82="","",IFERROR(VLOOKUP($AG82,Listas!$C$1:$D$1000,2,0),"No existe"))</f>
        <v>ACTUACIONES</v>
      </c>
      <c r="AN82" s="3">
        <f>IF(OR(AH82="",AI82=""),0,NETWORKDAYS.INTL(AH82,AI82,1,Listas!$A$2:$A$19)-1)</f>
        <v>0</v>
      </c>
      <c r="AO82" s="16" t="str">
        <f>IF(OR(AM82="",AM82="No existe"),"No",IF(AN82&gt;=VLOOKUP(AM82,Tabla!$C$5:$I$23,7,0),"Si","No"))</f>
        <v>No</v>
      </c>
      <c r="AP82" s="3">
        <f>IF(OR(AM82="",AM82="No existe"),0,IF(AN82=0,0,IF(AN82&gt;=VLOOKUP(AM82,Tabla!$C$5:$I$23,7,0),AN82-VLOOKUP(AM82,Tabla!$C$5:$I$23,7,0),0)+1))</f>
        <v>0</v>
      </c>
      <c r="AQ82" s="4">
        <f t="shared" si="10"/>
        <v>0</v>
      </c>
      <c r="AR82" s="4">
        <f t="shared" si="11"/>
        <v>0</v>
      </c>
      <c r="AS82" s="4">
        <f t="shared" si="12"/>
        <v>0</v>
      </c>
      <c r="AT82" s="4">
        <f t="shared" si="13"/>
        <v>0</v>
      </c>
      <c r="AU82" s="4">
        <f t="shared" si="14"/>
        <v>0</v>
      </c>
      <c r="AV82" s="4">
        <f t="shared" si="15"/>
        <v>0</v>
      </c>
      <c r="AW82" s="4"/>
      <c r="AX82" s="4"/>
      <c r="AY82" s="4">
        <f t="shared" si="16"/>
        <v>0</v>
      </c>
      <c r="AZ82" s="5">
        <v>37080</v>
      </c>
      <c r="BA82" s="6">
        <f t="shared" si="17"/>
        <v>0</v>
      </c>
      <c r="BB82" s="3">
        <f>IF(OR(AM82="",AM82="No existe"),0,IF(AP82&lt;=VLOOKUP(AM82,Tabla!$C$5:$I$23,2,0),1,2))</f>
        <v>1</v>
      </c>
    </row>
    <row r="83" spans="1:54" ht="15.75" hidden="1">
      <c r="A83" s="13">
        <f t="shared" si="18"/>
        <v>78</v>
      </c>
      <c r="B83" s="62" t="s">
        <v>515</v>
      </c>
      <c r="C83" s="63" t="s">
        <v>1154</v>
      </c>
      <c r="D83" s="63" t="s">
        <v>384</v>
      </c>
      <c r="E83" s="63" t="s">
        <v>1155</v>
      </c>
      <c r="F83" s="63" t="s">
        <v>849</v>
      </c>
      <c r="G83" s="63">
        <v>69693</v>
      </c>
      <c r="H83" s="63" t="s">
        <v>486</v>
      </c>
      <c r="I83" s="63" t="s">
        <v>385</v>
      </c>
      <c r="J83" s="63" t="s">
        <v>530</v>
      </c>
      <c r="K83" s="63" t="s">
        <v>816</v>
      </c>
      <c r="L83" s="63" t="s">
        <v>849</v>
      </c>
      <c r="M83" s="63" t="s">
        <v>825</v>
      </c>
      <c r="N83" s="63" t="s">
        <v>826</v>
      </c>
      <c r="O83" s="63" t="s">
        <v>850</v>
      </c>
      <c r="P83" s="63" t="s">
        <v>851</v>
      </c>
      <c r="Q83" s="63">
        <v>1</v>
      </c>
      <c r="R83" s="63" t="s">
        <v>780</v>
      </c>
      <c r="S83" s="63" t="s">
        <v>523</v>
      </c>
      <c r="T83" s="63" t="s">
        <v>524</v>
      </c>
      <c r="U83" s="63" t="s">
        <v>525</v>
      </c>
      <c r="V83" s="63" t="s">
        <v>526</v>
      </c>
      <c r="W83" s="63" t="s">
        <v>544</v>
      </c>
      <c r="X83" s="63" t="s">
        <v>530</v>
      </c>
      <c r="Y83" s="63">
        <v>51354692</v>
      </c>
      <c r="Z83" s="63" t="s">
        <v>486</v>
      </c>
      <c r="AA83" s="63">
        <v>51354692</v>
      </c>
      <c r="AB83" s="64">
        <v>44036</v>
      </c>
      <c r="AC83" s="64">
        <v>44218</v>
      </c>
      <c r="AD83" s="64">
        <v>44243.512025462966</v>
      </c>
      <c r="AE83" s="63" t="s">
        <v>834</v>
      </c>
      <c r="AF83" s="63" t="s">
        <v>596</v>
      </c>
      <c r="AG83" s="63" t="s">
        <v>45</v>
      </c>
      <c r="AH83" s="64">
        <v>44273.799247685187</v>
      </c>
      <c r="AI83" s="64">
        <v>44273.797465277778</v>
      </c>
      <c r="AJ83" s="64" t="s">
        <v>486</v>
      </c>
      <c r="AK83" s="27"/>
      <c r="AL83" s="27"/>
      <c r="AM83" s="24" t="str">
        <f>IF(AG83="","",IFERROR(VLOOKUP($AG83,Listas!$C$1:$D$1000,2,0),"No existe"))</f>
        <v>ACTUACIONES</v>
      </c>
      <c r="AN83" s="3">
        <f>IF(OR(AH83="",AI83=""),0,NETWORKDAYS.INTL(AH83,AI83,1,Listas!$A$2:$A$19)-1)</f>
        <v>0</v>
      </c>
      <c r="AO83" s="16" t="str">
        <f>IF(OR(AM83="",AM83="No existe"),"No",IF(AN83&gt;=VLOOKUP(AM83,Tabla!$C$5:$I$23,7,0),"Si","No"))</f>
        <v>No</v>
      </c>
      <c r="AP83" s="3">
        <f>IF(OR(AM83="",AM83="No existe"),0,IF(AN83=0,0,IF(AN83&gt;=VLOOKUP(AM83,Tabla!$C$5:$I$23,7,0),AN83-VLOOKUP(AM83,Tabla!$C$5:$I$23,7,0),0)+1))</f>
        <v>0</v>
      </c>
      <c r="AQ83" s="4">
        <f t="shared" si="10"/>
        <v>0</v>
      </c>
      <c r="AR83" s="4">
        <f t="shared" si="11"/>
        <v>0</v>
      </c>
      <c r="AS83" s="4">
        <f t="shared" si="12"/>
        <v>0</v>
      </c>
      <c r="AT83" s="4">
        <f t="shared" si="13"/>
        <v>0</v>
      </c>
      <c r="AU83" s="4">
        <f t="shared" si="14"/>
        <v>0</v>
      </c>
      <c r="AV83" s="4">
        <f t="shared" si="15"/>
        <v>0</v>
      </c>
      <c r="AW83" s="4"/>
      <c r="AX83" s="4"/>
      <c r="AY83" s="4">
        <f t="shared" si="16"/>
        <v>0</v>
      </c>
      <c r="AZ83" s="5">
        <v>37080</v>
      </c>
      <c r="BA83" s="6">
        <f t="shared" si="17"/>
        <v>0</v>
      </c>
      <c r="BB83" s="3">
        <f>IF(OR(AM83="",AM83="No existe"),0,IF(AP83&lt;=VLOOKUP(AM83,Tabla!$C$5:$I$23,2,0),1,2))</f>
        <v>1</v>
      </c>
    </row>
    <row r="84" spans="1:54" ht="15.75" hidden="1">
      <c r="A84" s="13">
        <f t="shared" si="18"/>
        <v>79</v>
      </c>
      <c r="B84" s="62" t="s">
        <v>1156</v>
      </c>
      <c r="C84" s="63" t="s">
        <v>1157</v>
      </c>
      <c r="D84" s="63" t="s">
        <v>385</v>
      </c>
      <c r="E84" s="63" t="s">
        <v>1158</v>
      </c>
      <c r="F84" s="63" t="s">
        <v>1159</v>
      </c>
      <c r="G84" s="63">
        <v>3666</v>
      </c>
      <c r="H84" s="63" t="s">
        <v>486</v>
      </c>
      <c r="I84" s="63" t="s">
        <v>385</v>
      </c>
      <c r="J84" s="63" t="s">
        <v>537</v>
      </c>
      <c r="K84" s="63" t="s">
        <v>1160</v>
      </c>
      <c r="L84" s="63" t="s">
        <v>1159</v>
      </c>
      <c r="M84" s="63" t="s">
        <v>1161</v>
      </c>
      <c r="N84" s="63" t="s">
        <v>1162</v>
      </c>
      <c r="O84" s="63" t="s">
        <v>1161</v>
      </c>
      <c r="P84" s="63" t="s">
        <v>1162</v>
      </c>
      <c r="Q84" s="63">
        <v>1</v>
      </c>
      <c r="R84" s="63" t="s">
        <v>540</v>
      </c>
      <c r="S84" s="63" t="s">
        <v>523</v>
      </c>
      <c r="T84" s="63" t="s">
        <v>524</v>
      </c>
      <c r="U84" s="63" t="s">
        <v>525</v>
      </c>
      <c r="V84" s="63" t="s">
        <v>526</v>
      </c>
      <c r="W84" s="63" t="s">
        <v>544</v>
      </c>
      <c r="X84" s="63" t="s">
        <v>537</v>
      </c>
      <c r="Y84" s="63">
        <v>330056790</v>
      </c>
      <c r="Z84" s="63">
        <v>346358595</v>
      </c>
      <c r="AA84" s="63">
        <v>330056790</v>
      </c>
      <c r="AB84" s="64">
        <v>42139</v>
      </c>
      <c r="AC84" s="64">
        <v>42159</v>
      </c>
      <c r="AD84" s="64">
        <v>43436.211076388892</v>
      </c>
      <c r="AE84" s="63" t="s">
        <v>562</v>
      </c>
      <c r="AF84" s="63" t="s">
        <v>528</v>
      </c>
      <c r="AG84" s="63" t="s">
        <v>40</v>
      </c>
      <c r="AH84" s="64">
        <v>44273.790636574071</v>
      </c>
      <c r="AI84" s="64">
        <v>44273.788784722223</v>
      </c>
      <c r="AJ84" s="64">
        <v>44274</v>
      </c>
      <c r="AK84" s="27"/>
      <c r="AL84" s="27"/>
      <c r="AM84" s="24" t="str">
        <f>IF(AG84="","",IFERROR(VLOOKUP($AG84,Listas!$C$1:$D$1000,2,0),"No existe"))</f>
        <v>ACTUACIONES</v>
      </c>
      <c r="AN84" s="3">
        <f>IF(OR(AH84="",AI84=""),0,NETWORKDAYS.INTL(AH84,AI84,1,Listas!$A$2:$A$19)-1)</f>
        <v>0</v>
      </c>
      <c r="AO84" s="16" t="str">
        <f>IF(OR(AM84="",AM84="No existe"),"No",IF(AN84&gt;=VLOOKUP(AM84,Tabla!$C$5:$I$23,7,0),"Si","No"))</f>
        <v>No</v>
      </c>
      <c r="AP84" s="3">
        <f>IF(OR(AM84="",AM84="No existe"),0,IF(AN84=0,0,IF(AN84&gt;=VLOOKUP(AM84,Tabla!$C$5:$I$23,7,0),AN84-VLOOKUP(AM84,Tabla!$C$5:$I$23,7,0),0)+1))</f>
        <v>0</v>
      </c>
      <c r="AQ84" s="4">
        <f t="shared" si="10"/>
        <v>0</v>
      </c>
      <c r="AR84" s="4">
        <f t="shared" si="11"/>
        <v>0</v>
      </c>
      <c r="AS84" s="4">
        <f t="shared" si="12"/>
        <v>0</v>
      </c>
      <c r="AT84" s="4">
        <f t="shared" si="13"/>
        <v>0</v>
      </c>
      <c r="AU84" s="4">
        <f t="shared" si="14"/>
        <v>0</v>
      </c>
      <c r="AV84" s="4">
        <f t="shared" si="15"/>
        <v>0</v>
      </c>
      <c r="AW84" s="4"/>
      <c r="AX84" s="4"/>
      <c r="AY84" s="4">
        <f t="shared" si="16"/>
        <v>0</v>
      </c>
      <c r="AZ84" s="5">
        <v>37080</v>
      </c>
      <c r="BA84" s="6">
        <f t="shared" si="17"/>
        <v>0</v>
      </c>
      <c r="BB84" s="3">
        <f>IF(OR(AM84="",AM84="No existe"),0,IF(AP84&lt;=VLOOKUP(AM84,Tabla!$C$5:$I$23,2,0),1,2))</f>
        <v>1</v>
      </c>
    </row>
    <row r="85" spans="1:54" ht="15.75" hidden="1">
      <c r="A85" s="13">
        <f t="shared" si="18"/>
        <v>80</v>
      </c>
      <c r="B85" s="62" t="s">
        <v>1163</v>
      </c>
      <c r="C85" s="63" t="s">
        <v>1164</v>
      </c>
      <c r="D85" s="63" t="s">
        <v>385</v>
      </c>
      <c r="E85" s="63" t="s">
        <v>1165</v>
      </c>
      <c r="F85" s="63" t="s">
        <v>1166</v>
      </c>
      <c r="G85" s="63">
        <v>12400</v>
      </c>
      <c r="H85" s="63" t="s">
        <v>486</v>
      </c>
      <c r="I85" s="63" t="s">
        <v>385</v>
      </c>
      <c r="J85" s="63" t="s">
        <v>637</v>
      </c>
      <c r="K85" s="63" t="s">
        <v>638</v>
      </c>
      <c r="L85" s="63" t="s">
        <v>1166</v>
      </c>
      <c r="M85" s="63" t="s">
        <v>1167</v>
      </c>
      <c r="N85" s="63" t="s">
        <v>1168</v>
      </c>
      <c r="O85" s="63" t="s">
        <v>1167</v>
      </c>
      <c r="P85" s="63" t="s">
        <v>1168</v>
      </c>
      <c r="Q85" s="63">
        <v>1</v>
      </c>
      <c r="R85" s="63" t="s">
        <v>1169</v>
      </c>
      <c r="S85" s="63" t="s">
        <v>523</v>
      </c>
      <c r="T85" s="63" t="s">
        <v>524</v>
      </c>
      <c r="U85" s="63" t="s">
        <v>525</v>
      </c>
      <c r="V85" s="63" t="s">
        <v>526</v>
      </c>
      <c r="W85" s="63" t="s">
        <v>544</v>
      </c>
      <c r="X85" s="63" t="s">
        <v>637</v>
      </c>
      <c r="Y85" s="63">
        <v>10709339</v>
      </c>
      <c r="Z85" s="63">
        <v>0</v>
      </c>
      <c r="AA85" s="63">
        <v>10709339</v>
      </c>
      <c r="AB85" s="64">
        <v>42773</v>
      </c>
      <c r="AC85" s="64">
        <v>42894</v>
      </c>
      <c r="AD85" s="64">
        <v>43440.854733796295</v>
      </c>
      <c r="AE85" s="63" t="s">
        <v>671</v>
      </c>
      <c r="AF85" s="63" t="s">
        <v>535</v>
      </c>
      <c r="AG85" s="63" t="s">
        <v>45</v>
      </c>
      <c r="AH85" s="64">
        <v>44273.788194444445</v>
      </c>
      <c r="AI85" s="64">
        <v>44274.785937499997</v>
      </c>
      <c r="AJ85" s="64" t="s">
        <v>486</v>
      </c>
      <c r="AK85" s="27"/>
      <c r="AL85" s="27"/>
      <c r="AM85" s="24" t="str">
        <f>IF(AG85="","",IFERROR(VLOOKUP($AG85,Listas!$C$1:$D$1000,2,0),"No existe"))</f>
        <v>ACTUACIONES</v>
      </c>
      <c r="AN85" s="3">
        <f>IF(OR(AH85="",AI85=""),0,NETWORKDAYS.INTL(AH85,AI85,1,Listas!$A$2:$A$19)-1)</f>
        <v>1</v>
      </c>
      <c r="AO85" s="16" t="str">
        <f>IF(OR(AM85="",AM85="No existe"),"No",IF(AN85&gt;=VLOOKUP(AM85,Tabla!$C$5:$I$23,7,0),"Si","No"))</f>
        <v>No</v>
      </c>
      <c r="AP85" s="3">
        <f>IF(OR(AM85="",AM85="No existe"),0,IF(AN85=0,0,IF(AN85&gt;=VLOOKUP(AM85,Tabla!$C$5:$I$23,7,0),AN85-VLOOKUP(AM85,Tabla!$C$5:$I$23,7,0),0)+1))</f>
        <v>1</v>
      </c>
      <c r="AQ85" s="4">
        <f t="shared" si="10"/>
        <v>0</v>
      </c>
      <c r="AR85" s="4">
        <f t="shared" si="11"/>
        <v>0</v>
      </c>
      <c r="AS85" s="4">
        <f t="shared" si="12"/>
        <v>0</v>
      </c>
      <c r="AT85" s="4">
        <f t="shared" si="13"/>
        <v>0</v>
      </c>
      <c r="AU85" s="4">
        <f t="shared" si="14"/>
        <v>0</v>
      </c>
      <c r="AV85" s="4">
        <f t="shared" si="15"/>
        <v>0</v>
      </c>
      <c r="AW85" s="4"/>
      <c r="AX85" s="4"/>
      <c r="AY85" s="4">
        <f t="shared" si="16"/>
        <v>0</v>
      </c>
      <c r="AZ85" s="5">
        <v>37080</v>
      </c>
      <c r="BA85" s="6">
        <f t="shared" si="17"/>
        <v>0</v>
      </c>
      <c r="BB85" s="3">
        <f>IF(OR(AM85="",AM85="No existe"),0,IF(AP85&lt;=VLOOKUP(AM85,Tabla!$C$5:$I$23,2,0),1,2))</f>
        <v>1</v>
      </c>
    </row>
    <row r="86" spans="1:54" ht="15.75" hidden="1">
      <c r="A86" s="13">
        <f t="shared" si="18"/>
        <v>81</v>
      </c>
      <c r="B86" s="62" t="s">
        <v>1115</v>
      </c>
      <c r="C86" s="63" t="s">
        <v>1116</v>
      </c>
      <c r="D86" s="63" t="s">
        <v>385</v>
      </c>
      <c r="E86" s="63" t="s">
        <v>1117</v>
      </c>
      <c r="F86" s="63" t="s">
        <v>1118</v>
      </c>
      <c r="G86" s="63">
        <v>14428</v>
      </c>
      <c r="H86" s="63" t="s">
        <v>486</v>
      </c>
      <c r="I86" s="63" t="s">
        <v>385</v>
      </c>
      <c r="J86" s="63" t="s">
        <v>549</v>
      </c>
      <c r="K86" s="63" t="s">
        <v>550</v>
      </c>
      <c r="L86" s="63" t="s">
        <v>1118</v>
      </c>
      <c r="M86" s="63" t="s">
        <v>1119</v>
      </c>
      <c r="N86" s="63" t="s">
        <v>1120</v>
      </c>
      <c r="O86" s="63" t="s">
        <v>1119</v>
      </c>
      <c r="P86" s="63" t="s">
        <v>1120</v>
      </c>
      <c r="Q86" s="63">
        <v>1</v>
      </c>
      <c r="R86" s="63" t="s">
        <v>540</v>
      </c>
      <c r="S86" s="63" t="s">
        <v>523</v>
      </c>
      <c r="T86" s="63" t="s">
        <v>524</v>
      </c>
      <c r="U86" s="63" t="s">
        <v>525</v>
      </c>
      <c r="V86" s="63" t="s">
        <v>526</v>
      </c>
      <c r="W86" s="63" t="s">
        <v>544</v>
      </c>
      <c r="X86" s="63" t="s">
        <v>549</v>
      </c>
      <c r="Y86" s="63">
        <v>81346192</v>
      </c>
      <c r="Z86" s="63">
        <v>0</v>
      </c>
      <c r="AA86" s="63">
        <v>81346192</v>
      </c>
      <c r="AB86" s="64">
        <v>41785</v>
      </c>
      <c r="AC86" s="64">
        <v>41824</v>
      </c>
      <c r="AD86" s="64">
        <v>43441.006481481483</v>
      </c>
      <c r="AE86" s="63" t="s">
        <v>1121</v>
      </c>
      <c r="AF86" s="63" t="s">
        <v>528</v>
      </c>
      <c r="AG86" s="63" t="s">
        <v>40</v>
      </c>
      <c r="AH86" s="64">
        <v>44273.780023148145</v>
      </c>
      <c r="AI86" s="64">
        <v>44273.778796296298</v>
      </c>
      <c r="AJ86" s="64">
        <v>44274</v>
      </c>
      <c r="AK86" s="27"/>
      <c r="AL86" s="27"/>
      <c r="AM86" s="24" t="str">
        <f>IF(AG86="","",IFERROR(VLOOKUP($AG86,Listas!$C$1:$D$1000,2,0),"No existe"))</f>
        <v>ACTUACIONES</v>
      </c>
      <c r="AN86" s="3">
        <f>IF(OR(AH86="",AI86=""),0,NETWORKDAYS.INTL(AH86,AI86,1,Listas!$A$2:$A$19)-1)</f>
        <v>0</v>
      </c>
      <c r="AO86" s="16" t="str">
        <f>IF(OR(AM86="",AM86="No existe"),"No",IF(AN86&gt;=VLOOKUP(AM86,Tabla!$C$5:$I$23,7,0),"Si","No"))</f>
        <v>No</v>
      </c>
      <c r="AP86" s="3">
        <f>IF(OR(AM86="",AM86="No existe"),0,IF(AN86=0,0,IF(AN86&gt;=VLOOKUP(AM86,Tabla!$C$5:$I$23,7,0),AN86-VLOOKUP(AM86,Tabla!$C$5:$I$23,7,0),0)+1))</f>
        <v>0</v>
      </c>
      <c r="AQ86" s="4">
        <f t="shared" si="10"/>
        <v>0</v>
      </c>
      <c r="AR86" s="4">
        <f t="shared" si="11"/>
        <v>0</v>
      </c>
      <c r="AS86" s="4">
        <f t="shared" si="12"/>
        <v>0</v>
      </c>
      <c r="AT86" s="4">
        <f t="shared" si="13"/>
        <v>0</v>
      </c>
      <c r="AU86" s="4">
        <f t="shared" si="14"/>
        <v>0</v>
      </c>
      <c r="AV86" s="4">
        <f t="shared" si="15"/>
        <v>0</v>
      </c>
      <c r="AW86" s="4"/>
      <c r="AX86" s="4"/>
      <c r="AY86" s="4">
        <f t="shared" si="16"/>
        <v>0</v>
      </c>
      <c r="AZ86" s="5">
        <v>37080</v>
      </c>
      <c r="BA86" s="6">
        <f t="shared" si="17"/>
        <v>0</v>
      </c>
      <c r="BB86" s="3">
        <f>IF(OR(AM86="",AM86="No existe"),0,IF(AP86&lt;=VLOOKUP(AM86,Tabla!$C$5:$I$23,2,0),1,2))</f>
        <v>1</v>
      </c>
    </row>
    <row r="87" spans="1:54" ht="15.75" hidden="1">
      <c r="A87" s="13">
        <f t="shared" si="18"/>
        <v>82</v>
      </c>
      <c r="B87" s="62" t="s">
        <v>1170</v>
      </c>
      <c r="C87" s="63" t="s">
        <v>486</v>
      </c>
      <c r="D87" s="63" t="s">
        <v>384</v>
      </c>
      <c r="E87" s="63" t="s">
        <v>1171</v>
      </c>
      <c r="F87" s="63" t="s">
        <v>1172</v>
      </c>
      <c r="G87" s="63">
        <v>70588</v>
      </c>
      <c r="H87" s="63" t="s">
        <v>486</v>
      </c>
      <c r="I87" s="63" t="s">
        <v>385</v>
      </c>
      <c r="J87" s="63" t="s">
        <v>530</v>
      </c>
      <c r="K87" s="63" t="s">
        <v>486</v>
      </c>
      <c r="L87" s="63" t="s">
        <v>1172</v>
      </c>
      <c r="M87" s="63" t="s">
        <v>1173</v>
      </c>
      <c r="N87" s="63" t="s">
        <v>1174</v>
      </c>
      <c r="O87" s="63" t="s">
        <v>1175</v>
      </c>
      <c r="P87" s="63" t="s">
        <v>1176</v>
      </c>
      <c r="Q87" s="63">
        <v>1</v>
      </c>
      <c r="R87" s="63" t="s">
        <v>780</v>
      </c>
      <c r="S87" s="63" t="s">
        <v>523</v>
      </c>
      <c r="T87" s="63" t="s">
        <v>524</v>
      </c>
      <c r="U87" s="63" t="s">
        <v>525</v>
      </c>
      <c r="V87" s="63" t="s">
        <v>526</v>
      </c>
      <c r="W87" s="63" t="s">
        <v>527</v>
      </c>
      <c r="X87" s="63" t="s">
        <v>530</v>
      </c>
      <c r="Y87" s="63">
        <v>74294317</v>
      </c>
      <c r="Z87" s="63" t="s">
        <v>486</v>
      </c>
      <c r="AA87" s="63">
        <v>74294317</v>
      </c>
      <c r="AB87" s="64">
        <v>44054</v>
      </c>
      <c r="AC87" s="64">
        <v>44260</v>
      </c>
      <c r="AD87" s="64">
        <v>44274.743067129632</v>
      </c>
      <c r="AE87" s="63" t="s">
        <v>940</v>
      </c>
      <c r="AF87" s="63" t="s">
        <v>596</v>
      </c>
      <c r="AG87" s="63" t="s">
        <v>835</v>
      </c>
      <c r="AH87" s="64">
        <v>44273.745833333334</v>
      </c>
      <c r="AI87" s="64">
        <v>44274.744537037041</v>
      </c>
      <c r="AJ87" s="64" t="s">
        <v>486</v>
      </c>
      <c r="AK87" s="27"/>
      <c r="AL87" s="27"/>
      <c r="AM87" s="24" t="str">
        <f>IF(AG87="","",IFERROR(VLOOKUP($AG87,Listas!$C$1:$D$1000,2,0),"No existe"))</f>
        <v>No existe</v>
      </c>
      <c r="AN87" s="3">
        <f>IF(OR(AH87="",AI87=""),0,NETWORKDAYS.INTL(AH87,AI87,1,Listas!$A$2:$A$19)-1)</f>
        <v>1</v>
      </c>
      <c r="AO87" s="16" t="str">
        <f>IF(OR(AM87="",AM87="No existe"),"No",IF(AN87&gt;=VLOOKUP(AM87,Tabla!$C$5:$I$23,7,0),"Si","No"))</f>
        <v>No</v>
      </c>
      <c r="AP87" s="3">
        <f>IF(OR(AM87="",AM87="No existe"),0,IF(AN87=0,0,IF(AN87&gt;=VLOOKUP(AM87,Tabla!$C$5:$I$23,7,0),AN87-VLOOKUP(AM87,Tabla!$C$5:$I$23,7,0),0)+1))</f>
        <v>0</v>
      </c>
      <c r="AQ87" s="4">
        <f t="shared" si="10"/>
        <v>0</v>
      </c>
      <c r="AR87" s="4">
        <f t="shared" si="11"/>
        <v>0</v>
      </c>
      <c r="AS87" s="4">
        <f t="shared" si="12"/>
        <v>0</v>
      </c>
      <c r="AT87" s="4">
        <f t="shared" si="13"/>
        <v>0</v>
      </c>
      <c r="AU87" s="4">
        <f t="shared" si="14"/>
        <v>0</v>
      </c>
      <c r="AV87" s="4">
        <f t="shared" si="15"/>
        <v>0</v>
      </c>
      <c r="AW87" s="4"/>
      <c r="AX87" s="4"/>
      <c r="AY87" s="4">
        <f t="shared" si="16"/>
        <v>0</v>
      </c>
      <c r="AZ87" s="5">
        <v>37080</v>
      </c>
      <c r="BA87" s="6">
        <f t="shared" si="17"/>
        <v>0</v>
      </c>
      <c r="BB87" s="3">
        <f>IF(OR(AM87="",AM87="No existe"),0,IF(AP87&lt;=VLOOKUP(AM87,Tabla!$C$5:$I$23,2,0),1,2))</f>
        <v>0</v>
      </c>
    </row>
    <row r="88" spans="1:54" ht="15.75" hidden="1">
      <c r="A88" s="13">
        <f t="shared" si="18"/>
        <v>83</v>
      </c>
      <c r="B88" s="62" t="s">
        <v>487</v>
      </c>
      <c r="C88" s="63" t="s">
        <v>488</v>
      </c>
      <c r="D88" s="63" t="s">
        <v>384</v>
      </c>
      <c r="E88" s="63" t="s">
        <v>1177</v>
      </c>
      <c r="F88" s="63" t="s">
        <v>774</v>
      </c>
      <c r="G88" s="63">
        <v>50177</v>
      </c>
      <c r="H88" s="63" t="s">
        <v>486</v>
      </c>
      <c r="I88" s="63" t="s">
        <v>385</v>
      </c>
      <c r="J88" s="63" t="s">
        <v>542</v>
      </c>
      <c r="K88" s="63" t="s">
        <v>543</v>
      </c>
      <c r="L88" s="63" t="s">
        <v>774</v>
      </c>
      <c r="M88" s="63" t="s">
        <v>775</v>
      </c>
      <c r="N88" s="63" t="s">
        <v>776</v>
      </c>
      <c r="O88" s="63" t="s">
        <v>775</v>
      </c>
      <c r="P88" s="63" t="s">
        <v>776</v>
      </c>
      <c r="Q88" s="63">
        <v>1</v>
      </c>
      <c r="R88" s="63" t="s">
        <v>669</v>
      </c>
      <c r="S88" s="63" t="s">
        <v>523</v>
      </c>
      <c r="T88" s="63" t="s">
        <v>524</v>
      </c>
      <c r="U88" s="63" t="s">
        <v>525</v>
      </c>
      <c r="V88" s="63" t="s">
        <v>542</v>
      </c>
      <c r="W88" s="63" t="s">
        <v>716</v>
      </c>
      <c r="X88" s="63" t="s">
        <v>542</v>
      </c>
      <c r="Y88" s="63">
        <v>10268661</v>
      </c>
      <c r="Z88" s="63" t="s">
        <v>486</v>
      </c>
      <c r="AA88" s="63">
        <v>10268661</v>
      </c>
      <c r="AB88" s="64">
        <v>42697</v>
      </c>
      <c r="AC88" s="64">
        <v>42795</v>
      </c>
      <c r="AD88" s="64">
        <v>43866.65351851852</v>
      </c>
      <c r="AE88" s="63" t="s">
        <v>769</v>
      </c>
      <c r="AF88" s="63" t="s">
        <v>689</v>
      </c>
      <c r="AG88" s="63" t="s">
        <v>903</v>
      </c>
      <c r="AH88" s="64">
        <v>44273.705995370372</v>
      </c>
      <c r="AI88" s="64">
        <v>44273.706064814818</v>
      </c>
      <c r="AJ88" s="64" t="s">
        <v>486</v>
      </c>
      <c r="AK88" s="27"/>
      <c r="AL88" s="27"/>
      <c r="AM88" s="24" t="str">
        <f>IF(AG88="","",IFERROR(VLOOKUP($AG88,Listas!$C$1:$D$1000,2,0),"No existe"))</f>
        <v>No existe</v>
      </c>
      <c r="AN88" s="3">
        <f>IF(OR(AH88="",AI88=""),0,NETWORKDAYS.INTL(AH88,AI88,1,Listas!$A$2:$A$19)-1)</f>
        <v>0</v>
      </c>
      <c r="AO88" s="16" t="str">
        <f>IF(OR(AM88="",AM88="No existe"),"No",IF(AN88&gt;=VLOOKUP(AM88,Tabla!$C$5:$I$23,7,0),"Si","No"))</f>
        <v>No</v>
      </c>
      <c r="AP88" s="3">
        <f>IF(OR(AM88="",AM88="No existe"),0,IF(AN88=0,0,IF(AN88&gt;=VLOOKUP(AM88,Tabla!$C$5:$I$23,7,0),AN88-VLOOKUP(AM88,Tabla!$C$5:$I$23,7,0),0)+1))</f>
        <v>0</v>
      </c>
      <c r="AQ88" s="4">
        <f t="shared" si="10"/>
        <v>0</v>
      </c>
      <c r="AR88" s="4">
        <f t="shared" si="11"/>
        <v>0</v>
      </c>
      <c r="AS88" s="4">
        <f t="shared" si="12"/>
        <v>0</v>
      </c>
      <c r="AT88" s="4">
        <f t="shared" si="13"/>
        <v>0</v>
      </c>
      <c r="AU88" s="4">
        <f t="shared" si="14"/>
        <v>0</v>
      </c>
      <c r="AV88" s="4">
        <f t="shared" si="15"/>
        <v>0</v>
      </c>
      <c r="AW88" s="4"/>
      <c r="AX88" s="4"/>
      <c r="AY88" s="4">
        <f t="shared" si="16"/>
        <v>0</v>
      </c>
      <c r="AZ88" s="5">
        <v>37080</v>
      </c>
      <c r="BA88" s="6">
        <f t="shared" si="17"/>
        <v>0</v>
      </c>
      <c r="BB88" s="3">
        <f>IF(OR(AM88="",AM88="No existe"),0,IF(AP88&lt;=VLOOKUP(AM88,Tabla!$C$5:$I$23,2,0),1,2))</f>
        <v>0</v>
      </c>
    </row>
    <row r="89" spans="1:54" ht="15.75" hidden="1">
      <c r="A89" s="13">
        <f t="shared" si="18"/>
        <v>84</v>
      </c>
      <c r="B89" s="62" t="s">
        <v>1178</v>
      </c>
      <c r="C89" s="63" t="s">
        <v>486</v>
      </c>
      <c r="D89" s="63" t="s">
        <v>384</v>
      </c>
      <c r="E89" s="63" t="s">
        <v>1179</v>
      </c>
      <c r="F89" s="63" t="s">
        <v>1180</v>
      </c>
      <c r="G89" s="63">
        <v>70530</v>
      </c>
      <c r="H89" s="63" t="s">
        <v>486</v>
      </c>
      <c r="I89" s="63" t="s">
        <v>385</v>
      </c>
      <c r="J89" s="63" t="s">
        <v>542</v>
      </c>
      <c r="K89" s="63" t="s">
        <v>662</v>
      </c>
      <c r="L89" s="63" t="s">
        <v>1180</v>
      </c>
      <c r="M89" s="63" t="s">
        <v>1181</v>
      </c>
      <c r="N89" s="63" t="s">
        <v>1182</v>
      </c>
      <c r="O89" s="63" t="s">
        <v>1183</v>
      </c>
      <c r="P89" s="63" t="s">
        <v>1184</v>
      </c>
      <c r="Q89" s="63">
        <v>1</v>
      </c>
      <c r="R89" s="63" t="s">
        <v>1185</v>
      </c>
      <c r="S89" s="63" t="s">
        <v>523</v>
      </c>
      <c r="T89" s="63" t="s">
        <v>524</v>
      </c>
      <c r="U89" s="63" t="s">
        <v>525</v>
      </c>
      <c r="V89" s="63" t="s">
        <v>542</v>
      </c>
      <c r="W89" s="63" t="s">
        <v>566</v>
      </c>
      <c r="X89" s="63" t="s">
        <v>542</v>
      </c>
      <c r="Y89" s="63">
        <v>20830371</v>
      </c>
      <c r="Z89" s="63" t="s">
        <v>486</v>
      </c>
      <c r="AA89" s="63">
        <v>20830371</v>
      </c>
      <c r="AB89" s="64">
        <v>44145</v>
      </c>
      <c r="AC89" s="64">
        <v>44152</v>
      </c>
      <c r="AD89" s="64">
        <v>44273.423611111109</v>
      </c>
      <c r="AE89" s="63" t="s">
        <v>940</v>
      </c>
      <c r="AF89" s="63" t="s">
        <v>596</v>
      </c>
      <c r="AG89" s="63" t="s">
        <v>1186</v>
      </c>
      <c r="AH89" s="64">
        <v>44273.543287037035</v>
      </c>
      <c r="AI89" s="64">
        <v>44273.547627314816</v>
      </c>
      <c r="AJ89" s="64" t="s">
        <v>486</v>
      </c>
      <c r="AK89" s="27"/>
      <c r="AL89" s="27"/>
      <c r="AM89" s="24" t="str">
        <f>IF(AG89="","",IFERROR(VLOOKUP($AG89,Listas!$C$1:$D$1000,2,0),"No existe"))</f>
        <v>No existe</v>
      </c>
      <c r="AN89" s="3">
        <f>IF(OR(AH89="",AI89=""),0,NETWORKDAYS.INTL(AH89,AI89,1,Listas!$A$2:$A$19)-1)</f>
        <v>0</v>
      </c>
      <c r="AO89" s="16" t="str">
        <f>IF(OR(AM89="",AM89="No existe"),"No",IF(AN89&gt;=VLOOKUP(AM89,Tabla!$C$5:$I$23,7,0),"Si","No"))</f>
        <v>No</v>
      </c>
      <c r="AP89" s="3">
        <f>IF(OR(AM89="",AM89="No existe"),0,IF(AN89=0,0,IF(AN89&gt;=VLOOKUP(AM89,Tabla!$C$5:$I$23,7,0),AN89-VLOOKUP(AM89,Tabla!$C$5:$I$23,7,0),0)+1))</f>
        <v>0</v>
      </c>
      <c r="AQ89" s="4">
        <f t="shared" si="10"/>
        <v>0</v>
      </c>
      <c r="AR89" s="4">
        <f t="shared" si="11"/>
        <v>0</v>
      </c>
      <c r="AS89" s="4">
        <f t="shared" si="12"/>
        <v>0</v>
      </c>
      <c r="AT89" s="4">
        <f t="shared" si="13"/>
        <v>0</v>
      </c>
      <c r="AU89" s="4">
        <f t="shared" si="14"/>
        <v>0</v>
      </c>
      <c r="AV89" s="4">
        <f t="shared" si="15"/>
        <v>0</v>
      </c>
      <c r="AW89" s="4"/>
      <c r="AX89" s="4"/>
      <c r="AY89" s="4">
        <f t="shared" si="16"/>
        <v>0</v>
      </c>
      <c r="AZ89" s="5">
        <v>37080</v>
      </c>
      <c r="BA89" s="6">
        <f t="shared" si="17"/>
        <v>0</v>
      </c>
      <c r="BB89" s="3">
        <f>IF(OR(AM89="",AM89="No existe"),0,IF(AP89&lt;=VLOOKUP(AM89,Tabla!$C$5:$I$23,2,0),1,2))</f>
        <v>0</v>
      </c>
    </row>
    <row r="90" spans="1:54" ht="15.75" hidden="1">
      <c r="A90" s="13">
        <f t="shared" si="18"/>
        <v>85</v>
      </c>
      <c r="B90" s="62" t="s">
        <v>1187</v>
      </c>
      <c r="C90" s="63" t="s">
        <v>1188</v>
      </c>
      <c r="D90" s="63" t="s">
        <v>710</v>
      </c>
      <c r="E90" s="63" t="s">
        <v>1189</v>
      </c>
      <c r="F90" s="63" t="s">
        <v>1190</v>
      </c>
      <c r="G90" s="63">
        <v>10615</v>
      </c>
      <c r="H90" s="63" t="s">
        <v>486</v>
      </c>
      <c r="I90" s="63" t="s">
        <v>710</v>
      </c>
      <c r="J90" s="63" t="s">
        <v>682</v>
      </c>
      <c r="K90" s="63" t="s">
        <v>486</v>
      </c>
      <c r="L90" s="63" t="s">
        <v>1190</v>
      </c>
      <c r="M90" s="63" t="s">
        <v>1191</v>
      </c>
      <c r="N90" s="63" t="s">
        <v>1192</v>
      </c>
      <c r="O90" s="63" t="s">
        <v>1191</v>
      </c>
      <c r="P90" s="63" t="s">
        <v>1192</v>
      </c>
      <c r="Q90" s="63">
        <v>1</v>
      </c>
      <c r="R90" s="63" t="s">
        <v>1193</v>
      </c>
      <c r="S90" s="63" t="s">
        <v>523</v>
      </c>
      <c r="T90" s="63" t="s">
        <v>524</v>
      </c>
      <c r="U90" s="63" t="s">
        <v>525</v>
      </c>
      <c r="V90" s="63" t="s">
        <v>565</v>
      </c>
      <c r="W90" s="63" t="s">
        <v>566</v>
      </c>
      <c r="X90" s="63" t="s">
        <v>682</v>
      </c>
      <c r="Y90" s="63">
        <v>144709020</v>
      </c>
      <c r="Z90" s="63">
        <v>0</v>
      </c>
      <c r="AA90" s="63">
        <v>144709020</v>
      </c>
      <c r="AB90" s="64">
        <v>42719</v>
      </c>
      <c r="AC90" s="64">
        <v>42773</v>
      </c>
      <c r="AD90" s="64">
        <v>43440.719710648147</v>
      </c>
      <c r="AE90" s="63" t="s">
        <v>643</v>
      </c>
      <c r="AF90" s="63" t="s">
        <v>602</v>
      </c>
      <c r="AG90" s="63" t="s">
        <v>45</v>
      </c>
      <c r="AH90" s="64">
        <v>44273.400694444441</v>
      </c>
      <c r="AI90" s="64">
        <v>44274.398657407408</v>
      </c>
      <c r="AJ90" s="64" t="s">
        <v>486</v>
      </c>
      <c r="AK90" s="27"/>
      <c r="AL90" s="27"/>
      <c r="AM90" s="24" t="str">
        <f>IF(AG90="","",IFERROR(VLOOKUP($AG90,Listas!$C$1:$D$1000,2,0),"No existe"))</f>
        <v>ACTUACIONES</v>
      </c>
      <c r="AN90" s="3">
        <f>IF(OR(AH90="",AI90=""),0,NETWORKDAYS.INTL(AH90,AI90,1,Listas!$A$2:$A$19)-1)</f>
        <v>1</v>
      </c>
      <c r="AO90" s="16" t="str">
        <f>IF(OR(AM90="",AM90="No existe"),"No",IF(AN90&gt;=VLOOKUP(AM90,Tabla!$C$5:$I$23,7,0),"Si","No"))</f>
        <v>No</v>
      </c>
      <c r="AP90" s="3">
        <f>IF(OR(AM90="",AM90="No existe"),0,IF(AN90=0,0,IF(AN90&gt;=VLOOKUP(AM90,Tabla!$C$5:$I$23,7,0),AN90-VLOOKUP(AM90,Tabla!$C$5:$I$23,7,0),0)+1))</f>
        <v>1</v>
      </c>
      <c r="AQ90" s="4">
        <f t="shared" si="10"/>
        <v>0</v>
      </c>
      <c r="AR90" s="4">
        <f t="shared" si="11"/>
        <v>0</v>
      </c>
      <c r="AS90" s="4">
        <f t="shared" si="12"/>
        <v>0</v>
      </c>
      <c r="AT90" s="4">
        <f t="shared" si="13"/>
        <v>0</v>
      </c>
      <c r="AU90" s="4">
        <f t="shared" si="14"/>
        <v>0</v>
      </c>
      <c r="AV90" s="4">
        <f t="shared" si="15"/>
        <v>0</v>
      </c>
      <c r="AW90" s="4"/>
      <c r="AX90" s="4"/>
      <c r="AY90" s="4">
        <f t="shared" si="16"/>
        <v>0</v>
      </c>
      <c r="AZ90" s="5">
        <v>37080</v>
      </c>
      <c r="BA90" s="6">
        <f t="shared" si="17"/>
        <v>0</v>
      </c>
      <c r="BB90" s="3">
        <f>IF(OR(AM90="",AM90="No existe"),0,IF(AP90&lt;=VLOOKUP(AM90,Tabla!$C$5:$I$23,2,0),1,2))</f>
        <v>1</v>
      </c>
    </row>
    <row r="91" spans="1:54" ht="15.75" hidden="1">
      <c r="A91" s="13">
        <f t="shared" si="18"/>
        <v>86</v>
      </c>
      <c r="B91" s="62" t="s">
        <v>1194</v>
      </c>
      <c r="C91" s="63" t="s">
        <v>486</v>
      </c>
      <c r="D91" s="63" t="s">
        <v>384</v>
      </c>
      <c r="E91" s="63" t="s">
        <v>1195</v>
      </c>
      <c r="F91" s="63" t="s">
        <v>1196</v>
      </c>
      <c r="G91" s="63">
        <v>52315</v>
      </c>
      <c r="H91" s="63" t="s">
        <v>486</v>
      </c>
      <c r="I91" s="63" t="s">
        <v>385</v>
      </c>
      <c r="J91" s="63" t="s">
        <v>549</v>
      </c>
      <c r="K91" s="63" t="s">
        <v>638</v>
      </c>
      <c r="L91" s="63" t="s">
        <v>1196</v>
      </c>
      <c r="M91" s="63" t="s">
        <v>1197</v>
      </c>
      <c r="N91" s="63" t="s">
        <v>1198</v>
      </c>
      <c r="O91" s="63" t="s">
        <v>1199</v>
      </c>
      <c r="P91" s="63" t="s">
        <v>1200</v>
      </c>
      <c r="Q91" s="63">
        <v>1</v>
      </c>
      <c r="R91" s="63" t="s">
        <v>1201</v>
      </c>
      <c r="S91" s="63" t="s">
        <v>523</v>
      </c>
      <c r="T91" s="63" t="s">
        <v>524</v>
      </c>
      <c r="U91" s="63" t="s">
        <v>525</v>
      </c>
      <c r="V91" s="63" t="s">
        <v>526</v>
      </c>
      <c r="W91" s="63" t="s">
        <v>544</v>
      </c>
      <c r="X91" s="63" t="s">
        <v>549</v>
      </c>
      <c r="Y91" s="63" t="s">
        <v>486</v>
      </c>
      <c r="Z91" s="63" t="s">
        <v>486</v>
      </c>
      <c r="AA91" s="63" t="s">
        <v>486</v>
      </c>
      <c r="AB91" s="64">
        <v>40574</v>
      </c>
      <c r="AC91" s="64">
        <v>40631</v>
      </c>
      <c r="AD91" s="64">
        <v>44039.732974537037</v>
      </c>
      <c r="AE91" s="63" t="s">
        <v>799</v>
      </c>
      <c r="AF91" s="63" t="s">
        <v>535</v>
      </c>
      <c r="AG91" s="63" t="s">
        <v>37</v>
      </c>
      <c r="AH91" s="64">
        <v>44272.892731481479</v>
      </c>
      <c r="AI91" s="64">
        <v>44272.890509259261</v>
      </c>
      <c r="AJ91" s="64" t="s">
        <v>486</v>
      </c>
      <c r="AK91" s="27"/>
      <c r="AL91" s="27"/>
      <c r="AM91" s="24" t="str">
        <f>IF(AG91="","",IFERROR(VLOOKUP($AG91,Listas!$C$1:$D$1000,2,0),"No existe"))</f>
        <v>ACTUACIONES</v>
      </c>
      <c r="AN91" s="3">
        <f>IF(OR(AH91="",AI91=""),0,NETWORKDAYS.INTL(AH91,AI91,1,Listas!$A$2:$A$19)-1)</f>
        <v>0</v>
      </c>
      <c r="AO91" s="16" t="str">
        <f>IF(OR(AM91="",AM91="No existe"),"No",IF(AN91&gt;=VLOOKUP(AM91,Tabla!$C$5:$I$23,7,0),"Si","No"))</f>
        <v>No</v>
      </c>
      <c r="AP91" s="3">
        <f>IF(OR(AM91="",AM91="No existe"),0,IF(AN91=0,0,IF(AN91&gt;=VLOOKUP(AM91,Tabla!$C$5:$I$23,7,0),AN91-VLOOKUP(AM91,Tabla!$C$5:$I$23,7,0),0)+1))</f>
        <v>0</v>
      </c>
      <c r="AQ91" s="4">
        <f t="shared" si="10"/>
        <v>0</v>
      </c>
      <c r="AR91" s="4">
        <f t="shared" si="11"/>
        <v>0</v>
      </c>
      <c r="AS91" s="4">
        <f t="shared" si="12"/>
        <v>0</v>
      </c>
      <c r="AT91" s="4">
        <f t="shared" si="13"/>
        <v>0</v>
      </c>
      <c r="AU91" s="4">
        <f t="shared" si="14"/>
        <v>0</v>
      </c>
      <c r="AV91" s="4">
        <f t="shared" si="15"/>
        <v>0</v>
      </c>
      <c r="AW91" s="4"/>
      <c r="AX91" s="4"/>
      <c r="AY91" s="4">
        <f t="shared" si="16"/>
        <v>0</v>
      </c>
      <c r="AZ91" s="5">
        <v>37080</v>
      </c>
      <c r="BA91" s="6">
        <f t="shared" si="17"/>
        <v>0</v>
      </c>
      <c r="BB91" s="3">
        <f>IF(OR(AM91="",AM91="No existe"),0,IF(AP91&lt;=VLOOKUP(AM91,Tabla!$C$5:$I$23,2,0),1,2))</f>
        <v>1</v>
      </c>
    </row>
    <row r="92" spans="1:54" ht="15.75" hidden="1">
      <c r="A92" s="13">
        <f t="shared" si="18"/>
        <v>87</v>
      </c>
      <c r="B92" s="62" t="s">
        <v>1777</v>
      </c>
      <c r="C92" s="63" t="s">
        <v>1778</v>
      </c>
      <c r="D92" s="63" t="s">
        <v>384</v>
      </c>
      <c r="E92" s="63" t="s">
        <v>1779</v>
      </c>
      <c r="F92" s="63" t="s">
        <v>1780</v>
      </c>
      <c r="G92" s="63">
        <v>3918</v>
      </c>
      <c r="H92" s="63" t="s">
        <v>486</v>
      </c>
      <c r="I92" s="63" t="s">
        <v>1781</v>
      </c>
      <c r="J92" s="63" t="s">
        <v>577</v>
      </c>
      <c r="K92" s="63" t="s">
        <v>578</v>
      </c>
      <c r="L92" s="63" t="s">
        <v>1780</v>
      </c>
      <c r="M92" s="63" t="s">
        <v>1782</v>
      </c>
      <c r="N92" s="63" t="s">
        <v>1783</v>
      </c>
      <c r="O92" s="63" t="s">
        <v>1784</v>
      </c>
      <c r="P92" s="63" t="s">
        <v>1785</v>
      </c>
      <c r="Q92" s="63">
        <v>1</v>
      </c>
      <c r="R92" s="63" t="s">
        <v>1786</v>
      </c>
      <c r="S92" s="63" t="s">
        <v>523</v>
      </c>
      <c r="T92" s="63" t="s">
        <v>524</v>
      </c>
      <c r="U92" s="63" t="s">
        <v>525</v>
      </c>
      <c r="V92" s="63" t="s">
        <v>565</v>
      </c>
      <c r="W92" s="63" t="s">
        <v>566</v>
      </c>
      <c r="X92" s="63" t="s">
        <v>577</v>
      </c>
      <c r="Y92" s="63">
        <v>7087850</v>
      </c>
      <c r="Z92" s="63">
        <v>7111967</v>
      </c>
      <c r="AA92" s="63">
        <v>7087850</v>
      </c>
      <c r="AB92" s="64">
        <v>42383</v>
      </c>
      <c r="AC92" s="64">
        <v>42444</v>
      </c>
      <c r="AD92" s="64">
        <v>43436.251909722225</v>
      </c>
      <c r="AE92" s="63" t="s">
        <v>594</v>
      </c>
      <c r="AF92" s="63" t="s">
        <v>528</v>
      </c>
      <c r="AG92" s="63" t="s">
        <v>52</v>
      </c>
      <c r="AH92" s="64">
        <v>44308.862743055557</v>
      </c>
      <c r="AI92" s="64">
        <v>44308.859131944446</v>
      </c>
      <c r="AJ92" s="64" t="s">
        <v>486</v>
      </c>
      <c r="AK92" s="27"/>
      <c r="AL92" s="27"/>
      <c r="AM92" s="24" t="str">
        <f>IF(AG92="","",IFERROR(VLOOKUP($AG92,Listas!$C$1:$D$1000,2,0),"No existe"))</f>
        <v>ACTUACIONES</v>
      </c>
      <c r="AN92" s="3">
        <f>IF(OR(AH92="",AI92=""),0,NETWORKDAYS.INTL(AH92,AI92,1,Listas!$A$2:$A$19)-1)</f>
        <v>0</v>
      </c>
      <c r="AO92" s="16" t="str">
        <f>IF(OR(AM92="",AM92="No existe"),"No",IF(AN92&gt;=VLOOKUP(AM92,Tabla!$C$5:$I$23,7,0),"Si","No"))</f>
        <v>No</v>
      </c>
      <c r="AP92" s="3">
        <f>IF(OR(AM92="",AM92="No existe"),0,IF(AN92=0,0,IF(AN92&gt;=VLOOKUP(AM92,Tabla!$C$5:$I$23,7,0),AN92-VLOOKUP(AM92,Tabla!$C$5:$I$23,7,0),0)+1))</f>
        <v>0</v>
      </c>
      <c r="AQ92" s="4">
        <f t="shared" si="10"/>
        <v>0</v>
      </c>
      <c r="AR92" s="4">
        <f t="shared" si="11"/>
        <v>0</v>
      </c>
      <c r="AS92" s="4">
        <f t="shared" si="12"/>
        <v>0</v>
      </c>
      <c r="AT92" s="4">
        <f t="shared" si="13"/>
        <v>0</v>
      </c>
      <c r="AU92" s="4">
        <f t="shared" si="14"/>
        <v>0</v>
      </c>
      <c r="AV92" s="4">
        <f t="shared" si="15"/>
        <v>0</v>
      </c>
      <c r="AW92" s="4"/>
      <c r="AX92" s="4"/>
      <c r="AY92" s="4">
        <f t="shared" si="16"/>
        <v>0</v>
      </c>
      <c r="AZ92" s="5">
        <v>37080</v>
      </c>
      <c r="BA92" s="6">
        <f t="shared" si="17"/>
        <v>0</v>
      </c>
      <c r="BB92" s="3">
        <f>IF(OR(AM92="",AM92="No existe"),0,IF(AP92&lt;=VLOOKUP(AM92,Tabla!$C$5:$I$23,2,0),1,2))</f>
        <v>1</v>
      </c>
    </row>
    <row r="93" spans="1:54" ht="15.75" hidden="1">
      <c r="A93" s="13">
        <f t="shared" si="18"/>
        <v>88</v>
      </c>
      <c r="B93" s="62" t="s">
        <v>1787</v>
      </c>
      <c r="C93" s="63" t="s">
        <v>1788</v>
      </c>
      <c r="D93" s="63" t="s">
        <v>385</v>
      </c>
      <c r="E93" s="63" t="s">
        <v>1789</v>
      </c>
      <c r="F93" s="63" t="s">
        <v>1790</v>
      </c>
      <c r="G93" s="63">
        <v>12501</v>
      </c>
      <c r="H93" s="63" t="s">
        <v>486</v>
      </c>
      <c r="I93" s="63" t="s">
        <v>385</v>
      </c>
      <c r="J93" s="63" t="s">
        <v>734</v>
      </c>
      <c r="K93" s="63" t="s">
        <v>1771</v>
      </c>
      <c r="L93" s="63" t="s">
        <v>1790</v>
      </c>
      <c r="M93" s="63" t="s">
        <v>1791</v>
      </c>
      <c r="N93" s="63" t="s">
        <v>1792</v>
      </c>
      <c r="O93" s="63" t="s">
        <v>1793</v>
      </c>
      <c r="P93" s="63" t="s">
        <v>1794</v>
      </c>
      <c r="Q93" s="63">
        <v>1</v>
      </c>
      <c r="R93" s="63" t="s">
        <v>761</v>
      </c>
      <c r="S93" s="63" t="s">
        <v>523</v>
      </c>
      <c r="T93" s="63" t="s">
        <v>524</v>
      </c>
      <c r="U93" s="63" t="s">
        <v>525</v>
      </c>
      <c r="V93" s="63" t="s">
        <v>565</v>
      </c>
      <c r="W93" s="63" t="s">
        <v>566</v>
      </c>
      <c r="X93" s="63" t="s">
        <v>734</v>
      </c>
      <c r="Y93" s="63">
        <v>63157007</v>
      </c>
      <c r="Z93" s="63">
        <v>60392482</v>
      </c>
      <c r="AA93" s="63">
        <v>63157007</v>
      </c>
      <c r="AB93" s="64">
        <v>42964</v>
      </c>
      <c r="AC93" s="64">
        <v>43034</v>
      </c>
      <c r="AD93" s="64">
        <v>43440.862407407411</v>
      </c>
      <c r="AE93" s="63" t="s">
        <v>688</v>
      </c>
      <c r="AF93" s="63" t="s">
        <v>528</v>
      </c>
      <c r="AG93" s="63" t="s">
        <v>52</v>
      </c>
      <c r="AH93" s="64">
        <v>44308.856886574074</v>
      </c>
      <c r="AI93" s="64">
        <v>44308.853263888886</v>
      </c>
      <c r="AJ93" s="64" t="s">
        <v>486</v>
      </c>
      <c r="AK93" s="27"/>
      <c r="AL93" s="27"/>
      <c r="AM93" s="24" t="str">
        <f>IF(AG93="","",IFERROR(VLOOKUP($AG93,Listas!$C$1:$D$1000,2,0),"No existe"))</f>
        <v>ACTUACIONES</v>
      </c>
      <c r="AN93" s="3">
        <f>IF(OR(AH93="",AI93=""),0,NETWORKDAYS.INTL(AH93,AI93,1,Listas!$A$2:$A$19)-1)</f>
        <v>0</v>
      </c>
      <c r="AO93" s="16" t="str">
        <f>IF(OR(AM93="",AM93="No existe"),"No",IF(AN93&gt;=VLOOKUP(AM93,Tabla!$C$5:$I$23,7,0),"Si","No"))</f>
        <v>No</v>
      </c>
      <c r="AP93" s="3">
        <f>IF(OR(AM93="",AM93="No existe"),0,IF(AN93=0,0,IF(AN93&gt;=VLOOKUP(AM93,Tabla!$C$5:$I$23,7,0),AN93-VLOOKUP(AM93,Tabla!$C$5:$I$23,7,0),0)+1))</f>
        <v>0</v>
      </c>
      <c r="AQ93" s="4">
        <f t="shared" si="10"/>
        <v>0</v>
      </c>
      <c r="AR93" s="4">
        <f t="shared" si="11"/>
        <v>0</v>
      </c>
      <c r="AS93" s="4">
        <f t="shared" si="12"/>
        <v>0</v>
      </c>
      <c r="AT93" s="4">
        <f t="shared" si="13"/>
        <v>0</v>
      </c>
      <c r="AU93" s="4">
        <f t="shared" si="14"/>
        <v>0</v>
      </c>
      <c r="AV93" s="4">
        <f t="shared" si="15"/>
        <v>0</v>
      </c>
      <c r="AW93" s="4"/>
      <c r="AX93" s="4"/>
      <c r="AY93" s="4">
        <f t="shared" si="16"/>
        <v>0</v>
      </c>
      <c r="AZ93" s="5">
        <v>37080</v>
      </c>
      <c r="BA93" s="6">
        <f t="shared" si="17"/>
        <v>0</v>
      </c>
      <c r="BB93" s="3">
        <f>IF(OR(AM93="",AM93="No existe"),0,IF(AP93&lt;=VLOOKUP(AM93,Tabla!$C$5:$I$23,2,0),1,2))</f>
        <v>1</v>
      </c>
    </row>
    <row r="94" spans="1:54" ht="15.75" hidden="1">
      <c r="A94" s="13">
        <f t="shared" si="18"/>
        <v>89</v>
      </c>
      <c r="B94" s="62" t="s">
        <v>1795</v>
      </c>
      <c r="C94" s="63" t="s">
        <v>1796</v>
      </c>
      <c r="D94" s="63" t="s">
        <v>384</v>
      </c>
      <c r="E94" s="63" t="s">
        <v>1797</v>
      </c>
      <c r="F94" s="63" t="s">
        <v>1798</v>
      </c>
      <c r="G94" s="63">
        <v>31587</v>
      </c>
      <c r="H94" s="63" t="s">
        <v>486</v>
      </c>
      <c r="I94" s="63" t="s">
        <v>394</v>
      </c>
      <c r="J94" s="63" t="s">
        <v>682</v>
      </c>
      <c r="K94" s="63" t="s">
        <v>486</v>
      </c>
      <c r="L94" s="63" t="s">
        <v>1798</v>
      </c>
      <c r="M94" s="63" t="s">
        <v>1799</v>
      </c>
      <c r="N94" s="63" t="s">
        <v>1800</v>
      </c>
      <c r="O94" s="63" t="s">
        <v>1799</v>
      </c>
      <c r="P94" s="63" t="s">
        <v>1800</v>
      </c>
      <c r="Q94" s="63">
        <v>1</v>
      </c>
      <c r="R94" s="63" t="s">
        <v>1801</v>
      </c>
      <c r="S94" s="63" t="s">
        <v>523</v>
      </c>
      <c r="T94" s="63" t="s">
        <v>524</v>
      </c>
      <c r="U94" s="63" t="s">
        <v>525</v>
      </c>
      <c r="V94" s="63" t="s">
        <v>565</v>
      </c>
      <c r="W94" s="63" t="s">
        <v>566</v>
      </c>
      <c r="X94" s="63" t="s">
        <v>682</v>
      </c>
      <c r="Y94" s="63">
        <v>83639716</v>
      </c>
      <c r="Z94" s="63">
        <v>0</v>
      </c>
      <c r="AA94" s="63">
        <v>83639716</v>
      </c>
      <c r="AB94" s="64">
        <v>43480</v>
      </c>
      <c r="AC94" s="64">
        <v>43507</v>
      </c>
      <c r="AD94" s="64">
        <v>43565.347314814811</v>
      </c>
      <c r="AE94" s="63" t="s">
        <v>1802</v>
      </c>
      <c r="AF94" s="63" t="s">
        <v>528</v>
      </c>
      <c r="AG94" s="63" t="s">
        <v>52</v>
      </c>
      <c r="AH94" s="64">
        <v>44308.850868055553</v>
      </c>
      <c r="AI94" s="64">
        <v>44308.847349537034</v>
      </c>
      <c r="AJ94" s="64" t="s">
        <v>486</v>
      </c>
      <c r="AK94" s="27"/>
      <c r="AL94" s="27"/>
      <c r="AM94" s="24" t="str">
        <f>IF(AG94="","",IFERROR(VLOOKUP($AG94,Listas!$C$1:$D$1000,2,0),"No existe"))</f>
        <v>ACTUACIONES</v>
      </c>
      <c r="AN94" s="3">
        <f>IF(OR(AH94="",AI94=""),0,NETWORKDAYS.INTL(AH94,AI94,1,Listas!$A$2:$A$19)-1)</f>
        <v>0</v>
      </c>
      <c r="AO94" s="16" t="str">
        <f>IF(OR(AM94="",AM94="No existe"),"No",IF(AN94&gt;=VLOOKUP(AM94,Tabla!$C$5:$I$23,7,0),"Si","No"))</f>
        <v>No</v>
      </c>
      <c r="AP94" s="3">
        <f>IF(OR(AM94="",AM94="No existe"),0,IF(AN94=0,0,IF(AN94&gt;=VLOOKUP(AM94,Tabla!$C$5:$I$23,7,0),AN94-VLOOKUP(AM94,Tabla!$C$5:$I$23,7,0),0)+1))</f>
        <v>0</v>
      </c>
      <c r="AQ94" s="4">
        <f t="shared" si="10"/>
        <v>0</v>
      </c>
      <c r="AR94" s="4">
        <f t="shared" si="11"/>
        <v>0</v>
      </c>
      <c r="AS94" s="4">
        <f t="shared" si="12"/>
        <v>0</v>
      </c>
      <c r="AT94" s="4">
        <f t="shared" si="13"/>
        <v>0</v>
      </c>
      <c r="AU94" s="4">
        <f t="shared" si="14"/>
        <v>0</v>
      </c>
      <c r="AV94" s="4">
        <f t="shared" si="15"/>
        <v>0</v>
      </c>
      <c r="AW94" s="4"/>
      <c r="AX94" s="4"/>
      <c r="AY94" s="4">
        <f t="shared" si="16"/>
        <v>0</v>
      </c>
      <c r="AZ94" s="5">
        <v>37080</v>
      </c>
      <c r="BA94" s="6">
        <f t="shared" si="17"/>
        <v>0</v>
      </c>
      <c r="BB94" s="3">
        <f>IF(OR(AM94="",AM94="No existe"),0,IF(AP94&lt;=VLOOKUP(AM94,Tabla!$C$5:$I$23,2,0),1,2))</f>
        <v>1</v>
      </c>
    </row>
    <row r="95" spans="1:54" ht="15.75" hidden="1">
      <c r="A95" s="13">
        <f t="shared" si="18"/>
        <v>90</v>
      </c>
      <c r="B95" s="62" t="s">
        <v>1803</v>
      </c>
      <c r="C95" s="63" t="s">
        <v>1804</v>
      </c>
      <c r="D95" s="63" t="s">
        <v>395</v>
      </c>
      <c r="E95" s="63" t="s">
        <v>1805</v>
      </c>
      <c r="F95" s="63" t="s">
        <v>1806</v>
      </c>
      <c r="G95" s="63">
        <v>3689</v>
      </c>
      <c r="H95" s="63" t="s">
        <v>486</v>
      </c>
      <c r="I95" s="63" t="s">
        <v>395</v>
      </c>
      <c r="J95" s="63" t="s">
        <v>542</v>
      </c>
      <c r="K95" s="63" t="s">
        <v>543</v>
      </c>
      <c r="L95" s="63" t="s">
        <v>1806</v>
      </c>
      <c r="M95" s="63" t="s">
        <v>1807</v>
      </c>
      <c r="N95" s="63" t="s">
        <v>1808</v>
      </c>
      <c r="O95" s="63" t="s">
        <v>1807</v>
      </c>
      <c r="P95" s="63" t="s">
        <v>1808</v>
      </c>
      <c r="Q95" s="63">
        <v>1</v>
      </c>
      <c r="R95" s="63" t="s">
        <v>567</v>
      </c>
      <c r="S95" s="63" t="s">
        <v>523</v>
      </c>
      <c r="T95" s="63" t="s">
        <v>524</v>
      </c>
      <c r="U95" s="63" t="s">
        <v>525</v>
      </c>
      <c r="V95" s="63" t="s">
        <v>542</v>
      </c>
      <c r="W95" s="63" t="s">
        <v>544</v>
      </c>
      <c r="X95" s="63" t="s">
        <v>542</v>
      </c>
      <c r="Y95" s="63">
        <v>75592996</v>
      </c>
      <c r="Z95" s="63">
        <v>83527756</v>
      </c>
      <c r="AA95" s="63">
        <v>75592996</v>
      </c>
      <c r="AB95" s="64">
        <v>41682</v>
      </c>
      <c r="AC95" s="64">
        <v>42032</v>
      </c>
      <c r="AD95" s="64">
        <v>43436.214305555557</v>
      </c>
      <c r="AE95" s="63" t="s">
        <v>562</v>
      </c>
      <c r="AF95" s="63" t="s">
        <v>535</v>
      </c>
      <c r="AG95" s="63" t="s">
        <v>700</v>
      </c>
      <c r="AH95" s="64">
        <v>44308.841527777775</v>
      </c>
      <c r="AI95" s="64">
        <v>44308.83797453704</v>
      </c>
      <c r="AJ95" s="64" t="s">
        <v>486</v>
      </c>
      <c r="AK95" s="27"/>
      <c r="AL95" s="27"/>
      <c r="AM95" s="24" t="str">
        <f>IF(AG95="","",IFERROR(VLOOKUP($AG95,Listas!$C$1:$D$1000,2,0),"No existe"))</f>
        <v>No existe</v>
      </c>
      <c r="AN95" s="3">
        <f>IF(OR(AH95="",AI95=""),0,NETWORKDAYS.INTL(AH95,AI95,1,Listas!$A$2:$A$19)-1)</f>
        <v>0</v>
      </c>
      <c r="AO95" s="16" t="str">
        <f>IF(OR(AM95="",AM95="No existe"),"No",IF(AN95&gt;=VLOOKUP(AM95,Tabla!$C$5:$I$23,7,0),"Si","No"))</f>
        <v>No</v>
      </c>
      <c r="AP95" s="3">
        <f>IF(OR(AM95="",AM95="No existe"),0,IF(AN95=0,0,IF(AN95&gt;=VLOOKUP(AM95,Tabla!$C$5:$I$23,7,0),AN95-VLOOKUP(AM95,Tabla!$C$5:$I$23,7,0),0)+1))</f>
        <v>0</v>
      </c>
      <c r="AQ95" s="4">
        <f t="shared" si="10"/>
        <v>0</v>
      </c>
      <c r="AR95" s="4">
        <f t="shared" si="11"/>
        <v>0</v>
      </c>
      <c r="AS95" s="4">
        <f t="shared" si="12"/>
        <v>0</v>
      </c>
      <c r="AT95" s="4">
        <f t="shared" si="13"/>
        <v>0</v>
      </c>
      <c r="AU95" s="4">
        <f t="shared" si="14"/>
        <v>0</v>
      </c>
      <c r="AV95" s="4">
        <f t="shared" si="15"/>
        <v>0</v>
      </c>
      <c r="AW95" s="4"/>
      <c r="AX95" s="4"/>
      <c r="AY95" s="4">
        <f t="shared" si="16"/>
        <v>0</v>
      </c>
      <c r="AZ95" s="5">
        <v>37080</v>
      </c>
      <c r="BA95" s="6">
        <f t="shared" si="17"/>
        <v>0</v>
      </c>
      <c r="BB95" s="3">
        <f>IF(OR(AM95="",AM95="No existe"),0,IF(AP95&lt;=VLOOKUP(AM95,Tabla!$C$5:$I$23,2,0),1,2))</f>
        <v>0</v>
      </c>
    </row>
    <row r="96" spans="1:54" ht="15.75" hidden="1">
      <c r="A96" s="13">
        <f t="shared" si="18"/>
        <v>91</v>
      </c>
      <c r="B96" s="62" t="s">
        <v>1809</v>
      </c>
      <c r="C96" s="63" t="s">
        <v>1810</v>
      </c>
      <c r="D96" s="63" t="s">
        <v>384</v>
      </c>
      <c r="E96" s="63" t="s">
        <v>1811</v>
      </c>
      <c r="F96" s="63" t="s">
        <v>1812</v>
      </c>
      <c r="G96" s="63">
        <v>12321</v>
      </c>
      <c r="H96" s="63" t="s">
        <v>486</v>
      </c>
      <c r="I96" s="63" t="s">
        <v>385</v>
      </c>
      <c r="J96" s="63" t="s">
        <v>542</v>
      </c>
      <c r="K96" s="63" t="s">
        <v>543</v>
      </c>
      <c r="L96" s="63" t="s">
        <v>1812</v>
      </c>
      <c r="M96" s="63" t="s">
        <v>1813</v>
      </c>
      <c r="N96" s="63" t="s">
        <v>1814</v>
      </c>
      <c r="O96" s="63" t="s">
        <v>1813</v>
      </c>
      <c r="P96" s="63" t="s">
        <v>1814</v>
      </c>
      <c r="Q96" s="63">
        <v>1</v>
      </c>
      <c r="R96" s="63" t="s">
        <v>650</v>
      </c>
      <c r="S96" s="63" t="s">
        <v>523</v>
      </c>
      <c r="T96" s="63" t="s">
        <v>524</v>
      </c>
      <c r="U96" s="63" t="s">
        <v>525</v>
      </c>
      <c r="V96" s="63" t="s">
        <v>542</v>
      </c>
      <c r="W96" s="63" t="s">
        <v>544</v>
      </c>
      <c r="X96" s="63" t="s">
        <v>542</v>
      </c>
      <c r="Y96" s="63">
        <v>24941851</v>
      </c>
      <c r="Z96" s="63">
        <v>24788192</v>
      </c>
      <c r="AA96" s="63">
        <v>24941851</v>
      </c>
      <c r="AB96" s="64">
        <v>42628</v>
      </c>
      <c r="AC96" s="64">
        <v>42754</v>
      </c>
      <c r="AD96" s="64">
        <v>43440.848796296297</v>
      </c>
      <c r="AE96" s="63" t="s">
        <v>651</v>
      </c>
      <c r="AF96" s="63" t="s">
        <v>535</v>
      </c>
      <c r="AG96" s="63" t="s">
        <v>368</v>
      </c>
      <c r="AH96" s="64">
        <v>44308.828379629631</v>
      </c>
      <c r="AI96" s="64">
        <v>44308.824837962966</v>
      </c>
      <c r="AJ96" s="64" t="s">
        <v>486</v>
      </c>
      <c r="AK96" s="27"/>
      <c r="AL96" s="27"/>
      <c r="AM96" s="24" t="str">
        <f>IF(AG96="","",IFERROR(VLOOKUP($AG96,Listas!$C$1:$D$1000,2,0),"No existe"))</f>
        <v>ACTUACIONES</v>
      </c>
      <c r="AN96" s="3">
        <f>IF(OR(AH96="",AI96=""),0,NETWORKDAYS.INTL(AH96,AI96,1,Listas!$A$2:$A$19)-1)</f>
        <v>0</v>
      </c>
      <c r="AO96" s="16" t="str">
        <f>IF(OR(AM96="",AM96="No existe"),"No",IF(AN96&gt;=VLOOKUP(AM96,Tabla!$C$5:$I$23,7,0),"Si","No"))</f>
        <v>No</v>
      </c>
      <c r="AP96" s="3">
        <f>IF(OR(AM96="",AM96="No existe"),0,IF(AN96=0,0,IF(AN96&gt;=VLOOKUP(AM96,Tabla!$C$5:$I$23,7,0),AN96-VLOOKUP(AM96,Tabla!$C$5:$I$23,7,0),0)+1))</f>
        <v>0</v>
      </c>
      <c r="AQ96" s="4">
        <f t="shared" si="10"/>
        <v>0</v>
      </c>
      <c r="AR96" s="4">
        <f t="shared" si="11"/>
        <v>0</v>
      </c>
      <c r="AS96" s="4">
        <f t="shared" si="12"/>
        <v>0</v>
      </c>
      <c r="AT96" s="4">
        <f t="shared" si="13"/>
        <v>0</v>
      </c>
      <c r="AU96" s="4">
        <f t="shared" si="14"/>
        <v>0</v>
      </c>
      <c r="AV96" s="4">
        <f t="shared" si="15"/>
        <v>0</v>
      </c>
      <c r="AW96" s="4"/>
      <c r="AX96" s="4"/>
      <c r="AY96" s="4">
        <f t="shared" si="16"/>
        <v>0</v>
      </c>
      <c r="AZ96" s="5">
        <v>37080</v>
      </c>
      <c r="BA96" s="6">
        <f t="shared" si="17"/>
        <v>0</v>
      </c>
      <c r="BB96" s="3">
        <f>IF(OR(AM96="",AM96="No existe"),0,IF(AP96&lt;=VLOOKUP(AM96,Tabla!$C$5:$I$23,2,0),1,2))</f>
        <v>1</v>
      </c>
    </row>
    <row r="97" spans="1:54" ht="15.75" hidden="1">
      <c r="A97" s="13">
        <f t="shared" si="18"/>
        <v>92</v>
      </c>
      <c r="B97" s="62" t="s">
        <v>1809</v>
      </c>
      <c r="C97" s="63" t="s">
        <v>1810</v>
      </c>
      <c r="D97" s="63" t="s">
        <v>384</v>
      </c>
      <c r="E97" s="63" t="s">
        <v>1811</v>
      </c>
      <c r="F97" s="63" t="s">
        <v>1812</v>
      </c>
      <c r="G97" s="63">
        <v>12321</v>
      </c>
      <c r="H97" s="63" t="s">
        <v>486</v>
      </c>
      <c r="I97" s="63" t="s">
        <v>385</v>
      </c>
      <c r="J97" s="63" t="s">
        <v>542</v>
      </c>
      <c r="K97" s="63" t="s">
        <v>543</v>
      </c>
      <c r="L97" s="63" t="s">
        <v>1812</v>
      </c>
      <c r="M97" s="63" t="s">
        <v>1813</v>
      </c>
      <c r="N97" s="63" t="s">
        <v>1814</v>
      </c>
      <c r="O97" s="63" t="s">
        <v>1813</v>
      </c>
      <c r="P97" s="63" t="s">
        <v>1814</v>
      </c>
      <c r="Q97" s="63">
        <v>1</v>
      </c>
      <c r="R97" s="63" t="s">
        <v>650</v>
      </c>
      <c r="S97" s="63" t="s">
        <v>523</v>
      </c>
      <c r="T97" s="63" t="s">
        <v>524</v>
      </c>
      <c r="U97" s="63" t="s">
        <v>525</v>
      </c>
      <c r="V97" s="63" t="s">
        <v>542</v>
      </c>
      <c r="W97" s="63" t="s">
        <v>544</v>
      </c>
      <c r="X97" s="63" t="s">
        <v>542</v>
      </c>
      <c r="Y97" s="63">
        <v>24941851</v>
      </c>
      <c r="Z97" s="63">
        <v>24788192</v>
      </c>
      <c r="AA97" s="63">
        <v>24941851</v>
      </c>
      <c r="AB97" s="64">
        <v>42628</v>
      </c>
      <c r="AC97" s="64">
        <v>42754</v>
      </c>
      <c r="AD97" s="64">
        <v>43440.848796296297</v>
      </c>
      <c r="AE97" s="63" t="s">
        <v>651</v>
      </c>
      <c r="AF97" s="63" t="s">
        <v>535</v>
      </c>
      <c r="AG97" s="63" t="s">
        <v>50</v>
      </c>
      <c r="AH97" s="64">
        <v>44308.827476851853</v>
      </c>
      <c r="AI97" s="64">
        <v>44308.824155092596</v>
      </c>
      <c r="AJ97" s="64" t="s">
        <v>486</v>
      </c>
      <c r="AK97" s="27"/>
      <c r="AL97" s="27"/>
      <c r="AM97" s="24" t="str">
        <f>IF(AG97="","",IFERROR(VLOOKUP($AG97,Listas!$C$1:$D$1000,2,0),"No existe"))</f>
        <v>LIQUIDACIÓN_DEL_CREDITO</v>
      </c>
      <c r="AN97" s="3">
        <f>IF(OR(AH97="",AI97=""),0,NETWORKDAYS.INTL(AH97,AI97,1,Listas!$A$2:$A$19)-1)</f>
        <v>0</v>
      </c>
      <c r="AO97" s="16" t="str">
        <f>IF(OR(AM97="",AM97="No existe"),"No",IF(AN97&gt;=VLOOKUP(AM97,Tabla!$C$5:$I$23,7,0),"Si","No"))</f>
        <v>No</v>
      </c>
      <c r="AP97" s="3">
        <f>IF(OR(AM97="",AM97="No existe"),0,IF(AN97=0,0,IF(AN97&gt;=VLOOKUP(AM97,Tabla!$C$5:$I$23,7,0),AN97-VLOOKUP(AM97,Tabla!$C$5:$I$23,7,0),0)+1))</f>
        <v>0</v>
      </c>
      <c r="AQ97" s="4">
        <f t="shared" si="10"/>
        <v>0</v>
      </c>
      <c r="AR97" s="4">
        <f t="shared" si="11"/>
        <v>0</v>
      </c>
      <c r="AS97" s="4">
        <f t="shared" si="12"/>
        <v>0</v>
      </c>
      <c r="AT97" s="4">
        <f t="shared" si="13"/>
        <v>0</v>
      </c>
      <c r="AU97" s="4">
        <f t="shared" si="14"/>
        <v>0</v>
      </c>
      <c r="AV97" s="4">
        <f t="shared" si="15"/>
        <v>0</v>
      </c>
      <c r="AW97" s="4"/>
      <c r="AX97" s="4"/>
      <c r="AY97" s="4">
        <f t="shared" si="16"/>
        <v>0</v>
      </c>
      <c r="AZ97" s="5">
        <v>37080</v>
      </c>
      <c r="BA97" s="6">
        <f t="shared" si="17"/>
        <v>0</v>
      </c>
      <c r="BB97" s="3">
        <f>IF(OR(AM97="",AM97="No existe"),0,IF(AP97&lt;=VLOOKUP(AM97,Tabla!$C$5:$I$23,2,0),1,2))</f>
        <v>1</v>
      </c>
    </row>
    <row r="98" spans="1:54" ht="15.75" hidden="1">
      <c r="A98" s="13">
        <f t="shared" si="18"/>
        <v>93</v>
      </c>
      <c r="B98" s="62" t="s">
        <v>1815</v>
      </c>
      <c r="C98" s="63" t="s">
        <v>1816</v>
      </c>
      <c r="D98" s="63" t="s">
        <v>384</v>
      </c>
      <c r="E98" s="63" t="s">
        <v>1817</v>
      </c>
      <c r="F98" s="63" t="s">
        <v>1818</v>
      </c>
      <c r="G98" s="63">
        <v>12513</v>
      </c>
      <c r="H98" s="63" t="s">
        <v>486</v>
      </c>
      <c r="I98" s="63" t="s">
        <v>385</v>
      </c>
      <c r="J98" s="63" t="s">
        <v>542</v>
      </c>
      <c r="K98" s="63" t="s">
        <v>543</v>
      </c>
      <c r="L98" s="63" t="s">
        <v>1818</v>
      </c>
      <c r="M98" s="63" t="s">
        <v>1819</v>
      </c>
      <c r="N98" s="63" t="s">
        <v>1820</v>
      </c>
      <c r="O98" s="63" t="s">
        <v>1819</v>
      </c>
      <c r="P98" s="63" t="s">
        <v>1820</v>
      </c>
      <c r="Q98" s="63">
        <v>1</v>
      </c>
      <c r="R98" s="63" t="s">
        <v>650</v>
      </c>
      <c r="S98" s="63" t="s">
        <v>523</v>
      </c>
      <c r="T98" s="63" t="s">
        <v>524</v>
      </c>
      <c r="U98" s="63" t="s">
        <v>525</v>
      </c>
      <c r="V98" s="63" t="s">
        <v>542</v>
      </c>
      <c r="W98" s="63" t="s">
        <v>544</v>
      </c>
      <c r="X98" s="63" t="s">
        <v>542</v>
      </c>
      <c r="Y98" s="63">
        <v>631058353</v>
      </c>
      <c r="Z98" s="63">
        <v>591430043</v>
      </c>
      <c r="AA98" s="63">
        <v>631058353</v>
      </c>
      <c r="AB98" s="64">
        <v>42717</v>
      </c>
      <c r="AC98" s="64">
        <v>43235</v>
      </c>
      <c r="AD98" s="64">
        <v>43440.863298611112</v>
      </c>
      <c r="AE98" s="63" t="s">
        <v>701</v>
      </c>
      <c r="AF98" s="63" t="s">
        <v>535</v>
      </c>
      <c r="AG98" s="63" t="s">
        <v>368</v>
      </c>
      <c r="AH98" s="64">
        <v>44308.816759259258</v>
      </c>
      <c r="AI98" s="64">
        <v>44308.813692129632</v>
      </c>
      <c r="AJ98" s="64" t="s">
        <v>486</v>
      </c>
      <c r="AK98" s="27"/>
      <c r="AL98" s="27"/>
      <c r="AM98" s="24" t="str">
        <f>IF(AG98="","",IFERROR(VLOOKUP($AG98,Listas!$C$1:$D$1000,2,0),"No existe"))</f>
        <v>ACTUACIONES</v>
      </c>
      <c r="AN98" s="3">
        <f>IF(OR(AH98="",AI98=""),0,NETWORKDAYS.INTL(AH98,AI98,1,Listas!$A$2:$A$19)-1)</f>
        <v>0</v>
      </c>
      <c r="AO98" s="16" t="str">
        <f>IF(OR(AM98="",AM98="No existe"),"No",IF(AN98&gt;=VLOOKUP(AM98,Tabla!$C$5:$I$23,7,0),"Si","No"))</f>
        <v>No</v>
      </c>
      <c r="AP98" s="3">
        <f>IF(OR(AM98="",AM98="No existe"),0,IF(AN98=0,0,IF(AN98&gt;=VLOOKUP(AM98,Tabla!$C$5:$I$23,7,0),AN98-VLOOKUP(AM98,Tabla!$C$5:$I$23,7,0),0)+1))</f>
        <v>0</v>
      </c>
      <c r="AQ98" s="4">
        <f t="shared" si="10"/>
        <v>0</v>
      </c>
      <c r="AR98" s="4">
        <f t="shared" si="11"/>
        <v>0</v>
      </c>
      <c r="AS98" s="4">
        <f t="shared" si="12"/>
        <v>0</v>
      </c>
      <c r="AT98" s="4">
        <f t="shared" si="13"/>
        <v>0</v>
      </c>
      <c r="AU98" s="4">
        <f t="shared" si="14"/>
        <v>0</v>
      </c>
      <c r="AV98" s="4">
        <f t="shared" si="15"/>
        <v>0</v>
      </c>
      <c r="AW98" s="4"/>
      <c r="AX98" s="4"/>
      <c r="AY98" s="4">
        <f t="shared" si="16"/>
        <v>0</v>
      </c>
      <c r="AZ98" s="5">
        <v>37080</v>
      </c>
      <c r="BA98" s="6">
        <f t="shared" si="17"/>
        <v>0</v>
      </c>
      <c r="BB98" s="3">
        <f>IF(OR(AM98="",AM98="No existe"),0,IF(AP98&lt;=VLOOKUP(AM98,Tabla!$C$5:$I$23,2,0),1,2))</f>
        <v>1</v>
      </c>
    </row>
    <row r="99" spans="1:54" ht="15.75" hidden="1">
      <c r="A99" s="13">
        <f t="shared" si="18"/>
        <v>94</v>
      </c>
      <c r="B99" s="62" t="s">
        <v>1815</v>
      </c>
      <c r="C99" s="63" t="s">
        <v>1816</v>
      </c>
      <c r="D99" s="63" t="s">
        <v>384</v>
      </c>
      <c r="E99" s="63" t="s">
        <v>1817</v>
      </c>
      <c r="F99" s="63" t="s">
        <v>1818</v>
      </c>
      <c r="G99" s="63">
        <v>12513</v>
      </c>
      <c r="H99" s="63" t="s">
        <v>486</v>
      </c>
      <c r="I99" s="63" t="s">
        <v>385</v>
      </c>
      <c r="J99" s="63" t="s">
        <v>542</v>
      </c>
      <c r="K99" s="63" t="s">
        <v>543</v>
      </c>
      <c r="L99" s="63" t="s">
        <v>1818</v>
      </c>
      <c r="M99" s="63" t="s">
        <v>1819</v>
      </c>
      <c r="N99" s="63" t="s">
        <v>1820</v>
      </c>
      <c r="O99" s="63" t="s">
        <v>1819</v>
      </c>
      <c r="P99" s="63" t="s">
        <v>1820</v>
      </c>
      <c r="Q99" s="63">
        <v>1</v>
      </c>
      <c r="R99" s="63" t="s">
        <v>650</v>
      </c>
      <c r="S99" s="63" t="s">
        <v>523</v>
      </c>
      <c r="T99" s="63" t="s">
        <v>524</v>
      </c>
      <c r="U99" s="63" t="s">
        <v>525</v>
      </c>
      <c r="V99" s="63" t="s">
        <v>542</v>
      </c>
      <c r="W99" s="63" t="s">
        <v>544</v>
      </c>
      <c r="X99" s="63" t="s">
        <v>542</v>
      </c>
      <c r="Y99" s="63">
        <v>631058353</v>
      </c>
      <c r="Z99" s="63">
        <v>591430043</v>
      </c>
      <c r="AA99" s="63">
        <v>631058353</v>
      </c>
      <c r="AB99" s="64">
        <v>42717</v>
      </c>
      <c r="AC99" s="64">
        <v>43235</v>
      </c>
      <c r="AD99" s="64">
        <v>43440.863298611112</v>
      </c>
      <c r="AE99" s="63" t="s">
        <v>701</v>
      </c>
      <c r="AF99" s="63" t="s">
        <v>535</v>
      </c>
      <c r="AG99" s="63" t="s">
        <v>50</v>
      </c>
      <c r="AH99" s="64">
        <v>44308.816041666665</v>
      </c>
      <c r="AI99" s="64">
        <v>44308.812511574077</v>
      </c>
      <c r="AJ99" s="64" t="s">
        <v>486</v>
      </c>
      <c r="AK99" s="27"/>
      <c r="AL99" s="27"/>
      <c r="AM99" s="24" t="str">
        <f>IF(AG99="","",IFERROR(VLOOKUP($AG99,Listas!$C$1:$D$1000,2,0),"No existe"))</f>
        <v>LIQUIDACIÓN_DEL_CREDITO</v>
      </c>
      <c r="AN99" s="3">
        <f>IF(OR(AH99="",AI99=""),0,NETWORKDAYS.INTL(AH99,AI99,1,Listas!$A$2:$A$19)-1)</f>
        <v>0</v>
      </c>
      <c r="AO99" s="16" t="str">
        <f>IF(OR(AM99="",AM99="No existe"),"No",IF(AN99&gt;=VLOOKUP(AM99,Tabla!$C$5:$I$23,7,0),"Si","No"))</f>
        <v>No</v>
      </c>
      <c r="AP99" s="3">
        <f>IF(OR(AM99="",AM99="No existe"),0,IF(AN99=0,0,IF(AN99&gt;=VLOOKUP(AM99,Tabla!$C$5:$I$23,7,0),AN99-VLOOKUP(AM99,Tabla!$C$5:$I$23,7,0),0)+1))</f>
        <v>0</v>
      </c>
      <c r="AQ99" s="4">
        <f t="shared" si="10"/>
        <v>0</v>
      </c>
      <c r="AR99" s="4">
        <f t="shared" si="11"/>
        <v>0</v>
      </c>
      <c r="AS99" s="4">
        <f t="shared" si="12"/>
        <v>0</v>
      </c>
      <c r="AT99" s="4">
        <f t="shared" si="13"/>
        <v>0</v>
      </c>
      <c r="AU99" s="4">
        <f t="shared" si="14"/>
        <v>0</v>
      </c>
      <c r="AV99" s="4">
        <f t="shared" si="15"/>
        <v>0</v>
      </c>
      <c r="AW99" s="4"/>
      <c r="AX99" s="4"/>
      <c r="AY99" s="4">
        <f t="shared" si="16"/>
        <v>0</v>
      </c>
      <c r="AZ99" s="5">
        <v>37080</v>
      </c>
      <c r="BA99" s="6">
        <f t="shared" si="17"/>
        <v>0</v>
      </c>
      <c r="BB99" s="3">
        <f>IF(OR(AM99="",AM99="No existe"),0,IF(AP99&lt;=VLOOKUP(AM99,Tabla!$C$5:$I$23,2,0),1,2))</f>
        <v>1</v>
      </c>
    </row>
    <row r="100" spans="1:54" ht="15.75" hidden="1">
      <c r="A100" s="13">
        <f t="shared" si="18"/>
        <v>95</v>
      </c>
      <c r="B100" s="62" t="s">
        <v>427</v>
      </c>
      <c r="C100" s="63" t="s">
        <v>428</v>
      </c>
      <c r="D100" s="63" t="s">
        <v>384</v>
      </c>
      <c r="E100" s="63" t="s">
        <v>1461</v>
      </c>
      <c r="F100" s="63" t="s">
        <v>636</v>
      </c>
      <c r="G100" s="63">
        <v>12252</v>
      </c>
      <c r="H100" s="63" t="s">
        <v>486</v>
      </c>
      <c r="I100" s="63" t="s">
        <v>385</v>
      </c>
      <c r="J100" s="63" t="s">
        <v>637</v>
      </c>
      <c r="K100" s="63" t="s">
        <v>638</v>
      </c>
      <c r="L100" s="63" t="s">
        <v>636</v>
      </c>
      <c r="M100" s="63" t="s">
        <v>1462</v>
      </c>
      <c r="N100" s="63" t="s">
        <v>639</v>
      </c>
      <c r="O100" s="63" t="s">
        <v>1462</v>
      </c>
      <c r="P100" s="63" t="s">
        <v>639</v>
      </c>
      <c r="Q100" s="63">
        <v>1</v>
      </c>
      <c r="R100" s="63" t="s">
        <v>547</v>
      </c>
      <c r="S100" s="63" t="s">
        <v>523</v>
      </c>
      <c r="T100" s="63" t="s">
        <v>524</v>
      </c>
      <c r="U100" s="63" t="s">
        <v>525</v>
      </c>
      <c r="V100" s="63" t="s">
        <v>526</v>
      </c>
      <c r="W100" s="63" t="s">
        <v>544</v>
      </c>
      <c r="X100" s="63" t="s">
        <v>637</v>
      </c>
      <c r="Y100" s="63">
        <v>85538115</v>
      </c>
      <c r="Z100" s="63">
        <v>0</v>
      </c>
      <c r="AA100" s="63">
        <v>85538115</v>
      </c>
      <c r="AB100" s="64">
        <v>42524</v>
      </c>
      <c r="AC100" s="64">
        <v>42549</v>
      </c>
      <c r="AD100" s="64">
        <v>43440.843645833331</v>
      </c>
      <c r="AE100" s="63" t="s">
        <v>635</v>
      </c>
      <c r="AF100" s="63" t="s">
        <v>528</v>
      </c>
      <c r="AG100" s="63" t="s">
        <v>762</v>
      </c>
      <c r="AH100" s="64">
        <v>44307.894444444442</v>
      </c>
      <c r="AI100" s="64">
        <v>44308.891388888886</v>
      </c>
      <c r="AJ100" s="64" t="s">
        <v>486</v>
      </c>
      <c r="AK100" s="27"/>
      <c r="AL100" s="27"/>
      <c r="AM100" s="24" t="str">
        <f>IF(AG100="","",IFERROR(VLOOKUP($AG100,Listas!$C$1:$D$1000,2,0),"No existe"))</f>
        <v>No existe</v>
      </c>
      <c r="AN100" s="3">
        <f>IF(OR(AH100="",AI100=""),0,NETWORKDAYS.INTL(AH100,AI100,1,Listas!$A$2:$A$19)-1)</f>
        <v>1</v>
      </c>
      <c r="AO100" s="16" t="str">
        <f>IF(OR(AM100="",AM100="No existe"),"No",IF(AN100&gt;=VLOOKUP(AM100,Tabla!$C$5:$I$23,7,0),"Si","No"))</f>
        <v>No</v>
      </c>
      <c r="AP100" s="3">
        <f>IF(OR(AM100="",AM100="No existe"),0,IF(AN100=0,0,IF(AN100&gt;=VLOOKUP(AM100,Tabla!$C$5:$I$23,7,0),AN100-VLOOKUP(AM100,Tabla!$C$5:$I$23,7,0),0)+1))</f>
        <v>0</v>
      </c>
      <c r="AQ100" s="4">
        <f t="shared" si="10"/>
        <v>0</v>
      </c>
      <c r="AR100" s="4">
        <f t="shared" si="11"/>
        <v>0</v>
      </c>
      <c r="AS100" s="4">
        <f t="shared" si="12"/>
        <v>0</v>
      </c>
      <c r="AT100" s="4">
        <f t="shared" si="13"/>
        <v>0</v>
      </c>
      <c r="AU100" s="4">
        <f t="shared" si="14"/>
        <v>0</v>
      </c>
      <c r="AV100" s="4">
        <f t="shared" si="15"/>
        <v>0</v>
      </c>
      <c r="AW100" s="4"/>
      <c r="AX100" s="4"/>
      <c r="AY100" s="4">
        <f t="shared" si="16"/>
        <v>0</v>
      </c>
      <c r="AZ100" s="5">
        <v>37080</v>
      </c>
      <c r="BA100" s="6">
        <f t="shared" si="17"/>
        <v>0</v>
      </c>
      <c r="BB100" s="3">
        <f>IF(OR(AM100="",AM100="No existe"),0,IF(AP100&lt;=VLOOKUP(AM100,Tabla!$C$5:$I$23,2,0),1,2))</f>
        <v>0</v>
      </c>
    </row>
    <row r="101" spans="1:54" ht="15.75" hidden="1">
      <c r="A101" s="13">
        <f t="shared" si="18"/>
        <v>96</v>
      </c>
      <c r="B101" s="62" t="s">
        <v>1821</v>
      </c>
      <c r="C101" s="63" t="s">
        <v>1822</v>
      </c>
      <c r="D101" s="63" t="s">
        <v>385</v>
      </c>
      <c r="E101" s="63" t="s">
        <v>1823</v>
      </c>
      <c r="F101" s="63" t="s">
        <v>1824</v>
      </c>
      <c r="G101" s="63">
        <v>3855</v>
      </c>
      <c r="H101" s="63" t="s">
        <v>385</v>
      </c>
      <c r="I101" s="63" t="s">
        <v>385</v>
      </c>
      <c r="J101" s="63" t="s">
        <v>542</v>
      </c>
      <c r="K101" s="63" t="s">
        <v>543</v>
      </c>
      <c r="L101" s="63" t="s">
        <v>1824</v>
      </c>
      <c r="M101" s="63" t="s">
        <v>1825</v>
      </c>
      <c r="N101" s="63" t="s">
        <v>1826</v>
      </c>
      <c r="O101" s="63" t="s">
        <v>1825</v>
      </c>
      <c r="P101" s="63" t="s">
        <v>1826</v>
      </c>
      <c r="Q101" s="63">
        <v>1</v>
      </c>
      <c r="R101" s="63" t="s">
        <v>547</v>
      </c>
      <c r="S101" s="63" t="s">
        <v>523</v>
      </c>
      <c r="T101" s="63" t="s">
        <v>524</v>
      </c>
      <c r="U101" s="63" t="s">
        <v>525</v>
      </c>
      <c r="V101" s="63" t="s">
        <v>542</v>
      </c>
      <c r="W101" s="63" t="s">
        <v>544</v>
      </c>
      <c r="X101" s="63" t="s">
        <v>542</v>
      </c>
      <c r="Y101" s="63">
        <v>7470521</v>
      </c>
      <c r="Z101" s="63">
        <v>7579067</v>
      </c>
      <c r="AA101" s="63">
        <v>7470521</v>
      </c>
      <c r="AB101" s="64">
        <v>42201</v>
      </c>
      <c r="AC101" s="64">
        <v>42706</v>
      </c>
      <c r="AD101" s="64">
        <v>43436.239895833336</v>
      </c>
      <c r="AE101" s="63" t="s">
        <v>588</v>
      </c>
      <c r="AF101" s="63" t="s">
        <v>535</v>
      </c>
      <c r="AG101" s="63" t="s">
        <v>45</v>
      </c>
      <c r="AH101" s="64">
        <v>44307.875694444447</v>
      </c>
      <c r="AI101" s="64">
        <v>44308.872453703705</v>
      </c>
      <c r="AJ101" s="64" t="s">
        <v>486</v>
      </c>
      <c r="AK101" s="27"/>
      <c r="AL101" s="27"/>
      <c r="AM101" s="24" t="str">
        <f>IF(AG101="","",IFERROR(VLOOKUP($AG101,Listas!$C$1:$D$1000,2,0),"No existe"))</f>
        <v>ACTUACIONES</v>
      </c>
      <c r="AN101" s="3">
        <f>IF(OR(AH101="",AI101=""),0,NETWORKDAYS.INTL(AH101,AI101,1,Listas!$A$2:$A$19)-1)</f>
        <v>1</v>
      </c>
      <c r="AO101" s="16" t="str">
        <f>IF(OR(AM101="",AM101="No existe"),"No",IF(AN101&gt;=VLOOKUP(AM101,Tabla!$C$5:$I$23,7,0),"Si","No"))</f>
        <v>No</v>
      </c>
      <c r="AP101" s="3">
        <f>IF(OR(AM101="",AM101="No existe"),0,IF(AN101=0,0,IF(AN101&gt;=VLOOKUP(AM101,Tabla!$C$5:$I$23,7,0),AN101-VLOOKUP(AM101,Tabla!$C$5:$I$23,7,0),0)+1))</f>
        <v>1</v>
      </c>
      <c r="AQ101" s="4">
        <f t="shared" si="10"/>
        <v>0</v>
      </c>
      <c r="AR101" s="4">
        <f t="shared" si="11"/>
        <v>0</v>
      </c>
      <c r="AS101" s="4">
        <f t="shared" si="12"/>
        <v>0</v>
      </c>
      <c r="AT101" s="4">
        <f t="shared" si="13"/>
        <v>0</v>
      </c>
      <c r="AU101" s="4">
        <f t="shared" si="14"/>
        <v>0</v>
      </c>
      <c r="AV101" s="4">
        <f t="shared" si="15"/>
        <v>0</v>
      </c>
      <c r="AW101" s="4"/>
      <c r="AX101" s="4"/>
      <c r="AY101" s="4">
        <f t="shared" si="16"/>
        <v>0</v>
      </c>
      <c r="AZ101" s="5">
        <v>37080</v>
      </c>
      <c r="BA101" s="6">
        <f t="shared" si="17"/>
        <v>0</v>
      </c>
      <c r="BB101" s="3">
        <f>IF(OR(AM101="",AM101="No existe"),0,IF(AP101&lt;=VLOOKUP(AM101,Tabla!$C$5:$I$23,2,0),1,2))</f>
        <v>1</v>
      </c>
    </row>
    <row r="102" spans="1:54" ht="15.75" hidden="1">
      <c r="A102" s="13">
        <f t="shared" si="18"/>
        <v>97</v>
      </c>
      <c r="B102" s="62" t="s">
        <v>1827</v>
      </c>
      <c r="C102" s="63" t="s">
        <v>1828</v>
      </c>
      <c r="D102" s="63" t="s">
        <v>384</v>
      </c>
      <c r="E102" s="63" t="s">
        <v>1829</v>
      </c>
      <c r="F102" s="63" t="s">
        <v>1830</v>
      </c>
      <c r="G102" s="63">
        <v>63088</v>
      </c>
      <c r="H102" s="63" t="s">
        <v>486</v>
      </c>
      <c r="I102" s="63" t="s">
        <v>385</v>
      </c>
      <c r="J102" s="63" t="s">
        <v>530</v>
      </c>
      <c r="K102" s="63" t="s">
        <v>486</v>
      </c>
      <c r="L102" s="63" t="s">
        <v>1830</v>
      </c>
      <c r="M102" s="63" t="s">
        <v>794</v>
      </c>
      <c r="N102" s="63" t="s">
        <v>795</v>
      </c>
      <c r="O102" s="63" t="s">
        <v>1831</v>
      </c>
      <c r="P102" s="63" t="s">
        <v>1832</v>
      </c>
      <c r="Q102" s="63">
        <v>1</v>
      </c>
      <c r="R102" s="63" t="s">
        <v>798</v>
      </c>
      <c r="S102" s="63" t="s">
        <v>523</v>
      </c>
      <c r="T102" s="63" t="s">
        <v>524</v>
      </c>
      <c r="U102" s="63" t="s">
        <v>525</v>
      </c>
      <c r="V102" s="63" t="s">
        <v>526</v>
      </c>
      <c r="W102" s="63" t="s">
        <v>544</v>
      </c>
      <c r="X102" s="63" t="s">
        <v>530</v>
      </c>
      <c r="Y102" s="63">
        <v>9474432</v>
      </c>
      <c r="Z102" s="63" t="s">
        <v>486</v>
      </c>
      <c r="AA102" s="63">
        <v>9460000</v>
      </c>
      <c r="AB102" s="64">
        <v>43564</v>
      </c>
      <c r="AC102" s="64">
        <v>43665</v>
      </c>
      <c r="AD102" s="64">
        <v>44064.600300925929</v>
      </c>
      <c r="AE102" s="63" t="s">
        <v>799</v>
      </c>
      <c r="AF102" s="63" t="s">
        <v>528</v>
      </c>
      <c r="AG102" s="63" t="s">
        <v>529</v>
      </c>
      <c r="AH102" s="64">
        <v>44307.871527777781</v>
      </c>
      <c r="AI102" s="64">
        <v>44308.868495370371</v>
      </c>
      <c r="AJ102" s="64" t="s">
        <v>486</v>
      </c>
      <c r="AK102" s="27"/>
      <c r="AL102" s="27"/>
      <c r="AM102" s="24" t="str">
        <f>IF(AG102="","",IFERROR(VLOOKUP($AG102,Listas!$C$1:$D$1000,2,0),"No existe"))</f>
        <v>No existe</v>
      </c>
      <c r="AN102" s="3">
        <f>IF(OR(AH102="",AI102=""),0,NETWORKDAYS.INTL(AH102,AI102,1,Listas!$A$2:$A$19)-1)</f>
        <v>1</v>
      </c>
      <c r="AO102" s="16" t="str">
        <f>IF(OR(AM102="",AM102="No existe"),"No",IF(AN102&gt;=VLOOKUP(AM102,Tabla!$C$5:$I$23,7,0),"Si","No"))</f>
        <v>No</v>
      </c>
      <c r="AP102" s="3">
        <f>IF(OR(AM102="",AM102="No existe"),0,IF(AN102=0,0,IF(AN102&gt;=VLOOKUP(AM102,Tabla!$C$5:$I$23,7,0),AN102-VLOOKUP(AM102,Tabla!$C$5:$I$23,7,0),0)+1))</f>
        <v>0</v>
      </c>
      <c r="AQ102" s="4">
        <f t="shared" si="10"/>
        <v>0</v>
      </c>
      <c r="AR102" s="4">
        <f t="shared" si="11"/>
        <v>0</v>
      </c>
      <c r="AS102" s="4">
        <f t="shared" si="12"/>
        <v>0</v>
      </c>
      <c r="AT102" s="4">
        <f t="shared" si="13"/>
        <v>0</v>
      </c>
      <c r="AU102" s="4">
        <f t="shared" si="14"/>
        <v>0</v>
      </c>
      <c r="AV102" s="4">
        <f t="shared" si="15"/>
        <v>0</v>
      </c>
      <c r="AW102" s="4"/>
      <c r="AX102" s="4"/>
      <c r="AY102" s="4">
        <f t="shared" si="16"/>
        <v>0</v>
      </c>
      <c r="AZ102" s="5">
        <v>37080</v>
      </c>
      <c r="BA102" s="6">
        <f t="shared" si="17"/>
        <v>0</v>
      </c>
      <c r="BB102" s="3">
        <f>IF(OR(AM102="",AM102="No existe"),0,IF(AP102&lt;=VLOOKUP(AM102,Tabla!$C$5:$I$23,2,0),1,2))</f>
        <v>0</v>
      </c>
    </row>
    <row r="103" spans="1:54" ht="15.75" hidden="1">
      <c r="A103" s="13">
        <f t="shared" si="18"/>
        <v>98</v>
      </c>
      <c r="B103" s="62" t="s">
        <v>1833</v>
      </c>
      <c r="C103" s="63" t="s">
        <v>1834</v>
      </c>
      <c r="D103" s="63" t="s">
        <v>384</v>
      </c>
      <c r="E103" s="63" t="s">
        <v>1835</v>
      </c>
      <c r="F103" s="63" t="s">
        <v>1836</v>
      </c>
      <c r="G103" s="63">
        <v>70758</v>
      </c>
      <c r="H103" s="63" t="s">
        <v>486</v>
      </c>
      <c r="I103" s="63" t="s">
        <v>710</v>
      </c>
      <c r="J103" s="63" t="s">
        <v>755</v>
      </c>
      <c r="K103" s="63" t="s">
        <v>486</v>
      </c>
      <c r="L103" s="63" t="s">
        <v>1836</v>
      </c>
      <c r="M103" s="63" t="s">
        <v>1837</v>
      </c>
      <c r="N103" s="63" t="s">
        <v>1838</v>
      </c>
      <c r="O103" s="63" t="s">
        <v>1837</v>
      </c>
      <c r="P103" s="63" t="s">
        <v>1838</v>
      </c>
      <c r="Q103" s="63">
        <v>1</v>
      </c>
      <c r="R103" s="63" t="s">
        <v>757</v>
      </c>
      <c r="S103" s="63" t="s">
        <v>523</v>
      </c>
      <c r="T103" s="63" t="s">
        <v>524</v>
      </c>
      <c r="U103" s="63" t="s">
        <v>525</v>
      </c>
      <c r="V103" s="63" t="s">
        <v>565</v>
      </c>
      <c r="W103" s="63" t="s">
        <v>566</v>
      </c>
      <c r="X103" s="63" t="s">
        <v>755</v>
      </c>
      <c r="Y103" s="63" t="s">
        <v>486</v>
      </c>
      <c r="Z103" s="63" t="s">
        <v>486</v>
      </c>
      <c r="AA103" s="63" t="s">
        <v>486</v>
      </c>
      <c r="AB103" s="64">
        <v>43501</v>
      </c>
      <c r="AC103" s="64">
        <v>43600</v>
      </c>
      <c r="AD103" s="64">
        <v>44283.940636574072</v>
      </c>
      <c r="AE103" s="63" t="s">
        <v>940</v>
      </c>
      <c r="AF103" s="63" t="s">
        <v>596</v>
      </c>
      <c r="AG103" s="63" t="s">
        <v>529</v>
      </c>
      <c r="AH103" s="64">
        <v>44307.832291666666</v>
      </c>
      <c r="AI103" s="64">
        <v>44307.828587962962</v>
      </c>
      <c r="AJ103" s="64" t="s">
        <v>486</v>
      </c>
      <c r="AK103" s="27"/>
      <c r="AL103" s="27"/>
      <c r="AM103" s="24" t="str">
        <f>IF(AG103="","",IFERROR(VLOOKUP($AG103,Listas!$C$1:$D$1000,2,0),"No existe"))</f>
        <v>No existe</v>
      </c>
      <c r="AN103" s="3">
        <f>IF(OR(AH103="",AI103=""),0,NETWORKDAYS.INTL(AH103,AI103,1,Listas!$A$2:$A$19)-1)</f>
        <v>0</v>
      </c>
      <c r="AO103" s="16" t="str">
        <f>IF(OR(AM103="",AM103="No existe"),"No",IF(AN103&gt;=VLOOKUP(AM103,Tabla!$C$5:$I$23,7,0),"Si","No"))</f>
        <v>No</v>
      </c>
      <c r="AP103" s="3">
        <f>IF(OR(AM103="",AM103="No existe"),0,IF(AN103=0,0,IF(AN103&gt;=VLOOKUP(AM103,Tabla!$C$5:$I$23,7,0),AN103-VLOOKUP(AM103,Tabla!$C$5:$I$23,7,0),0)+1))</f>
        <v>0</v>
      </c>
      <c r="AQ103" s="4">
        <f t="shared" si="10"/>
        <v>0</v>
      </c>
      <c r="AR103" s="4">
        <f t="shared" si="11"/>
        <v>0</v>
      </c>
      <c r="AS103" s="4">
        <f t="shared" si="12"/>
        <v>0</v>
      </c>
      <c r="AT103" s="4">
        <f t="shared" si="13"/>
        <v>0</v>
      </c>
      <c r="AU103" s="4">
        <f t="shared" si="14"/>
        <v>0</v>
      </c>
      <c r="AV103" s="4">
        <f t="shared" si="15"/>
        <v>0</v>
      </c>
      <c r="AW103" s="4"/>
      <c r="AX103" s="4"/>
      <c r="AY103" s="4">
        <f t="shared" si="16"/>
        <v>0</v>
      </c>
      <c r="AZ103" s="5">
        <v>37080</v>
      </c>
      <c r="BA103" s="6">
        <f t="shared" si="17"/>
        <v>0</v>
      </c>
      <c r="BB103" s="3">
        <f>IF(OR(AM103="",AM103="No existe"),0,IF(AP103&lt;=VLOOKUP(AM103,Tabla!$C$5:$I$23,2,0),1,2))</f>
        <v>0</v>
      </c>
    </row>
    <row r="104" spans="1:54" ht="15.75" hidden="1">
      <c r="A104" s="13">
        <f t="shared" si="18"/>
        <v>99</v>
      </c>
      <c r="B104" s="62" t="s">
        <v>468</v>
      </c>
      <c r="C104" s="63" t="s">
        <v>469</v>
      </c>
      <c r="D104" s="63" t="s">
        <v>384</v>
      </c>
      <c r="E104" s="63" t="s">
        <v>923</v>
      </c>
      <c r="F104" s="63" t="s">
        <v>735</v>
      </c>
      <c r="G104" s="63">
        <v>31722</v>
      </c>
      <c r="H104" s="63" t="s">
        <v>486</v>
      </c>
      <c r="I104" s="63" t="s">
        <v>385</v>
      </c>
      <c r="J104" s="63" t="s">
        <v>537</v>
      </c>
      <c r="K104" s="63" t="s">
        <v>538</v>
      </c>
      <c r="L104" s="63" t="s">
        <v>735</v>
      </c>
      <c r="M104" s="63" t="s">
        <v>924</v>
      </c>
      <c r="N104" s="63" t="s">
        <v>736</v>
      </c>
      <c r="O104" s="63" t="s">
        <v>924</v>
      </c>
      <c r="P104" s="63" t="s">
        <v>736</v>
      </c>
      <c r="Q104" s="63">
        <v>1</v>
      </c>
      <c r="R104" s="63" t="s">
        <v>733</v>
      </c>
      <c r="S104" s="63" t="s">
        <v>523</v>
      </c>
      <c r="T104" s="63" t="s">
        <v>524</v>
      </c>
      <c r="U104" s="63" t="s">
        <v>525</v>
      </c>
      <c r="V104" s="63" t="s">
        <v>526</v>
      </c>
      <c r="W104" s="63" t="s">
        <v>544</v>
      </c>
      <c r="X104" s="63" t="s">
        <v>610</v>
      </c>
      <c r="Y104" s="63">
        <v>125244037</v>
      </c>
      <c r="Z104" s="63">
        <v>112699830</v>
      </c>
      <c r="AA104" s="63">
        <v>125244037</v>
      </c>
      <c r="AB104" s="64">
        <v>43490</v>
      </c>
      <c r="AC104" s="64">
        <v>43550</v>
      </c>
      <c r="AD104" s="64">
        <v>43566.639722222222</v>
      </c>
      <c r="AE104" s="63" t="s">
        <v>728</v>
      </c>
      <c r="AF104" s="63" t="s">
        <v>535</v>
      </c>
      <c r="AG104" s="63" t="s">
        <v>285</v>
      </c>
      <c r="AH104" s="64">
        <v>44307.804166666669</v>
      </c>
      <c r="AI104" s="64">
        <v>44307.801562499997</v>
      </c>
      <c r="AJ104" s="64" t="s">
        <v>486</v>
      </c>
      <c r="AK104" s="27"/>
      <c r="AL104" s="27"/>
      <c r="AM104" s="24" t="str">
        <f>IF(AG104="","",IFERROR(VLOOKUP($AG104,Listas!$C$1:$D$1000,2,0),"No existe"))</f>
        <v>PRUEBAS_PRACTICADAS</v>
      </c>
      <c r="AN104" s="3">
        <f>IF(OR(AH104="",AI104=""),0,NETWORKDAYS.INTL(AH104,AI104,1,Listas!$A$2:$A$19)-1)</f>
        <v>0</v>
      </c>
      <c r="AO104" s="16" t="str">
        <f>IF(OR(AM104="",AM104="No existe"),"No",IF(AN104&gt;=VLOOKUP(AM104,Tabla!$C$5:$I$23,7,0),"Si","No"))</f>
        <v>No</v>
      </c>
      <c r="AP104" s="3">
        <f>IF(OR(AM104="",AM104="No existe"),0,IF(AN104=0,0,IF(AN104&gt;=VLOOKUP(AM104,Tabla!$C$5:$I$23,7,0),AN104-VLOOKUP(AM104,Tabla!$C$5:$I$23,7,0),0)+1))</f>
        <v>0</v>
      </c>
      <c r="AQ104" s="4">
        <f t="shared" si="10"/>
        <v>0</v>
      </c>
      <c r="AR104" s="4">
        <f t="shared" si="11"/>
        <v>0</v>
      </c>
      <c r="AS104" s="4">
        <f t="shared" si="12"/>
        <v>0</v>
      </c>
      <c r="AT104" s="4">
        <f t="shared" si="13"/>
        <v>0</v>
      </c>
      <c r="AU104" s="4">
        <f t="shared" si="14"/>
        <v>0</v>
      </c>
      <c r="AV104" s="4">
        <f t="shared" si="15"/>
        <v>0</v>
      </c>
      <c r="AW104" s="4"/>
      <c r="AX104" s="4"/>
      <c r="AY104" s="4">
        <f t="shared" si="16"/>
        <v>0</v>
      </c>
      <c r="AZ104" s="5">
        <v>37080</v>
      </c>
      <c r="BA104" s="6">
        <f t="shared" si="17"/>
        <v>0</v>
      </c>
      <c r="BB104" s="3">
        <f>IF(OR(AM104="",AM104="No existe"),0,IF(AP104&lt;=VLOOKUP(AM104,Tabla!$C$5:$I$23,2,0),1,2))</f>
        <v>1</v>
      </c>
    </row>
    <row r="105" spans="1:54" ht="15.75" hidden="1">
      <c r="A105" s="13">
        <f t="shared" si="18"/>
        <v>100</v>
      </c>
      <c r="B105" s="62" t="s">
        <v>1839</v>
      </c>
      <c r="C105" s="63" t="s">
        <v>1840</v>
      </c>
      <c r="D105" s="63" t="s">
        <v>384</v>
      </c>
      <c r="E105" s="63" t="s">
        <v>1841</v>
      </c>
      <c r="F105" s="63" t="s">
        <v>1842</v>
      </c>
      <c r="G105" s="63">
        <v>31715</v>
      </c>
      <c r="H105" s="63" t="s">
        <v>486</v>
      </c>
      <c r="I105" s="63" t="s">
        <v>1781</v>
      </c>
      <c r="J105" s="63" t="s">
        <v>682</v>
      </c>
      <c r="K105" s="63" t="s">
        <v>486</v>
      </c>
      <c r="L105" s="63" t="s">
        <v>1843</v>
      </c>
      <c r="M105" s="63" t="s">
        <v>1844</v>
      </c>
      <c r="N105" s="63" t="s">
        <v>1845</v>
      </c>
      <c r="O105" s="63" t="s">
        <v>1844</v>
      </c>
      <c r="P105" s="63" t="s">
        <v>1845</v>
      </c>
      <c r="Q105" s="63">
        <v>1</v>
      </c>
      <c r="R105" s="63" t="s">
        <v>733</v>
      </c>
      <c r="S105" s="63" t="s">
        <v>523</v>
      </c>
      <c r="T105" s="63" t="s">
        <v>524</v>
      </c>
      <c r="U105" s="63" t="s">
        <v>525</v>
      </c>
      <c r="V105" s="63" t="s">
        <v>526</v>
      </c>
      <c r="W105" s="63" t="s">
        <v>544</v>
      </c>
      <c r="X105" s="63" t="s">
        <v>682</v>
      </c>
      <c r="Y105" s="63">
        <v>249997440</v>
      </c>
      <c r="Z105" s="63">
        <v>0</v>
      </c>
      <c r="AA105" s="63">
        <v>249997440</v>
      </c>
      <c r="AB105" s="64">
        <v>43333</v>
      </c>
      <c r="AC105" s="64">
        <v>43424</v>
      </c>
      <c r="AD105" s="64">
        <v>43566.615960648145</v>
      </c>
      <c r="AE105" s="63" t="s">
        <v>725</v>
      </c>
      <c r="AF105" s="63" t="s">
        <v>596</v>
      </c>
      <c r="AG105" s="63" t="s">
        <v>98</v>
      </c>
      <c r="AH105" s="64">
        <v>44307.785416666666</v>
      </c>
      <c r="AI105" s="64">
        <v>44307.782824074071</v>
      </c>
      <c r="AJ105" s="64" t="s">
        <v>486</v>
      </c>
      <c r="AK105" s="27"/>
      <c r="AL105" s="27"/>
      <c r="AM105" s="24" t="str">
        <f>IF(AG105="","",IFERROR(VLOOKUP($AG105,Listas!$C$1:$D$1000,2,0),"No existe"))</f>
        <v>ACTUACIONES</v>
      </c>
      <c r="AN105" s="3">
        <f>IF(OR(AH105="",AI105=""),0,NETWORKDAYS.INTL(AH105,AI105,1,Listas!$A$2:$A$19)-1)</f>
        <v>0</v>
      </c>
      <c r="AO105" s="16" t="str">
        <f>IF(OR(AM105="",AM105="No existe"),"No",IF(AN105&gt;=VLOOKUP(AM105,Tabla!$C$5:$I$23,7,0),"Si","No"))</f>
        <v>No</v>
      </c>
      <c r="AP105" s="3">
        <f>IF(OR(AM105="",AM105="No existe"),0,IF(AN105=0,0,IF(AN105&gt;=VLOOKUP(AM105,Tabla!$C$5:$I$23,7,0),AN105-VLOOKUP(AM105,Tabla!$C$5:$I$23,7,0),0)+1))</f>
        <v>0</v>
      </c>
      <c r="AQ105" s="4">
        <f t="shared" si="10"/>
        <v>0</v>
      </c>
      <c r="AR105" s="4">
        <f t="shared" si="11"/>
        <v>0</v>
      </c>
      <c r="AS105" s="4">
        <f t="shared" si="12"/>
        <v>0</v>
      </c>
      <c r="AT105" s="4">
        <f t="shared" si="13"/>
        <v>0</v>
      </c>
      <c r="AU105" s="4">
        <f t="shared" si="14"/>
        <v>0</v>
      </c>
      <c r="AV105" s="4">
        <f t="shared" si="15"/>
        <v>0</v>
      </c>
      <c r="AW105" s="4"/>
      <c r="AX105" s="4"/>
      <c r="AY105" s="4">
        <f t="shared" si="16"/>
        <v>0</v>
      </c>
      <c r="AZ105" s="5">
        <v>37080</v>
      </c>
      <c r="BA105" s="6">
        <f t="shared" si="17"/>
        <v>0</v>
      </c>
      <c r="BB105" s="3">
        <f>IF(OR(AM105="",AM105="No existe"),0,IF(AP105&lt;=VLOOKUP(AM105,Tabla!$C$5:$I$23,2,0),1,2))</f>
        <v>1</v>
      </c>
    </row>
    <row r="106" spans="1:54" ht="15.75" hidden="1">
      <c r="A106" s="13">
        <f t="shared" si="18"/>
        <v>101</v>
      </c>
      <c r="B106" s="62" t="s">
        <v>1839</v>
      </c>
      <c r="C106" s="63" t="s">
        <v>1840</v>
      </c>
      <c r="D106" s="63" t="s">
        <v>384</v>
      </c>
      <c r="E106" s="63" t="s">
        <v>1841</v>
      </c>
      <c r="F106" s="63" t="s">
        <v>1842</v>
      </c>
      <c r="G106" s="63">
        <v>31715</v>
      </c>
      <c r="H106" s="63" t="s">
        <v>486</v>
      </c>
      <c r="I106" s="63" t="s">
        <v>1781</v>
      </c>
      <c r="J106" s="63" t="s">
        <v>682</v>
      </c>
      <c r="K106" s="63" t="s">
        <v>486</v>
      </c>
      <c r="L106" s="63" t="s">
        <v>1843</v>
      </c>
      <c r="M106" s="63" t="s">
        <v>1844</v>
      </c>
      <c r="N106" s="63" t="s">
        <v>1845</v>
      </c>
      <c r="O106" s="63" t="s">
        <v>1844</v>
      </c>
      <c r="P106" s="63" t="s">
        <v>1845</v>
      </c>
      <c r="Q106" s="63">
        <v>1</v>
      </c>
      <c r="R106" s="63" t="s">
        <v>733</v>
      </c>
      <c r="S106" s="63" t="s">
        <v>523</v>
      </c>
      <c r="T106" s="63" t="s">
        <v>524</v>
      </c>
      <c r="U106" s="63" t="s">
        <v>525</v>
      </c>
      <c r="V106" s="63" t="s">
        <v>526</v>
      </c>
      <c r="W106" s="63" t="s">
        <v>544</v>
      </c>
      <c r="X106" s="63" t="s">
        <v>682</v>
      </c>
      <c r="Y106" s="63">
        <v>249997440</v>
      </c>
      <c r="Z106" s="63">
        <v>0</v>
      </c>
      <c r="AA106" s="63">
        <v>249997440</v>
      </c>
      <c r="AB106" s="64">
        <v>43333</v>
      </c>
      <c r="AC106" s="64">
        <v>43424</v>
      </c>
      <c r="AD106" s="64">
        <v>43566.615960648145</v>
      </c>
      <c r="AE106" s="63" t="s">
        <v>725</v>
      </c>
      <c r="AF106" s="63" t="s">
        <v>596</v>
      </c>
      <c r="AG106" s="63" t="s">
        <v>934</v>
      </c>
      <c r="AH106" s="64">
        <v>44307.785370370373</v>
      </c>
      <c r="AI106" s="64">
        <v>44307.781701388885</v>
      </c>
      <c r="AJ106" s="64" t="s">
        <v>486</v>
      </c>
      <c r="AK106" s="27"/>
      <c r="AL106" s="27"/>
      <c r="AM106" s="24" t="str">
        <f>IF(AG106="","",IFERROR(VLOOKUP($AG106,Listas!$C$1:$D$1000,2,0),"No existe"))</f>
        <v>No existe</v>
      </c>
      <c r="AN106" s="3">
        <f>IF(OR(AH106="",AI106=""),0,NETWORKDAYS.INTL(AH106,AI106,1,Listas!$A$2:$A$19)-1)</f>
        <v>0</v>
      </c>
      <c r="AO106" s="16" t="str">
        <f>IF(OR(AM106="",AM106="No existe"),"No",IF(AN106&gt;=VLOOKUP(AM106,Tabla!$C$5:$I$23,7,0),"Si","No"))</f>
        <v>No</v>
      </c>
      <c r="AP106" s="3">
        <f>IF(OR(AM106="",AM106="No existe"),0,IF(AN106=0,0,IF(AN106&gt;=VLOOKUP(AM106,Tabla!$C$5:$I$23,7,0),AN106-VLOOKUP(AM106,Tabla!$C$5:$I$23,7,0),0)+1))</f>
        <v>0</v>
      </c>
      <c r="AQ106" s="4">
        <f t="shared" si="10"/>
        <v>0</v>
      </c>
      <c r="AR106" s="4">
        <f t="shared" si="11"/>
        <v>0</v>
      </c>
      <c r="AS106" s="4">
        <f t="shared" si="12"/>
        <v>0</v>
      </c>
      <c r="AT106" s="4">
        <f t="shared" si="13"/>
        <v>0</v>
      </c>
      <c r="AU106" s="4">
        <f t="shared" si="14"/>
        <v>0</v>
      </c>
      <c r="AV106" s="4">
        <f t="shared" si="15"/>
        <v>0</v>
      </c>
      <c r="AW106" s="4"/>
      <c r="AX106" s="4"/>
      <c r="AY106" s="4">
        <f t="shared" si="16"/>
        <v>0</v>
      </c>
      <c r="AZ106" s="5">
        <v>37080</v>
      </c>
      <c r="BA106" s="6">
        <f t="shared" si="17"/>
        <v>0</v>
      </c>
      <c r="BB106" s="3">
        <f>IF(OR(AM106="",AM106="No existe"),0,IF(AP106&lt;=VLOOKUP(AM106,Tabla!$C$5:$I$23,2,0),1,2))</f>
        <v>0</v>
      </c>
    </row>
    <row r="107" spans="1:54" ht="15.75" hidden="1">
      <c r="A107" s="13">
        <f t="shared" si="18"/>
        <v>102</v>
      </c>
      <c r="B107" s="62" t="s">
        <v>1482</v>
      </c>
      <c r="C107" s="63" t="s">
        <v>1483</v>
      </c>
      <c r="D107" s="63" t="s">
        <v>384</v>
      </c>
      <c r="E107" s="63" t="s">
        <v>1484</v>
      </c>
      <c r="F107" s="63" t="s">
        <v>1485</v>
      </c>
      <c r="G107" s="63">
        <v>50219</v>
      </c>
      <c r="H107" s="63" t="s">
        <v>486</v>
      </c>
      <c r="I107" s="63" t="s">
        <v>385</v>
      </c>
      <c r="J107" s="63" t="s">
        <v>537</v>
      </c>
      <c r="K107" s="63" t="s">
        <v>538</v>
      </c>
      <c r="L107" s="63" t="s">
        <v>1486</v>
      </c>
      <c r="M107" s="63" t="s">
        <v>1487</v>
      </c>
      <c r="N107" s="63" t="s">
        <v>1488</v>
      </c>
      <c r="O107" s="63" t="s">
        <v>1487</v>
      </c>
      <c r="P107" s="63" t="s">
        <v>1488</v>
      </c>
      <c r="Q107" s="63">
        <v>1</v>
      </c>
      <c r="R107" s="63" t="s">
        <v>733</v>
      </c>
      <c r="S107" s="63" t="s">
        <v>523</v>
      </c>
      <c r="T107" s="63" t="s">
        <v>524</v>
      </c>
      <c r="U107" s="63" t="s">
        <v>525</v>
      </c>
      <c r="V107" s="63" t="s">
        <v>526</v>
      </c>
      <c r="W107" s="63" t="s">
        <v>544</v>
      </c>
      <c r="X107" s="63" t="s">
        <v>537</v>
      </c>
      <c r="Y107" s="63">
        <v>11009438</v>
      </c>
      <c r="Z107" s="63" t="s">
        <v>486</v>
      </c>
      <c r="AA107" s="63">
        <v>11009438</v>
      </c>
      <c r="AB107" s="64">
        <v>43749</v>
      </c>
      <c r="AC107" s="64">
        <v>43817</v>
      </c>
      <c r="AD107" s="64">
        <v>43867.682881944442</v>
      </c>
      <c r="AE107" s="63" t="s">
        <v>769</v>
      </c>
      <c r="AF107" s="63" t="s">
        <v>535</v>
      </c>
      <c r="AG107" s="63" t="s">
        <v>52</v>
      </c>
      <c r="AH107" s="64">
        <v>44307.775416666664</v>
      </c>
      <c r="AI107" s="64">
        <v>44307.772361111114</v>
      </c>
      <c r="AJ107" s="64" t="s">
        <v>486</v>
      </c>
      <c r="AK107" s="27"/>
      <c r="AL107" s="27"/>
      <c r="AM107" s="24" t="str">
        <f>IF(AG107="","",IFERROR(VLOOKUP($AG107,Listas!$C$1:$D$1000,2,0),"No existe"))</f>
        <v>ACTUACIONES</v>
      </c>
      <c r="AN107" s="3">
        <f>IF(OR(AH107="",AI107=""),0,NETWORKDAYS.INTL(AH107,AI107,1,Listas!$A$2:$A$19)-1)</f>
        <v>0</v>
      </c>
      <c r="AO107" s="16" t="str">
        <f>IF(OR(AM107="",AM107="No existe"),"No",IF(AN107&gt;=VLOOKUP(AM107,Tabla!$C$5:$I$23,7,0),"Si","No"))</f>
        <v>No</v>
      </c>
      <c r="AP107" s="3">
        <f>IF(OR(AM107="",AM107="No existe"),0,IF(AN107=0,0,IF(AN107&gt;=VLOOKUP(AM107,Tabla!$C$5:$I$23,7,0),AN107-VLOOKUP(AM107,Tabla!$C$5:$I$23,7,0),0)+1))</f>
        <v>0</v>
      </c>
      <c r="AQ107" s="4">
        <f t="shared" si="10"/>
        <v>0</v>
      </c>
      <c r="AR107" s="4">
        <f t="shared" si="11"/>
        <v>0</v>
      </c>
      <c r="AS107" s="4">
        <f t="shared" si="12"/>
        <v>0</v>
      </c>
      <c r="AT107" s="4">
        <f t="shared" si="13"/>
        <v>0</v>
      </c>
      <c r="AU107" s="4">
        <f t="shared" si="14"/>
        <v>0</v>
      </c>
      <c r="AV107" s="4">
        <f t="shared" si="15"/>
        <v>0</v>
      </c>
      <c r="AW107" s="4"/>
      <c r="AX107" s="4"/>
      <c r="AY107" s="4">
        <f t="shared" si="16"/>
        <v>0</v>
      </c>
      <c r="AZ107" s="5">
        <v>37080</v>
      </c>
      <c r="BA107" s="6">
        <f t="shared" si="17"/>
        <v>0</v>
      </c>
      <c r="BB107" s="3">
        <f>IF(OR(AM107="",AM107="No existe"),0,IF(AP107&lt;=VLOOKUP(AM107,Tabla!$C$5:$I$23,2,0),1,2))</f>
        <v>1</v>
      </c>
    </row>
    <row r="108" spans="1:54" ht="15.75" hidden="1">
      <c r="A108" s="13">
        <f t="shared" si="18"/>
        <v>103</v>
      </c>
      <c r="B108" s="62" t="s">
        <v>468</v>
      </c>
      <c r="C108" s="63" t="s">
        <v>469</v>
      </c>
      <c r="D108" s="63" t="s">
        <v>384</v>
      </c>
      <c r="E108" s="63" t="s">
        <v>923</v>
      </c>
      <c r="F108" s="63" t="s">
        <v>735</v>
      </c>
      <c r="G108" s="63">
        <v>31722</v>
      </c>
      <c r="H108" s="63" t="s">
        <v>486</v>
      </c>
      <c r="I108" s="63" t="s">
        <v>385</v>
      </c>
      <c r="J108" s="63" t="s">
        <v>537</v>
      </c>
      <c r="K108" s="63" t="s">
        <v>538</v>
      </c>
      <c r="L108" s="63" t="s">
        <v>735</v>
      </c>
      <c r="M108" s="63" t="s">
        <v>924</v>
      </c>
      <c r="N108" s="63" t="s">
        <v>736</v>
      </c>
      <c r="O108" s="63" t="s">
        <v>924</v>
      </c>
      <c r="P108" s="63" t="s">
        <v>736</v>
      </c>
      <c r="Q108" s="63">
        <v>1</v>
      </c>
      <c r="R108" s="63" t="s">
        <v>733</v>
      </c>
      <c r="S108" s="63" t="s">
        <v>523</v>
      </c>
      <c r="T108" s="63" t="s">
        <v>524</v>
      </c>
      <c r="U108" s="63" t="s">
        <v>525</v>
      </c>
      <c r="V108" s="63" t="s">
        <v>526</v>
      </c>
      <c r="W108" s="63" t="s">
        <v>544</v>
      </c>
      <c r="X108" s="63" t="s">
        <v>610</v>
      </c>
      <c r="Y108" s="63">
        <v>125244037</v>
      </c>
      <c r="Z108" s="63">
        <v>112699830</v>
      </c>
      <c r="AA108" s="63">
        <v>125244037</v>
      </c>
      <c r="AB108" s="64">
        <v>43490</v>
      </c>
      <c r="AC108" s="64">
        <v>43550</v>
      </c>
      <c r="AD108" s="64">
        <v>43566.639722222222</v>
      </c>
      <c r="AE108" s="63" t="s">
        <v>728</v>
      </c>
      <c r="AF108" s="63" t="s">
        <v>535</v>
      </c>
      <c r="AG108" s="63" t="s">
        <v>45</v>
      </c>
      <c r="AH108" s="64">
        <v>44307.73541666667</v>
      </c>
      <c r="AI108" s="64">
        <v>44307.733067129629</v>
      </c>
      <c r="AJ108" s="64" t="s">
        <v>486</v>
      </c>
      <c r="AK108" s="27"/>
      <c r="AL108" s="27"/>
      <c r="AM108" s="24" t="str">
        <f>IF(AG108="","",IFERROR(VLOOKUP($AG108,Listas!$C$1:$D$1000,2,0),"No existe"))</f>
        <v>ACTUACIONES</v>
      </c>
      <c r="AN108" s="3">
        <f>IF(OR(AH108="",AI108=""),0,NETWORKDAYS.INTL(AH108,AI108,1,Listas!$A$2:$A$19)-1)</f>
        <v>0</v>
      </c>
      <c r="AO108" s="16" t="str">
        <f>IF(OR(AM108="",AM108="No existe"),"No",IF(AN108&gt;=VLOOKUP(AM108,Tabla!$C$5:$I$23,7,0),"Si","No"))</f>
        <v>No</v>
      </c>
      <c r="AP108" s="3">
        <f>IF(OR(AM108="",AM108="No existe"),0,IF(AN108=0,0,IF(AN108&gt;=VLOOKUP(AM108,Tabla!$C$5:$I$23,7,0),AN108-VLOOKUP(AM108,Tabla!$C$5:$I$23,7,0),0)+1))</f>
        <v>0</v>
      </c>
      <c r="AQ108" s="4">
        <f t="shared" si="10"/>
        <v>0</v>
      </c>
      <c r="AR108" s="4">
        <f t="shared" si="11"/>
        <v>0</v>
      </c>
      <c r="AS108" s="4">
        <f t="shared" si="12"/>
        <v>0</v>
      </c>
      <c r="AT108" s="4">
        <f t="shared" si="13"/>
        <v>0</v>
      </c>
      <c r="AU108" s="4">
        <f t="shared" si="14"/>
        <v>0</v>
      </c>
      <c r="AV108" s="4">
        <f t="shared" si="15"/>
        <v>0</v>
      </c>
      <c r="AW108" s="4"/>
      <c r="AX108" s="4"/>
      <c r="AY108" s="4">
        <f t="shared" si="16"/>
        <v>0</v>
      </c>
      <c r="AZ108" s="5">
        <v>37080</v>
      </c>
      <c r="BA108" s="6">
        <f t="shared" si="17"/>
        <v>0</v>
      </c>
      <c r="BB108" s="3">
        <f>IF(OR(AM108="",AM108="No existe"),0,IF(AP108&lt;=VLOOKUP(AM108,Tabla!$C$5:$I$23,2,0),1,2))</f>
        <v>1</v>
      </c>
    </row>
    <row r="109" spans="1:54" ht="15.75" hidden="1">
      <c r="A109" s="13">
        <f t="shared" si="18"/>
        <v>104</v>
      </c>
      <c r="B109" s="62" t="s">
        <v>989</v>
      </c>
      <c r="C109" s="63" t="s">
        <v>990</v>
      </c>
      <c r="D109" s="63" t="s">
        <v>385</v>
      </c>
      <c r="E109" s="63" t="s">
        <v>991</v>
      </c>
      <c r="F109" s="63" t="s">
        <v>992</v>
      </c>
      <c r="G109" s="63">
        <v>3784</v>
      </c>
      <c r="H109" s="63" t="s">
        <v>486</v>
      </c>
      <c r="I109" s="63" t="s">
        <v>385</v>
      </c>
      <c r="J109" s="63" t="s">
        <v>610</v>
      </c>
      <c r="K109" s="63" t="s">
        <v>611</v>
      </c>
      <c r="L109" s="63" t="s">
        <v>992</v>
      </c>
      <c r="M109" s="63" t="s">
        <v>993</v>
      </c>
      <c r="N109" s="63" t="s">
        <v>994</v>
      </c>
      <c r="O109" s="63" t="s">
        <v>993</v>
      </c>
      <c r="P109" s="63" t="s">
        <v>994</v>
      </c>
      <c r="Q109" s="63">
        <v>1</v>
      </c>
      <c r="R109" s="63" t="s">
        <v>547</v>
      </c>
      <c r="S109" s="63" t="s">
        <v>523</v>
      </c>
      <c r="T109" s="63" t="s">
        <v>524</v>
      </c>
      <c r="U109" s="63" t="s">
        <v>525</v>
      </c>
      <c r="V109" s="63" t="s">
        <v>526</v>
      </c>
      <c r="W109" s="63" t="s">
        <v>544</v>
      </c>
      <c r="X109" s="63" t="s">
        <v>610</v>
      </c>
      <c r="Y109" s="63">
        <v>33577456</v>
      </c>
      <c r="Z109" s="63">
        <v>0</v>
      </c>
      <c r="AA109" s="63">
        <v>33577456</v>
      </c>
      <c r="AB109" s="64">
        <v>41681</v>
      </c>
      <c r="AC109" s="64">
        <v>41733</v>
      </c>
      <c r="AD109" s="64">
        <v>43436.227384259262</v>
      </c>
      <c r="AE109" s="63" t="s">
        <v>582</v>
      </c>
      <c r="AF109" s="63" t="s">
        <v>528</v>
      </c>
      <c r="AG109" s="63" t="s">
        <v>40</v>
      </c>
      <c r="AH109" s="64">
        <v>44307.700601851851</v>
      </c>
      <c r="AI109" s="64">
        <v>44307.696770833332</v>
      </c>
      <c r="AJ109" s="64">
        <v>44308.866666666669</v>
      </c>
      <c r="AK109" s="27"/>
      <c r="AL109" s="27"/>
      <c r="AM109" s="24" t="str">
        <f>IF(AG109="","",IFERROR(VLOOKUP($AG109,Listas!$C$1:$D$1000,2,0),"No existe"))</f>
        <v>ACTUACIONES</v>
      </c>
      <c r="AN109" s="3">
        <f>IF(OR(AH109="",AI109=""),0,NETWORKDAYS.INTL(AH109,AI109,1,Listas!$A$2:$A$19)-1)</f>
        <v>0</v>
      </c>
      <c r="AO109" s="16" t="str">
        <f>IF(OR(AM109="",AM109="No existe"),"No",IF(AN109&gt;=VLOOKUP(AM109,Tabla!$C$5:$I$23,7,0),"Si","No"))</f>
        <v>No</v>
      </c>
      <c r="AP109" s="3">
        <f>IF(OR(AM109="",AM109="No existe"),0,IF(AN109=0,0,IF(AN109&gt;=VLOOKUP(AM109,Tabla!$C$5:$I$23,7,0),AN109-VLOOKUP(AM109,Tabla!$C$5:$I$23,7,0),0)+1))</f>
        <v>0</v>
      </c>
      <c r="AQ109" s="4">
        <f t="shared" si="10"/>
        <v>0</v>
      </c>
      <c r="AR109" s="4">
        <f t="shared" si="11"/>
        <v>0</v>
      </c>
      <c r="AS109" s="4">
        <f t="shared" si="12"/>
        <v>0</v>
      </c>
      <c r="AT109" s="4">
        <f t="shared" si="13"/>
        <v>0</v>
      </c>
      <c r="AU109" s="4">
        <f t="shared" si="14"/>
        <v>0</v>
      </c>
      <c r="AV109" s="4">
        <f t="shared" si="15"/>
        <v>0</v>
      </c>
      <c r="AW109" s="4"/>
      <c r="AX109" s="4"/>
      <c r="AY109" s="4">
        <f t="shared" si="16"/>
        <v>0</v>
      </c>
      <c r="AZ109" s="5">
        <v>37080</v>
      </c>
      <c r="BA109" s="6">
        <f t="shared" si="17"/>
        <v>0</v>
      </c>
      <c r="BB109" s="3">
        <f>IF(OR(AM109="",AM109="No existe"),0,IF(AP109&lt;=VLOOKUP(AM109,Tabla!$C$5:$I$23,2,0),1,2))</f>
        <v>1</v>
      </c>
    </row>
    <row r="110" spans="1:54" ht="15.75" hidden="1">
      <c r="A110" s="13">
        <f t="shared" si="18"/>
        <v>105</v>
      </c>
      <c r="B110" s="62" t="s">
        <v>1846</v>
      </c>
      <c r="C110" s="63" t="s">
        <v>1847</v>
      </c>
      <c r="D110" s="63" t="s">
        <v>384</v>
      </c>
      <c r="E110" s="63" t="s">
        <v>1848</v>
      </c>
      <c r="F110" s="63" t="s">
        <v>1849</v>
      </c>
      <c r="G110" s="63">
        <v>3562</v>
      </c>
      <c r="H110" s="63" t="s">
        <v>486</v>
      </c>
      <c r="I110" s="63" t="s">
        <v>385</v>
      </c>
      <c r="J110" s="63" t="s">
        <v>637</v>
      </c>
      <c r="K110" s="63" t="s">
        <v>638</v>
      </c>
      <c r="L110" s="63" t="s">
        <v>1849</v>
      </c>
      <c r="M110" s="63" t="s">
        <v>1850</v>
      </c>
      <c r="N110" s="63" t="s">
        <v>1851</v>
      </c>
      <c r="O110" s="63" t="s">
        <v>1850</v>
      </c>
      <c r="P110" s="63" t="s">
        <v>1851</v>
      </c>
      <c r="Q110" s="63">
        <v>1</v>
      </c>
      <c r="R110" s="63" t="s">
        <v>547</v>
      </c>
      <c r="S110" s="63" t="s">
        <v>523</v>
      </c>
      <c r="T110" s="63" t="s">
        <v>524</v>
      </c>
      <c r="U110" s="63" t="s">
        <v>525</v>
      </c>
      <c r="V110" s="63" t="s">
        <v>526</v>
      </c>
      <c r="W110" s="63" t="s">
        <v>544</v>
      </c>
      <c r="X110" s="63" t="s">
        <v>637</v>
      </c>
      <c r="Y110" s="63">
        <v>4928000</v>
      </c>
      <c r="Z110" s="63">
        <v>0</v>
      </c>
      <c r="AA110" s="63">
        <v>4928000</v>
      </c>
      <c r="AB110" s="64">
        <v>41695</v>
      </c>
      <c r="AC110" s="64">
        <v>41732</v>
      </c>
      <c r="AD110" s="64">
        <v>43436.193067129629</v>
      </c>
      <c r="AE110" s="63" t="s">
        <v>545</v>
      </c>
      <c r="AF110" s="63" t="s">
        <v>528</v>
      </c>
      <c r="AG110" s="63" t="s">
        <v>40</v>
      </c>
      <c r="AH110" s="64">
        <v>44307.698969907404</v>
      </c>
      <c r="AI110" s="64">
        <v>44307.695138888892</v>
      </c>
      <c r="AJ110" s="64">
        <v>44308.87222222222</v>
      </c>
      <c r="AK110" s="27"/>
      <c r="AL110" s="27"/>
      <c r="AM110" s="24" t="str">
        <f>IF(AG110="","",IFERROR(VLOOKUP($AG110,Listas!$C$1:$D$1000,2,0),"No existe"))</f>
        <v>ACTUACIONES</v>
      </c>
      <c r="AN110" s="3">
        <f>IF(OR(AH110="",AI110=""),0,NETWORKDAYS.INTL(AH110,AI110,1,Listas!$A$2:$A$19)-1)</f>
        <v>0</v>
      </c>
      <c r="AO110" s="16" t="str">
        <f>IF(OR(AM110="",AM110="No existe"),"No",IF(AN110&gt;=VLOOKUP(AM110,Tabla!$C$5:$I$23,7,0),"Si","No"))</f>
        <v>No</v>
      </c>
      <c r="AP110" s="3">
        <f>IF(OR(AM110="",AM110="No existe"),0,IF(AN110=0,0,IF(AN110&gt;=VLOOKUP(AM110,Tabla!$C$5:$I$23,7,0),AN110-VLOOKUP(AM110,Tabla!$C$5:$I$23,7,0),0)+1))</f>
        <v>0</v>
      </c>
      <c r="AQ110" s="4">
        <f t="shared" si="10"/>
        <v>0</v>
      </c>
      <c r="AR110" s="4">
        <f t="shared" si="11"/>
        <v>0</v>
      </c>
      <c r="AS110" s="4">
        <f t="shared" si="12"/>
        <v>0</v>
      </c>
      <c r="AT110" s="4">
        <f t="shared" si="13"/>
        <v>0</v>
      </c>
      <c r="AU110" s="4">
        <f t="shared" si="14"/>
        <v>0</v>
      </c>
      <c r="AV110" s="4">
        <f t="shared" si="15"/>
        <v>0</v>
      </c>
      <c r="AW110" s="4"/>
      <c r="AX110" s="4"/>
      <c r="AY110" s="4">
        <f t="shared" si="16"/>
        <v>0</v>
      </c>
      <c r="AZ110" s="5">
        <v>37080</v>
      </c>
      <c r="BA110" s="6">
        <f t="shared" si="17"/>
        <v>0</v>
      </c>
      <c r="BB110" s="3">
        <f>IF(OR(AM110="",AM110="No existe"),0,IF(AP110&lt;=VLOOKUP(AM110,Tabla!$C$5:$I$23,2,0),1,2))</f>
        <v>1</v>
      </c>
    </row>
    <row r="111" spans="1:54" ht="15.75" hidden="1">
      <c r="A111" s="13">
        <f t="shared" si="18"/>
        <v>106</v>
      </c>
      <c r="B111" s="62" t="s">
        <v>484</v>
      </c>
      <c r="C111" s="63" t="s">
        <v>485</v>
      </c>
      <c r="D111" s="63" t="s">
        <v>486</v>
      </c>
      <c r="E111" s="63" t="s">
        <v>1386</v>
      </c>
      <c r="F111" s="63" t="s">
        <v>771</v>
      </c>
      <c r="G111" s="63">
        <v>50166</v>
      </c>
      <c r="H111" s="63" t="s">
        <v>486</v>
      </c>
      <c r="I111" s="63" t="s">
        <v>385</v>
      </c>
      <c r="J111" s="63" t="s">
        <v>530</v>
      </c>
      <c r="K111" s="63" t="s">
        <v>486</v>
      </c>
      <c r="L111" s="63" t="s">
        <v>771</v>
      </c>
      <c r="M111" s="63" t="s">
        <v>764</v>
      </c>
      <c r="N111" s="63" t="s">
        <v>765</v>
      </c>
      <c r="O111" s="63" t="s">
        <v>772</v>
      </c>
      <c r="P111" s="63" t="s">
        <v>773</v>
      </c>
      <c r="Q111" s="63">
        <v>1</v>
      </c>
      <c r="R111" s="63" t="s">
        <v>533</v>
      </c>
      <c r="S111" s="63" t="s">
        <v>523</v>
      </c>
      <c r="T111" s="63" t="s">
        <v>524</v>
      </c>
      <c r="U111" s="63" t="s">
        <v>525</v>
      </c>
      <c r="V111" s="63" t="s">
        <v>526</v>
      </c>
      <c r="W111" s="63" t="s">
        <v>544</v>
      </c>
      <c r="X111" s="63" t="s">
        <v>530</v>
      </c>
      <c r="Y111" s="63">
        <v>31343388</v>
      </c>
      <c r="Z111" s="63" t="s">
        <v>486</v>
      </c>
      <c r="AA111" s="63">
        <v>31343388</v>
      </c>
      <c r="AB111" s="64">
        <v>43801</v>
      </c>
      <c r="AC111" s="64">
        <v>43852</v>
      </c>
      <c r="AD111" s="64">
        <v>43866.47452546296</v>
      </c>
      <c r="AE111" s="63" t="s">
        <v>769</v>
      </c>
      <c r="AF111" s="63" t="s">
        <v>689</v>
      </c>
      <c r="AG111" s="63" t="s">
        <v>342</v>
      </c>
      <c r="AH111" s="64">
        <v>44307.483402777776</v>
      </c>
      <c r="AI111" s="64">
        <v>44307.479826388888</v>
      </c>
      <c r="AJ111" s="64" t="s">
        <v>486</v>
      </c>
      <c r="AK111" s="27"/>
      <c r="AL111" s="27"/>
      <c r="AM111" s="24" t="str">
        <f>IF(AG111="","",IFERROR(VLOOKUP($AG111,Listas!$C$1:$D$1000,2,0),"No existe"))</f>
        <v>ACTUACIONES</v>
      </c>
      <c r="AN111" s="3">
        <f>IF(OR(AH111="",AI111=""),0,NETWORKDAYS.INTL(AH111,AI111,1,Listas!$A$2:$A$19)-1)</f>
        <v>0</v>
      </c>
      <c r="AO111" s="16" t="str">
        <f>IF(OR(AM111="",AM111="No existe"),"No",IF(AN111&gt;=VLOOKUP(AM111,Tabla!$C$5:$I$23,7,0),"Si","No"))</f>
        <v>No</v>
      </c>
      <c r="AP111" s="3">
        <f>IF(OR(AM111="",AM111="No existe"),0,IF(AN111=0,0,IF(AN111&gt;=VLOOKUP(AM111,Tabla!$C$5:$I$23,7,0),AN111-VLOOKUP(AM111,Tabla!$C$5:$I$23,7,0),0)+1))</f>
        <v>0</v>
      </c>
      <c r="AQ111" s="4">
        <f t="shared" si="10"/>
        <v>0</v>
      </c>
      <c r="AR111" s="4">
        <f t="shared" si="11"/>
        <v>0</v>
      </c>
      <c r="AS111" s="4">
        <f t="shared" si="12"/>
        <v>0</v>
      </c>
      <c r="AT111" s="4">
        <f t="shared" si="13"/>
        <v>0</v>
      </c>
      <c r="AU111" s="4">
        <f t="shared" si="14"/>
        <v>0</v>
      </c>
      <c r="AV111" s="4">
        <f t="shared" si="15"/>
        <v>0</v>
      </c>
      <c r="AW111" s="4"/>
      <c r="AX111" s="4"/>
      <c r="AY111" s="4">
        <f t="shared" si="16"/>
        <v>0</v>
      </c>
      <c r="AZ111" s="5">
        <v>37080</v>
      </c>
      <c r="BA111" s="6">
        <f t="shared" si="17"/>
        <v>0</v>
      </c>
      <c r="BB111" s="3">
        <f>IF(OR(AM111="",AM111="No existe"),0,IF(AP111&lt;=VLOOKUP(AM111,Tabla!$C$5:$I$23,2,0),1,2))</f>
        <v>1</v>
      </c>
    </row>
    <row r="112" spans="1:54" ht="15.75" hidden="1">
      <c r="A112" s="13">
        <f t="shared" si="18"/>
        <v>107</v>
      </c>
      <c r="B112" s="62" t="s">
        <v>1448</v>
      </c>
      <c r="C112" s="63" t="s">
        <v>1449</v>
      </c>
      <c r="D112" s="63" t="s">
        <v>385</v>
      </c>
      <c r="E112" s="63" t="s">
        <v>1450</v>
      </c>
      <c r="F112" s="63" t="s">
        <v>1451</v>
      </c>
      <c r="G112" s="63">
        <v>12370</v>
      </c>
      <c r="H112" s="63" t="s">
        <v>486</v>
      </c>
      <c r="I112" s="63" t="s">
        <v>385</v>
      </c>
      <c r="J112" s="63" t="s">
        <v>542</v>
      </c>
      <c r="K112" s="63" t="s">
        <v>591</v>
      </c>
      <c r="L112" s="63" t="s">
        <v>1451</v>
      </c>
      <c r="M112" s="63" t="s">
        <v>1452</v>
      </c>
      <c r="N112" s="63" t="s">
        <v>1453</v>
      </c>
      <c r="O112" s="63" t="s">
        <v>1452</v>
      </c>
      <c r="P112" s="63" t="s">
        <v>1453</v>
      </c>
      <c r="Q112" s="63">
        <v>1</v>
      </c>
      <c r="R112" s="63" t="s">
        <v>1454</v>
      </c>
      <c r="S112" s="63" t="s">
        <v>523</v>
      </c>
      <c r="T112" s="63" t="s">
        <v>524</v>
      </c>
      <c r="U112" s="63" t="s">
        <v>525</v>
      </c>
      <c r="V112" s="63" t="s">
        <v>542</v>
      </c>
      <c r="W112" s="63" t="s">
        <v>544</v>
      </c>
      <c r="X112" s="63" t="s">
        <v>542</v>
      </c>
      <c r="Y112" s="63">
        <v>63710605</v>
      </c>
      <c r="Z112" s="63">
        <v>61375529</v>
      </c>
      <c r="AA112" s="63">
        <v>63710605</v>
      </c>
      <c r="AB112" s="64">
        <v>42816</v>
      </c>
      <c r="AC112" s="64">
        <v>43046</v>
      </c>
      <c r="AD112" s="64">
        <v>43440.852453703701</v>
      </c>
      <c r="AE112" s="63" t="s">
        <v>668</v>
      </c>
      <c r="AF112" s="63" t="s">
        <v>528</v>
      </c>
      <c r="AG112" s="63" t="s">
        <v>45</v>
      </c>
      <c r="AH112" s="64">
        <v>44307.481249999997</v>
      </c>
      <c r="AI112" s="64">
        <v>44307.699571759258</v>
      </c>
      <c r="AJ112" s="64" t="s">
        <v>486</v>
      </c>
      <c r="AK112" s="27"/>
      <c r="AL112" s="27"/>
      <c r="AM112" s="24" t="str">
        <f>IF(AG112="","",IFERROR(VLOOKUP($AG112,Listas!$C$1:$D$1000,2,0),"No existe"))</f>
        <v>ACTUACIONES</v>
      </c>
      <c r="AN112" s="3">
        <f>IF(OR(AH112="",AI112=""),0,NETWORKDAYS.INTL(AH112,AI112,1,Listas!$A$2:$A$19)-1)</f>
        <v>0</v>
      </c>
      <c r="AO112" s="16" t="str">
        <f>IF(OR(AM112="",AM112="No existe"),"No",IF(AN112&gt;=VLOOKUP(AM112,Tabla!$C$5:$I$23,7,0),"Si","No"))</f>
        <v>No</v>
      </c>
      <c r="AP112" s="3">
        <f>IF(OR(AM112="",AM112="No existe"),0,IF(AN112=0,0,IF(AN112&gt;=VLOOKUP(AM112,Tabla!$C$5:$I$23,7,0),AN112-VLOOKUP(AM112,Tabla!$C$5:$I$23,7,0),0)+1))</f>
        <v>0</v>
      </c>
      <c r="AQ112" s="4">
        <f t="shared" si="10"/>
        <v>0</v>
      </c>
      <c r="AR112" s="4">
        <f t="shared" si="11"/>
        <v>0</v>
      </c>
      <c r="AS112" s="4">
        <f t="shared" si="12"/>
        <v>0</v>
      </c>
      <c r="AT112" s="4">
        <f t="shared" si="13"/>
        <v>0</v>
      </c>
      <c r="AU112" s="4">
        <f t="shared" si="14"/>
        <v>0</v>
      </c>
      <c r="AV112" s="4">
        <f t="shared" si="15"/>
        <v>0</v>
      </c>
      <c r="AW112" s="4"/>
      <c r="AX112" s="4"/>
      <c r="AY112" s="4">
        <f t="shared" si="16"/>
        <v>0</v>
      </c>
      <c r="AZ112" s="5">
        <v>37080</v>
      </c>
      <c r="BA112" s="6">
        <f t="shared" si="17"/>
        <v>0</v>
      </c>
      <c r="BB112" s="3">
        <f>IF(OR(AM112="",AM112="No existe"),0,IF(AP112&lt;=VLOOKUP(AM112,Tabla!$C$5:$I$23,2,0),1,2))</f>
        <v>1</v>
      </c>
    </row>
    <row r="113" spans="1:54" ht="15.75" hidden="1">
      <c r="A113" s="13">
        <f t="shared" si="18"/>
        <v>108</v>
      </c>
      <c r="B113" s="62" t="s">
        <v>480</v>
      </c>
      <c r="C113" s="63" t="s">
        <v>481</v>
      </c>
      <c r="D113" s="63" t="s">
        <v>384</v>
      </c>
      <c r="E113" s="63" t="s">
        <v>987</v>
      </c>
      <c r="F113" s="63" t="s">
        <v>758</v>
      </c>
      <c r="G113" s="63">
        <v>35514</v>
      </c>
      <c r="H113" s="63" t="s">
        <v>486</v>
      </c>
      <c r="I113" s="63" t="s">
        <v>759</v>
      </c>
      <c r="J113" s="63" t="s">
        <v>738</v>
      </c>
      <c r="K113" s="63" t="s">
        <v>486</v>
      </c>
      <c r="L113" s="63" t="s">
        <v>758</v>
      </c>
      <c r="M113" s="63" t="s">
        <v>988</v>
      </c>
      <c r="N113" s="63" t="s">
        <v>760</v>
      </c>
      <c r="O113" s="63" t="s">
        <v>988</v>
      </c>
      <c r="P113" s="63" t="s">
        <v>760</v>
      </c>
      <c r="Q113" s="63">
        <v>1</v>
      </c>
      <c r="R113" s="63" t="s">
        <v>761</v>
      </c>
      <c r="S113" s="63" t="s">
        <v>523</v>
      </c>
      <c r="T113" s="63" t="s">
        <v>524</v>
      </c>
      <c r="U113" s="63" t="s">
        <v>525</v>
      </c>
      <c r="V113" s="63" t="s">
        <v>565</v>
      </c>
      <c r="W113" s="63" t="s">
        <v>566</v>
      </c>
      <c r="X113" s="63" t="s">
        <v>738</v>
      </c>
      <c r="Y113" s="63">
        <v>40577684</v>
      </c>
      <c r="Z113" s="63">
        <v>0</v>
      </c>
      <c r="AA113" s="63">
        <v>40577684</v>
      </c>
      <c r="AB113" s="64">
        <v>43488</v>
      </c>
      <c r="AC113" s="64">
        <v>43630</v>
      </c>
      <c r="AD113" s="64">
        <v>43689.557662037034</v>
      </c>
      <c r="AE113" s="63" t="s">
        <v>749</v>
      </c>
      <c r="AF113" s="63" t="s">
        <v>535</v>
      </c>
      <c r="AG113" s="63" t="s">
        <v>45</v>
      </c>
      <c r="AH113" s="64">
        <v>44307.475694444445</v>
      </c>
      <c r="AI113" s="64">
        <v>44307.704629629632</v>
      </c>
      <c r="AJ113" s="64" t="s">
        <v>486</v>
      </c>
      <c r="AK113" s="27"/>
      <c r="AL113" s="27"/>
      <c r="AM113" s="24" t="str">
        <f>IF(AG113="","",IFERROR(VLOOKUP($AG113,Listas!$C$1:$D$1000,2,0),"No existe"))</f>
        <v>ACTUACIONES</v>
      </c>
      <c r="AN113" s="3">
        <f>IF(OR(AH113="",AI113=""),0,NETWORKDAYS.INTL(AH113,AI113,1,Listas!$A$2:$A$19)-1)</f>
        <v>0</v>
      </c>
      <c r="AO113" s="16" t="str">
        <f>IF(OR(AM113="",AM113="No existe"),"No",IF(AN113&gt;=VLOOKUP(AM113,Tabla!$C$5:$I$23,7,0),"Si","No"))</f>
        <v>No</v>
      </c>
      <c r="AP113" s="3">
        <f>IF(OR(AM113="",AM113="No existe"),0,IF(AN113=0,0,IF(AN113&gt;=VLOOKUP(AM113,Tabla!$C$5:$I$23,7,0),AN113-VLOOKUP(AM113,Tabla!$C$5:$I$23,7,0),0)+1))</f>
        <v>0</v>
      </c>
      <c r="AQ113" s="4">
        <f t="shared" si="10"/>
        <v>0</v>
      </c>
      <c r="AR113" s="4">
        <f t="shared" si="11"/>
        <v>0</v>
      </c>
      <c r="AS113" s="4">
        <f t="shared" si="12"/>
        <v>0</v>
      </c>
      <c r="AT113" s="4">
        <f t="shared" si="13"/>
        <v>0</v>
      </c>
      <c r="AU113" s="4">
        <f t="shared" si="14"/>
        <v>0</v>
      </c>
      <c r="AV113" s="4">
        <f t="shared" si="15"/>
        <v>0</v>
      </c>
      <c r="AW113" s="4"/>
      <c r="AX113" s="4"/>
      <c r="AY113" s="4">
        <f t="shared" si="16"/>
        <v>0</v>
      </c>
      <c r="AZ113" s="5">
        <v>37080</v>
      </c>
      <c r="BA113" s="6">
        <f t="shared" si="17"/>
        <v>0</v>
      </c>
      <c r="BB113" s="3">
        <f>IF(OR(AM113="",AM113="No existe"),0,IF(AP113&lt;=VLOOKUP(AM113,Tabla!$C$5:$I$23,2,0),1,2))</f>
        <v>1</v>
      </c>
    </row>
    <row r="114" spans="1:54" ht="15.75" hidden="1">
      <c r="A114" s="13">
        <f t="shared" si="18"/>
        <v>109</v>
      </c>
      <c r="B114" s="62" t="s">
        <v>402</v>
      </c>
      <c r="C114" s="63" t="s">
        <v>403</v>
      </c>
      <c r="D114" s="63" t="s">
        <v>385</v>
      </c>
      <c r="E114" s="63" t="s">
        <v>899</v>
      </c>
      <c r="F114" s="63" t="s">
        <v>585</v>
      </c>
      <c r="G114" s="63">
        <v>3843</v>
      </c>
      <c r="H114" s="63" t="s">
        <v>385</v>
      </c>
      <c r="I114" s="63" t="s">
        <v>385</v>
      </c>
      <c r="J114" s="63" t="s">
        <v>542</v>
      </c>
      <c r="K114" s="63" t="s">
        <v>543</v>
      </c>
      <c r="L114" s="63" t="s">
        <v>585</v>
      </c>
      <c r="M114" s="63" t="s">
        <v>900</v>
      </c>
      <c r="N114" s="63" t="s">
        <v>586</v>
      </c>
      <c r="O114" s="63" t="s">
        <v>901</v>
      </c>
      <c r="P114" s="63" t="s">
        <v>587</v>
      </c>
      <c r="Q114" s="63">
        <v>1</v>
      </c>
      <c r="R114" s="63" t="s">
        <v>547</v>
      </c>
      <c r="S114" s="63" t="s">
        <v>523</v>
      </c>
      <c r="T114" s="63" t="s">
        <v>524</v>
      </c>
      <c r="U114" s="63" t="s">
        <v>525</v>
      </c>
      <c r="V114" s="63" t="s">
        <v>542</v>
      </c>
      <c r="W114" s="63" t="s">
        <v>544</v>
      </c>
      <c r="X114" s="63" t="s">
        <v>542</v>
      </c>
      <c r="Y114" s="63">
        <v>45942533</v>
      </c>
      <c r="Z114" s="63">
        <v>45457379</v>
      </c>
      <c r="AA114" s="63">
        <v>45942533</v>
      </c>
      <c r="AB114" s="64">
        <v>42516</v>
      </c>
      <c r="AC114" s="64">
        <v>42521</v>
      </c>
      <c r="AD114" s="64">
        <v>43436.237696759257</v>
      </c>
      <c r="AE114" s="63" t="s">
        <v>588</v>
      </c>
      <c r="AF114" s="63" t="s">
        <v>535</v>
      </c>
      <c r="AG114" s="63" t="s">
        <v>45</v>
      </c>
      <c r="AH114" s="64">
        <v>44307.472222222219</v>
      </c>
      <c r="AI114" s="64">
        <v>44307.687060185184</v>
      </c>
      <c r="AJ114" s="64" t="s">
        <v>486</v>
      </c>
      <c r="AK114" s="27"/>
      <c r="AL114" s="27"/>
      <c r="AM114" s="24" t="str">
        <f>IF(AG114="","",IFERROR(VLOOKUP($AG114,Listas!$C$1:$D$1000,2,0),"No existe"))</f>
        <v>ACTUACIONES</v>
      </c>
      <c r="AN114" s="3">
        <f>IF(OR(AH114="",AI114=""),0,NETWORKDAYS.INTL(AH114,AI114,1,Listas!$A$2:$A$19)-1)</f>
        <v>0</v>
      </c>
      <c r="AO114" s="16" t="str">
        <f>IF(OR(AM114="",AM114="No existe"),"No",IF(AN114&gt;=VLOOKUP(AM114,Tabla!$C$5:$I$23,7,0),"Si","No"))</f>
        <v>No</v>
      </c>
      <c r="AP114" s="3">
        <f>IF(OR(AM114="",AM114="No existe"),0,IF(AN114=0,0,IF(AN114&gt;=VLOOKUP(AM114,Tabla!$C$5:$I$23,7,0),AN114-VLOOKUP(AM114,Tabla!$C$5:$I$23,7,0),0)+1))</f>
        <v>0</v>
      </c>
      <c r="AQ114" s="4">
        <f t="shared" si="10"/>
        <v>0</v>
      </c>
      <c r="AR114" s="4">
        <f t="shared" si="11"/>
        <v>0</v>
      </c>
      <c r="AS114" s="4">
        <f t="shared" si="12"/>
        <v>0</v>
      </c>
      <c r="AT114" s="4">
        <f t="shared" si="13"/>
        <v>0</v>
      </c>
      <c r="AU114" s="4">
        <f t="shared" si="14"/>
        <v>0</v>
      </c>
      <c r="AV114" s="4">
        <f t="shared" si="15"/>
        <v>0</v>
      </c>
      <c r="AW114" s="4"/>
      <c r="AX114" s="4"/>
      <c r="AY114" s="4">
        <f t="shared" si="16"/>
        <v>0</v>
      </c>
      <c r="AZ114" s="5">
        <v>37080</v>
      </c>
      <c r="BA114" s="6">
        <f t="shared" si="17"/>
        <v>0</v>
      </c>
      <c r="BB114" s="3">
        <f>IF(OR(AM114="",AM114="No existe"),0,IF(AP114&lt;=VLOOKUP(AM114,Tabla!$C$5:$I$23,2,0),1,2))</f>
        <v>1</v>
      </c>
    </row>
    <row r="115" spans="1:54" ht="15.75" hidden="1">
      <c r="A115" s="13">
        <f t="shared" si="18"/>
        <v>110</v>
      </c>
      <c r="B115" s="62" t="s">
        <v>1440</v>
      </c>
      <c r="C115" s="63" t="s">
        <v>1441</v>
      </c>
      <c r="D115" s="63" t="s">
        <v>385</v>
      </c>
      <c r="E115" s="63" t="s">
        <v>1442</v>
      </c>
      <c r="F115" s="63" t="s">
        <v>1443</v>
      </c>
      <c r="G115" s="63">
        <v>17096</v>
      </c>
      <c r="H115" s="63" t="s">
        <v>486</v>
      </c>
      <c r="I115" s="63" t="s">
        <v>385</v>
      </c>
      <c r="J115" s="63" t="s">
        <v>537</v>
      </c>
      <c r="K115" s="63" t="s">
        <v>538</v>
      </c>
      <c r="L115" s="63" t="s">
        <v>1444</v>
      </c>
      <c r="M115" s="63" t="s">
        <v>1445</v>
      </c>
      <c r="N115" s="63" t="s">
        <v>1446</v>
      </c>
      <c r="O115" s="63" t="s">
        <v>1445</v>
      </c>
      <c r="P115" s="63" t="s">
        <v>1446</v>
      </c>
      <c r="Q115" s="63">
        <v>1</v>
      </c>
      <c r="R115" s="63" t="s">
        <v>540</v>
      </c>
      <c r="S115" s="63" t="s">
        <v>523</v>
      </c>
      <c r="T115" s="63" t="s">
        <v>524</v>
      </c>
      <c r="U115" s="63" t="s">
        <v>525</v>
      </c>
      <c r="V115" s="63" t="s">
        <v>526</v>
      </c>
      <c r="W115" s="63" t="s">
        <v>544</v>
      </c>
      <c r="X115" s="63" t="s">
        <v>537</v>
      </c>
      <c r="Y115" s="63">
        <v>38714010</v>
      </c>
      <c r="Z115" s="63">
        <v>38531308</v>
      </c>
      <c r="AA115" s="63">
        <v>38714010</v>
      </c>
      <c r="AB115" s="64">
        <v>42943</v>
      </c>
      <c r="AC115" s="64">
        <v>43118</v>
      </c>
      <c r="AD115" s="64">
        <v>43441.206504629627</v>
      </c>
      <c r="AE115" s="63" t="s">
        <v>1447</v>
      </c>
      <c r="AF115" s="63" t="s">
        <v>528</v>
      </c>
      <c r="AG115" s="63" t="s">
        <v>529</v>
      </c>
      <c r="AH115" s="64">
        <v>44306.888888888891</v>
      </c>
      <c r="AI115" s="64">
        <v>44308.885798611111</v>
      </c>
      <c r="AJ115" s="64" t="s">
        <v>486</v>
      </c>
      <c r="AK115" s="27"/>
      <c r="AL115" s="27"/>
      <c r="AM115" s="24" t="str">
        <f>IF(AG115="","",IFERROR(VLOOKUP($AG115,Listas!$C$1:$D$1000,2,0),"No existe"))</f>
        <v>No existe</v>
      </c>
      <c r="AN115" s="3">
        <f>IF(OR(AH115="",AI115=""),0,NETWORKDAYS.INTL(AH115,AI115,1,Listas!$A$2:$A$19)-1)</f>
        <v>2</v>
      </c>
      <c r="AO115" s="16" t="str">
        <f>IF(OR(AM115="",AM115="No existe"),"No",IF(AN115&gt;=VLOOKUP(AM115,Tabla!$C$5:$I$23,7,0),"Si","No"))</f>
        <v>No</v>
      </c>
      <c r="AP115" s="3">
        <f>IF(OR(AM115="",AM115="No existe"),0,IF(AN115=0,0,IF(AN115&gt;=VLOOKUP(AM115,Tabla!$C$5:$I$23,7,0),AN115-VLOOKUP(AM115,Tabla!$C$5:$I$23,7,0),0)+1))</f>
        <v>0</v>
      </c>
      <c r="AQ115" s="4">
        <f t="shared" si="10"/>
        <v>0</v>
      </c>
      <c r="AR115" s="4">
        <f t="shared" si="11"/>
        <v>0</v>
      </c>
      <c r="AS115" s="4">
        <f t="shared" si="12"/>
        <v>0</v>
      </c>
      <c r="AT115" s="4">
        <f t="shared" si="13"/>
        <v>0</v>
      </c>
      <c r="AU115" s="4">
        <f t="shared" si="14"/>
        <v>0</v>
      </c>
      <c r="AV115" s="4">
        <f t="shared" si="15"/>
        <v>0</v>
      </c>
      <c r="AW115" s="4"/>
      <c r="AX115" s="4"/>
      <c r="AY115" s="4">
        <f t="shared" si="16"/>
        <v>0</v>
      </c>
      <c r="AZ115" s="5">
        <v>37080</v>
      </c>
      <c r="BA115" s="6">
        <f t="shared" si="17"/>
        <v>0</v>
      </c>
      <c r="BB115" s="3">
        <f>IF(OR(AM115="",AM115="No existe"),0,IF(AP115&lt;=VLOOKUP(AM115,Tabla!$C$5:$I$23,2,0),1,2))</f>
        <v>0</v>
      </c>
    </row>
    <row r="116" spans="1:54" ht="15.75" hidden="1">
      <c r="A116" s="13">
        <f t="shared" si="18"/>
        <v>111</v>
      </c>
      <c r="B116" s="62" t="s">
        <v>1561</v>
      </c>
      <c r="C116" s="63" t="s">
        <v>1562</v>
      </c>
      <c r="D116" s="63" t="s">
        <v>384</v>
      </c>
      <c r="E116" s="63" t="s">
        <v>1563</v>
      </c>
      <c r="F116" s="63" t="s">
        <v>1564</v>
      </c>
      <c r="G116" s="63">
        <v>23485</v>
      </c>
      <c r="H116" s="63" t="s">
        <v>486</v>
      </c>
      <c r="I116" s="63" t="s">
        <v>385</v>
      </c>
      <c r="J116" s="63" t="s">
        <v>542</v>
      </c>
      <c r="K116" s="63" t="s">
        <v>543</v>
      </c>
      <c r="L116" s="63" t="s">
        <v>1564</v>
      </c>
      <c r="M116" s="63" t="s">
        <v>1565</v>
      </c>
      <c r="N116" s="63" t="s">
        <v>1566</v>
      </c>
      <c r="O116" s="63" t="s">
        <v>1565</v>
      </c>
      <c r="P116" s="63" t="s">
        <v>1566</v>
      </c>
      <c r="Q116" s="63">
        <v>1</v>
      </c>
      <c r="R116" s="63" t="s">
        <v>831</v>
      </c>
      <c r="S116" s="63" t="s">
        <v>523</v>
      </c>
      <c r="T116" s="63" t="s">
        <v>524</v>
      </c>
      <c r="U116" s="63" t="s">
        <v>525</v>
      </c>
      <c r="V116" s="63" t="s">
        <v>542</v>
      </c>
      <c r="W116" s="63" t="s">
        <v>716</v>
      </c>
      <c r="X116" s="63" t="s">
        <v>542</v>
      </c>
      <c r="Y116" s="63">
        <v>25517909</v>
      </c>
      <c r="Z116" s="63">
        <v>26164886</v>
      </c>
      <c r="AA116" s="63">
        <v>25517909</v>
      </c>
      <c r="AB116" s="64">
        <v>42702</v>
      </c>
      <c r="AC116" s="64">
        <v>42709</v>
      </c>
      <c r="AD116" s="64">
        <v>43516.404120370367</v>
      </c>
      <c r="AE116" s="63" t="s">
        <v>732</v>
      </c>
      <c r="AF116" s="63" t="s">
        <v>528</v>
      </c>
      <c r="AG116" s="63" t="s">
        <v>37</v>
      </c>
      <c r="AH116" s="64">
        <v>44306.884027777778</v>
      </c>
      <c r="AI116" s="64">
        <v>44307.88076388889</v>
      </c>
      <c r="AJ116" s="64" t="s">
        <v>486</v>
      </c>
      <c r="AK116" s="27"/>
      <c r="AL116" s="27"/>
      <c r="AM116" s="24" t="str">
        <f>IF(AG116="","",IFERROR(VLOOKUP($AG116,Listas!$C$1:$D$1000,2,0),"No existe"))</f>
        <v>ACTUACIONES</v>
      </c>
      <c r="AN116" s="3">
        <f>IF(OR(AH116="",AI116=""),0,NETWORKDAYS.INTL(AH116,AI116,1,Listas!$A$2:$A$19)-1)</f>
        <v>1</v>
      </c>
      <c r="AO116" s="16" t="str">
        <f>IF(OR(AM116="",AM116="No existe"),"No",IF(AN116&gt;=VLOOKUP(AM116,Tabla!$C$5:$I$23,7,0),"Si","No"))</f>
        <v>No</v>
      </c>
      <c r="AP116" s="3">
        <f>IF(OR(AM116="",AM116="No existe"),0,IF(AN116=0,0,IF(AN116&gt;=VLOOKUP(AM116,Tabla!$C$5:$I$23,7,0),AN116-VLOOKUP(AM116,Tabla!$C$5:$I$23,7,0),0)+1))</f>
        <v>1</v>
      </c>
      <c r="AQ116" s="4">
        <f t="shared" si="10"/>
        <v>0</v>
      </c>
      <c r="AR116" s="4">
        <f t="shared" si="11"/>
        <v>0</v>
      </c>
      <c r="AS116" s="4">
        <f t="shared" si="12"/>
        <v>0</v>
      </c>
      <c r="AT116" s="4">
        <f t="shared" si="13"/>
        <v>0</v>
      </c>
      <c r="AU116" s="4">
        <f t="shared" si="14"/>
        <v>0</v>
      </c>
      <c r="AV116" s="4">
        <f t="shared" si="15"/>
        <v>0</v>
      </c>
      <c r="AW116" s="4"/>
      <c r="AX116" s="4"/>
      <c r="AY116" s="4">
        <f t="shared" si="16"/>
        <v>0</v>
      </c>
      <c r="AZ116" s="5">
        <v>37080</v>
      </c>
      <c r="BA116" s="6">
        <f t="shared" si="17"/>
        <v>0</v>
      </c>
      <c r="BB116" s="3">
        <f>IF(OR(AM116="",AM116="No existe"),0,IF(AP116&lt;=VLOOKUP(AM116,Tabla!$C$5:$I$23,2,0),1,2))</f>
        <v>1</v>
      </c>
    </row>
    <row r="117" spans="1:54" ht="15.75" hidden="1">
      <c r="A117" s="13">
        <f t="shared" si="18"/>
        <v>112</v>
      </c>
      <c r="B117" s="62" t="s">
        <v>1852</v>
      </c>
      <c r="C117" s="63" t="s">
        <v>1853</v>
      </c>
      <c r="D117" s="63" t="s">
        <v>384</v>
      </c>
      <c r="E117" s="63" t="s">
        <v>1854</v>
      </c>
      <c r="F117" s="63" t="s">
        <v>1855</v>
      </c>
      <c r="G117" s="63">
        <v>35463</v>
      </c>
      <c r="H117" s="63" t="s">
        <v>486</v>
      </c>
      <c r="I117" s="63" t="s">
        <v>385</v>
      </c>
      <c r="J117" s="63" t="s">
        <v>542</v>
      </c>
      <c r="K117" s="63" t="s">
        <v>543</v>
      </c>
      <c r="L117" s="63" t="s">
        <v>1855</v>
      </c>
      <c r="M117" s="63" t="s">
        <v>1856</v>
      </c>
      <c r="N117" s="63" t="s">
        <v>1857</v>
      </c>
      <c r="O117" s="63" t="s">
        <v>1858</v>
      </c>
      <c r="P117" s="63" t="s">
        <v>1859</v>
      </c>
      <c r="Q117" s="63">
        <v>1</v>
      </c>
      <c r="R117" s="63" t="s">
        <v>699</v>
      </c>
      <c r="S117" s="63" t="s">
        <v>523</v>
      </c>
      <c r="T117" s="63" t="s">
        <v>524</v>
      </c>
      <c r="U117" s="63" t="s">
        <v>525</v>
      </c>
      <c r="V117" s="63" t="s">
        <v>542</v>
      </c>
      <c r="W117" s="63" t="s">
        <v>716</v>
      </c>
      <c r="X117" s="63" t="s">
        <v>542</v>
      </c>
      <c r="Y117" s="63">
        <v>13416086</v>
      </c>
      <c r="Z117" s="63">
        <v>0</v>
      </c>
      <c r="AA117" s="63">
        <v>13416086</v>
      </c>
      <c r="AB117" s="64">
        <v>42152</v>
      </c>
      <c r="AC117" s="64">
        <v>43601</v>
      </c>
      <c r="AD117" s="64">
        <v>43686.402766203704</v>
      </c>
      <c r="AE117" s="63" t="s">
        <v>749</v>
      </c>
      <c r="AF117" s="63" t="s">
        <v>596</v>
      </c>
      <c r="AG117" s="63" t="s">
        <v>37</v>
      </c>
      <c r="AH117" s="64">
        <v>44306.881249999999</v>
      </c>
      <c r="AI117" s="64">
        <v>44307.878194444442</v>
      </c>
      <c r="AJ117" s="64" t="s">
        <v>486</v>
      </c>
      <c r="AK117" s="27"/>
      <c r="AL117" s="27"/>
      <c r="AM117" s="24" t="str">
        <f>IF(AG117="","",IFERROR(VLOOKUP($AG117,Listas!$C$1:$D$1000,2,0),"No existe"))</f>
        <v>ACTUACIONES</v>
      </c>
      <c r="AN117" s="3">
        <f>IF(OR(AH117="",AI117=""),0,NETWORKDAYS.INTL(AH117,AI117,1,Listas!$A$2:$A$19)-1)</f>
        <v>1</v>
      </c>
      <c r="AO117" s="16" t="str">
        <f>IF(OR(AM117="",AM117="No existe"),"No",IF(AN117&gt;=VLOOKUP(AM117,Tabla!$C$5:$I$23,7,0),"Si","No"))</f>
        <v>No</v>
      </c>
      <c r="AP117" s="3">
        <f>IF(OR(AM117="",AM117="No existe"),0,IF(AN117=0,0,IF(AN117&gt;=VLOOKUP(AM117,Tabla!$C$5:$I$23,7,0),AN117-VLOOKUP(AM117,Tabla!$C$5:$I$23,7,0),0)+1))</f>
        <v>1</v>
      </c>
      <c r="AQ117" s="4">
        <f t="shared" si="10"/>
        <v>0</v>
      </c>
      <c r="AR117" s="4">
        <f t="shared" si="11"/>
        <v>0</v>
      </c>
      <c r="AS117" s="4">
        <f t="shared" si="12"/>
        <v>0</v>
      </c>
      <c r="AT117" s="4">
        <f t="shared" si="13"/>
        <v>0</v>
      </c>
      <c r="AU117" s="4">
        <f t="shared" si="14"/>
        <v>0</v>
      </c>
      <c r="AV117" s="4">
        <f t="shared" si="15"/>
        <v>0</v>
      </c>
      <c r="AW117" s="4"/>
      <c r="AX117" s="4"/>
      <c r="AY117" s="4">
        <f t="shared" si="16"/>
        <v>0</v>
      </c>
      <c r="AZ117" s="5">
        <v>37080</v>
      </c>
      <c r="BA117" s="6">
        <f t="shared" si="17"/>
        <v>0</v>
      </c>
      <c r="BB117" s="3">
        <f>IF(OR(AM117="",AM117="No existe"),0,IF(AP117&lt;=VLOOKUP(AM117,Tabla!$C$5:$I$23,2,0),1,2))</f>
        <v>1</v>
      </c>
    </row>
    <row r="118" spans="1:54" ht="15.75" hidden="1">
      <c r="A118" s="13">
        <f t="shared" si="18"/>
        <v>113</v>
      </c>
      <c r="B118" s="62" t="s">
        <v>1380</v>
      </c>
      <c r="C118" s="63" t="s">
        <v>1381</v>
      </c>
      <c r="D118" s="63" t="s">
        <v>384</v>
      </c>
      <c r="E118" s="63" t="s">
        <v>1382</v>
      </c>
      <c r="F118" s="63" t="s">
        <v>1383</v>
      </c>
      <c r="G118" s="63">
        <v>50163</v>
      </c>
      <c r="H118" s="63" t="s">
        <v>486</v>
      </c>
      <c r="I118" s="63" t="s">
        <v>385</v>
      </c>
      <c r="J118" s="63" t="s">
        <v>530</v>
      </c>
      <c r="K118" s="63" t="s">
        <v>486</v>
      </c>
      <c r="L118" s="63" t="s">
        <v>1383</v>
      </c>
      <c r="M118" s="63" t="s">
        <v>764</v>
      </c>
      <c r="N118" s="63" t="s">
        <v>765</v>
      </c>
      <c r="O118" s="63" t="s">
        <v>1384</v>
      </c>
      <c r="P118" s="63" t="s">
        <v>1385</v>
      </c>
      <c r="Q118" s="63">
        <v>1</v>
      </c>
      <c r="R118" s="63" t="s">
        <v>533</v>
      </c>
      <c r="S118" s="63" t="s">
        <v>523</v>
      </c>
      <c r="T118" s="63" t="s">
        <v>524</v>
      </c>
      <c r="U118" s="63" t="s">
        <v>525</v>
      </c>
      <c r="V118" s="63" t="s">
        <v>526</v>
      </c>
      <c r="W118" s="63" t="s">
        <v>544</v>
      </c>
      <c r="X118" s="63" t="s">
        <v>530</v>
      </c>
      <c r="Y118" s="63">
        <v>33387128</v>
      </c>
      <c r="Z118" s="63" t="s">
        <v>486</v>
      </c>
      <c r="AA118" s="63">
        <v>33387128</v>
      </c>
      <c r="AB118" s="64">
        <v>43777</v>
      </c>
      <c r="AC118" s="64">
        <v>43852</v>
      </c>
      <c r="AD118" s="64">
        <v>43866.450543981482</v>
      </c>
      <c r="AE118" s="63" t="s">
        <v>769</v>
      </c>
      <c r="AF118" s="63" t="s">
        <v>596</v>
      </c>
      <c r="AG118" s="63" t="s">
        <v>45</v>
      </c>
      <c r="AH118" s="64">
        <v>44306.878472222219</v>
      </c>
      <c r="AI118" s="64">
        <v>44307.87572916667</v>
      </c>
      <c r="AJ118" s="64" t="s">
        <v>486</v>
      </c>
      <c r="AK118" s="27"/>
      <c r="AL118" s="27"/>
      <c r="AM118" s="24" t="str">
        <f>IF(AG118="","",IFERROR(VLOOKUP($AG118,Listas!$C$1:$D$1000,2,0),"No existe"))</f>
        <v>ACTUACIONES</v>
      </c>
      <c r="AN118" s="3">
        <f>IF(OR(AH118="",AI118=""),0,NETWORKDAYS.INTL(AH118,AI118,1,Listas!$A$2:$A$19)-1)</f>
        <v>1</v>
      </c>
      <c r="AO118" s="16" t="str">
        <f>IF(OR(AM118="",AM118="No existe"),"No",IF(AN118&gt;=VLOOKUP(AM118,Tabla!$C$5:$I$23,7,0),"Si","No"))</f>
        <v>No</v>
      </c>
      <c r="AP118" s="3">
        <f>IF(OR(AM118="",AM118="No existe"),0,IF(AN118=0,0,IF(AN118&gt;=VLOOKUP(AM118,Tabla!$C$5:$I$23,7,0),AN118-VLOOKUP(AM118,Tabla!$C$5:$I$23,7,0),0)+1))</f>
        <v>1</v>
      </c>
      <c r="AQ118" s="4">
        <f t="shared" si="10"/>
        <v>0</v>
      </c>
      <c r="AR118" s="4">
        <f t="shared" si="11"/>
        <v>0</v>
      </c>
      <c r="AS118" s="4">
        <f t="shared" si="12"/>
        <v>0</v>
      </c>
      <c r="AT118" s="4">
        <f t="shared" si="13"/>
        <v>0</v>
      </c>
      <c r="AU118" s="4">
        <f t="shared" si="14"/>
        <v>0</v>
      </c>
      <c r="AV118" s="4">
        <f t="shared" si="15"/>
        <v>0</v>
      </c>
      <c r="AW118" s="4"/>
      <c r="AX118" s="4"/>
      <c r="AY118" s="4">
        <f t="shared" si="16"/>
        <v>0</v>
      </c>
      <c r="AZ118" s="5">
        <v>37080</v>
      </c>
      <c r="BA118" s="6">
        <f t="shared" si="17"/>
        <v>0</v>
      </c>
      <c r="BB118" s="3">
        <f>IF(OR(AM118="",AM118="No existe"),0,IF(AP118&lt;=VLOOKUP(AM118,Tabla!$C$5:$I$23,2,0),1,2))</f>
        <v>1</v>
      </c>
    </row>
    <row r="119" spans="1:54" ht="15.75" hidden="1">
      <c r="A119" s="13">
        <f t="shared" si="18"/>
        <v>114</v>
      </c>
      <c r="B119" s="62" t="s">
        <v>1078</v>
      </c>
      <c r="C119" s="63" t="s">
        <v>1860</v>
      </c>
      <c r="D119" s="63" t="s">
        <v>384</v>
      </c>
      <c r="E119" s="63" t="s">
        <v>1079</v>
      </c>
      <c r="F119" s="63" t="s">
        <v>1080</v>
      </c>
      <c r="G119" s="63">
        <v>69666</v>
      </c>
      <c r="H119" s="63" t="s">
        <v>486</v>
      </c>
      <c r="I119" s="63" t="s">
        <v>385</v>
      </c>
      <c r="J119" s="63" t="s">
        <v>542</v>
      </c>
      <c r="K119" s="63" t="s">
        <v>591</v>
      </c>
      <c r="L119" s="63" t="s">
        <v>1080</v>
      </c>
      <c r="M119" s="63" t="s">
        <v>1081</v>
      </c>
      <c r="N119" s="63" t="s">
        <v>1082</v>
      </c>
      <c r="O119" s="63" t="s">
        <v>1081</v>
      </c>
      <c r="P119" s="63" t="s">
        <v>1082</v>
      </c>
      <c r="Q119" s="63">
        <v>1</v>
      </c>
      <c r="R119" s="63" t="s">
        <v>1083</v>
      </c>
      <c r="S119" s="63" t="s">
        <v>523</v>
      </c>
      <c r="T119" s="63" t="s">
        <v>524</v>
      </c>
      <c r="U119" s="63" t="s">
        <v>525</v>
      </c>
      <c r="V119" s="63" t="s">
        <v>542</v>
      </c>
      <c r="W119" s="63" t="s">
        <v>544</v>
      </c>
      <c r="X119" s="63" t="s">
        <v>542</v>
      </c>
      <c r="Y119" s="63" t="s">
        <v>486</v>
      </c>
      <c r="Z119" s="63" t="s">
        <v>486</v>
      </c>
      <c r="AA119" s="63" t="s">
        <v>486</v>
      </c>
      <c r="AB119" s="64">
        <v>44102</v>
      </c>
      <c r="AC119" s="64">
        <v>44238</v>
      </c>
      <c r="AD119" s="64">
        <v>44242.594201388885</v>
      </c>
      <c r="AE119" s="63" t="s">
        <v>834</v>
      </c>
      <c r="AF119" s="63" t="s">
        <v>596</v>
      </c>
      <c r="AG119" s="63" t="s">
        <v>45</v>
      </c>
      <c r="AH119" s="64">
        <v>44306.874305555553</v>
      </c>
      <c r="AI119" s="64">
        <v>44307.870879629627</v>
      </c>
      <c r="AJ119" s="64" t="s">
        <v>486</v>
      </c>
      <c r="AK119" s="27"/>
      <c r="AL119" s="27"/>
      <c r="AM119" s="24" t="str">
        <f>IF(AG119="","",IFERROR(VLOOKUP($AG119,Listas!$C$1:$D$1000,2,0),"No existe"))</f>
        <v>ACTUACIONES</v>
      </c>
      <c r="AN119" s="3">
        <f>IF(OR(AH119="",AI119=""),0,NETWORKDAYS.INTL(AH119,AI119,1,Listas!$A$2:$A$19)-1)</f>
        <v>1</v>
      </c>
      <c r="AO119" s="16" t="str">
        <f>IF(OR(AM119="",AM119="No existe"),"No",IF(AN119&gt;=VLOOKUP(AM119,Tabla!$C$5:$I$23,7,0),"Si","No"))</f>
        <v>No</v>
      </c>
      <c r="AP119" s="3">
        <f>IF(OR(AM119="",AM119="No existe"),0,IF(AN119=0,0,IF(AN119&gt;=VLOOKUP(AM119,Tabla!$C$5:$I$23,7,0),AN119-VLOOKUP(AM119,Tabla!$C$5:$I$23,7,0),0)+1))</f>
        <v>1</v>
      </c>
      <c r="AQ119" s="4">
        <f t="shared" si="10"/>
        <v>0</v>
      </c>
      <c r="AR119" s="4">
        <f t="shared" si="11"/>
        <v>0</v>
      </c>
      <c r="AS119" s="4">
        <f t="shared" si="12"/>
        <v>0</v>
      </c>
      <c r="AT119" s="4">
        <f t="shared" si="13"/>
        <v>0</v>
      </c>
      <c r="AU119" s="4">
        <f t="shared" si="14"/>
        <v>0</v>
      </c>
      <c r="AV119" s="4">
        <f t="shared" si="15"/>
        <v>0</v>
      </c>
      <c r="AW119" s="4"/>
      <c r="AX119" s="4"/>
      <c r="AY119" s="4">
        <f t="shared" si="16"/>
        <v>0</v>
      </c>
      <c r="AZ119" s="5">
        <v>37080</v>
      </c>
      <c r="BA119" s="6">
        <f t="shared" si="17"/>
        <v>0</v>
      </c>
      <c r="BB119" s="3">
        <f>IF(OR(AM119="",AM119="No existe"),0,IF(AP119&lt;=VLOOKUP(AM119,Tabla!$C$5:$I$23,2,0),1,2))</f>
        <v>1</v>
      </c>
    </row>
    <row r="120" spans="1:54" ht="15.75" hidden="1">
      <c r="A120" s="13">
        <f t="shared" si="18"/>
        <v>115</v>
      </c>
      <c r="B120" s="62" t="s">
        <v>468</v>
      </c>
      <c r="C120" s="63" t="s">
        <v>469</v>
      </c>
      <c r="D120" s="63" t="s">
        <v>384</v>
      </c>
      <c r="E120" s="63" t="s">
        <v>923</v>
      </c>
      <c r="F120" s="63" t="s">
        <v>735</v>
      </c>
      <c r="G120" s="63">
        <v>31722</v>
      </c>
      <c r="H120" s="63" t="s">
        <v>486</v>
      </c>
      <c r="I120" s="63" t="s">
        <v>385</v>
      </c>
      <c r="J120" s="63" t="s">
        <v>537</v>
      </c>
      <c r="K120" s="63" t="s">
        <v>538</v>
      </c>
      <c r="L120" s="63" t="s">
        <v>735</v>
      </c>
      <c r="M120" s="63" t="s">
        <v>924</v>
      </c>
      <c r="N120" s="63" t="s">
        <v>736</v>
      </c>
      <c r="O120" s="63" t="s">
        <v>924</v>
      </c>
      <c r="P120" s="63" t="s">
        <v>736</v>
      </c>
      <c r="Q120" s="63">
        <v>1</v>
      </c>
      <c r="R120" s="63" t="s">
        <v>733</v>
      </c>
      <c r="S120" s="63" t="s">
        <v>523</v>
      </c>
      <c r="T120" s="63" t="s">
        <v>524</v>
      </c>
      <c r="U120" s="63" t="s">
        <v>525</v>
      </c>
      <c r="V120" s="63" t="s">
        <v>526</v>
      </c>
      <c r="W120" s="63" t="s">
        <v>544</v>
      </c>
      <c r="X120" s="63" t="s">
        <v>610</v>
      </c>
      <c r="Y120" s="63">
        <v>125244037</v>
      </c>
      <c r="Z120" s="63">
        <v>112699830</v>
      </c>
      <c r="AA120" s="63">
        <v>125244037</v>
      </c>
      <c r="AB120" s="64">
        <v>43490</v>
      </c>
      <c r="AC120" s="64">
        <v>43550</v>
      </c>
      <c r="AD120" s="64">
        <v>43566.639722222222</v>
      </c>
      <c r="AE120" s="63" t="s">
        <v>728</v>
      </c>
      <c r="AF120" s="63" t="s">
        <v>596</v>
      </c>
      <c r="AG120" s="63" t="s">
        <v>37</v>
      </c>
      <c r="AH120" s="64">
        <v>44306.868750000001</v>
      </c>
      <c r="AI120" s="64">
        <v>44279.8671875</v>
      </c>
      <c r="AJ120" s="64" t="s">
        <v>486</v>
      </c>
      <c r="AK120" s="27"/>
      <c r="AL120" s="27"/>
      <c r="AM120" s="24" t="str">
        <f>IF(AG120="","",IFERROR(VLOOKUP($AG120,Listas!$C$1:$D$1000,2,0),"No existe"))</f>
        <v>ACTUACIONES</v>
      </c>
      <c r="AN120" s="3">
        <f>IF(OR(AH120="",AI120=""),0,NETWORKDAYS.INTL(AH120,AI120,1,Listas!$A$2:$A$19)-1)</f>
        <v>-19</v>
      </c>
      <c r="AO120" s="16" t="str">
        <f>IF(OR(AM120="",AM120="No existe"),"No",IF(AN120&gt;=VLOOKUP(AM120,Tabla!$C$5:$I$23,7,0),"Si","No"))</f>
        <v>No</v>
      </c>
      <c r="AP120" s="3">
        <f>IF(OR(AM120="",AM120="No existe"),0,IF(AN120=0,0,IF(AN120&gt;=VLOOKUP(AM120,Tabla!$C$5:$I$23,7,0),AN120-VLOOKUP(AM120,Tabla!$C$5:$I$23,7,0),0)+1))</f>
        <v>1</v>
      </c>
      <c r="AQ120" s="4">
        <f t="shared" si="10"/>
        <v>0</v>
      </c>
      <c r="AR120" s="4">
        <f t="shared" si="11"/>
        <v>0</v>
      </c>
      <c r="AS120" s="4">
        <f t="shared" si="12"/>
        <v>0</v>
      </c>
      <c r="AT120" s="4">
        <f t="shared" si="13"/>
        <v>0</v>
      </c>
      <c r="AU120" s="4">
        <f t="shared" si="14"/>
        <v>0</v>
      </c>
      <c r="AV120" s="4">
        <f t="shared" si="15"/>
        <v>0</v>
      </c>
      <c r="AW120" s="4"/>
      <c r="AX120" s="4"/>
      <c r="AY120" s="4">
        <f t="shared" si="16"/>
        <v>0</v>
      </c>
      <c r="AZ120" s="5">
        <v>37080</v>
      </c>
      <c r="BA120" s="6">
        <f t="shared" si="17"/>
        <v>0</v>
      </c>
      <c r="BB120" s="3">
        <f>IF(OR(AM120="",AM120="No existe"),0,IF(AP120&lt;=VLOOKUP(AM120,Tabla!$C$5:$I$23,2,0),1,2))</f>
        <v>1</v>
      </c>
    </row>
    <row r="121" spans="1:54" ht="15.75" hidden="1">
      <c r="A121" s="13">
        <f t="shared" si="18"/>
        <v>116</v>
      </c>
      <c r="B121" s="62" t="s">
        <v>1861</v>
      </c>
      <c r="C121" s="63" t="s">
        <v>1862</v>
      </c>
      <c r="D121" s="63" t="s">
        <v>384</v>
      </c>
      <c r="E121" s="63" t="s">
        <v>1863</v>
      </c>
      <c r="F121" s="63" t="s">
        <v>1864</v>
      </c>
      <c r="G121" s="63">
        <v>26239</v>
      </c>
      <c r="H121" s="63" t="s">
        <v>486</v>
      </c>
      <c r="I121" s="63" t="s">
        <v>385</v>
      </c>
      <c r="J121" s="63" t="s">
        <v>530</v>
      </c>
      <c r="K121" s="63" t="s">
        <v>486</v>
      </c>
      <c r="L121" s="63" t="s">
        <v>1864</v>
      </c>
      <c r="M121" s="63" t="s">
        <v>825</v>
      </c>
      <c r="N121" s="63" t="s">
        <v>826</v>
      </c>
      <c r="O121" s="63" t="s">
        <v>1865</v>
      </c>
      <c r="P121" s="63" t="s">
        <v>1866</v>
      </c>
      <c r="Q121" s="63">
        <v>1</v>
      </c>
      <c r="R121" s="63" t="s">
        <v>1867</v>
      </c>
      <c r="S121" s="63" t="s">
        <v>523</v>
      </c>
      <c r="T121" s="63" t="s">
        <v>524</v>
      </c>
      <c r="U121" s="63" t="s">
        <v>525</v>
      </c>
      <c r="V121" s="63" t="s">
        <v>526</v>
      </c>
      <c r="W121" s="63" t="s">
        <v>544</v>
      </c>
      <c r="X121" s="63" t="s">
        <v>530</v>
      </c>
      <c r="Y121" s="63">
        <v>147858137</v>
      </c>
      <c r="Z121" s="63">
        <v>0</v>
      </c>
      <c r="AA121" s="63">
        <v>147858137</v>
      </c>
      <c r="AB121" s="64">
        <v>43448</v>
      </c>
      <c r="AC121" s="64">
        <v>43504</v>
      </c>
      <c r="AD121" s="64">
        <v>43545.485277777778</v>
      </c>
      <c r="AE121" s="63" t="s">
        <v>717</v>
      </c>
      <c r="AF121" s="63" t="s">
        <v>528</v>
      </c>
      <c r="AG121" s="63" t="s">
        <v>529</v>
      </c>
      <c r="AH121" s="64">
        <v>44306.849699074075</v>
      </c>
      <c r="AI121" s="64">
        <v>44306.846250000002</v>
      </c>
      <c r="AJ121" s="64" t="s">
        <v>486</v>
      </c>
      <c r="AK121" s="27"/>
      <c r="AL121" s="27"/>
      <c r="AM121" s="24" t="str">
        <f>IF(AG121="","",IFERROR(VLOOKUP($AG121,Listas!$C$1:$D$1000,2,0),"No existe"))</f>
        <v>No existe</v>
      </c>
      <c r="AN121" s="3">
        <f>IF(OR(AH121="",AI121=""),0,NETWORKDAYS.INTL(AH121,AI121,1,Listas!$A$2:$A$19)-1)</f>
        <v>0</v>
      </c>
      <c r="AO121" s="16" t="str">
        <f>IF(OR(AM121="",AM121="No existe"),"No",IF(AN121&gt;=VLOOKUP(AM121,Tabla!$C$5:$I$23,7,0),"Si","No"))</f>
        <v>No</v>
      </c>
      <c r="AP121" s="3">
        <f>IF(OR(AM121="",AM121="No existe"),0,IF(AN121=0,0,IF(AN121&gt;=VLOOKUP(AM121,Tabla!$C$5:$I$23,7,0),AN121-VLOOKUP(AM121,Tabla!$C$5:$I$23,7,0),0)+1))</f>
        <v>0</v>
      </c>
      <c r="AQ121" s="4">
        <f t="shared" si="10"/>
        <v>0</v>
      </c>
      <c r="AR121" s="4">
        <f t="shared" si="11"/>
        <v>0</v>
      </c>
      <c r="AS121" s="4">
        <f t="shared" si="12"/>
        <v>0</v>
      </c>
      <c r="AT121" s="4">
        <f t="shared" si="13"/>
        <v>0</v>
      </c>
      <c r="AU121" s="4">
        <f t="shared" si="14"/>
        <v>0</v>
      </c>
      <c r="AV121" s="4">
        <f t="shared" si="15"/>
        <v>0</v>
      </c>
      <c r="AW121" s="4"/>
      <c r="AX121" s="4"/>
      <c r="AY121" s="4">
        <f t="shared" si="16"/>
        <v>0</v>
      </c>
      <c r="AZ121" s="5">
        <v>37080</v>
      </c>
      <c r="BA121" s="6">
        <f t="shared" si="17"/>
        <v>0</v>
      </c>
      <c r="BB121" s="3">
        <f>IF(OR(AM121="",AM121="No existe"),0,IF(AP121&lt;=VLOOKUP(AM121,Tabla!$C$5:$I$23,2,0),1,2))</f>
        <v>0</v>
      </c>
    </row>
    <row r="122" spans="1:54" ht="15.75" hidden="1">
      <c r="A122" s="13">
        <f t="shared" si="18"/>
        <v>117</v>
      </c>
      <c r="B122" s="62" t="s">
        <v>1868</v>
      </c>
      <c r="C122" s="63" t="s">
        <v>1869</v>
      </c>
      <c r="D122" s="63" t="s">
        <v>412</v>
      </c>
      <c r="E122" s="63" t="s">
        <v>1870</v>
      </c>
      <c r="F122" s="63" t="s">
        <v>1871</v>
      </c>
      <c r="G122" s="63">
        <v>12101</v>
      </c>
      <c r="H122" s="63" t="s">
        <v>412</v>
      </c>
      <c r="I122" s="63" t="s">
        <v>412</v>
      </c>
      <c r="J122" s="63" t="s">
        <v>577</v>
      </c>
      <c r="K122" s="63" t="s">
        <v>593</v>
      </c>
      <c r="L122" s="63" t="s">
        <v>1871</v>
      </c>
      <c r="M122" s="63" t="s">
        <v>1872</v>
      </c>
      <c r="N122" s="63" t="s">
        <v>1873</v>
      </c>
      <c r="O122" s="63" t="s">
        <v>1874</v>
      </c>
      <c r="P122" s="63" t="s">
        <v>1875</v>
      </c>
      <c r="Q122" s="63">
        <v>1</v>
      </c>
      <c r="R122" s="63" t="s">
        <v>746</v>
      </c>
      <c r="S122" s="63" t="s">
        <v>523</v>
      </c>
      <c r="T122" s="63" t="s">
        <v>524</v>
      </c>
      <c r="U122" s="63" t="s">
        <v>525</v>
      </c>
      <c r="V122" s="63" t="s">
        <v>526</v>
      </c>
      <c r="W122" s="63" t="s">
        <v>544</v>
      </c>
      <c r="X122" s="63" t="s">
        <v>577</v>
      </c>
      <c r="Y122" s="63">
        <v>7000000</v>
      </c>
      <c r="Z122" s="63">
        <v>0</v>
      </c>
      <c r="AA122" s="63">
        <v>7000000</v>
      </c>
      <c r="AB122" s="64">
        <v>40675</v>
      </c>
      <c r="AC122" s="64">
        <v>40686</v>
      </c>
      <c r="AD122" s="64">
        <v>43440.832372685189</v>
      </c>
      <c r="AE122" s="63" t="s">
        <v>545</v>
      </c>
      <c r="AF122" s="63" t="s">
        <v>528</v>
      </c>
      <c r="AG122" s="63" t="s">
        <v>548</v>
      </c>
      <c r="AH122" s="64">
        <v>44306.841666666667</v>
      </c>
      <c r="AI122" s="64">
        <v>44307.838379629633</v>
      </c>
      <c r="AJ122" s="64" t="s">
        <v>486</v>
      </c>
      <c r="AK122" s="27"/>
      <c r="AL122" s="27"/>
      <c r="AM122" s="24" t="str">
        <f>IF(AG122="","",IFERROR(VLOOKUP($AG122,Listas!$C$1:$D$1000,2,0),"No existe"))</f>
        <v>No existe</v>
      </c>
      <c r="AN122" s="3">
        <f>IF(OR(AH122="",AI122=""),0,NETWORKDAYS.INTL(AH122,AI122,1,Listas!$A$2:$A$19)-1)</f>
        <v>1</v>
      </c>
      <c r="AO122" s="16" t="str">
        <f>IF(OR(AM122="",AM122="No existe"),"No",IF(AN122&gt;=VLOOKUP(AM122,Tabla!$C$5:$I$23,7,0),"Si","No"))</f>
        <v>No</v>
      </c>
      <c r="AP122" s="3">
        <f>IF(OR(AM122="",AM122="No existe"),0,IF(AN122=0,0,IF(AN122&gt;=VLOOKUP(AM122,Tabla!$C$5:$I$23,7,0),AN122-VLOOKUP(AM122,Tabla!$C$5:$I$23,7,0),0)+1))</f>
        <v>0</v>
      </c>
      <c r="AQ122" s="4">
        <f t="shared" si="10"/>
        <v>0</v>
      </c>
      <c r="AR122" s="4">
        <f t="shared" si="11"/>
        <v>0</v>
      </c>
      <c r="AS122" s="4">
        <f t="shared" si="12"/>
        <v>0</v>
      </c>
      <c r="AT122" s="4">
        <f t="shared" si="13"/>
        <v>0</v>
      </c>
      <c r="AU122" s="4">
        <f t="shared" si="14"/>
        <v>0</v>
      </c>
      <c r="AV122" s="4">
        <f t="shared" si="15"/>
        <v>0</v>
      </c>
      <c r="AW122" s="4"/>
      <c r="AX122" s="4"/>
      <c r="AY122" s="4">
        <f t="shared" si="16"/>
        <v>0</v>
      </c>
      <c r="AZ122" s="5">
        <v>37080</v>
      </c>
      <c r="BA122" s="6">
        <f t="shared" si="17"/>
        <v>0</v>
      </c>
      <c r="BB122" s="3">
        <f>IF(OR(AM122="",AM122="No existe"),0,IF(AP122&lt;=VLOOKUP(AM122,Tabla!$C$5:$I$23,2,0),1,2))</f>
        <v>0</v>
      </c>
    </row>
    <row r="123" spans="1:54" ht="15.75" hidden="1">
      <c r="A123" s="13">
        <f t="shared" si="18"/>
        <v>118</v>
      </c>
      <c r="B123" s="62" t="s">
        <v>1211</v>
      </c>
      <c r="C123" s="63" t="s">
        <v>1212</v>
      </c>
      <c r="D123" s="63" t="s">
        <v>395</v>
      </c>
      <c r="E123" s="63" t="s">
        <v>1213</v>
      </c>
      <c r="F123" s="63" t="s">
        <v>1214</v>
      </c>
      <c r="G123" s="63">
        <v>12349</v>
      </c>
      <c r="H123" s="63" t="s">
        <v>486</v>
      </c>
      <c r="I123" s="63" t="s">
        <v>395</v>
      </c>
      <c r="J123" s="63" t="s">
        <v>1215</v>
      </c>
      <c r="K123" s="63" t="s">
        <v>486</v>
      </c>
      <c r="L123" s="63" t="s">
        <v>1214</v>
      </c>
      <c r="M123" s="63" t="s">
        <v>1216</v>
      </c>
      <c r="N123" s="63" t="s">
        <v>1217</v>
      </c>
      <c r="O123" s="63" t="s">
        <v>1216</v>
      </c>
      <c r="P123" s="63" t="s">
        <v>1217</v>
      </c>
      <c r="Q123" s="63">
        <v>1</v>
      </c>
      <c r="R123" s="63" t="s">
        <v>601</v>
      </c>
      <c r="S123" s="63" t="s">
        <v>523</v>
      </c>
      <c r="T123" s="63" t="s">
        <v>524</v>
      </c>
      <c r="U123" s="63" t="s">
        <v>525</v>
      </c>
      <c r="V123" s="63" t="s">
        <v>565</v>
      </c>
      <c r="W123" s="63" t="s">
        <v>566</v>
      </c>
      <c r="X123" s="63" t="s">
        <v>1215</v>
      </c>
      <c r="Y123" s="63">
        <v>14478555</v>
      </c>
      <c r="Z123" s="63">
        <v>0</v>
      </c>
      <c r="AA123" s="63">
        <v>14478555</v>
      </c>
      <c r="AB123" s="64">
        <v>42620</v>
      </c>
      <c r="AC123" s="64">
        <v>42653</v>
      </c>
      <c r="AD123" s="64">
        <v>43440.850891203707</v>
      </c>
      <c r="AE123" s="63" t="s">
        <v>663</v>
      </c>
      <c r="AF123" s="63" t="s">
        <v>1876</v>
      </c>
      <c r="AG123" s="63" t="s">
        <v>65</v>
      </c>
      <c r="AH123" s="64">
        <v>44306.841168981482</v>
      </c>
      <c r="AI123" s="64">
        <v>44306.837592592594</v>
      </c>
      <c r="AJ123" s="64" t="s">
        <v>486</v>
      </c>
      <c r="AK123" s="27"/>
      <c r="AL123" s="27"/>
      <c r="AM123" s="24" t="str">
        <f>IF(AG123="","",IFERROR(VLOOKUP($AG123,Listas!$C$1:$D$1000,2,0),"No existe"))</f>
        <v>ACTUACIONES</v>
      </c>
      <c r="AN123" s="3">
        <f>IF(OR(AH123="",AI123=""),0,NETWORKDAYS.INTL(AH123,AI123,1,Listas!$A$2:$A$19)-1)</f>
        <v>0</v>
      </c>
      <c r="AO123" s="16" t="str">
        <f>IF(OR(AM123="",AM123="No existe"),"No",IF(AN123&gt;=VLOOKUP(AM123,Tabla!$C$5:$I$23,7,0),"Si","No"))</f>
        <v>No</v>
      </c>
      <c r="AP123" s="3">
        <f>IF(OR(AM123="",AM123="No existe"),0,IF(AN123=0,0,IF(AN123&gt;=VLOOKUP(AM123,Tabla!$C$5:$I$23,7,0),AN123-VLOOKUP(AM123,Tabla!$C$5:$I$23,7,0),0)+1))</f>
        <v>0</v>
      </c>
      <c r="AQ123" s="4">
        <f t="shared" si="10"/>
        <v>0</v>
      </c>
      <c r="AR123" s="4">
        <f t="shared" si="11"/>
        <v>0</v>
      </c>
      <c r="AS123" s="4">
        <f t="shared" si="12"/>
        <v>0</v>
      </c>
      <c r="AT123" s="4">
        <f t="shared" si="13"/>
        <v>0</v>
      </c>
      <c r="AU123" s="4">
        <f t="shared" si="14"/>
        <v>0</v>
      </c>
      <c r="AV123" s="4">
        <f t="shared" si="15"/>
        <v>0</v>
      </c>
      <c r="AW123" s="4"/>
      <c r="AX123" s="4"/>
      <c r="AY123" s="4">
        <f t="shared" si="16"/>
        <v>0</v>
      </c>
      <c r="AZ123" s="5">
        <v>37080</v>
      </c>
      <c r="BA123" s="6">
        <f t="shared" si="17"/>
        <v>0</v>
      </c>
      <c r="BB123" s="3">
        <f>IF(OR(AM123="",AM123="No existe"),0,IF(AP123&lt;=VLOOKUP(AM123,Tabla!$C$5:$I$23,2,0),1,2))</f>
        <v>1</v>
      </c>
    </row>
    <row r="124" spans="1:54" ht="15.75" hidden="1">
      <c r="A124" s="13">
        <f t="shared" si="18"/>
        <v>119</v>
      </c>
      <c r="B124" s="62" t="s">
        <v>1877</v>
      </c>
      <c r="C124" s="63" t="s">
        <v>1878</v>
      </c>
      <c r="D124" s="63" t="s">
        <v>385</v>
      </c>
      <c r="E124" s="63" t="s">
        <v>1879</v>
      </c>
      <c r="F124" s="63" t="s">
        <v>1880</v>
      </c>
      <c r="G124" s="63">
        <v>12316</v>
      </c>
      <c r="H124" s="63" t="s">
        <v>486</v>
      </c>
      <c r="I124" s="63" t="s">
        <v>385</v>
      </c>
      <c r="J124" s="63" t="s">
        <v>542</v>
      </c>
      <c r="K124" s="63" t="s">
        <v>543</v>
      </c>
      <c r="L124" s="63" t="s">
        <v>1880</v>
      </c>
      <c r="M124" s="63" t="s">
        <v>1881</v>
      </c>
      <c r="N124" s="63" t="s">
        <v>1882</v>
      </c>
      <c r="O124" s="63" t="s">
        <v>1881</v>
      </c>
      <c r="P124" s="63" t="s">
        <v>1882</v>
      </c>
      <c r="Q124" s="63">
        <v>1</v>
      </c>
      <c r="R124" s="63" t="s">
        <v>650</v>
      </c>
      <c r="S124" s="63" t="s">
        <v>523</v>
      </c>
      <c r="T124" s="63" t="s">
        <v>524</v>
      </c>
      <c r="U124" s="63" t="s">
        <v>525</v>
      </c>
      <c r="V124" s="63" t="s">
        <v>542</v>
      </c>
      <c r="W124" s="63" t="s">
        <v>544</v>
      </c>
      <c r="X124" s="63" t="s">
        <v>542</v>
      </c>
      <c r="Y124" s="63">
        <v>11210159</v>
      </c>
      <c r="Z124" s="63">
        <v>11029996</v>
      </c>
      <c r="AA124" s="63">
        <v>11210159</v>
      </c>
      <c r="AB124" s="64">
        <v>42353</v>
      </c>
      <c r="AC124" s="64">
        <v>42537</v>
      </c>
      <c r="AD124" s="64">
        <v>43440.848425925928</v>
      </c>
      <c r="AE124" s="63" t="s">
        <v>651</v>
      </c>
      <c r="AF124" s="63" t="s">
        <v>528</v>
      </c>
      <c r="AG124" s="63" t="s">
        <v>548</v>
      </c>
      <c r="AH124" s="64">
        <v>44306.839583333334</v>
      </c>
      <c r="AI124" s="64">
        <v>44307.836527777778</v>
      </c>
      <c r="AJ124" s="64" t="s">
        <v>486</v>
      </c>
      <c r="AK124" s="27"/>
      <c r="AL124" s="27"/>
      <c r="AM124" s="24" t="str">
        <f>IF(AG124="","",IFERROR(VLOOKUP($AG124,Listas!$C$1:$D$1000,2,0),"No existe"))</f>
        <v>No existe</v>
      </c>
      <c r="AN124" s="3">
        <f>IF(OR(AH124="",AI124=""),0,NETWORKDAYS.INTL(AH124,AI124,1,Listas!$A$2:$A$19)-1)</f>
        <v>1</v>
      </c>
      <c r="AO124" s="16" t="str">
        <f>IF(OR(AM124="",AM124="No existe"),"No",IF(AN124&gt;=VLOOKUP(AM124,Tabla!$C$5:$I$23,7,0),"Si","No"))</f>
        <v>No</v>
      </c>
      <c r="AP124" s="3">
        <f>IF(OR(AM124="",AM124="No existe"),0,IF(AN124=0,0,IF(AN124&gt;=VLOOKUP(AM124,Tabla!$C$5:$I$23,7,0),AN124-VLOOKUP(AM124,Tabla!$C$5:$I$23,7,0),0)+1))</f>
        <v>0</v>
      </c>
      <c r="AQ124" s="4">
        <f t="shared" si="10"/>
        <v>0</v>
      </c>
      <c r="AR124" s="4">
        <f t="shared" si="11"/>
        <v>0</v>
      </c>
      <c r="AS124" s="4">
        <f t="shared" si="12"/>
        <v>0</v>
      </c>
      <c r="AT124" s="4">
        <f t="shared" si="13"/>
        <v>0</v>
      </c>
      <c r="AU124" s="4">
        <f t="shared" si="14"/>
        <v>0</v>
      </c>
      <c r="AV124" s="4">
        <f t="shared" si="15"/>
        <v>0</v>
      </c>
      <c r="AW124" s="4"/>
      <c r="AX124" s="4"/>
      <c r="AY124" s="4">
        <f t="shared" si="16"/>
        <v>0</v>
      </c>
      <c r="AZ124" s="5">
        <v>37080</v>
      </c>
      <c r="BA124" s="6">
        <f t="shared" si="17"/>
        <v>0</v>
      </c>
      <c r="BB124" s="3">
        <f>IF(OR(AM124="",AM124="No existe"),0,IF(AP124&lt;=VLOOKUP(AM124,Tabla!$C$5:$I$23,2,0),1,2))</f>
        <v>0</v>
      </c>
    </row>
    <row r="125" spans="1:54" ht="15.75" hidden="1">
      <c r="A125" s="13">
        <f t="shared" si="18"/>
        <v>120</v>
      </c>
      <c r="B125" s="62" t="s">
        <v>1877</v>
      </c>
      <c r="C125" s="63" t="s">
        <v>1878</v>
      </c>
      <c r="D125" s="63" t="s">
        <v>385</v>
      </c>
      <c r="E125" s="63" t="s">
        <v>1879</v>
      </c>
      <c r="F125" s="63" t="s">
        <v>1880</v>
      </c>
      <c r="G125" s="63">
        <v>12316</v>
      </c>
      <c r="H125" s="63" t="s">
        <v>486</v>
      </c>
      <c r="I125" s="63" t="s">
        <v>385</v>
      </c>
      <c r="J125" s="63" t="s">
        <v>542</v>
      </c>
      <c r="K125" s="63" t="s">
        <v>543</v>
      </c>
      <c r="L125" s="63" t="s">
        <v>1880</v>
      </c>
      <c r="M125" s="63" t="s">
        <v>1881</v>
      </c>
      <c r="N125" s="63" t="s">
        <v>1882</v>
      </c>
      <c r="O125" s="63" t="s">
        <v>1881</v>
      </c>
      <c r="P125" s="63" t="s">
        <v>1882</v>
      </c>
      <c r="Q125" s="63">
        <v>1</v>
      </c>
      <c r="R125" s="63" t="s">
        <v>650</v>
      </c>
      <c r="S125" s="63" t="s">
        <v>523</v>
      </c>
      <c r="T125" s="63" t="s">
        <v>524</v>
      </c>
      <c r="U125" s="63" t="s">
        <v>525</v>
      </c>
      <c r="V125" s="63" t="s">
        <v>542</v>
      </c>
      <c r="W125" s="63" t="s">
        <v>544</v>
      </c>
      <c r="X125" s="63" t="s">
        <v>542</v>
      </c>
      <c r="Y125" s="63">
        <v>11210159</v>
      </c>
      <c r="Z125" s="63">
        <v>11029996</v>
      </c>
      <c r="AA125" s="63">
        <v>11210159</v>
      </c>
      <c r="AB125" s="64">
        <v>42353</v>
      </c>
      <c r="AC125" s="64">
        <v>42537</v>
      </c>
      <c r="AD125" s="64">
        <v>43440.848425925928</v>
      </c>
      <c r="AE125" s="63" t="s">
        <v>651</v>
      </c>
      <c r="AF125" s="63" t="s">
        <v>528</v>
      </c>
      <c r="AG125" s="63" t="s">
        <v>583</v>
      </c>
      <c r="AH125" s="64">
        <v>44306.838888888888</v>
      </c>
      <c r="AI125" s="64">
        <v>44307.836041666669</v>
      </c>
      <c r="AJ125" s="64" t="s">
        <v>486</v>
      </c>
      <c r="AK125" s="27"/>
      <c r="AL125" s="27"/>
      <c r="AM125" s="24" t="str">
        <f>IF(AG125="","",IFERROR(VLOOKUP($AG125,Listas!$C$1:$D$1000,2,0),"No existe"))</f>
        <v>No existe</v>
      </c>
      <c r="AN125" s="3">
        <f>IF(OR(AH125="",AI125=""),0,NETWORKDAYS.INTL(AH125,AI125,1,Listas!$A$2:$A$19)-1)</f>
        <v>1</v>
      </c>
      <c r="AO125" s="16" t="str">
        <f>IF(OR(AM125="",AM125="No existe"),"No",IF(AN125&gt;=VLOOKUP(AM125,Tabla!$C$5:$I$23,7,0),"Si","No"))</f>
        <v>No</v>
      </c>
      <c r="AP125" s="3">
        <f>IF(OR(AM125="",AM125="No existe"),0,IF(AN125=0,0,IF(AN125&gt;=VLOOKUP(AM125,Tabla!$C$5:$I$23,7,0),AN125-VLOOKUP(AM125,Tabla!$C$5:$I$23,7,0),0)+1))</f>
        <v>0</v>
      </c>
      <c r="AQ125" s="4">
        <f t="shared" si="10"/>
        <v>0</v>
      </c>
      <c r="AR125" s="4">
        <f t="shared" si="11"/>
        <v>0</v>
      </c>
      <c r="AS125" s="4">
        <f t="shared" si="12"/>
        <v>0</v>
      </c>
      <c r="AT125" s="4">
        <f t="shared" si="13"/>
        <v>0</v>
      </c>
      <c r="AU125" s="4">
        <f t="shared" si="14"/>
        <v>0</v>
      </c>
      <c r="AV125" s="4">
        <f t="shared" si="15"/>
        <v>0</v>
      </c>
      <c r="AW125" s="4"/>
      <c r="AX125" s="4"/>
      <c r="AY125" s="4">
        <f t="shared" si="16"/>
        <v>0</v>
      </c>
      <c r="AZ125" s="5">
        <v>37080</v>
      </c>
      <c r="BA125" s="6">
        <f t="shared" si="17"/>
        <v>0</v>
      </c>
      <c r="BB125" s="3">
        <f>IF(OR(AM125="",AM125="No existe"),0,IF(AP125&lt;=VLOOKUP(AM125,Tabla!$C$5:$I$23,2,0),1,2))</f>
        <v>0</v>
      </c>
    </row>
    <row r="126" spans="1:54" ht="15.75" hidden="1">
      <c r="A126" s="13">
        <f t="shared" si="18"/>
        <v>121</v>
      </c>
      <c r="B126" s="62" t="s">
        <v>1883</v>
      </c>
      <c r="C126" s="63" t="s">
        <v>1884</v>
      </c>
      <c r="D126" s="63" t="s">
        <v>384</v>
      </c>
      <c r="E126" s="63" t="s">
        <v>1885</v>
      </c>
      <c r="F126" s="63" t="s">
        <v>1886</v>
      </c>
      <c r="G126" s="63">
        <v>3540</v>
      </c>
      <c r="H126" s="63" t="s">
        <v>486</v>
      </c>
      <c r="I126" s="63" t="s">
        <v>385</v>
      </c>
      <c r="J126" s="63" t="s">
        <v>577</v>
      </c>
      <c r="K126" s="63" t="s">
        <v>593</v>
      </c>
      <c r="L126" s="63" t="s">
        <v>1886</v>
      </c>
      <c r="M126" s="63" t="s">
        <v>1887</v>
      </c>
      <c r="N126" s="63" t="s">
        <v>1888</v>
      </c>
      <c r="O126" s="63" t="s">
        <v>1889</v>
      </c>
      <c r="P126" s="63" t="s">
        <v>1890</v>
      </c>
      <c r="Q126" s="63">
        <v>1</v>
      </c>
      <c r="R126" s="63" t="s">
        <v>547</v>
      </c>
      <c r="S126" s="63" t="s">
        <v>523</v>
      </c>
      <c r="T126" s="63" t="s">
        <v>524</v>
      </c>
      <c r="U126" s="63" t="s">
        <v>525</v>
      </c>
      <c r="V126" s="63" t="s">
        <v>526</v>
      </c>
      <c r="W126" s="63" t="s">
        <v>544</v>
      </c>
      <c r="X126" s="63" t="s">
        <v>577</v>
      </c>
      <c r="Y126" s="63">
        <v>19307698</v>
      </c>
      <c r="Z126" s="63">
        <v>20525593</v>
      </c>
      <c r="AA126" s="63">
        <v>19307698</v>
      </c>
      <c r="AB126" s="64">
        <v>41900</v>
      </c>
      <c r="AC126" s="64">
        <v>42083</v>
      </c>
      <c r="AD126" s="64">
        <v>43436.190046296295</v>
      </c>
      <c r="AE126" s="63" t="s">
        <v>545</v>
      </c>
      <c r="AF126" s="63" t="s">
        <v>528</v>
      </c>
      <c r="AG126" s="63" t="s">
        <v>548</v>
      </c>
      <c r="AH126" s="64">
        <v>44306.836805555555</v>
      </c>
      <c r="AI126" s="64">
        <v>44307.834004629629</v>
      </c>
      <c r="AJ126" s="64" t="s">
        <v>486</v>
      </c>
      <c r="AK126" s="27"/>
      <c r="AL126" s="27"/>
      <c r="AM126" s="24" t="str">
        <f>IF(AG126="","",IFERROR(VLOOKUP($AG126,Listas!$C$1:$D$1000,2,0),"No existe"))</f>
        <v>No existe</v>
      </c>
      <c r="AN126" s="3">
        <f>IF(OR(AH126="",AI126=""),0,NETWORKDAYS.INTL(AH126,AI126,1,Listas!$A$2:$A$19)-1)</f>
        <v>1</v>
      </c>
      <c r="AO126" s="16" t="str">
        <f>IF(OR(AM126="",AM126="No existe"),"No",IF(AN126&gt;=VLOOKUP(AM126,Tabla!$C$5:$I$23,7,0),"Si","No"))</f>
        <v>No</v>
      </c>
      <c r="AP126" s="3">
        <f>IF(OR(AM126="",AM126="No existe"),0,IF(AN126=0,0,IF(AN126&gt;=VLOOKUP(AM126,Tabla!$C$5:$I$23,7,0),AN126-VLOOKUP(AM126,Tabla!$C$5:$I$23,7,0),0)+1))</f>
        <v>0</v>
      </c>
      <c r="AQ126" s="4">
        <f t="shared" si="10"/>
        <v>0</v>
      </c>
      <c r="AR126" s="4">
        <f t="shared" si="11"/>
        <v>0</v>
      </c>
      <c r="AS126" s="4">
        <f t="shared" si="12"/>
        <v>0</v>
      </c>
      <c r="AT126" s="4">
        <f t="shared" si="13"/>
        <v>0</v>
      </c>
      <c r="AU126" s="4">
        <f t="shared" si="14"/>
        <v>0</v>
      </c>
      <c r="AV126" s="4">
        <f t="shared" si="15"/>
        <v>0</v>
      </c>
      <c r="AW126" s="4"/>
      <c r="AX126" s="4"/>
      <c r="AY126" s="4">
        <f t="shared" si="16"/>
        <v>0</v>
      </c>
      <c r="AZ126" s="5">
        <v>37080</v>
      </c>
      <c r="BA126" s="6">
        <f t="shared" si="17"/>
        <v>0</v>
      </c>
      <c r="BB126" s="3">
        <f>IF(OR(AM126="",AM126="No existe"),0,IF(AP126&lt;=VLOOKUP(AM126,Tabla!$C$5:$I$23,2,0),1,2))</f>
        <v>0</v>
      </c>
    </row>
    <row r="127" spans="1:54" ht="15.75" hidden="1">
      <c r="A127" s="13">
        <f t="shared" si="18"/>
        <v>122</v>
      </c>
      <c r="B127" s="62" t="s">
        <v>1891</v>
      </c>
      <c r="C127" s="63" t="s">
        <v>1892</v>
      </c>
      <c r="D127" s="63" t="s">
        <v>384</v>
      </c>
      <c r="E127" s="63" t="s">
        <v>1893</v>
      </c>
      <c r="F127" s="63" t="s">
        <v>1894</v>
      </c>
      <c r="G127" s="63">
        <v>67307</v>
      </c>
      <c r="H127" s="63" t="s">
        <v>486</v>
      </c>
      <c r="I127" s="63" t="s">
        <v>385</v>
      </c>
      <c r="J127" s="63" t="s">
        <v>755</v>
      </c>
      <c r="K127" s="63" t="s">
        <v>486</v>
      </c>
      <c r="L127" s="63" t="s">
        <v>1894</v>
      </c>
      <c r="M127" s="63" t="s">
        <v>1895</v>
      </c>
      <c r="N127" s="63" t="s">
        <v>1896</v>
      </c>
      <c r="O127" s="63" t="s">
        <v>1895</v>
      </c>
      <c r="P127" s="63" t="s">
        <v>1896</v>
      </c>
      <c r="Q127" s="63">
        <v>1</v>
      </c>
      <c r="R127" s="63" t="s">
        <v>1897</v>
      </c>
      <c r="S127" s="63" t="s">
        <v>523</v>
      </c>
      <c r="T127" s="63" t="s">
        <v>524</v>
      </c>
      <c r="U127" s="63" t="s">
        <v>525</v>
      </c>
      <c r="V127" s="63" t="s">
        <v>565</v>
      </c>
      <c r="W127" s="63" t="s">
        <v>566</v>
      </c>
      <c r="X127" s="63" t="s">
        <v>755</v>
      </c>
      <c r="Y127" s="63">
        <v>21531016</v>
      </c>
      <c r="Z127" s="63" t="s">
        <v>486</v>
      </c>
      <c r="AA127" s="63">
        <v>21531016</v>
      </c>
      <c r="AB127" s="64">
        <v>43782</v>
      </c>
      <c r="AC127" s="64">
        <v>43811</v>
      </c>
      <c r="AD127" s="64">
        <v>44123.827314814815</v>
      </c>
      <c r="AE127" s="63" t="s">
        <v>812</v>
      </c>
      <c r="AF127" s="63" t="s">
        <v>596</v>
      </c>
      <c r="AG127" s="63" t="s">
        <v>529</v>
      </c>
      <c r="AH127" s="64">
        <v>44306.829861111109</v>
      </c>
      <c r="AI127" s="64">
        <v>44307.826608796298</v>
      </c>
      <c r="AJ127" s="64" t="s">
        <v>486</v>
      </c>
      <c r="AK127" s="27"/>
      <c r="AL127" s="27"/>
      <c r="AM127" s="24" t="str">
        <f>IF(AG127="","",IFERROR(VLOOKUP($AG127,Listas!$C$1:$D$1000,2,0),"No existe"))</f>
        <v>No existe</v>
      </c>
      <c r="AN127" s="3">
        <f>IF(OR(AH127="",AI127=""),0,NETWORKDAYS.INTL(AH127,AI127,1,Listas!$A$2:$A$19)-1)</f>
        <v>1</v>
      </c>
      <c r="AO127" s="16" t="str">
        <f>IF(OR(AM127="",AM127="No existe"),"No",IF(AN127&gt;=VLOOKUP(AM127,Tabla!$C$5:$I$23,7,0),"Si","No"))</f>
        <v>No</v>
      </c>
      <c r="AP127" s="3">
        <f>IF(OR(AM127="",AM127="No existe"),0,IF(AN127=0,0,IF(AN127&gt;=VLOOKUP(AM127,Tabla!$C$5:$I$23,7,0),AN127-VLOOKUP(AM127,Tabla!$C$5:$I$23,7,0),0)+1))</f>
        <v>0</v>
      </c>
      <c r="AQ127" s="4">
        <f t="shared" si="10"/>
        <v>0</v>
      </c>
      <c r="AR127" s="4">
        <f t="shared" si="11"/>
        <v>0</v>
      </c>
      <c r="AS127" s="4">
        <f t="shared" si="12"/>
        <v>0</v>
      </c>
      <c r="AT127" s="4">
        <f t="shared" si="13"/>
        <v>0</v>
      </c>
      <c r="AU127" s="4">
        <f t="shared" si="14"/>
        <v>0</v>
      </c>
      <c r="AV127" s="4">
        <f t="shared" si="15"/>
        <v>0</v>
      </c>
      <c r="AW127" s="4"/>
      <c r="AX127" s="4"/>
      <c r="AY127" s="4">
        <f t="shared" si="16"/>
        <v>0</v>
      </c>
      <c r="AZ127" s="5">
        <v>37080</v>
      </c>
      <c r="BA127" s="6">
        <f t="shared" si="17"/>
        <v>0</v>
      </c>
      <c r="BB127" s="3">
        <f>IF(OR(AM127="",AM127="No existe"),0,IF(AP127&lt;=VLOOKUP(AM127,Tabla!$C$5:$I$23,2,0),1,2))</f>
        <v>0</v>
      </c>
    </row>
    <row r="128" spans="1:54" ht="15.75" hidden="1">
      <c r="A128" s="13">
        <f t="shared" si="18"/>
        <v>123</v>
      </c>
      <c r="B128" s="62" t="s">
        <v>1891</v>
      </c>
      <c r="C128" s="63" t="s">
        <v>1892</v>
      </c>
      <c r="D128" s="63" t="s">
        <v>384</v>
      </c>
      <c r="E128" s="63" t="s">
        <v>1893</v>
      </c>
      <c r="F128" s="63" t="s">
        <v>1894</v>
      </c>
      <c r="G128" s="63">
        <v>67307</v>
      </c>
      <c r="H128" s="63" t="s">
        <v>486</v>
      </c>
      <c r="I128" s="63" t="s">
        <v>385</v>
      </c>
      <c r="J128" s="63" t="s">
        <v>755</v>
      </c>
      <c r="K128" s="63" t="s">
        <v>486</v>
      </c>
      <c r="L128" s="63" t="s">
        <v>1894</v>
      </c>
      <c r="M128" s="63" t="s">
        <v>1895</v>
      </c>
      <c r="N128" s="63" t="s">
        <v>1896</v>
      </c>
      <c r="O128" s="63" t="s">
        <v>1895</v>
      </c>
      <c r="P128" s="63" t="s">
        <v>1896</v>
      </c>
      <c r="Q128" s="63">
        <v>1</v>
      </c>
      <c r="R128" s="63" t="s">
        <v>1897</v>
      </c>
      <c r="S128" s="63" t="s">
        <v>523</v>
      </c>
      <c r="T128" s="63" t="s">
        <v>524</v>
      </c>
      <c r="U128" s="63" t="s">
        <v>525</v>
      </c>
      <c r="V128" s="63" t="s">
        <v>565</v>
      </c>
      <c r="W128" s="63" t="s">
        <v>566</v>
      </c>
      <c r="X128" s="63" t="s">
        <v>755</v>
      </c>
      <c r="Y128" s="63">
        <v>21531016</v>
      </c>
      <c r="Z128" s="63" t="s">
        <v>486</v>
      </c>
      <c r="AA128" s="63">
        <v>21531016</v>
      </c>
      <c r="AB128" s="64">
        <v>43782</v>
      </c>
      <c r="AC128" s="64">
        <v>43811</v>
      </c>
      <c r="AD128" s="64">
        <v>44123.827314814815</v>
      </c>
      <c r="AE128" s="63" t="s">
        <v>812</v>
      </c>
      <c r="AF128" s="63" t="s">
        <v>596</v>
      </c>
      <c r="AG128" s="63" t="s">
        <v>45</v>
      </c>
      <c r="AH128" s="64">
        <v>44306.829861111109</v>
      </c>
      <c r="AI128" s="64">
        <v>44307.826273148145</v>
      </c>
      <c r="AJ128" s="64" t="s">
        <v>486</v>
      </c>
      <c r="AK128" s="27"/>
      <c r="AL128" s="27"/>
      <c r="AM128" s="24" t="str">
        <f>IF(AG128="","",IFERROR(VLOOKUP($AG128,Listas!$C$1:$D$1000,2,0),"No existe"))</f>
        <v>ACTUACIONES</v>
      </c>
      <c r="AN128" s="3">
        <f>IF(OR(AH128="",AI128=""),0,NETWORKDAYS.INTL(AH128,AI128,1,Listas!$A$2:$A$19)-1)</f>
        <v>1</v>
      </c>
      <c r="AO128" s="16" t="str">
        <f>IF(OR(AM128="",AM128="No existe"),"No",IF(AN128&gt;=VLOOKUP(AM128,Tabla!$C$5:$I$23,7,0),"Si","No"))</f>
        <v>No</v>
      </c>
      <c r="AP128" s="3">
        <f>IF(OR(AM128="",AM128="No existe"),0,IF(AN128=0,0,IF(AN128&gt;=VLOOKUP(AM128,Tabla!$C$5:$I$23,7,0),AN128-VLOOKUP(AM128,Tabla!$C$5:$I$23,7,0),0)+1))</f>
        <v>1</v>
      </c>
      <c r="AQ128" s="4">
        <f t="shared" si="10"/>
        <v>0</v>
      </c>
      <c r="AR128" s="4">
        <f t="shared" si="11"/>
        <v>0</v>
      </c>
      <c r="AS128" s="4">
        <f t="shared" si="12"/>
        <v>0</v>
      </c>
      <c r="AT128" s="4">
        <f t="shared" si="13"/>
        <v>0</v>
      </c>
      <c r="AU128" s="4">
        <f t="shared" si="14"/>
        <v>0</v>
      </c>
      <c r="AV128" s="4">
        <f t="shared" si="15"/>
        <v>0</v>
      </c>
      <c r="AW128" s="4"/>
      <c r="AX128" s="4"/>
      <c r="AY128" s="4">
        <f t="shared" si="16"/>
        <v>0</v>
      </c>
      <c r="AZ128" s="5">
        <v>37080</v>
      </c>
      <c r="BA128" s="6">
        <f t="shared" si="17"/>
        <v>0</v>
      </c>
      <c r="BB128" s="3">
        <f>IF(OR(AM128="",AM128="No existe"),0,IF(AP128&lt;=VLOOKUP(AM128,Tabla!$C$5:$I$23,2,0),1,2))</f>
        <v>1</v>
      </c>
    </row>
    <row r="129" spans="1:54" ht="15.75" hidden="1">
      <c r="A129" s="13">
        <f t="shared" si="18"/>
        <v>124</v>
      </c>
      <c r="B129" s="62" t="s">
        <v>1898</v>
      </c>
      <c r="C129" s="63" t="s">
        <v>1899</v>
      </c>
      <c r="D129" s="63" t="s">
        <v>385</v>
      </c>
      <c r="E129" s="63" t="s">
        <v>1900</v>
      </c>
      <c r="F129" s="63" t="s">
        <v>1901</v>
      </c>
      <c r="G129" s="63">
        <v>12475</v>
      </c>
      <c r="H129" s="63" t="s">
        <v>486</v>
      </c>
      <c r="I129" s="63" t="s">
        <v>385</v>
      </c>
      <c r="J129" s="63" t="s">
        <v>1902</v>
      </c>
      <c r="K129" s="63" t="s">
        <v>486</v>
      </c>
      <c r="L129" s="63" t="s">
        <v>1901</v>
      </c>
      <c r="M129" s="63" t="s">
        <v>1903</v>
      </c>
      <c r="N129" s="63" t="s">
        <v>1904</v>
      </c>
      <c r="O129" s="63" t="s">
        <v>1903</v>
      </c>
      <c r="P129" s="63" t="s">
        <v>1904</v>
      </c>
      <c r="Q129" s="63">
        <v>1</v>
      </c>
      <c r="R129" s="63" t="s">
        <v>1481</v>
      </c>
      <c r="S129" s="63" t="s">
        <v>523</v>
      </c>
      <c r="T129" s="63" t="s">
        <v>524</v>
      </c>
      <c r="U129" s="63" t="s">
        <v>525</v>
      </c>
      <c r="V129" s="63" t="s">
        <v>526</v>
      </c>
      <c r="W129" s="63" t="s">
        <v>544</v>
      </c>
      <c r="X129" s="63" t="s">
        <v>1902</v>
      </c>
      <c r="Y129" s="63">
        <v>15492725</v>
      </c>
      <c r="Z129" s="63">
        <v>0</v>
      </c>
      <c r="AA129" s="63">
        <v>15492725</v>
      </c>
      <c r="AB129" s="64">
        <v>43038</v>
      </c>
      <c r="AC129" s="64">
        <v>43144</v>
      </c>
      <c r="AD129" s="64">
        <v>43440.860462962963</v>
      </c>
      <c r="AE129" s="63" t="s">
        <v>1709</v>
      </c>
      <c r="AF129" s="63" t="s">
        <v>535</v>
      </c>
      <c r="AG129" s="63" t="s">
        <v>131</v>
      </c>
      <c r="AH129" s="64">
        <v>44306.828611111108</v>
      </c>
      <c r="AI129" s="64">
        <v>44306.825092592589</v>
      </c>
      <c r="AJ129" s="64" t="s">
        <v>486</v>
      </c>
      <c r="AK129" s="27"/>
      <c r="AL129" s="27"/>
      <c r="AM129" s="24" t="str">
        <f>IF(AG129="","",IFERROR(VLOOKUP($AG129,Listas!$C$1:$D$1000,2,0),"No existe"))</f>
        <v>ACTUACIONES</v>
      </c>
      <c r="AN129" s="3">
        <f>IF(OR(AH129="",AI129=""),0,NETWORKDAYS.INTL(AH129,AI129,1,Listas!$A$2:$A$19)-1)</f>
        <v>0</v>
      </c>
      <c r="AO129" s="16" t="str">
        <f>IF(OR(AM129="",AM129="No existe"),"No",IF(AN129&gt;=VLOOKUP(AM129,Tabla!$C$5:$I$23,7,0),"Si","No"))</f>
        <v>No</v>
      </c>
      <c r="AP129" s="3">
        <f>IF(OR(AM129="",AM129="No existe"),0,IF(AN129=0,0,IF(AN129&gt;=VLOOKUP(AM129,Tabla!$C$5:$I$23,7,0),AN129-VLOOKUP(AM129,Tabla!$C$5:$I$23,7,0),0)+1))</f>
        <v>0</v>
      </c>
      <c r="AQ129" s="4">
        <f t="shared" si="10"/>
        <v>0</v>
      </c>
      <c r="AR129" s="4">
        <f t="shared" si="11"/>
        <v>0</v>
      </c>
      <c r="AS129" s="4">
        <f t="shared" si="12"/>
        <v>0</v>
      </c>
      <c r="AT129" s="4">
        <f t="shared" si="13"/>
        <v>0</v>
      </c>
      <c r="AU129" s="4">
        <f t="shared" si="14"/>
        <v>0</v>
      </c>
      <c r="AV129" s="4">
        <f t="shared" si="15"/>
        <v>0</v>
      </c>
      <c r="AW129" s="4"/>
      <c r="AX129" s="4"/>
      <c r="AY129" s="4">
        <f t="shared" si="16"/>
        <v>0</v>
      </c>
      <c r="AZ129" s="5">
        <v>37080</v>
      </c>
      <c r="BA129" s="6">
        <f t="shared" si="17"/>
        <v>0</v>
      </c>
      <c r="BB129" s="3">
        <f>IF(OR(AM129="",AM129="No existe"),0,IF(AP129&lt;=VLOOKUP(AM129,Tabla!$C$5:$I$23,2,0),1,2))</f>
        <v>1</v>
      </c>
    </row>
    <row r="130" spans="1:54" ht="15.75" hidden="1">
      <c r="A130" s="13">
        <f t="shared" si="18"/>
        <v>125</v>
      </c>
      <c r="B130" s="62" t="s">
        <v>419</v>
      </c>
      <c r="C130" s="63" t="s">
        <v>420</v>
      </c>
      <c r="D130" s="63" t="s">
        <v>384</v>
      </c>
      <c r="E130" s="63" t="s">
        <v>1129</v>
      </c>
      <c r="F130" s="63" t="s">
        <v>624</v>
      </c>
      <c r="G130" s="63">
        <v>12203</v>
      </c>
      <c r="H130" s="63" t="s">
        <v>486</v>
      </c>
      <c r="I130" s="63" t="s">
        <v>385</v>
      </c>
      <c r="J130" s="63" t="s">
        <v>549</v>
      </c>
      <c r="K130" s="63" t="s">
        <v>550</v>
      </c>
      <c r="L130" s="63" t="s">
        <v>624</v>
      </c>
      <c r="M130" s="63" t="s">
        <v>1130</v>
      </c>
      <c r="N130" s="63" t="s">
        <v>625</v>
      </c>
      <c r="O130" s="63" t="s">
        <v>1130</v>
      </c>
      <c r="P130" s="63" t="s">
        <v>625</v>
      </c>
      <c r="Q130" s="63">
        <v>1</v>
      </c>
      <c r="R130" s="63" t="s">
        <v>626</v>
      </c>
      <c r="S130" s="63" t="s">
        <v>523</v>
      </c>
      <c r="T130" s="63" t="s">
        <v>524</v>
      </c>
      <c r="U130" s="63" t="s">
        <v>525</v>
      </c>
      <c r="V130" s="63" t="s">
        <v>526</v>
      </c>
      <c r="W130" s="63" t="s">
        <v>544</v>
      </c>
      <c r="X130" s="63" t="s">
        <v>549</v>
      </c>
      <c r="Y130" s="63">
        <v>6319225</v>
      </c>
      <c r="Z130" s="63">
        <v>0</v>
      </c>
      <c r="AA130" s="63">
        <v>6319225</v>
      </c>
      <c r="AB130" s="64">
        <v>42535</v>
      </c>
      <c r="AC130" s="64">
        <v>42548</v>
      </c>
      <c r="AD130" s="64">
        <v>43440.839988425927</v>
      </c>
      <c r="AE130" s="63" t="s">
        <v>588</v>
      </c>
      <c r="AF130" s="63" t="s">
        <v>535</v>
      </c>
      <c r="AG130" s="63" t="s">
        <v>529</v>
      </c>
      <c r="AH130" s="64">
        <v>44306.826388888891</v>
      </c>
      <c r="AI130" s="64">
        <v>44307.823229166665</v>
      </c>
      <c r="AJ130" s="64" t="s">
        <v>486</v>
      </c>
      <c r="AK130" s="27"/>
      <c r="AL130" s="27"/>
      <c r="AM130" s="24" t="str">
        <f>IF(AG130="","",IFERROR(VLOOKUP($AG130,Listas!$C$1:$D$1000,2,0),"No existe"))</f>
        <v>No existe</v>
      </c>
      <c r="AN130" s="3">
        <f>IF(OR(AH130="",AI130=""),0,NETWORKDAYS.INTL(AH130,AI130,1,Listas!$A$2:$A$19)-1)</f>
        <v>1</v>
      </c>
      <c r="AO130" s="16" t="str">
        <f>IF(OR(AM130="",AM130="No existe"),"No",IF(AN130&gt;=VLOOKUP(AM130,Tabla!$C$5:$I$23,7,0),"Si","No"))</f>
        <v>No</v>
      </c>
      <c r="AP130" s="3">
        <f>IF(OR(AM130="",AM130="No existe"),0,IF(AN130=0,0,IF(AN130&gt;=VLOOKUP(AM130,Tabla!$C$5:$I$23,7,0),AN130-VLOOKUP(AM130,Tabla!$C$5:$I$23,7,0),0)+1))</f>
        <v>0</v>
      </c>
      <c r="AQ130" s="4">
        <f t="shared" si="10"/>
        <v>0</v>
      </c>
      <c r="AR130" s="4">
        <f t="shared" si="11"/>
        <v>0</v>
      </c>
      <c r="AS130" s="4">
        <f t="shared" si="12"/>
        <v>0</v>
      </c>
      <c r="AT130" s="4">
        <f t="shared" si="13"/>
        <v>0</v>
      </c>
      <c r="AU130" s="4">
        <f t="shared" si="14"/>
        <v>0</v>
      </c>
      <c r="AV130" s="4">
        <f t="shared" si="15"/>
        <v>0</v>
      </c>
      <c r="AW130" s="4"/>
      <c r="AX130" s="4"/>
      <c r="AY130" s="4">
        <f t="shared" si="16"/>
        <v>0</v>
      </c>
      <c r="AZ130" s="5">
        <v>37080</v>
      </c>
      <c r="BA130" s="6">
        <f t="shared" si="17"/>
        <v>0</v>
      </c>
      <c r="BB130" s="3">
        <f>IF(OR(AM130="",AM130="No existe"),0,IF(AP130&lt;=VLOOKUP(AM130,Tabla!$C$5:$I$23,2,0),1,2))</f>
        <v>0</v>
      </c>
    </row>
    <row r="131" spans="1:54" ht="15.75" hidden="1">
      <c r="A131" s="13">
        <f t="shared" si="18"/>
        <v>126</v>
      </c>
      <c r="B131" s="62" t="s">
        <v>398</v>
      </c>
      <c r="C131" s="63" t="s">
        <v>399</v>
      </c>
      <c r="D131" s="63" t="s">
        <v>385</v>
      </c>
      <c r="E131" s="63" t="s">
        <v>1376</v>
      </c>
      <c r="F131" s="63" t="s">
        <v>574</v>
      </c>
      <c r="G131" s="63">
        <v>3733</v>
      </c>
      <c r="H131" s="63" t="s">
        <v>486</v>
      </c>
      <c r="I131" s="63" t="s">
        <v>385</v>
      </c>
      <c r="J131" s="63" t="s">
        <v>542</v>
      </c>
      <c r="K131" s="63" t="s">
        <v>543</v>
      </c>
      <c r="L131" s="63" t="s">
        <v>574</v>
      </c>
      <c r="M131" s="63" t="s">
        <v>1377</v>
      </c>
      <c r="N131" s="63" t="s">
        <v>575</v>
      </c>
      <c r="O131" s="63" t="s">
        <v>1377</v>
      </c>
      <c r="P131" s="63" t="s">
        <v>575</v>
      </c>
      <c r="Q131" s="63">
        <v>1</v>
      </c>
      <c r="R131" s="63" t="s">
        <v>547</v>
      </c>
      <c r="S131" s="63" t="s">
        <v>523</v>
      </c>
      <c r="T131" s="63" t="s">
        <v>524</v>
      </c>
      <c r="U131" s="63" t="s">
        <v>525</v>
      </c>
      <c r="V131" s="63" t="s">
        <v>542</v>
      </c>
      <c r="W131" s="63" t="s">
        <v>544</v>
      </c>
      <c r="X131" s="63" t="s">
        <v>542</v>
      </c>
      <c r="Y131" s="63">
        <v>18339693</v>
      </c>
      <c r="Z131" s="63">
        <v>19354487</v>
      </c>
      <c r="AA131" s="63">
        <v>18339693</v>
      </c>
      <c r="AB131" s="64">
        <v>42280</v>
      </c>
      <c r="AC131" s="64">
        <v>42121</v>
      </c>
      <c r="AD131" s="64">
        <v>43436.220173611109</v>
      </c>
      <c r="AE131" s="63" t="s">
        <v>572</v>
      </c>
      <c r="AF131" s="63" t="s">
        <v>535</v>
      </c>
      <c r="AG131" s="63" t="s">
        <v>368</v>
      </c>
      <c r="AH131" s="64">
        <v>44306.819895833331</v>
      </c>
      <c r="AI131" s="64">
        <v>44306.816921296297</v>
      </c>
      <c r="AJ131" s="64" t="s">
        <v>486</v>
      </c>
      <c r="AK131" s="27"/>
      <c r="AL131" s="27"/>
      <c r="AM131" s="24" t="str">
        <f>IF(AG131="","",IFERROR(VLOOKUP($AG131,Listas!$C$1:$D$1000,2,0),"No existe"))</f>
        <v>ACTUACIONES</v>
      </c>
      <c r="AN131" s="3">
        <f>IF(OR(AH131="",AI131=""),0,NETWORKDAYS.INTL(AH131,AI131,1,Listas!$A$2:$A$19)-1)</f>
        <v>0</v>
      </c>
      <c r="AO131" s="16" t="str">
        <f>IF(OR(AM131="",AM131="No existe"),"No",IF(AN131&gt;=VLOOKUP(AM131,Tabla!$C$5:$I$23,7,0),"Si","No"))</f>
        <v>No</v>
      </c>
      <c r="AP131" s="3">
        <f>IF(OR(AM131="",AM131="No existe"),0,IF(AN131=0,0,IF(AN131&gt;=VLOOKUP(AM131,Tabla!$C$5:$I$23,7,0),AN131-VLOOKUP(AM131,Tabla!$C$5:$I$23,7,0),0)+1))</f>
        <v>0</v>
      </c>
      <c r="AQ131" s="4">
        <f t="shared" si="10"/>
        <v>0</v>
      </c>
      <c r="AR131" s="4">
        <f t="shared" si="11"/>
        <v>0</v>
      </c>
      <c r="AS131" s="4">
        <f t="shared" si="12"/>
        <v>0</v>
      </c>
      <c r="AT131" s="4">
        <f t="shared" si="13"/>
        <v>0</v>
      </c>
      <c r="AU131" s="4">
        <f t="shared" si="14"/>
        <v>0</v>
      </c>
      <c r="AV131" s="4">
        <f t="shared" si="15"/>
        <v>0</v>
      </c>
      <c r="AW131" s="4"/>
      <c r="AX131" s="4"/>
      <c r="AY131" s="4">
        <f t="shared" si="16"/>
        <v>0</v>
      </c>
      <c r="AZ131" s="5">
        <v>37080</v>
      </c>
      <c r="BA131" s="6">
        <f t="shared" si="17"/>
        <v>0</v>
      </c>
      <c r="BB131" s="3">
        <f>IF(OR(AM131="",AM131="No existe"),0,IF(AP131&lt;=VLOOKUP(AM131,Tabla!$C$5:$I$23,2,0),1,2))</f>
        <v>1</v>
      </c>
    </row>
    <row r="132" spans="1:54" ht="15.75" hidden="1">
      <c r="A132" s="13">
        <f t="shared" si="18"/>
        <v>127</v>
      </c>
      <c r="B132" s="62" t="s">
        <v>1489</v>
      </c>
      <c r="C132" s="63" t="s">
        <v>1490</v>
      </c>
      <c r="D132" s="63" t="s">
        <v>384</v>
      </c>
      <c r="E132" s="63" t="s">
        <v>1491</v>
      </c>
      <c r="F132" s="63" t="s">
        <v>1492</v>
      </c>
      <c r="G132" s="63">
        <v>3612</v>
      </c>
      <c r="H132" s="63" t="s">
        <v>486</v>
      </c>
      <c r="I132" s="63" t="s">
        <v>385</v>
      </c>
      <c r="J132" s="63" t="s">
        <v>549</v>
      </c>
      <c r="K132" s="63" t="s">
        <v>550</v>
      </c>
      <c r="L132" s="63" t="s">
        <v>1492</v>
      </c>
      <c r="M132" s="63" t="s">
        <v>1493</v>
      </c>
      <c r="N132" s="63" t="s">
        <v>1494</v>
      </c>
      <c r="O132" s="63" t="s">
        <v>1493</v>
      </c>
      <c r="P132" s="63" t="s">
        <v>1494</v>
      </c>
      <c r="Q132" s="63">
        <v>1</v>
      </c>
      <c r="R132" s="63" t="s">
        <v>547</v>
      </c>
      <c r="S132" s="63" t="s">
        <v>523</v>
      </c>
      <c r="T132" s="63" t="s">
        <v>524</v>
      </c>
      <c r="U132" s="63" t="s">
        <v>525</v>
      </c>
      <c r="V132" s="63" t="s">
        <v>526</v>
      </c>
      <c r="W132" s="63" t="s">
        <v>544</v>
      </c>
      <c r="X132" s="63" t="s">
        <v>549</v>
      </c>
      <c r="Y132" s="63">
        <v>38327671</v>
      </c>
      <c r="Z132" s="63">
        <v>0</v>
      </c>
      <c r="AA132" s="63">
        <v>38327671</v>
      </c>
      <c r="AB132" s="64">
        <v>42048</v>
      </c>
      <c r="AC132" s="64">
        <v>42109</v>
      </c>
      <c r="AD132" s="64">
        <v>43436.201863425929</v>
      </c>
      <c r="AE132" s="63" t="s">
        <v>545</v>
      </c>
      <c r="AF132" s="63" t="s">
        <v>535</v>
      </c>
      <c r="AG132" s="63" t="s">
        <v>48</v>
      </c>
      <c r="AH132" s="64">
        <v>44306.81045138889</v>
      </c>
      <c r="AI132" s="64">
        <v>44306.806863425925</v>
      </c>
      <c r="AJ132" s="64" t="s">
        <v>486</v>
      </c>
      <c r="AK132" s="27"/>
      <c r="AL132" s="27"/>
      <c r="AM132" s="24" t="str">
        <f>IF(AG132="","",IFERROR(VLOOKUP($AG132,Listas!$C$1:$D$1000,2,0),"No existe"))</f>
        <v>ACTUACIONES</v>
      </c>
      <c r="AN132" s="3">
        <f>IF(OR(AH132="",AI132=""),0,NETWORKDAYS.INTL(AH132,AI132,1,Listas!$A$2:$A$19)-1)</f>
        <v>0</v>
      </c>
      <c r="AO132" s="16" t="str">
        <f>IF(OR(AM132="",AM132="No existe"),"No",IF(AN132&gt;=VLOOKUP(AM132,Tabla!$C$5:$I$23,7,0),"Si","No"))</f>
        <v>No</v>
      </c>
      <c r="AP132" s="3">
        <f>IF(OR(AM132="",AM132="No existe"),0,IF(AN132=0,0,IF(AN132&gt;=VLOOKUP(AM132,Tabla!$C$5:$I$23,7,0),AN132-VLOOKUP(AM132,Tabla!$C$5:$I$23,7,0),0)+1))</f>
        <v>0</v>
      </c>
      <c r="AQ132" s="4">
        <f t="shared" si="10"/>
        <v>0</v>
      </c>
      <c r="AR132" s="4">
        <f t="shared" si="11"/>
        <v>0</v>
      </c>
      <c r="AS132" s="4">
        <f t="shared" si="12"/>
        <v>0</v>
      </c>
      <c r="AT132" s="4">
        <f t="shared" si="13"/>
        <v>0</v>
      </c>
      <c r="AU132" s="4">
        <f t="shared" si="14"/>
        <v>0</v>
      </c>
      <c r="AV132" s="4">
        <f t="shared" si="15"/>
        <v>0</v>
      </c>
      <c r="AW132" s="4"/>
      <c r="AX132" s="4"/>
      <c r="AY132" s="4">
        <f t="shared" si="16"/>
        <v>0</v>
      </c>
      <c r="AZ132" s="5">
        <v>37080</v>
      </c>
      <c r="BA132" s="6">
        <f t="shared" si="17"/>
        <v>0</v>
      </c>
      <c r="BB132" s="3">
        <f>IF(OR(AM132="",AM132="No existe"),0,IF(AP132&lt;=VLOOKUP(AM132,Tabla!$C$5:$I$23,2,0),1,2))</f>
        <v>1</v>
      </c>
    </row>
    <row r="133" spans="1:54" ht="15.75" hidden="1">
      <c r="A133" s="13">
        <f t="shared" si="18"/>
        <v>128</v>
      </c>
      <c r="B133" s="62" t="s">
        <v>1039</v>
      </c>
      <c r="C133" s="63" t="s">
        <v>1040</v>
      </c>
      <c r="D133" s="63" t="s">
        <v>384</v>
      </c>
      <c r="E133" s="63" t="s">
        <v>1041</v>
      </c>
      <c r="F133" s="63" t="s">
        <v>1042</v>
      </c>
      <c r="G133" s="63">
        <v>50378</v>
      </c>
      <c r="H133" s="63" t="s">
        <v>486</v>
      </c>
      <c r="I133" s="63" t="s">
        <v>1043</v>
      </c>
      <c r="J133" s="63" t="s">
        <v>677</v>
      </c>
      <c r="K133" s="63" t="s">
        <v>1044</v>
      </c>
      <c r="L133" s="63" t="s">
        <v>1042</v>
      </c>
      <c r="M133" s="63" t="s">
        <v>1045</v>
      </c>
      <c r="N133" s="63" t="s">
        <v>1046</v>
      </c>
      <c r="O133" s="63" t="s">
        <v>1045</v>
      </c>
      <c r="P133" s="63" t="s">
        <v>1046</v>
      </c>
      <c r="Q133" s="63">
        <v>1</v>
      </c>
      <c r="R133" s="63" t="s">
        <v>685</v>
      </c>
      <c r="S133" s="63" t="s">
        <v>523</v>
      </c>
      <c r="T133" s="63" t="s">
        <v>524</v>
      </c>
      <c r="U133" s="63" t="s">
        <v>525</v>
      </c>
      <c r="V133" s="63" t="s">
        <v>565</v>
      </c>
      <c r="W133" s="63" t="s">
        <v>566</v>
      </c>
      <c r="X133" s="63" t="s">
        <v>677</v>
      </c>
      <c r="Y133" s="63">
        <v>20331343</v>
      </c>
      <c r="Z133" s="63" t="s">
        <v>486</v>
      </c>
      <c r="AA133" s="63">
        <v>20331343</v>
      </c>
      <c r="AB133" s="64">
        <v>43641</v>
      </c>
      <c r="AC133" s="64">
        <v>43654</v>
      </c>
      <c r="AD133" s="64">
        <v>43873.674456018518</v>
      </c>
      <c r="AE133" s="63" t="s">
        <v>769</v>
      </c>
      <c r="AF133" s="63" t="s">
        <v>528</v>
      </c>
      <c r="AG133" s="63" t="s">
        <v>52</v>
      </c>
      <c r="AH133" s="64">
        <v>44306.474999999999</v>
      </c>
      <c r="AI133" s="64">
        <v>44307.472534722219</v>
      </c>
      <c r="AJ133" s="64" t="s">
        <v>486</v>
      </c>
      <c r="AK133" s="27"/>
      <c r="AL133" s="27"/>
      <c r="AM133" s="24" t="str">
        <f>IF(AG133="","",IFERROR(VLOOKUP($AG133,Listas!$C$1:$D$1000,2,0),"No existe"))</f>
        <v>ACTUACIONES</v>
      </c>
      <c r="AN133" s="3">
        <f>IF(OR(AH133="",AI133=""),0,NETWORKDAYS.INTL(AH133,AI133,1,Listas!$A$2:$A$19)-1)</f>
        <v>1</v>
      </c>
      <c r="AO133" s="16" t="str">
        <f>IF(OR(AM133="",AM133="No existe"),"No",IF(AN133&gt;=VLOOKUP(AM133,Tabla!$C$5:$I$23,7,0),"Si","No"))</f>
        <v>No</v>
      </c>
      <c r="AP133" s="3">
        <f>IF(OR(AM133="",AM133="No existe"),0,IF(AN133=0,0,IF(AN133&gt;=VLOOKUP(AM133,Tabla!$C$5:$I$23,7,0),AN133-VLOOKUP(AM133,Tabla!$C$5:$I$23,7,0),0)+1))</f>
        <v>1</v>
      </c>
      <c r="AQ133" s="4">
        <f t="shared" si="10"/>
        <v>0</v>
      </c>
      <c r="AR133" s="4">
        <f t="shared" si="11"/>
        <v>0</v>
      </c>
      <c r="AS133" s="4">
        <f t="shared" si="12"/>
        <v>0</v>
      </c>
      <c r="AT133" s="4">
        <f t="shared" si="13"/>
        <v>0</v>
      </c>
      <c r="AU133" s="4">
        <f t="shared" si="14"/>
        <v>0</v>
      </c>
      <c r="AV133" s="4">
        <f t="shared" si="15"/>
        <v>0</v>
      </c>
      <c r="AW133" s="4"/>
      <c r="AX133" s="4"/>
      <c r="AY133" s="4">
        <f t="shared" si="16"/>
        <v>0</v>
      </c>
      <c r="AZ133" s="5">
        <v>37080</v>
      </c>
      <c r="BA133" s="6">
        <f t="shared" si="17"/>
        <v>0</v>
      </c>
      <c r="BB133" s="3">
        <f>IF(OR(AM133="",AM133="No existe"),0,IF(AP133&lt;=VLOOKUP(AM133,Tabla!$C$5:$I$23,2,0),1,2))</f>
        <v>1</v>
      </c>
    </row>
    <row r="134" spans="1:54" ht="15.75" hidden="1">
      <c r="A134" s="13">
        <f t="shared" si="18"/>
        <v>129</v>
      </c>
      <c r="B134" s="62" t="s">
        <v>434</v>
      </c>
      <c r="C134" s="63" t="s">
        <v>435</v>
      </c>
      <c r="D134" s="63" t="s">
        <v>384</v>
      </c>
      <c r="E134" s="63" t="s">
        <v>1600</v>
      </c>
      <c r="F134" s="63" t="s">
        <v>648</v>
      </c>
      <c r="G134" s="63">
        <v>12322</v>
      </c>
      <c r="H134" s="63" t="s">
        <v>486</v>
      </c>
      <c r="I134" s="63" t="s">
        <v>385</v>
      </c>
      <c r="J134" s="63" t="s">
        <v>542</v>
      </c>
      <c r="K134" s="63" t="s">
        <v>543</v>
      </c>
      <c r="L134" s="63" t="s">
        <v>648</v>
      </c>
      <c r="M134" s="63" t="s">
        <v>1601</v>
      </c>
      <c r="N134" s="63" t="s">
        <v>649</v>
      </c>
      <c r="O134" s="63" t="s">
        <v>1601</v>
      </c>
      <c r="P134" s="63" t="s">
        <v>649</v>
      </c>
      <c r="Q134" s="63">
        <v>1</v>
      </c>
      <c r="R134" s="63" t="s">
        <v>650</v>
      </c>
      <c r="S134" s="63" t="s">
        <v>523</v>
      </c>
      <c r="T134" s="63" t="s">
        <v>524</v>
      </c>
      <c r="U134" s="63" t="s">
        <v>525</v>
      </c>
      <c r="V134" s="63" t="s">
        <v>542</v>
      </c>
      <c r="W134" s="63" t="s">
        <v>544</v>
      </c>
      <c r="X134" s="63" t="s">
        <v>542</v>
      </c>
      <c r="Y134" s="63">
        <v>35616313</v>
      </c>
      <c r="Z134" s="63">
        <v>34981432</v>
      </c>
      <c r="AA134" s="63">
        <v>35616313</v>
      </c>
      <c r="AB134" s="64">
        <v>42528</v>
      </c>
      <c r="AC134" s="64">
        <v>42789</v>
      </c>
      <c r="AD134" s="64">
        <v>43440.848877314813</v>
      </c>
      <c r="AE134" s="63" t="s">
        <v>651</v>
      </c>
      <c r="AF134" s="63" t="s">
        <v>535</v>
      </c>
      <c r="AG134" s="63" t="s">
        <v>45</v>
      </c>
      <c r="AH134" s="64">
        <v>44306.423611111109</v>
      </c>
      <c r="AI134" s="64">
        <v>44307.420289351852</v>
      </c>
      <c r="AJ134" s="64" t="s">
        <v>486</v>
      </c>
      <c r="AK134" s="27"/>
      <c r="AL134" s="27"/>
      <c r="AM134" s="24" t="str">
        <f>IF(AG134="","",IFERROR(VLOOKUP($AG134,Listas!$C$1:$D$1000,2,0),"No existe"))</f>
        <v>ACTUACIONES</v>
      </c>
      <c r="AN134" s="3">
        <f>IF(OR(AH134="",AI134=""),0,NETWORKDAYS.INTL(AH134,AI134,1,Listas!$A$2:$A$19)-1)</f>
        <v>1</v>
      </c>
      <c r="AO134" s="16" t="str">
        <f>IF(OR(AM134="",AM134="No existe"),"No",IF(AN134&gt;=VLOOKUP(AM134,Tabla!$C$5:$I$23,7,0),"Si","No"))</f>
        <v>No</v>
      </c>
      <c r="AP134" s="3">
        <f>IF(OR(AM134="",AM134="No existe"),0,IF(AN134=0,0,IF(AN134&gt;=VLOOKUP(AM134,Tabla!$C$5:$I$23,7,0),AN134-VLOOKUP(AM134,Tabla!$C$5:$I$23,7,0),0)+1))</f>
        <v>1</v>
      </c>
      <c r="AQ134" s="4">
        <f t="shared" si="10"/>
        <v>0</v>
      </c>
      <c r="AR134" s="4">
        <f t="shared" si="11"/>
        <v>0</v>
      </c>
      <c r="AS134" s="4">
        <f t="shared" si="12"/>
        <v>0</v>
      </c>
      <c r="AT134" s="4">
        <f t="shared" si="13"/>
        <v>0</v>
      </c>
      <c r="AU134" s="4">
        <f t="shared" si="14"/>
        <v>0</v>
      </c>
      <c r="AV134" s="4">
        <f t="shared" si="15"/>
        <v>0</v>
      </c>
      <c r="AW134" s="4"/>
      <c r="AX134" s="4"/>
      <c r="AY134" s="4">
        <f t="shared" si="16"/>
        <v>0</v>
      </c>
      <c r="AZ134" s="5">
        <v>37080</v>
      </c>
      <c r="BA134" s="6">
        <f t="shared" si="17"/>
        <v>0</v>
      </c>
      <c r="BB134" s="3">
        <f>IF(OR(AM134="",AM134="No existe"),0,IF(AP134&lt;=VLOOKUP(AM134,Tabla!$C$5:$I$23,2,0),1,2))</f>
        <v>1</v>
      </c>
    </row>
    <row r="135" spans="1:54" ht="15.75" hidden="1">
      <c r="A135" s="13">
        <f t="shared" si="18"/>
        <v>130</v>
      </c>
      <c r="B135" s="62" t="s">
        <v>1448</v>
      </c>
      <c r="C135" s="63" t="s">
        <v>1449</v>
      </c>
      <c r="D135" s="63" t="s">
        <v>385</v>
      </c>
      <c r="E135" s="63" t="s">
        <v>1450</v>
      </c>
      <c r="F135" s="63" t="s">
        <v>1451</v>
      </c>
      <c r="G135" s="63">
        <v>12370</v>
      </c>
      <c r="H135" s="63" t="s">
        <v>486</v>
      </c>
      <c r="I135" s="63" t="s">
        <v>385</v>
      </c>
      <c r="J135" s="63" t="s">
        <v>542</v>
      </c>
      <c r="K135" s="63" t="s">
        <v>591</v>
      </c>
      <c r="L135" s="63" t="s">
        <v>1451</v>
      </c>
      <c r="M135" s="63" t="s">
        <v>1452</v>
      </c>
      <c r="N135" s="63" t="s">
        <v>1453</v>
      </c>
      <c r="O135" s="63" t="s">
        <v>1452</v>
      </c>
      <c r="P135" s="63" t="s">
        <v>1453</v>
      </c>
      <c r="Q135" s="63">
        <v>1</v>
      </c>
      <c r="R135" s="63" t="s">
        <v>1454</v>
      </c>
      <c r="S135" s="63" t="s">
        <v>523</v>
      </c>
      <c r="T135" s="63" t="s">
        <v>524</v>
      </c>
      <c r="U135" s="63" t="s">
        <v>525</v>
      </c>
      <c r="V135" s="63" t="s">
        <v>542</v>
      </c>
      <c r="W135" s="63" t="s">
        <v>544</v>
      </c>
      <c r="X135" s="63" t="s">
        <v>542</v>
      </c>
      <c r="Y135" s="63">
        <v>63710605</v>
      </c>
      <c r="Z135" s="63">
        <v>61375529</v>
      </c>
      <c r="AA135" s="63">
        <v>63710605</v>
      </c>
      <c r="AB135" s="64">
        <v>42816</v>
      </c>
      <c r="AC135" s="64">
        <v>43046</v>
      </c>
      <c r="AD135" s="64">
        <v>43440.852453703701</v>
      </c>
      <c r="AE135" s="63" t="s">
        <v>668</v>
      </c>
      <c r="AF135" s="63" t="s">
        <v>528</v>
      </c>
      <c r="AG135" s="63" t="s">
        <v>45</v>
      </c>
      <c r="AH135" s="64">
        <v>44305.865277777775</v>
      </c>
      <c r="AI135" s="64">
        <v>44306.862523148149</v>
      </c>
      <c r="AJ135" s="64" t="s">
        <v>486</v>
      </c>
      <c r="AK135" s="27"/>
      <c r="AL135" s="27"/>
      <c r="AM135" s="24" t="str">
        <f>IF(AG135="","",IFERROR(VLOOKUP($AG135,Listas!$C$1:$D$1000,2,0),"No existe"))</f>
        <v>ACTUACIONES</v>
      </c>
      <c r="AN135" s="3">
        <f>IF(OR(AH135="",AI135=""),0,NETWORKDAYS.INTL(AH135,AI135,1,Listas!$A$2:$A$19)-1)</f>
        <v>1</v>
      </c>
      <c r="AO135" s="16" t="str">
        <f>IF(OR(AM135="",AM135="No existe"),"No",IF(AN135&gt;=VLOOKUP(AM135,Tabla!$C$5:$I$23,7,0),"Si","No"))</f>
        <v>No</v>
      </c>
      <c r="AP135" s="3">
        <f>IF(OR(AM135="",AM135="No existe"),0,IF(AN135=0,0,IF(AN135&gt;=VLOOKUP(AM135,Tabla!$C$5:$I$23,7,0),AN135-VLOOKUP(AM135,Tabla!$C$5:$I$23,7,0),0)+1))</f>
        <v>1</v>
      </c>
      <c r="AQ135" s="4">
        <f t="shared" ref="AQ135:AQ198" si="19">IF(AND(AM135="Liquidación del credito",AP135&gt;=1,AP135&lt;2),0.2%,IF(AND(AM135="Liquidación del credito",AP135&gt;=2),0.5%,0))</f>
        <v>0</v>
      </c>
      <c r="AR135" s="4">
        <f t="shared" ref="AR135:AR198" si="20">IF(AND(AM135="Genérica",AP135&gt;=3,AP135&lt;7),2%,IF(AND(AM135="Genérica",AP135&gt;=7),5%,0))</f>
        <v>0</v>
      </c>
      <c r="AS135" s="4">
        <f t="shared" ref="AS135:AS198" si="21">IF(AND(AM135="Sentencia",AP135&gt;=2,AP135&lt;=5),3%,IF(AND(AM135="Sentencia",AP135&gt;=6),6%,0))</f>
        <v>0</v>
      </c>
      <c r="AT135" s="4">
        <f t="shared" ref="AT135:AT198" si="22">IF(OR(AK135="SI",AK135=""),0,IF(AND(AK135="NO",OR(AG135="EXCEPCIONES DE FONDO O MERITO",AG135="PRESENTACION DE RECURSO DE APELACION CONTRA SENTENCIA",AG135="CONTESTACION DE LA DEMANDA",AG135="PRESENTACION DE EXCEPCIONES PREVIAS"),$AK$4=1),20%,IF(AND(AK135="NO",OR(AG135="EXCEPCIONES DE FONDO O MERITO",AG135="PRESENTACION DE RECURSO DE APELACION CONTRA SENTENCIA",AG135="CONTESTACION DE LA DEMANDA",AG135="PRESENTACION DE EXCEPCIONES PREVIAS"),$AK$4&gt;1),30%,0)))</f>
        <v>0</v>
      </c>
      <c r="AU135" s="4">
        <f t="shared" ref="AU135:AU198" si="23">IF(OR(AK135="SI",AK135=""),0,IF(AND(AK135="NO",(IFERROR(SEARCH("AUDIENCIA",AG135,1),0))&gt;0,$AK$4=1),5%,IF(AND(AK135="NO",(IFERROR(SEARCH("AUDIENCIA",AG135,1),0))&gt;0,$AK$4&gt;1),10%,0)))</f>
        <v>0</v>
      </c>
      <c r="AV135" s="4">
        <f t="shared" ref="AV135:AV198" si="24">IF(OR(AK135="SI",AK135=""),0,IF(AND(AK135="NO",AG135="PRESENTACION DE LA DEMANDA DE RECONVENCION"),2%,0))</f>
        <v>0</v>
      </c>
      <c r="AW135" s="4"/>
      <c r="AX135" s="4"/>
      <c r="AY135" s="4">
        <f t="shared" ref="AY135:AY198" si="25">SUM(AQ135:AX135)</f>
        <v>0</v>
      </c>
      <c r="AZ135" s="5">
        <v>37080</v>
      </c>
      <c r="BA135" s="6">
        <f t="shared" ref="BA135:BA198" si="26">ROUND(AY135*AZ135,0)</f>
        <v>0</v>
      </c>
      <c r="BB135" s="3">
        <f>IF(OR(AM135="",AM135="No existe"),0,IF(AP135&lt;=VLOOKUP(AM135,Tabla!$C$5:$I$23,2,0),1,2))</f>
        <v>1</v>
      </c>
    </row>
    <row r="136" spans="1:54" ht="15.75" hidden="1">
      <c r="A136" s="13">
        <f t="shared" ref="A136:A199" si="27">+A135+1</f>
        <v>131</v>
      </c>
      <c r="B136" s="62" t="s">
        <v>421</v>
      </c>
      <c r="C136" s="63" t="s">
        <v>422</v>
      </c>
      <c r="D136" s="63" t="s">
        <v>385</v>
      </c>
      <c r="E136" s="63" t="s">
        <v>920</v>
      </c>
      <c r="F136" s="63" t="s">
        <v>627</v>
      </c>
      <c r="G136" s="63">
        <v>12209</v>
      </c>
      <c r="H136" s="63" t="s">
        <v>486</v>
      </c>
      <c r="I136" s="63" t="s">
        <v>385</v>
      </c>
      <c r="J136" s="63" t="s">
        <v>542</v>
      </c>
      <c r="K136" s="63" t="s">
        <v>543</v>
      </c>
      <c r="L136" s="63" t="s">
        <v>627</v>
      </c>
      <c r="M136" s="63" t="s">
        <v>628</v>
      </c>
      <c r="N136" s="63" t="s">
        <v>629</v>
      </c>
      <c r="O136" s="63" t="s">
        <v>628</v>
      </c>
      <c r="P136" s="63" t="s">
        <v>629</v>
      </c>
      <c r="Q136" s="63">
        <v>1</v>
      </c>
      <c r="R136" s="63" t="s">
        <v>547</v>
      </c>
      <c r="S136" s="63" t="s">
        <v>523</v>
      </c>
      <c r="T136" s="63" t="s">
        <v>524</v>
      </c>
      <c r="U136" s="63" t="s">
        <v>525</v>
      </c>
      <c r="V136" s="63" t="s">
        <v>542</v>
      </c>
      <c r="W136" s="63" t="s">
        <v>544</v>
      </c>
      <c r="X136" s="63" t="s">
        <v>542</v>
      </c>
      <c r="Y136" s="63">
        <v>15307468</v>
      </c>
      <c r="Z136" s="63">
        <v>15519508</v>
      </c>
      <c r="AA136" s="63">
        <v>15307468</v>
      </c>
      <c r="AB136" s="64">
        <v>42316</v>
      </c>
      <c r="AC136" s="64">
        <v>42425</v>
      </c>
      <c r="AD136" s="64">
        <v>43440.840439814812</v>
      </c>
      <c r="AE136" s="63" t="s">
        <v>588</v>
      </c>
      <c r="AF136" s="63" t="s">
        <v>528</v>
      </c>
      <c r="AG136" s="63" t="s">
        <v>529</v>
      </c>
      <c r="AH136" s="64">
        <v>44305.854166666664</v>
      </c>
      <c r="AI136" s="64">
        <v>44306.851076388892</v>
      </c>
      <c r="AJ136" s="64" t="s">
        <v>486</v>
      </c>
      <c r="AK136" s="27"/>
      <c r="AL136" s="27"/>
      <c r="AM136" s="24" t="str">
        <f>IF(AG136="","",IFERROR(VLOOKUP($AG136,Listas!$C$1:$D$1000,2,0),"No existe"))</f>
        <v>No existe</v>
      </c>
      <c r="AN136" s="3">
        <f>IF(OR(AH136="",AI136=""),0,NETWORKDAYS.INTL(AH136,AI136,1,Listas!$A$2:$A$19)-1)</f>
        <v>1</v>
      </c>
      <c r="AO136" s="16" t="str">
        <f>IF(OR(AM136="",AM136="No existe"),"No",IF(AN136&gt;=VLOOKUP(AM136,Tabla!$C$5:$I$23,7,0),"Si","No"))</f>
        <v>No</v>
      </c>
      <c r="AP136" s="3">
        <f>IF(OR(AM136="",AM136="No existe"),0,IF(AN136=0,0,IF(AN136&gt;=VLOOKUP(AM136,Tabla!$C$5:$I$23,7,0),AN136-VLOOKUP(AM136,Tabla!$C$5:$I$23,7,0),0)+1))</f>
        <v>0</v>
      </c>
      <c r="AQ136" s="4">
        <f t="shared" si="19"/>
        <v>0</v>
      </c>
      <c r="AR136" s="4">
        <f t="shared" si="20"/>
        <v>0</v>
      </c>
      <c r="AS136" s="4">
        <f t="shared" si="21"/>
        <v>0</v>
      </c>
      <c r="AT136" s="4">
        <f t="shared" si="22"/>
        <v>0</v>
      </c>
      <c r="AU136" s="4">
        <f t="shared" si="23"/>
        <v>0</v>
      </c>
      <c r="AV136" s="4">
        <f t="shared" si="24"/>
        <v>0</v>
      </c>
      <c r="AW136" s="4"/>
      <c r="AX136" s="4"/>
      <c r="AY136" s="4">
        <f t="shared" si="25"/>
        <v>0</v>
      </c>
      <c r="AZ136" s="5">
        <v>37080</v>
      </c>
      <c r="BA136" s="6">
        <f t="shared" si="26"/>
        <v>0</v>
      </c>
      <c r="BB136" s="3">
        <f>IF(OR(AM136="",AM136="No existe"),0,IF(AP136&lt;=VLOOKUP(AM136,Tabla!$C$5:$I$23,2,0),1,2))</f>
        <v>0</v>
      </c>
    </row>
    <row r="137" spans="1:54" ht="15.75" hidden="1">
      <c r="A137" s="13">
        <f t="shared" si="27"/>
        <v>132</v>
      </c>
      <c r="B137" s="62" t="s">
        <v>1534</v>
      </c>
      <c r="C137" s="63" t="s">
        <v>1535</v>
      </c>
      <c r="D137" s="63" t="s">
        <v>384</v>
      </c>
      <c r="E137" s="63" t="s">
        <v>1536</v>
      </c>
      <c r="F137" s="63" t="s">
        <v>1537</v>
      </c>
      <c r="G137" s="63">
        <v>3845</v>
      </c>
      <c r="H137" s="63" t="s">
        <v>486</v>
      </c>
      <c r="I137" s="63" t="s">
        <v>385</v>
      </c>
      <c r="J137" s="63" t="s">
        <v>549</v>
      </c>
      <c r="K137" s="63" t="s">
        <v>550</v>
      </c>
      <c r="L137" s="63" t="s">
        <v>1537</v>
      </c>
      <c r="M137" s="63" t="s">
        <v>1538</v>
      </c>
      <c r="N137" s="63" t="s">
        <v>1539</v>
      </c>
      <c r="O137" s="63" t="s">
        <v>1538</v>
      </c>
      <c r="P137" s="63" t="s">
        <v>1539</v>
      </c>
      <c r="Q137" s="63">
        <v>1</v>
      </c>
      <c r="R137" s="63" t="s">
        <v>665</v>
      </c>
      <c r="S137" s="63" t="s">
        <v>523</v>
      </c>
      <c r="T137" s="63" t="s">
        <v>524</v>
      </c>
      <c r="U137" s="63" t="s">
        <v>525</v>
      </c>
      <c r="V137" s="63" t="s">
        <v>526</v>
      </c>
      <c r="W137" s="63" t="s">
        <v>544</v>
      </c>
      <c r="X137" s="63" t="s">
        <v>549</v>
      </c>
      <c r="Y137" s="63">
        <v>12385705</v>
      </c>
      <c r="Z137" s="63">
        <v>0</v>
      </c>
      <c r="AA137" s="63">
        <v>12385705</v>
      </c>
      <c r="AB137" s="64">
        <v>42106</v>
      </c>
      <c r="AC137" s="64">
        <v>42588</v>
      </c>
      <c r="AD137" s="64">
        <v>43436.237939814811</v>
      </c>
      <c r="AE137" s="63" t="s">
        <v>588</v>
      </c>
      <c r="AF137" s="63" t="s">
        <v>535</v>
      </c>
      <c r="AG137" s="63" t="s">
        <v>529</v>
      </c>
      <c r="AH137" s="64">
        <v>44305.852083333331</v>
      </c>
      <c r="AI137" s="64">
        <v>44306.848796296297</v>
      </c>
      <c r="AJ137" s="64" t="s">
        <v>486</v>
      </c>
      <c r="AK137" s="27"/>
      <c r="AL137" s="27"/>
      <c r="AM137" s="24" t="str">
        <f>IF(AG137="","",IFERROR(VLOOKUP($AG137,Listas!$C$1:$D$1000,2,0),"No existe"))</f>
        <v>No existe</v>
      </c>
      <c r="AN137" s="3">
        <f>IF(OR(AH137="",AI137=""),0,NETWORKDAYS.INTL(AH137,AI137,1,Listas!$A$2:$A$19)-1)</f>
        <v>1</v>
      </c>
      <c r="AO137" s="16" t="str">
        <f>IF(OR(AM137="",AM137="No existe"),"No",IF(AN137&gt;=VLOOKUP(AM137,Tabla!$C$5:$I$23,7,0),"Si","No"))</f>
        <v>No</v>
      </c>
      <c r="AP137" s="3">
        <f>IF(OR(AM137="",AM137="No existe"),0,IF(AN137=0,0,IF(AN137&gt;=VLOOKUP(AM137,Tabla!$C$5:$I$23,7,0),AN137-VLOOKUP(AM137,Tabla!$C$5:$I$23,7,0),0)+1))</f>
        <v>0</v>
      </c>
      <c r="AQ137" s="4">
        <f t="shared" si="19"/>
        <v>0</v>
      </c>
      <c r="AR137" s="4">
        <f t="shared" si="20"/>
        <v>0</v>
      </c>
      <c r="AS137" s="4">
        <f t="shared" si="21"/>
        <v>0</v>
      </c>
      <c r="AT137" s="4">
        <f t="shared" si="22"/>
        <v>0</v>
      </c>
      <c r="AU137" s="4">
        <f t="shared" si="23"/>
        <v>0</v>
      </c>
      <c r="AV137" s="4">
        <f t="shared" si="24"/>
        <v>0</v>
      </c>
      <c r="AW137" s="4"/>
      <c r="AX137" s="4"/>
      <c r="AY137" s="4">
        <f t="shared" si="25"/>
        <v>0</v>
      </c>
      <c r="AZ137" s="5">
        <v>37080</v>
      </c>
      <c r="BA137" s="6">
        <f t="shared" si="26"/>
        <v>0</v>
      </c>
      <c r="BB137" s="3">
        <f>IF(OR(AM137="",AM137="No existe"),0,IF(AP137&lt;=VLOOKUP(AM137,Tabla!$C$5:$I$23,2,0),1,2))</f>
        <v>0</v>
      </c>
    </row>
    <row r="138" spans="1:54" ht="15.75" hidden="1">
      <c r="A138" s="13">
        <f t="shared" si="27"/>
        <v>133</v>
      </c>
      <c r="B138" s="62" t="s">
        <v>1534</v>
      </c>
      <c r="C138" s="63" t="s">
        <v>1535</v>
      </c>
      <c r="D138" s="63" t="s">
        <v>384</v>
      </c>
      <c r="E138" s="63" t="s">
        <v>1536</v>
      </c>
      <c r="F138" s="63" t="s">
        <v>1537</v>
      </c>
      <c r="G138" s="63">
        <v>3845</v>
      </c>
      <c r="H138" s="63" t="s">
        <v>486</v>
      </c>
      <c r="I138" s="63" t="s">
        <v>385</v>
      </c>
      <c r="J138" s="63" t="s">
        <v>549</v>
      </c>
      <c r="K138" s="63" t="s">
        <v>550</v>
      </c>
      <c r="L138" s="63" t="s">
        <v>1537</v>
      </c>
      <c r="M138" s="63" t="s">
        <v>1538</v>
      </c>
      <c r="N138" s="63" t="s">
        <v>1539</v>
      </c>
      <c r="O138" s="63" t="s">
        <v>1538</v>
      </c>
      <c r="P138" s="63" t="s">
        <v>1539</v>
      </c>
      <c r="Q138" s="63">
        <v>1</v>
      </c>
      <c r="R138" s="63" t="s">
        <v>665</v>
      </c>
      <c r="S138" s="63" t="s">
        <v>523</v>
      </c>
      <c r="T138" s="63" t="s">
        <v>524</v>
      </c>
      <c r="U138" s="63" t="s">
        <v>525</v>
      </c>
      <c r="V138" s="63" t="s">
        <v>526</v>
      </c>
      <c r="W138" s="63" t="s">
        <v>544</v>
      </c>
      <c r="X138" s="63" t="s">
        <v>549</v>
      </c>
      <c r="Y138" s="63">
        <v>12385705</v>
      </c>
      <c r="Z138" s="63">
        <v>0</v>
      </c>
      <c r="AA138" s="63">
        <v>12385705</v>
      </c>
      <c r="AB138" s="64">
        <v>42106</v>
      </c>
      <c r="AC138" s="64">
        <v>42588</v>
      </c>
      <c r="AD138" s="64">
        <v>43436.237939814811</v>
      </c>
      <c r="AE138" s="63" t="s">
        <v>588</v>
      </c>
      <c r="AF138" s="63" t="s">
        <v>535</v>
      </c>
      <c r="AG138" s="63" t="s">
        <v>45</v>
      </c>
      <c r="AH138" s="64">
        <v>44305.851388888892</v>
      </c>
      <c r="AI138" s="64">
        <v>44306.848136574074</v>
      </c>
      <c r="AJ138" s="64" t="s">
        <v>486</v>
      </c>
      <c r="AK138" s="27"/>
      <c r="AL138" s="27"/>
      <c r="AM138" s="24" t="str">
        <f>IF(AG138="","",IFERROR(VLOOKUP($AG138,Listas!$C$1:$D$1000,2,0),"No existe"))</f>
        <v>ACTUACIONES</v>
      </c>
      <c r="AN138" s="3">
        <f>IF(OR(AH138="",AI138=""),0,NETWORKDAYS.INTL(AH138,AI138,1,Listas!$A$2:$A$19)-1)</f>
        <v>1</v>
      </c>
      <c r="AO138" s="16" t="str">
        <f>IF(OR(AM138="",AM138="No existe"),"No",IF(AN138&gt;=VLOOKUP(AM138,Tabla!$C$5:$I$23,7,0),"Si","No"))</f>
        <v>No</v>
      </c>
      <c r="AP138" s="3">
        <f>IF(OR(AM138="",AM138="No existe"),0,IF(AN138=0,0,IF(AN138&gt;=VLOOKUP(AM138,Tabla!$C$5:$I$23,7,0),AN138-VLOOKUP(AM138,Tabla!$C$5:$I$23,7,0),0)+1))</f>
        <v>1</v>
      </c>
      <c r="AQ138" s="4">
        <f t="shared" si="19"/>
        <v>0</v>
      </c>
      <c r="AR138" s="4">
        <f t="shared" si="20"/>
        <v>0</v>
      </c>
      <c r="AS138" s="4">
        <f t="shared" si="21"/>
        <v>0</v>
      </c>
      <c r="AT138" s="4">
        <f t="shared" si="22"/>
        <v>0</v>
      </c>
      <c r="AU138" s="4">
        <f t="shared" si="23"/>
        <v>0</v>
      </c>
      <c r="AV138" s="4">
        <f t="shared" si="24"/>
        <v>0</v>
      </c>
      <c r="AW138" s="4"/>
      <c r="AX138" s="4"/>
      <c r="AY138" s="4">
        <f t="shared" si="25"/>
        <v>0</v>
      </c>
      <c r="AZ138" s="5">
        <v>37080</v>
      </c>
      <c r="BA138" s="6">
        <f t="shared" si="26"/>
        <v>0</v>
      </c>
      <c r="BB138" s="3">
        <f>IF(OR(AM138="",AM138="No existe"),0,IF(AP138&lt;=VLOOKUP(AM138,Tabla!$C$5:$I$23,2,0),1,2))</f>
        <v>1</v>
      </c>
    </row>
    <row r="139" spans="1:54" ht="15.75" hidden="1">
      <c r="A139" s="13">
        <f t="shared" si="27"/>
        <v>134</v>
      </c>
      <c r="B139" s="62" t="s">
        <v>1211</v>
      </c>
      <c r="C139" s="63" t="s">
        <v>1212</v>
      </c>
      <c r="D139" s="63" t="s">
        <v>395</v>
      </c>
      <c r="E139" s="63" t="s">
        <v>1213</v>
      </c>
      <c r="F139" s="63" t="s">
        <v>1214</v>
      </c>
      <c r="G139" s="63">
        <v>12349</v>
      </c>
      <c r="H139" s="63" t="s">
        <v>486</v>
      </c>
      <c r="I139" s="63" t="s">
        <v>395</v>
      </c>
      <c r="J139" s="63" t="s">
        <v>1215</v>
      </c>
      <c r="K139" s="63" t="s">
        <v>486</v>
      </c>
      <c r="L139" s="63" t="s">
        <v>1214</v>
      </c>
      <c r="M139" s="63" t="s">
        <v>1216</v>
      </c>
      <c r="N139" s="63" t="s">
        <v>1217</v>
      </c>
      <c r="O139" s="63" t="s">
        <v>1216</v>
      </c>
      <c r="P139" s="63" t="s">
        <v>1217</v>
      </c>
      <c r="Q139" s="63">
        <v>1</v>
      </c>
      <c r="R139" s="63" t="s">
        <v>601</v>
      </c>
      <c r="S139" s="63" t="s">
        <v>523</v>
      </c>
      <c r="T139" s="63" t="s">
        <v>524</v>
      </c>
      <c r="U139" s="63" t="s">
        <v>525</v>
      </c>
      <c r="V139" s="63" t="s">
        <v>565</v>
      </c>
      <c r="W139" s="63" t="s">
        <v>566</v>
      </c>
      <c r="X139" s="63" t="s">
        <v>1215</v>
      </c>
      <c r="Y139" s="63">
        <v>14478555</v>
      </c>
      <c r="Z139" s="63">
        <v>0</v>
      </c>
      <c r="AA139" s="63">
        <v>14478555</v>
      </c>
      <c r="AB139" s="64">
        <v>42620</v>
      </c>
      <c r="AC139" s="64">
        <v>42653</v>
      </c>
      <c r="AD139" s="64">
        <v>43440.850891203707</v>
      </c>
      <c r="AE139" s="63" t="s">
        <v>663</v>
      </c>
      <c r="AF139" s="63" t="s">
        <v>1876</v>
      </c>
      <c r="AG139" s="63" t="s">
        <v>529</v>
      </c>
      <c r="AH139" s="64">
        <v>44305.840277777781</v>
      </c>
      <c r="AI139" s="64">
        <v>44306.837106481478</v>
      </c>
      <c r="AJ139" s="64" t="s">
        <v>486</v>
      </c>
      <c r="AK139" s="27"/>
      <c r="AL139" s="27"/>
      <c r="AM139" s="24" t="str">
        <f>IF(AG139="","",IFERROR(VLOOKUP($AG139,Listas!$C$1:$D$1000,2,0),"No existe"))</f>
        <v>No existe</v>
      </c>
      <c r="AN139" s="3">
        <f>IF(OR(AH139="",AI139=""),0,NETWORKDAYS.INTL(AH139,AI139,1,Listas!$A$2:$A$19)-1)</f>
        <v>1</v>
      </c>
      <c r="AO139" s="16" t="str">
        <f>IF(OR(AM139="",AM139="No existe"),"No",IF(AN139&gt;=VLOOKUP(AM139,Tabla!$C$5:$I$23,7,0),"Si","No"))</f>
        <v>No</v>
      </c>
      <c r="AP139" s="3">
        <f>IF(OR(AM139="",AM139="No existe"),0,IF(AN139=0,0,IF(AN139&gt;=VLOOKUP(AM139,Tabla!$C$5:$I$23,7,0),AN139-VLOOKUP(AM139,Tabla!$C$5:$I$23,7,0),0)+1))</f>
        <v>0</v>
      </c>
      <c r="AQ139" s="4">
        <f t="shared" si="19"/>
        <v>0</v>
      </c>
      <c r="AR139" s="4">
        <f t="shared" si="20"/>
        <v>0</v>
      </c>
      <c r="AS139" s="4">
        <f t="shared" si="21"/>
        <v>0</v>
      </c>
      <c r="AT139" s="4">
        <f t="shared" si="22"/>
        <v>0</v>
      </c>
      <c r="AU139" s="4">
        <f t="shared" si="23"/>
        <v>0</v>
      </c>
      <c r="AV139" s="4">
        <f t="shared" si="24"/>
        <v>0</v>
      </c>
      <c r="AW139" s="4"/>
      <c r="AX139" s="4"/>
      <c r="AY139" s="4">
        <f t="shared" si="25"/>
        <v>0</v>
      </c>
      <c r="AZ139" s="5">
        <v>37080</v>
      </c>
      <c r="BA139" s="6">
        <f t="shared" si="26"/>
        <v>0</v>
      </c>
      <c r="BB139" s="3">
        <f>IF(OR(AM139="",AM139="No existe"),0,IF(AP139&lt;=VLOOKUP(AM139,Tabla!$C$5:$I$23,2,0),1,2))</f>
        <v>0</v>
      </c>
    </row>
    <row r="140" spans="1:54" ht="15.75" hidden="1">
      <c r="A140" s="13">
        <f t="shared" si="27"/>
        <v>135</v>
      </c>
      <c r="B140" s="62" t="s">
        <v>1905</v>
      </c>
      <c r="C140" s="63" t="s">
        <v>1906</v>
      </c>
      <c r="D140" s="63" t="s">
        <v>385</v>
      </c>
      <c r="E140" s="63" t="s">
        <v>1907</v>
      </c>
      <c r="F140" s="63" t="s">
        <v>1908</v>
      </c>
      <c r="G140" s="63">
        <v>12224</v>
      </c>
      <c r="H140" s="63" t="s">
        <v>486</v>
      </c>
      <c r="I140" s="63" t="s">
        <v>385</v>
      </c>
      <c r="J140" s="63" t="s">
        <v>542</v>
      </c>
      <c r="K140" s="63" t="s">
        <v>543</v>
      </c>
      <c r="L140" s="63" t="s">
        <v>1908</v>
      </c>
      <c r="M140" s="63" t="s">
        <v>1909</v>
      </c>
      <c r="N140" s="63" t="s">
        <v>1910</v>
      </c>
      <c r="O140" s="63" t="s">
        <v>1909</v>
      </c>
      <c r="P140" s="63" t="s">
        <v>1910</v>
      </c>
      <c r="Q140" s="63">
        <v>1</v>
      </c>
      <c r="R140" s="63" t="s">
        <v>547</v>
      </c>
      <c r="S140" s="63" t="s">
        <v>523</v>
      </c>
      <c r="T140" s="63" t="s">
        <v>524</v>
      </c>
      <c r="U140" s="63" t="s">
        <v>525</v>
      </c>
      <c r="V140" s="63" t="s">
        <v>542</v>
      </c>
      <c r="W140" s="63" t="s">
        <v>544</v>
      </c>
      <c r="X140" s="63" t="s">
        <v>542</v>
      </c>
      <c r="Y140" s="63">
        <v>20916687</v>
      </c>
      <c r="Z140" s="63">
        <v>20716033</v>
      </c>
      <c r="AA140" s="63">
        <v>20916687</v>
      </c>
      <c r="AB140" s="64">
        <v>42241</v>
      </c>
      <c r="AC140" s="64">
        <v>42709</v>
      </c>
      <c r="AD140" s="64">
        <v>43440.841562499998</v>
      </c>
      <c r="AE140" s="63" t="s">
        <v>588</v>
      </c>
      <c r="AF140" s="63" t="s">
        <v>535</v>
      </c>
      <c r="AG140" s="63" t="s">
        <v>168</v>
      </c>
      <c r="AH140" s="64">
        <v>44305.830300925925</v>
      </c>
      <c r="AI140" s="64">
        <v>44305.827048611114</v>
      </c>
      <c r="AJ140" s="64" t="s">
        <v>486</v>
      </c>
      <c r="AK140" s="27"/>
      <c r="AL140" s="27"/>
      <c r="AM140" s="24" t="str">
        <f>IF(AG140="","",IFERROR(VLOOKUP($AG140,Listas!$C$1:$D$1000,2,0),"No existe"))</f>
        <v>ACTUACIONES</v>
      </c>
      <c r="AN140" s="3">
        <f>IF(OR(AH140="",AI140=""),0,NETWORKDAYS.INTL(AH140,AI140,1,Listas!$A$2:$A$19)-1)</f>
        <v>0</v>
      </c>
      <c r="AO140" s="16" t="str">
        <f>IF(OR(AM140="",AM140="No existe"),"No",IF(AN140&gt;=VLOOKUP(AM140,Tabla!$C$5:$I$23,7,0),"Si","No"))</f>
        <v>No</v>
      </c>
      <c r="AP140" s="3">
        <f>IF(OR(AM140="",AM140="No existe"),0,IF(AN140=0,0,IF(AN140&gt;=VLOOKUP(AM140,Tabla!$C$5:$I$23,7,0),AN140-VLOOKUP(AM140,Tabla!$C$5:$I$23,7,0),0)+1))</f>
        <v>0</v>
      </c>
      <c r="AQ140" s="4">
        <f t="shared" si="19"/>
        <v>0</v>
      </c>
      <c r="AR140" s="4">
        <f t="shared" si="20"/>
        <v>0</v>
      </c>
      <c r="AS140" s="4">
        <f t="shared" si="21"/>
        <v>0</v>
      </c>
      <c r="AT140" s="4">
        <f t="shared" si="22"/>
        <v>0</v>
      </c>
      <c r="AU140" s="4">
        <f t="shared" si="23"/>
        <v>0</v>
      </c>
      <c r="AV140" s="4">
        <f t="shared" si="24"/>
        <v>0</v>
      </c>
      <c r="AW140" s="4"/>
      <c r="AX140" s="4"/>
      <c r="AY140" s="4">
        <f t="shared" si="25"/>
        <v>0</v>
      </c>
      <c r="AZ140" s="5">
        <v>37080</v>
      </c>
      <c r="BA140" s="6">
        <f t="shared" si="26"/>
        <v>0</v>
      </c>
      <c r="BB140" s="3">
        <f>IF(OR(AM140="",AM140="No existe"),0,IF(AP140&lt;=VLOOKUP(AM140,Tabla!$C$5:$I$23,2,0),1,2))</f>
        <v>1</v>
      </c>
    </row>
    <row r="141" spans="1:54" ht="15.75" hidden="1">
      <c r="A141" s="13">
        <f t="shared" si="27"/>
        <v>136</v>
      </c>
      <c r="B141" s="62" t="s">
        <v>510</v>
      </c>
      <c r="C141" s="63" t="s">
        <v>1024</v>
      </c>
      <c r="D141" s="63" t="s">
        <v>384</v>
      </c>
      <c r="E141" s="63" t="s">
        <v>1025</v>
      </c>
      <c r="F141" s="63" t="s">
        <v>828</v>
      </c>
      <c r="G141" s="63">
        <v>67952</v>
      </c>
      <c r="H141" s="63" t="s">
        <v>486</v>
      </c>
      <c r="I141" s="63" t="s">
        <v>385</v>
      </c>
      <c r="J141" s="63" t="s">
        <v>530</v>
      </c>
      <c r="K141" s="63" t="s">
        <v>486</v>
      </c>
      <c r="L141" s="63" t="s">
        <v>828</v>
      </c>
      <c r="M141" s="63" t="s">
        <v>800</v>
      </c>
      <c r="N141" s="63" t="s">
        <v>801</v>
      </c>
      <c r="O141" s="63" t="s">
        <v>1026</v>
      </c>
      <c r="P141" s="63" t="s">
        <v>829</v>
      </c>
      <c r="Q141" s="63">
        <v>1</v>
      </c>
      <c r="R141" s="63" t="s">
        <v>780</v>
      </c>
      <c r="S141" s="63" t="s">
        <v>523</v>
      </c>
      <c r="T141" s="63" t="s">
        <v>524</v>
      </c>
      <c r="U141" s="63" t="s">
        <v>525</v>
      </c>
      <c r="V141" s="63" t="s">
        <v>526</v>
      </c>
      <c r="W141" s="63" t="s">
        <v>527</v>
      </c>
      <c r="X141" s="63" t="s">
        <v>530</v>
      </c>
      <c r="Y141" s="63">
        <v>12999393</v>
      </c>
      <c r="Z141" s="63" t="s">
        <v>486</v>
      </c>
      <c r="AA141" s="63">
        <v>12999393</v>
      </c>
      <c r="AB141" s="64">
        <v>44015</v>
      </c>
      <c r="AC141" s="64">
        <v>44054</v>
      </c>
      <c r="AD141" s="64">
        <v>44148.915914351855</v>
      </c>
      <c r="AE141" s="63" t="s">
        <v>827</v>
      </c>
      <c r="AF141" s="63" t="s">
        <v>535</v>
      </c>
      <c r="AG141" s="63" t="s">
        <v>45</v>
      </c>
      <c r="AH141" s="64">
        <v>44305.798611111109</v>
      </c>
      <c r="AI141" s="64">
        <v>44305.795891203707</v>
      </c>
      <c r="AJ141" s="64" t="s">
        <v>486</v>
      </c>
      <c r="AK141" s="27"/>
      <c r="AL141" s="27"/>
      <c r="AM141" s="24" t="str">
        <f>IF(AG141="","",IFERROR(VLOOKUP($AG141,Listas!$C$1:$D$1000,2,0),"No existe"))</f>
        <v>ACTUACIONES</v>
      </c>
      <c r="AN141" s="3">
        <f>IF(OR(AH141="",AI141=""),0,NETWORKDAYS.INTL(AH141,AI141,1,Listas!$A$2:$A$19)-1)</f>
        <v>0</v>
      </c>
      <c r="AO141" s="16" t="str">
        <f>IF(OR(AM141="",AM141="No existe"),"No",IF(AN141&gt;=VLOOKUP(AM141,Tabla!$C$5:$I$23,7,0),"Si","No"))</f>
        <v>No</v>
      </c>
      <c r="AP141" s="3">
        <f>IF(OR(AM141="",AM141="No existe"),0,IF(AN141=0,0,IF(AN141&gt;=VLOOKUP(AM141,Tabla!$C$5:$I$23,7,0),AN141-VLOOKUP(AM141,Tabla!$C$5:$I$23,7,0),0)+1))</f>
        <v>0</v>
      </c>
      <c r="AQ141" s="4">
        <f t="shared" si="19"/>
        <v>0</v>
      </c>
      <c r="AR141" s="4">
        <f t="shared" si="20"/>
        <v>0</v>
      </c>
      <c r="AS141" s="4">
        <f t="shared" si="21"/>
        <v>0</v>
      </c>
      <c r="AT141" s="4">
        <f t="shared" si="22"/>
        <v>0</v>
      </c>
      <c r="AU141" s="4">
        <f t="shared" si="23"/>
        <v>0</v>
      </c>
      <c r="AV141" s="4">
        <f t="shared" si="24"/>
        <v>0</v>
      </c>
      <c r="AW141" s="4"/>
      <c r="AX141" s="4"/>
      <c r="AY141" s="4">
        <f t="shared" si="25"/>
        <v>0</v>
      </c>
      <c r="AZ141" s="5">
        <v>37080</v>
      </c>
      <c r="BA141" s="6">
        <f t="shared" si="26"/>
        <v>0</v>
      </c>
      <c r="BB141" s="3">
        <f>IF(OR(AM141="",AM141="No existe"),0,IF(AP141&lt;=VLOOKUP(AM141,Tabla!$C$5:$I$23,2,0),1,2))</f>
        <v>1</v>
      </c>
    </row>
    <row r="142" spans="1:54" ht="15.75" hidden="1">
      <c r="A142" s="13">
        <f t="shared" si="27"/>
        <v>137</v>
      </c>
      <c r="B142" s="62" t="s">
        <v>1911</v>
      </c>
      <c r="C142" s="63" t="s">
        <v>1912</v>
      </c>
      <c r="D142" s="63" t="s">
        <v>384</v>
      </c>
      <c r="E142" s="63" t="s">
        <v>1913</v>
      </c>
      <c r="F142" s="63" t="s">
        <v>1914</v>
      </c>
      <c r="G142" s="63">
        <v>32041</v>
      </c>
      <c r="H142" s="63" t="s">
        <v>385</v>
      </c>
      <c r="I142" s="63" t="s">
        <v>385</v>
      </c>
      <c r="J142" s="63" t="s">
        <v>537</v>
      </c>
      <c r="K142" s="63" t="s">
        <v>538</v>
      </c>
      <c r="L142" s="63" t="s">
        <v>1914</v>
      </c>
      <c r="M142" s="63" t="s">
        <v>1915</v>
      </c>
      <c r="N142" s="63" t="s">
        <v>1916</v>
      </c>
      <c r="O142" s="63" t="s">
        <v>1915</v>
      </c>
      <c r="P142" s="63" t="s">
        <v>1916</v>
      </c>
      <c r="Q142" s="63">
        <v>1</v>
      </c>
      <c r="R142" s="63" t="s">
        <v>540</v>
      </c>
      <c r="S142" s="63" t="s">
        <v>523</v>
      </c>
      <c r="T142" s="63" t="s">
        <v>524</v>
      </c>
      <c r="U142" s="63" t="s">
        <v>525</v>
      </c>
      <c r="V142" s="63" t="s">
        <v>526</v>
      </c>
      <c r="W142" s="63" t="s">
        <v>544</v>
      </c>
      <c r="X142" s="63" t="s">
        <v>537</v>
      </c>
      <c r="Y142" s="63">
        <v>82935201</v>
      </c>
      <c r="Z142" s="63">
        <v>74643917</v>
      </c>
      <c r="AA142" s="63">
        <v>82935201</v>
      </c>
      <c r="AB142" s="64" t="s">
        <v>486</v>
      </c>
      <c r="AC142" s="64">
        <v>43546</v>
      </c>
      <c r="AD142" s="64">
        <v>43584.381874999999</v>
      </c>
      <c r="AE142" s="63" t="s">
        <v>728</v>
      </c>
      <c r="AF142" s="63" t="s">
        <v>528</v>
      </c>
      <c r="AG142" s="63" t="s">
        <v>43</v>
      </c>
      <c r="AH142" s="64">
        <v>44305.787199074075</v>
      </c>
      <c r="AI142" s="64">
        <v>44305.784039351849</v>
      </c>
      <c r="AJ142" s="64" t="s">
        <v>486</v>
      </c>
      <c r="AK142" s="27"/>
      <c r="AL142" s="27"/>
      <c r="AM142" s="24" t="str">
        <f>IF(AG142="","",IFERROR(VLOOKUP($AG142,Listas!$C$1:$D$1000,2,0),"No existe"))</f>
        <v>ACTUACIONES</v>
      </c>
      <c r="AN142" s="3">
        <f>IF(OR(AH142="",AI142=""),0,NETWORKDAYS.INTL(AH142,AI142,1,Listas!$A$2:$A$19)-1)</f>
        <v>0</v>
      </c>
      <c r="AO142" s="16" t="str">
        <f>IF(OR(AM142="",AM142="No existe"),"No",IF(AN142&gt;=VLOOKUP(AM142,Tabla!$C$5:$I$23,7,0),"Si","No"))</f>
        <v>No</v>
      </c>
      <c r="AP142" s="3">
        <f>IF(OR(AM142="",AM142="No existe"),0,IF(AN142=0,0,IF(AN142&gt;=VLOOKUP(AM142,Tabla!$C$5:$I$23,7,0),AN142-VLOOKUP(AM142,Tabla!$C$5:$I$23,7,0),0)+1))</f>
        <v>0</v>
      </c>
      <c r="AQ142" s="4">
        <f t="shared" si="19"/>
        <v>0</v>
      </c>
      <c r="AR142" s="4">
        <f t="shared" si="20"/>
        <v>0</v>
      </c>
      <c r="AS142" s="4">
        <f t="shared" si="21"/>
        <v>0</v>
      </c>
      <c r="AT142" s="4">
        <f t="shared" si="22"/>
        <v>0</v>
      </c>
      <c r="AU142" s="4">
        <f t="shared" si="23"/>
        <v>0</v>
      </c>
      <c r="AV142" s="4">
        <f t="shared" si="24"/>
        <v>0</v>
      </c>
      <c r="AW142" s="4"/>
      <c r="AX142" s="4"/>
      <c r="AY142" s="4">
        <f t="shared" si="25"/>
        <v>0</v>
      </c>
      <c r="AZ142" s="5">
        <v>37080</v>
      </c>
      <c r="BA142" s="6">
        <f t="shared" si="26"/>
        <v>0</v>
      </c>
      <c r="BB142" s="3">
        <f>IF(OR(AM142="",AM142="No existe"),0,IF(AP142&lt;=VLOOKUP(AM142,Tabla!$C$5:$I$23,2,0),1,2))</f>
        <v>1</v>
      </c>
    </row>
    <row r="143" spans="1:54" ht="15.75" hidden="1">
      <c r="A143" s="13">
        <f t="shared" si="27"/>
        <v>138</v>
      </c>
      <c r="B143" s="62" t="s">
        <v>503</v>
      </c>
      <c r="C143" s="63" t="s">
        <v>504</v>
      </c>
      <c r="D143" s="63" t="s">
        <v>384</v>
      </c>
      <c r="E143" s="63" t="s">
        <v>1378</v>
      </c>
      <c r="F143" s="63" t="s">
        <v>813</v>
      </c>
      <c r="G143" s="63">
        <v>67266</v>
      </c>
      <c r="H143" s="63" t="s">
        <v>486</v>
      </c>
      <c r="I143" s="63" t="s">
        <v>385</v>
      </c>
      <c r="J143" s="63" t="s">
        <v>530</v>
      </c>
      <c r="K143" s="63" t="s">
        <v>486</v>
      </c>
      <c r="L143" s="63" t="s">
        <v>813</v>
      </c>
      <c r="M143" s="63" t="s">
        <v>800</v>
      </c>
      <c r="N143" s="63" t="s">
        <v>801</v>
      </c>
      <c r="O143" s="63" t="s">
        <v>1379</v>
      </c>
      <c r="P143" s="63" t="s">
        <v>814</v>
      </c>
      <c r="Q143" s="63">
        <v>1</v>
      </c>
      <c r="R143" s="63" t="s">
        <v>802</v>
      </c>
      <c r="S143" s="63" t="s">
        <v>523</v>
      </c>
      <c r="T143" s="63" t="s">
        <v>524</v>
      </c>
      <c r="U143" s="63" t="s">
        <v>525</v>
      </c>
      <c r="V143" s="63" t="s">
        <v>526</v>
      </c>
      <c r="W143" s="63" t="s">
        <v>544</v>
      </c>
      <c r="X143" s="63" t="s">
        <v>530</v>
      </c>
      <c r="Y143" s="63">
        <v>8016972</v>
      </c>
      <c r="Z143" s="63" t="s">
        <v>486</v>
      </c>
      <c r="AA143" s="63">
        <v>8016972</v>
      </c>
      <c r="AB143" s="64">
        <v>44088</v>
      </c>
      <c r="AC143" s="64">
        <v>44092</v>
      </c>
      <c r="AD143" s="64">
        <v>44120.505543981482</v>
      </c>
      <c r="AE143" s="63" t="s">
        <v>812</v>
      </c>
      <c r="AF143" s="63" t="s">
        <v>535</v>
      </c>
      <c r="AG143" s="63" t="s">
        <v>42</v>
      </c>
      <c r="AH143" s="64">
        <v>44305.774409722224</v>
      </c>
      <c r="AI143" s="64">
        <v>44305.773564814815</v>
      </c>
      <c r="AJ143" s="64" t="s">
        <v>486</v>
      </c>
      <c r="AK143" s="27"/>
      <c r="AL143" s="27"/>
      <c r="AM143" s="24" t="str">
        <f>IF(AG143="","",IFERROR(VLOOKUP($AG143,Listas!$C$1:$D$1000,2,0),"No existe"))</f>
        <v>SENTENCIAS</v>
      </c>
      <c r="AN143" s="3">
        <f>IF(OR(AH143="",AI143=""),0,NETWORKDAYS.INTL(AH143,AI143,1,Listas!$A$2:$A$19)-1)</f>
        <v>0</v>
      </c>
      <c r="AO143" s="16" t="str">
        <f>IF(OR(AM143="",AM143="No existe"),"No",IF(AN143&gt;=VLOOKUP(AM143,Tabla!$C$5:$I$23,7,0),"Si","No"))</f>
        <v>No</v>
      </c>
      <c r="AP143" s="3">
        <f>IF(OR(AM143="",AM143="No existe"),0,IF(AN143=0,0,IF(AN143&gt;=VLOOKUP(AM143,Tabla!$C$5:$I$23,7,0),AN143-VLOOKUP(AM143,Tabla!$C$5:$I$23,7,0),0)+1))</f>
        <v>0</v>
      </c>
      <c r="AQ143" s="4">
        <f t="shared" si="19"/>
        <v>0</v>
      </c>
      <c r="AR143" s="4">
        <f t="shared" si="20"/>
        <v>0</v>
      </c>
      <c r="AS143" s="4">
        <f t="shared" si="21"/>
        <v>0</v>
      </c>
      <c r="AT143" s="4">
        <f t="shared" si="22"/>
        <v>0</v>
      </c>
      <c r="AU143" s="4">
        <f t="shared" si="23"/>
        <v>0</v>
      </c>
      <c r="AV143" s="4">
        <f t="shared" si="24"/>
        <v>0</v>
      </c>
      <c r="AW143" s="4"/>
      <c r="AX143" s="4"/>
      <c r="AY143" s="4">
        <f t="shared" si="25"/>
        <v>0</v>
      </c>
      <c r="AZ143" s="5">
        <v>37080</v>
      </c>
      <c r="BA143" s="6">
        <f t="shared" si="26"/>
        <v>0</v>
      </c>
      <c r="BB143" s="3">
        <f>IF(OR(AM143="",AM143="No existe"),0,IF(AP143&lt;=VLOOKUP(AM143,Tabla!$C$5:$I$23,2,0),1,2))</f>
        <v>1</v>
      </c>
    </row>
    <row r="144" spans="1:54" ht="15.75" hidden="1">
      <c r="A144" s="13">
        <f t="shared" si="27"/>
        <v>139</v>
      </c>
      <c r="B144" s="62" t="s">
        <v>505</v>
      </c>
      <c r="C144" s="63" t="s">
        <v>506</v>
      </c>
      <c r="D144" s="63" t="s">
        <v>384</v>
      </c>
      <c r="E144" s="63" t="s">
        <v>1340</v>
      </c>
      <c r="F144" s="63" t="s">
        <v>815</v>
      </c>
      <c r="G144" s="63">
        <v>67294</v>
      </c>
      <c r="H144" s="63" t="s">
        <v>486</v>
      </c>
      <c r="I144" s="63" t="s">
        <v>385</v>
      </c>
      <c r="J144" s="63" t="s">
        <v>530</v>
      </c>
      <c r="K144" s="63" t="s">
        <v>816</v>
      </c>
      <c r="L144" s="63" t="s">
        <v>815</v>
      </c>
      <c r="M144" s="63" t="s">
        <v>800</v>
      </c>
      <c r="N144" s="63" t="s">
        <v>801</v>
      </c>
      <c r="O144" s="63" t="s">
        <v>1341</v>
      </c>
      <c r="P144" s="63" t="s">
        <v>817</v>
      </c>
      <c r="Q144" s="63">
        <v>1</v>
      </c>
      <c r="R144" s="63" t="s">
        <v>802</v>
      </c>
      <c r="S144" s="63" t="s">
        <v>523</v>
      </c>
      <c r="T144" s="63" t="s">
        <v>524</v>
      </c>
      <c r="U144" s="63" t="s">
        <v>525</v>
      </c>
      <c r="V144" s="63" t="s">
        <v>526</v>
      </c>
      <c r="W144" s="63" t="s">
        <v>544</v>
      </c>
      <c r="X144" s="63" t="s">
        <v>530</v>
      </c>
      <c r="Y144" s="63">
        <v>85693275</v>
      </c>
      <c r="Z144" s="63" t="s">
        <v>486</v>
      </c>
      <c r="AA144" s="63">
        <v>85693275</v>
      </c>
      <c r="AB144" s="64">
        <v>44099</v>
      </c>
      <c r="AC144" s="64">
        <v>44106</v>
      </c>
      <c r="AD144" s="64">
        <v>44123.616805555554</v>
      </c>
      <c r="AE144" s="63" t="s">
        <v>818</v>
      </c>
      <c r="AF144" s="63" t="s">
        <v>535</v>
      </c>
      <c r="AG144" s="63" t="s">
        <v>42</v>
      </c>
      <c r="AH144" s="64">
        <v>44305.762071759258</v>
      </c>
      <c r="AI144" s="64">
        <v>44305.761967592596</v>
      </c>
      <c r="AJ144" s="64" t="s">
        <v>486</v>
      </c>
      <c r="AK144" s="27"/>
      <c r="AL144" s="27"/>
      <c r="AM144" s="24" t="str">
        <f>IF(AG144="","",IFERROR(VLOOKUP($AG144,Listas!$C$1:$D$1000,2,0),"No existe"))</f>
        <v>SENTENCIAS</v>
      </c>
      <c r="AN144" s="3">
        <f>IF(OR(AH144="",AI144=""),0,NETWORKDAYS.INTL(AH144,AI144,1,Listas!$A$2:$A$19)-1)</f>
        <v>0</v>
      </c>
      <c r="AO144" s="16" t="str">
        <f>IF(OR(AM144="",AM144="No existe"),"No",IF(AN144&gt;=VLOOKUP(AM144,Tabla!$C$5:$I$23,7,0),"Si","No"))</f>
        <v>No</v>
      </c>
      <c r="AP144" s="3">
        <f>IF(OR(AM144="",AM144="No existe"),0,IF(AN144=0,0,IF(AN144&gt;=VLOOKUP(AM144,Tabla!$C$5:$I$23,7,0),AN144-VLOOKUP(AM144,Tabla!$C$5:$I$23,7,0),0)+1))</f>
        <v>0</v>
      </c>
      <c r="AQ144" s="4">
        <f t="shared" si="19"/>
        <v>0</v>
      </c>
      <c r="AR144" s="4">
        <f t="shared" si="20"/>
        <v>0</v>
      </c>
      <c r="AS144" s="4">
        <f t="shared" si="21"/>
        <v>0</v>
      </c>
      <c r="AT144" s="4">
        <f t="shared" si="22"/>
        <v>0</v>
      </c>
      <c r="AU144" s="4">
        <f t="shared" si="23"/>
        <v>0</v>
      </c>
      <c r="AV144" s="4">
        <f t="shared" si="24"/>
        <v>0</v>
      </c>
      <c r="AW144" s="4"/>
      <c r="AX144" s="4"/>
      <c r="AY144" s="4">
        <f t="shared" si="25"/>
        <v>0</v>
      </c>
      <c r="AZ144" s="5">
        <v>37080</v>
      </c>
      <c r="BA144" s="6">
        <f t="shared" si="26"/>
        <v>0</v>
      </c>
      <c r="BB144" s="3">
        <f>IF(OR(AM144="",AM144="No existe"),0,IF(AP144&lt;=VLOOKUP(AM144,Tabla!$C$5:$I$23,2,0),1,2))</f>
        <v>1</v>
      </c>
    </row>
    <row r="145" spans="1:54" ht="15.75" hidden="1">
      <c r="A145" s="13">
        <f t="shared" si="27"/>
        <v>140</v>
      </c>
      <c r="B145" s="62" t="s">
        <v>1917</v>
      </c>
      <c r="C145" s="63" t="s">
        <v>1918</v>
      </c>
      <c r="D145" s="63" t="s">
        <v>384</v>
      </c>
      <c r="E145" s="63" t="s">
        <v>1919</v>
      </c>
      <c r="F145" s="63" t="s">
        <v>1920</v>
      </c>
      <c r="G145" s="63">
        <v>35452</v>
      </c>
      <c r="H145" s="63" t="s">
        <v>486</v>
      </c>
      <c r="I145" s="63" t="s">
        <v>394</v>
      </c>
      <c r="J145" s="63" t="s">
        <v>682</v>
      </c>
      <c r="K145" s="63" t="s">
        <v>486</v>
      </c>
      <c r="L145" s="63" t="s">
        <v>1920</v>
      </c>
      <c r="M145" s="63" t="s">
        <v>1921</v>
      </c>
      <c r="N145" s="63" t="s">
        <v>1922</v>
      </c>
      <c r="O145" s="63" t="s">
        <v>1921</v>
      </c>
      <c r="P145" s="63" t="s">
        <v>1922</v>
      </c>
      <c r="Q145" s="63">
        <v>1</v>
      </c>
      <c r="R145" s="63" t="s">
        <v>761</v>
      </c>
      <c r="S145" s="63" t="s">
        <v>523</v>
      </c>
      <c r="T145" s="63" t="s">
        <v>524</v>
      </c>
      <c r="U145" s="63" t="s">
        <v>525</v>
      </c>
      <c r="V145" s="63" t="s">
        <v>565</v>
      </c>
      <c r="W145" s="63" t="s">
        <v>566</v>
      </c>
      <c r="X145" s="63" t="s">
        <v>682</v>
      </c>
      <c r="Y145" s="63">
        <v>17390436</v>
      </c>
      <c r="Z145" s="63">
        <v>0</v>
      </c>
      <c r="AA145" s="63">
        <v>17390436</v>
      </c>
      <c r="AB145" s="64">
        <v>43524</v>
      </c>
      <c r="AC145" s="64">
        <v>43556</v>
      </c>
      <c r="AD145" s="64">
        <v>43685.343981481485</v>
      </c>
      <c r="AE145" s="63" t="s">
        <v>749</v>
      </c>
      <c r="AF145" s="63" t="s">
        <v>689</v>
      </c>
      <c r="AG145" s="63" t="s">
        <v>94</v>
      </c>
      <c r="AH145" s="64">
        <v>44305.434155092589</v>
      </c>
      <c r="AI145" s="64">
        <v>44305.431250000001</v>
      </c>
      <c r="AJ145" s="64">
        <v>44305.395833333336</v>
      </c>
      <c r="AK145" s="27"/>
      <c r="AL145" s="27"/>
      <c r="AM145" s="24" t="str">
        <f>IF(AG145="","",IFERROR(VLOOKUP($AG145,Listas!$C$1:$D$1000,2,0),"No existe"))</f>
        <v>ACTUACIONES</v>
      </c>
      <c r="AN145" s="3">
        <f>IF(OR(AH145="",AI145=""),0,NETWORKDAYS.INTL(AH145,AI145,1,Listas!$A$2:$A$19)-1)</f>
        <v>0</v>
      </c>
      <c r="AO145" s="16" t="str">
        <f>IF(OR(AM145="",AM145="No existe"),"No",IF(AN145&gt;=VLOOKUP(AM145,Tabla!$C$5:$I$23,7,0),"Si","No"))</f>
        <v>No</v>
      </c>
      <c r="AP145" s="3">
        <f>IF(OR(AM145="",AM145="No existe"),0,IF(AN145=0,0,IF(AN145&gt;=VLOOKUP(AM145,Tabla!$C$5:$I$23,7,0),AN145-VLOOKUP(AM145,Tabla!$C$5:$I$23,7,0),0)+1))</f>
        <v>0</v>
      </c>
      <c r="AQ145" s="4">
        <f t="shared" si="19"/>
        <v>0</v>
      </c>
      <c r="AR145" s="4">
        <f t="shared" si="20"/>
        <v>0</v>
      </c>
      <c r="AS145" s="4">
        <f t="shared" si="21"/>
        <v>0</v>
      </c>
      <c r="AT145" s="4">
        <f t="shared" si="22"/>
        <v>0</v>
      </c>
      <c r="AU145" s="4">
        <f t="shared" si="23"/>
        <v>0</v>
      </c>
      <c r="AV145" s="4">
        <f t="shared" si="24"/>
        <v>0</v>
      </c>
      <c r="AW145" s="4"/>
      <c r="AX145" s="4"/>
      <c r="AY145" s="4">
        <f t="shared" si="25"/>
        <v>0</v>
      </c>
      <c r="AZ145" s="5">
        <v>37080</v>
      </c>
      <c r="BA145" s="6">
        <f t="shared" si="26"/>
        <v>0</v>
      </c>
      <c r="BB145" s="3">
        <f>IF(OR(AM145="",AM145="No existe"),0,IF(AP145&lt;=VLOOKUP(AM145,Tabla!$C$5:$I$23,2,0),1,2))</f>
        <v>1</v>
      </c>
    </row>
    <row r="146" spans="1:54" ht="15.75" hidden="1">
      <c r="A146" s="13">
        <f t="shared" si="27"/>
        <v>141</v>
      </c>
      <c r="B146" s="62" t="s">
        <v>434</v>
      </c>
      <c r="C146" s="63" t="s">
        <v>435</v>
      </c>
      <c r="D146" s="63" t="s">
        <v>384</v>
      </c>
      <c r="E146" s="63" t="s">
        <v>1600</v>
      </c>
      <c r="F146" s="63" t="s">
        <v>648</v>
      </c>
      <c r="G146" s="63">
        <v>12322</v>
      </c>
      <c r="H146" s="63" t="s">
        <v>486</v>
      </c>
      <c r="I146" s="63" t="s">
        <v>385</v>
      </c>
      <c r="J146" s="63" t="s">
        <v>542</v>
      </c>
      <c r="K146" s="63" t="s">
        <v>543</v>
      </c>
      <c r="L146" s="63" t="s">
        <v>648</v>
      </c>
      <c r="M146" s="63" t="s">
        <v>1601</v>
      </c>
      <c r="N146" s="63" t="s">
        <v>649</v>
      </c>
      <c r="O146" s="63" t="s">
        <v>1601</v>
      </c>
      <c r="P146" s="63" t="s">
        <v>649</v>
      </c>
      <c r="Q146" s="63">
        <v>1</v>
      </c>
      <c r="R146" s="63" t="s">
        <v>650</v>
      </c>
      <c r="S146" s="63" t="s">
        <v>523</v>
      </c>
      <c r="T146" s="63" t="s">
        <v>524</v>
      </c>
      <c r="U146" s="63" t="s">
        <v>525</v>
      </c>
      <c r="V146" s="63" t="s">
        <v>542</v>
      </c>
      <c r="W146" s="63" t="s">
        <v>544</v>
      </c>
      <c r="X146" s="63" t="s">
        <v>542</v>
      </c>
      <c r="Y146" s="63">
        <v>35616313</v>
      </c>
      <c r="Z146" s="63">
        <v>34981432</v>
      </c>
      <c r="AA146" s="63">
        <v>35616313</v>
      </c>
      <c r="AB146" s="64">
        <v>42528</v>
      </c>
      <c r="AC146" s="64">
        <v>42789</v>
      </c>
      <c r="AD146" s="64">
        <v>43440.848877314813</v>
      </c>
      <c r="AE146" s="63" t="s">
        <v>651</v>
      </c>
      <c r="AF146" s="63" t="s">
        <v>535</v>
      </c>
      <c r="AG146" s="63" t="s">
        <v>573</v>
      </c>
      <c r="AH146" s="64">
        <v>44305.42291666667</v>
      </c>
      <c r="AI146" s="64">
        <v>44307.419421296298</v>
      </c>
      <c r="AJ146" s="64" t="s">
        <v>486</v>
      </c>
      <c r="AK146" s="27"/>
      <c r="AL146" s="27"/>
      <c r="AM146" s="24" t="str">
        <f>IF(AG146="","",IFERROR(VLOOKUP($AG146,Listas!$C$1:$D$1000,2,0),"No existe"))</f>
        <v>No existe</v>
      </c>
      <c r="AN146" s="3">
        <f>IF(OR(AH146="",AI146=""),0,NETWORKDAYS.INTL(AH146,AI146,1,Listas!$A$2:$A$19)-1)</f>
        <v>2</v>
      </c>
      <c r="AO146" s="16" t="str">
        <f>IF(OR(AM146="",AM146="No existe"),"No",IF(AN146&gt;=VLOOKUP(AM146,Tabla!$C$5:$I$23,7,0),"Si","No"))</f>
        <v>No</v>
      </c>
      <c r="AP146" s="3">
        <f>IF(OR(AM146="",AM146="No existe"),0,IF(AN146=0,0,IF(AN146&gt;=VLOOKUP(AM146,Tabla!$C$5:$I$23,7,0),AN146-VLOOKUP(AM146,Tabla!$C$5:$I$23,7,0),0)+1))</f>
        <v>0</v>
      </c>
      <c r="AQ146" s="4">
        <f t="shared" si="19"/>
        <v>0</v>
      </c>
      <c r="AR146" s="4">
        <f t="shared" si="20"/>
        <v>0</v>
      </c>
      <c r="AS146" s="4">
        <f t="shared" si="21"/>
        <v>0</v>
      </c>
      <c r="AT146" s="4">
        <f t="shared" si="22"/>
        <v>0</v>
      </c>
      <c r="AU146" s="4">
        <f t="shared" si="23"/>
        <v>0</v>
      </c>
      <c r="AV146" s="4">
        <f t="shared" si="24"/>
        <v>0</v>
      </c>
      <c r="AW146" s="4"/>
      <c r="AX146" s="4"/>
      <c r="AY146" s="4">
        <f t="shared" si="25"/>
        <v>0</v>
      </c>
      <c r="AZ146" s="5">
        <v>37080</v>
      </c>
      <c r="BA146" s="6">
        <f t="shared" si="26"/>
        <v>0</v>
      </c>
      <c r="BB146" s="3">
        <f>IF(OR(AM146="",AM146="No existe"),0,IF(AP146&lt;=VLOOKUP(AM146,Tabla!$C$5:$I$23,2,0),1,2))</f>
        <v>0</v>
      </c>
    </row>
    <row r="147" spans="1:54" ht="15.75" hidden="1">
      <c r="A147" s="13">
        <f t="shared" si="27"/>
        <v>142</v>
      </c>
      <c r="B147" s="62" t="s">
        <v>1923</v>
      </c>
      <c r="C147" s="63" t="s">
        <v>1924</v>
      </c>
      <c r="D147" s="63" t="s">
        <v>385</v>
      </c>
      <c r="E147" s="63" t="s">
        <v>1925</v>
      </c>
      <c r="F147" s="63" t="s">
        <v>1926</v>
      </c>
      <c r="G147" s="63">
        <v>12177</v>
      </c>
      <c r="H147" s="63" t="s">
        <v>486</v>
      </c>
      <c r="I147" s="63" t="s">
        <v>385</v>
      </c>
      <c r="J147" s="63" t="s">
        <v>542</v>
      </c>
      <c r="K147" s="63" t="s">
        <v>543</v>
      </c>
      <c r="L147" s="63" t="s">
        <v>1926</v>
      </c>
      <c r="M147" s="63" t="s">
        <v>1927</v>
      </c>
      <c r="N147" s="63" t="s">
        <v>1928</v>
      </c>
      <c r="O147" s="63" t="s">
        <v>1927</v>
      </c>
      <c r="P147" s="63" t="s">
        <v>1928</v>
      </c>
      <c r="Q147" s="63">
        <v>1</v>
      </c>
      <c r="R147" s="63" t="s">
        <v>609</v>
      </c>
      <c r="S147" s="63" t="s">
        <v>523</v>
      </c>
      <c r="T147" s="63" t="s">
        <v>524</v>
      </c>
      <c r="U147" s="63" t="s">
        <v>525</v>
      </c>
      <c r="V147" s="63" t="s">
        <v>542</v>
      </c>
      <c r="W147" s="63" t="s">
        <v>544</v>
      </c>
      <c r="X147" s="63" t="s">
        <v>542</v>
      </c>
      <c r="Y147" s="63">
        <v>15013663</v>
      </c>
      <c r="Z147" s="63">
        <v>15095566</v>
      </c>
      <c r="AA147" s="63">
        <v>15013663</v>
      </c>
      <c r="AB147" s="64">
        <v>42061</v>
      </c>
      <c r="AC147" s="64">
        <v>42353</v>
      </c>
      <c r="AD147" s="64">
        <v>43440.838055555556</v>
      </c>
      <c r="AE147" s="63" t="s">
        <v>622</v>
      </c>
      <c r="AF147" s="63" t="s">
        <v>535</v>
      </c>
      <c r="AG147" s="63" t="s">
        <v>573</v>
      </c>
      <c r="AH147" s="64">
        <v>44305.420138888891</v>
      </c>
      <c r="AI147" s="64">
        <v>44307.417164351849</v>
      </c>
      <c r="AJ147" s="64" t="s">
        <v>486</v>
      </c>
      <c r="AK147" s="27"/>
      <c r="AL147" s="27"/>
      <c r="AM147" s="24" t="str">
        <f>IF(AG147="","",IFERROR(VLOOKUP($AG147,Listas!$C$1:$D$1000,2,0),"No existe"))</f>
        <v>No existe</v>
      </c>
      <c r="AN147" s="3">
        <f>IF(OR(AH147="",AI147=""),0,NETWORKDAYS.INTL(AH147,AI147,1,Listas!$A$2:$A$19)-1)</f>
        <v>2</v>
      </c>
      <c r="AO147" s="16" t="str">
        <f>IF(OR(AM147="",AM147="No existe"),"No",IF(AN147&gt;=VLOOKUP(AM147,Tabla!$C$5:$I$23,7,0),"Si","No"))</f>
        <v>No</v>
      </c>
      <c r="AP147" s="3">
        <f>IF(OR(AM147="",AM147="No existe"),0,IF(AN147=0,0,IF(AN147&gt;=VLOOKUP(AM147,Tabla!$C$5:$I$23,7,0),AN147-VLOOKUP(AM147,Tabla!$C$5:$I$23,7,0),0)+1))</f>
        <v>0</v>
      </c>
      <c r="AQ147" s="4">
        <f t="shared" si="19"/>
        <v>0</v>
      </c>
      <c r="AR147" s="4">
        <f t="shared" si="20"/>
        <v>0</v>
      </c>
      <c r="AS147" s="4">
        <f t="shared" si="21"/>
        <v>0</v>
      </c>
      <c r="AT147" s="4">
        <f t="shared" si="22"/>
        <v>0</v>
      </c>
      <c r="AU147" s="4">
        <f t="shared" si="23"/>
        <v>0</v>
      </c>
      <c r="AV147" s="4">
        <f t="shared" si="24"/>
        <v>0</v>
      </c>
      <c r="AW147" s="4"/>
      <c r="AX147" s="4"/>
      <c r="AY147" s="4">
        <f t="shared" si="25"/>
        <v>0</v>
      </c>
      <c r="AZ147" s="5">
        <v>37080</v>
      </c>
      <c r="BA147" s="6">
        <f t="shared" si="26"/>
        <v>0</v>
      </c>
      <c r="BB147" s="3">
        <f>IF(OR(AM147="",AM147="No existe"),0,IF(AP147&lt;=VLOOKUP(AM147,Tabla!$C$5:$I$23,2,0),1,2))</f>
        <v>0</v>
      </c>
    </row>
    <row r="148" spans="1:54" ht="15.75" hidden="1">
      <c r="A148" s="13">
        <f t="shared" si="27"/>
        <v>143</v>
      </c>
      <c r="B148" s="62" t="s">
        <v>879</v>
      </c>
      <c r="C148" s="63" t="s">
        <v>880</v>
      </c>
      <c r="D148" s="63" t="s">
        <v>384</v>
      </c>
      <c r="E148" s="63" t="s">
        <v>881</v>
      </c>
      <c r="F148" s="63" t="s">
        <v>882</v>
      </c>
      <c r="G148" s="63">
        <v>3900</v>
      </c>
      <c r="H148" s="63" t="s">
        <v>486</v>
      </c>
      <c r="I148" s="63" t="s">
        <v>385</v>
      </c>
      <c r="J148" s="63" t="s">
        <v>546</v>
      </c>
      <c r="K148" s="63" t="s">
        <v>883</v>
      </c>
      <c r="L148" s="63" t="s">
        <v>882</v>
      </c>
      <c r="M148" s="63" t="s">
        <v>884</v>
      </c>
      <c r="N148" s="63" t="s">
        <v>885</v>
      </c>
      <c r="O148" s="63" t="s">
        <v>884</v>
      </c>
      <c r="P148" s="63" t="s">
        <v>885</v>
      </c>
      <c r="Q148" s="63">
        <v>1</v>
      </c>
      <c r="R148" s="63" t="s">
        <v>609</v>
      </c>
      <c r="S148" s="63" t="s">
        <v>523</v>
      </c>
      <c r="T148" s="63" t="s">
        <v>524</v>
      </c>
      <c r="U148" s="63" t="s">
        <v>525</v>
      </c>
      <c r="V148" s="63" t="s">
        <v>526</v>
      </c>
      <c r="W148" s="63" t="s">
        <v>544</v>
      </c>
      <c r="X148" s="63" t="s">
        <v>546</v>
      </c>
      <c r="Y148" s="63">
        <v>7340939</v>
      </c>
      <c r="Z148" s="63">
        <v>0</v>
      </c>
      <c r="AA148" s="63">
        <v>7340939</v>
      </c>
      <c r="AB148" s="64">
        <v>42578</v>
      </c>
      <c r="AC148" s="64">
        <v>42608</v>
      </c>
      <c r="AD148" s="64">
        <v>43436.249074074076</v>
      </c>
      <c r="AE148" s="63" t="s">
        <v>588</v>
      </c>
      <c r="AF148" s="63" t="s">
        <v>528</v>
      </c>
      <c r="AG148" s="63" t="s">
        <v>45</v>
      </c>
      <c r="AH148" s="64">
        <v>44305.418055555558</v>
      </c>
      <c r="AI148" s="64">
        <v>44307.414664351854</v>
      </c>
      <c r="AJ148" s="64" t="s">
        <v>486</v>
      </c>
      <c r="AK148" s="27"/>
      <c r="AL148" s="27"/>
      <c r="AM148" s="24" t="str">
        <f>IF(AG148="","",IFERROR(VLOOKUP($AG148,Listas!$C$1:$D$1000,2,0),"No existe"))</f>
        <v>ACTUACIONES</v>
      </c>
      <c r="AN148" s="3">
        <f>IF(OR(AH148="",AI148=""),0,NETWORKDAYS.INTL(AH148,AI148,1,Listas!$A$2:$A$19)-1)</f>
        <v>2</v>
      </c>
      <c r="AO148" s="16" t="str">
        <f>IF(OR(AM148="",AM148="No existe"),"No",IF(AN148&gt;=VLOOKUP(AM148,Tabla!$C$5:$I$23,7,0),"Si","No"))</f>
        <v>No</v>
      </c>
      <c r="AP148" s="3">
        <f>IF(OR(AM148="",AM148="No existe"),0,IF(AN148=0,0,IF(AN148&gt;=VLOOKUP(AM148,Tabla!$C$5:$I$23,7,0),AN148-VLOOKUP(AM148,Tabla!$C$5:$I$23,7,0),0)+1))</f>
        <v>1</v>
      </c>
      <c r="AQ148" s="4">
        <f t="shared" si="19"/>
        <v>0</v>
      </c>
      <c r="AR148" s="4">
        <f t="shared" si="20"/>
        <v>0</v>
      </c>
      <c r="AS148" s="4">
        <f t="shared" si="21"/>
        <v>0</v>
      </c>
      <c r="AT148" s="4">
        <f t="shared" si="22"/>
        <v>0</v>
      </c>
      <c r="AU148" s="4">
        <f t="shared" si="23"/>
        <v>0</v>
      </c>
      <c r="AV148" s="4">
        <f t="shared" si="24"/>
        <v>0</v>
      </c>
      <c r="AW148" s="4"/>
      <c r="AX148" s="4"/>
      <c r="AY148" s="4">
        <f t="shared" si="25"/>
        <v>0</v>
      </c>
      <c r="AZ148" s="5">
        <v>37080</v>
      </c>
      <c r="BA148" s="6">
        <f t="shared" si="26"/>
        <v>0</v>
      </c>
      <c r="BB148" s="3">
        <f>IF(OR(AM148="",AM148="No existe"),0,IF(AP148&lt;=VLOOKUP(AM148,Tabla!$C$5:$I$23,2,0),1,2))</f>
        <v>1</v>
      </c>
    </row>
    <row r="149" spans="1:54" ht="15.75" hidden="1">
      <c r="A149" s="13">
        <f t="shared" si="27"/>
        <v>144</v>
      </c>
      <c r="B149" s="62" t="s">
        <v>402</v>
      </c>
      <c r="C149" s="63" t="s">
        <v>403</v>
      </c>
      <c r="D149" s="63" t="s">
        <v>385</v>
      </c>
      <c r="E149" s="63" t="s">
        <v>899</v>
      </c>
      <c r="F149" s="63" t="s">
        <v>585</v>
      </c>
      <c r="G149" s="63">
        <v>3843</v>
      </c>
      <c r="H149" s="63" t="s">
        <v>385</v>
      </c>
      <c r="I149" s="63" t="s">
        <v>385</v>
      </c>
      <c r="J149" s="63" t="s">
        <v>542</v>
      </c>
      <c r="K149" s="63" t="s">
        <v>543</v>
      </c>
      <c r="L149" s="63" t="s">
        <v>585</v>
      </c>
      <c r="M149" s="63" t="s">
        <v>900</v>
      </c>
      <c r="N149" s="63" t="s">
        <v>586</v>
      </c>
      <c r="O149" s="63" t="s">
        <v>901</v>
      </c>
      <c r="P149" s="63" t="s">
        <v>587</v>
      </c>
      <c r="Q149" s="63">
        <v>1</v>
      </c>
      <c r="R149" s="63" t="s">
        <v>547</v>
      </c>
      <c r="S149" s="63" t="s">
        <v>523</v>
      </c>
      <c r="T149" s="63" t="s">
        <v>524</v>
      </c>
      <c r="U149" s="63" t="s">
        <v>525</v>
      </c>
      <c r="V149" s="63" t="s">
        <v>542</v>
      </c>
      <c r="W149" s="63" t="s">
        <v>544</v>
      </c>
      <c r="X149" s="63" t="s">
        <v>542</v>
      </c>
      <c r="Y149" s="63">
        <v>45942533</v>
      </c>
      <c r="Z149" s="63">
        <v>45457379</v>
      </c>
      <c r="AA149" s="63">
        <v>45942533</v>
      </c>
      <c r="AB149" s="64">
        <v>42516</v>
      </c>
      <c r="AC149" s="64">
        <v>42521</v>
      </c>
      <c r="AD149" s="64">
        <v>43436.237696759257</v>
      </c>
      <c r="AE149" s="63" t="s">
        <v>588</v>
      </c>
      <c r="AF149" s="63" t="s">
        <v>535</v>
      </c>
      <c r="AG149" s="63" t="s">
        <v>45</v>
      </c>
      <c r="AH149" s="64">
        <v>44305.413194444445</v>
      </c>
      <c r="AI149" s="64">
        <v>44307.410520833335</v>
      </c>
      <c r="AJ149" s="64" t="s">
        <v>486</v>
      </c>
      <c r="AK149" s="27"/>
      <c r="AL149" s="27"/>
      <c r="AM149" s="24" t="str">
        <f>IF(AG149="","",IFERROR(VLOOKUP($AG149,Listas!$C$1:$D$1000,2,0),"No existe"))</f>
        <v>ACTUACIONES</v>
      </c>
      <c r="AN149" s="3">
        <f>IF(OR(AH149="",AI149=""),0,NETWORKDAYS.INTL(AH149,AI149,1,Listas!$A$2:$A$19)-1)</f>
        <v>2</v>
      </c>
      <c r="AO149" s="16" t="str">
        <f>IF(OR(AM149="",AM149="No existe"),"No",IF(AN149&gt;=VLOOKUP(AM149,Tabla!$C$5:$I$23,7,0),"Si","No"))</f>
        <v>No</v>
      </c>
      <c r="AP149" s="3">
        <f>IF(OR(AM149="",AM149="No existe"),0,IF(AN149=0,0,IF(AN149&gt;=VLOOKUP(AM149,Tabla!$C$5:$I$23,7,0),AN149-VLOOKUP(AM149,Tabla!$C$5:$I$23,7,0),0)+1))</f>
        <v>1</v>
      </c>
      <c r="AQ149" s="4">
        <f t="shared" si="19"/>
        <v>0</v>
      </c>
      <c r="AR149" s="4">
        <f t="shared" si="20"/>
        <v>0</v>
      </c>
      <c r="AS149" s="4">
        <f t="shared" si="21"/>
        <v>0</v>
      </c>
      <c r="AT149" s="4">
        <f t="shared" si="22"/>
        <v>0</v>
      </c>
      <c r="AU149" s="4">
        <f t="shared" si="23"/>
        <v>0</v>
      </c>
      <c r="AV149" s="4">
        <f t="shared" si="24"/>
        <v>0</v>
      </c>
      <c r="AW149" s="4"/>
      <c r="AX149" s="4"/>
      <c r="AY149" s="4">
        <f t="shared" si="25"/>
        <v>0</v>
      </c>
      <c r="AZ149" s="5">
        <v>37080</v>
      </c>
      <c r="BA149" s="6">
        <f t="shared" si="26"/>
        <v>0</v>
      </c>
      <c r="BB149" s="3">
        <f>IF(OR(AM149="",AM149="No existe"),0,IF(AP149&lt;=VLOOKUP(AM149,Tabla!$C$5:$I$23,2,0),1,2))</f>
        <v>1</v>
      </c>
    </row>
    <row r="150" spans="1:54" ht="15.75" hidden="1">
      <c r="A150" s="13">
        <f t="shared" si="27"/>
        <v>145</v>
      </c>
      <c r="B150" s="62" t="s">
        <v>1905</v>
      </c>
      <c r="C150" s="63" t="s">
        <v>1906</v>
      </c>
      <c r="D150" s="63" t="s">
        <v>385</v>
      </c>
      <c r="E150" s="63" t="s">
        <v>1907</v>
      </c>
      <c r="F150" s="63" t="s">
        <v>1908</v>
      </c>
      <c r="G150" s="63">
        <v>12224</v>
      </c>
      <c r="H150" s="63" t="s">
        <v>486</v>
      </c>
      <c r="I150" s="63" t="s">
        <v>385</v>
      </c>
      <c r="J150" s="63" t="s">
        <v>542</v>
      </c>
      <c r="K150" s="63" t="s">
        <v>543</v>
      </c>
      <c r="L150" s="63" t="s">
        <v>1908</v>
      </c>
      <c r="M150" s="63" t="s">
        <v>1909</v>
      </c>
      <c r="N150" s="63" t="s">
        <v>1910</v>
      </c>
      <c r="O150" s="63" t="s">
        <v>1909</v>
      </c>
      <c r="P150" s="63" t="s">
        <v>1910</v>
      </c>
      <c r="Q150" s="63">
        <v>1</v>
      </c>
      <c r="R150" s="63" t="s">
        <v>547</v>
      </c>
      <c r="S150" s="63" t="s">
        <v>523</v>
      </c>
      <c r="T150" s="63" t="s">
        <v>524</v>
      </c>
      <c r="U150" s="63" t="s">
        <v>525</v>
      </c>
      <c r="V150" s="63" t="s">
        <v>542</v>
      </c>
      <c r="W150" s="63" t="s">
        <v>544</v>
      </c>
      <c r="X150" s="63" t="s">
        <v>542</v>
      </c>
      <c r="Y150" s="63">
        <v>20916687</v>
      </c>
      <c r="Z150" s="63">
        <v>20716033</v>
      </c>
      <c r="AA150" s="63">
        <v>20916687</v>
      </c>
      <c r="AB150" s="64">
        <v>42241</v>
      </c>
      <c r="AC150" s="64">
        <v>42709</v>
      </c>
      <c r="AD150" s="64">
        <v>43440.841562499998</v>
      </c>
      <c r="AE150" s="63" t="s">
        <v>588</v>
      </c>
      <c r="AF150" s="63" t="s">
        <v>535</v>
      </c>
      <c r="AG150" s="63" t="s">
        <v>368</v>
      </c>
      <c r="AH150" s="64">
        <v>44305.412499999999</v>
      </c>
      <c r="AI150" s="64">
        <v>44306.410763888889</v>
      </c>
      <c r="AJ150" s="64" t="s">
        <v>486</v>
      </c>
      <c r="AK150" s="27"/>
      <c r="AL150" s="27"/>
      <c r="AM150" s="24" t="str">
        <f>IF(AG150="","",IFERROR(VLOOKUP($AG150,Listas!$C$1:$D$1000,2,0),"No existe"))</f>
        <v>ACTUACIONES</v>
      </c>
      <c r="AN150" s="3">
        <f>IF(OR(AH150="",AI150=""),0,NETWORKDAYS.INTL(AH150,AI150,1,Listas!$A$2:$A$19)-1)</f>
        <v>1</v>
      </c>
      <c r="AO150" s="16" t="str">
        <f>IF(OR(AM150="",AM150="No existe"),"No",IF(AN150&gt;=VLOOKUP(AM150,Tabla!$C$5:$I$23,7,0),"Si","No"))</f>
        <v>No</v>
      </c>
      <c r="AP150" s="3">
        <f>IF(OR(AM150="",AM150="No existe"),0,IF(AN150=0,0,IF(AN150&gt;=VLOOKUP(AM150,Tabla!$C$5:$I$23,7,0),AN150-VLOOKUP(AM150,Tabla!$C$5:$I$23,7,0),0)+1))</f>
        <v>1</v>
      </c>
      <c r="AQ150" s="4">
        <f t="shared" si="19"/>
        <v>0</v>
      </c>
      <c r="AR150" s="4">
        <f t="shared" si="20"/>
        <v>0</v>
      </c>
      <c r="AS150" s="4">
        <f t="shared" si="21"/>
        <v>0</v>
      </c>
      <c r="AT150" s="4">
        <f t="shared" si="22"/>
        <v>0</v>
      </c>
      <c r="AU150" s="4">
        <f t="shared" si="23"/>
        <v>0</v>
      </c>
      <c r="AV150" s="4">
        <f t="shared" si="24"/>
        <v>0</v>
      </c>
      <c r="AW150" s="4"/>
      <c r="AX150" s="4"/>
      <c r="AY150" s="4">
        <f t="shared" si="25"/>
        <v>0</v>
      </c>
      <c r="AZ150" s="5">
        <v>37080</v>
      </c>
      <c r="BA150" s="6">
        <f t="shared" si="26"/>
        <v>0</v>
      </c>
      <c r="BB150" s="3">
        <f>IF(OR(AM150="",AM150="No existe"),0,IF(AP150&lt;=VLOOKUP(AM150,Tabla!$C$5:$I$23,2,0),1,2))</f>
        <v>1</v>
      </c>
    </row>
    <row r="151" spans="1:54" ht="15.75" hidden="1">
      <c r="A151" s="13">
        <f t="shared" si="27"/>
        <v>146</v>
      </c>
      <c r="B151" s="62" t="s">
        <v>1547</v>
      </c>
      <c r="C151" s="63" t="s">
        <v>1548</v>
      </c>
      <c r="D151" s="63" t="s">
        <v>384</v>
      </c>
      <c r="E151" s="63" t="s">
        <v>1549</v>
      </c>
      <c r="F151" s="63" t="s">
        <v>1550</v>
      </c>
      <c r="G151" s="63">
        <v>12271</v>
      </c>
      <c r="H151" s="63" t="s">
        <v>486</v>
      </c>
      <c r="I151" s="63" t="s">
        <v>385</v>
      </c>
      <c r="J151" s="63" t="s">
        <v>542</v>
      </c>
      <c r="K151" s="63" t="s">
        <v>554</v>
      </c>
      <c r="L151" s="63" t="s">
        <v>1550</v>
      </c>
      <c r="M151" s="63" t="s">
        <v>1551</v>
      </c>
      <c r="N151" s="63" t="s">
        <v>1552</v>
      </c>
      <c r="O151" s="63" t="s">
        <v>1551</v>
      </c>
      <c r="P151" s="63" t="s">
        <v>1552</v>
      </c>
      <c r="Q151" s="63">
        <v>1</v>
      </c>
      <c r="R151" s="63" t="s">
        <v>845</v>
      </c>
      <c r="S151" s="63" t="s">
        <v>523</v>
      </c>
      <c r="T151" s="63" t="s">
        <v>524</v>
      </c>
      <c r="U151" s="63" t="s">
        <v>525</v>
      </c>
      <c r="V151" s="63" t="s">
        <v>542</v>
      </c>
      <c r="W151" s="63" t="s">
        <v>544</v>
      </c>
      <c r="X151" s="63" t="s">
        <v>542</v>
      </c>
      <c r="Y151" s="63">
        <v>1034181000</v>
      </c>
      <c r="Z151" s="63">
        <v>1047064558</v>
      </c>
      <c r="AA151" s="63">
        <v>1034181000</v>
      </c>
      <c r="AB151" s="64">
        <v>42646</v>
      </c>
      <c r="AC151" s="64">
        <v>42758</v>
      </c>
      <c r="AD151" s="64">
        <v>43440.845069444447</v>
      </c>
      <c r="AE151" s="63" t="s">
        <v>635</v>
      </c>
      <c r="AF151" s="63" t="s">
        <v>535</v>
      </c>
      <c r="AG151" s="63" t="s">
        <v>45</v>
      </c>
      <c r="AH151" s="64">
        <v>44305.411111111112</v>
      </c>
      <c r="AI151" s="64">
        <v>44307.407905092594</v>
      </c>
      <c r="AJ151" s="64" t="s">
        <v>486</v>
      </c>
      <c r="AK151" s="27"/>
      <c r="AL151" s="27"/>
      <c r="AM151" s="24" t="str">
        <f>IF(AG151="","",IFERROR(VLOOKUP($AG151,Listas!$C$1:$D$1000,2,0),"No existe"))</f>
        <v>ACTUACIONES</v>
      </c>
      <c r="AN151" s="3">
        <f>IF(OR(AH151="",AI151=""),0,NETWORKDAYS.INTL(AH151,AI151,1,Listas!$A$2:$A$19)-1)</f>
        <v>2</v>
      </c>
      <c r="AO151" s="16" t="str">
        <f>IF(OR(AM151="",AM151="No existe"),"No",IF(AN151&gt;=VLOOKUP(AM151,Tabla!$C$5:$I$23,7,0),"Si","No"))</f>
        <v>No</v>
      </c>
      <c r="AP151" s="3">
        <f>IF(OR(AM151="",AM151="No existe"),0,IF(AN151=0,0,IF(AN151&gt;=VLOOKUP(AM151,Tabla!$C$5:$I$23,7,0),AN151-VLOOKUP(AM151,Tabla!$C$5:$I$23,7,0),0)+1))</f>
        <v>1</v>
      </c>
      <c r="AQ151" s="4">
        <f t="shared" si="19"/>
        <v>0</v>
      </c>
      <c r="AR151" s="4">
        <f t="shared" si="20"/>
        <v>0</v>
      </c>
      <c r="AS151" s="4">
        <f t="shared" si="21"/>
        <v>0</v>
      </c>
      <c r="AT151" s="4">
        <f t="shared" si="22"/>
        <v>0</v>
      </c>
      <c r="AU151" s="4">
        <f t="shared" si="23"/>
        <v>0</v>
      </c>
      <c r="AV151" s="4">
        <f t="shared" si="24"/>
        <v>0</v>
      </c>
      <c r="AW151" s="4"/>
      <c r="AX151" s="4"/>
      <c r="AY151" s="4">
        <f t="shared" si="25"/>
        <v>0</v>
      </c>
      <c r="AZ151" s="5">
        <v>37080</v>
      </c>
      <c r="BA151" s="6">
        <f t="shared" si="26"/>
        <v>0</v>
      </c>
      <c r="BB151" s="3">
        <f>IF(OR(AM151="",AM151="No existe"),0,IF(AP151&lt;=VLOOKUP(AM151,Tabla!$C$5:$I$23,2,0),1,2))</f>
        <v>1</v>
      </c>
    </row>
    <row r="152" spans="1:54" ht="15.75" hidden="1">
      <c r="A152" s="13">
        <f t="shared" si="27"/>
        <v>147</v>
      </c>
      <c r="B152" s="62" t="s">
        <v>1269</v>
      </c>
      <c r="C152" s="63" t="s">
        <v>1270</v>
      </c>
      <c r="D152" s="63" t="s">
        <v>384</v>
      </c>
      <c r="E152" s="63" t="s">
        <v>1271</v>
      </c>
      <c r="F152" s="63" t="s">
        <v>1272</v>
      </c>
      <c r="G152" s="63">
        <v>68648</v>
      </c>
      <c r="H152" s="63" t="s">
        <v>486</v>
      </c>
      <c r="I152" s="63" t="s">
        <v>385</v>
      </c>
      <c r="J152" s="63" t="s">
        <v>530</v>
      </c>
      <c r="K152" s="63" t="s">
        <v>486</v>
      </c>
      <c r="L152" s="63" t="s">
        <v>1272</v>
      </c>
      <c r="M152" s="63" t="s">
        <v>800</v>
      </c>
      <c r="N152" s="63" t="s">
        <v>801</v>
      </c>
      <c r="O152" s="63" t="s">
        <v>1273</v>
      </c>
      <c r="P152" s="63" t="s">
        <v>1274</v>
      </c>
      <c r="Q152" s="63">
        <v>1</v>
      </c>
      <c r="R152" s="63" t="s">
        <v>533</v>
      </c>
      <c r="S152" s="63" t="s">
        <v>523</v>
      </c>
      <c r="T152" s="63" t="s">
        <v>524</v>
      </c>
      <c r="U152" s="63" t="s">
        <v>525</v>
      </c>
      <c r="V152" s="63" t="s">
        <v>526</v>
      </c>
      <c r="W152" s="63" t="s">
        <v>544</v>
      </c>
      <c r="X152" s="63" t="s">
        <v>530</v>
      </c>
      <c r="Y152" s="63">
        <v>10765508</v>
      </c>
      <c r="Z152" s="63" t="s">
        <v>486</v>
      </c>
      <c r="AA152" s="63">
        <v>10765508</v>
      </c>
      <c r="AB152" s="64">
        <v>44039</v>
      </c>
      <c r="AC152" s="64">
        <v>44099</v>
      </c>
      <c r="AD152" s="64">
        <v>44180.537233796298</v>
      </c>
      <c r="AE152" s="63" t="s">
        <v>830</v>
      </c>
      <c r="AF152" s="63" t="s">
        <v>596</v>
      </c>
      <c r="AG152" s="63" t="s">
        <v>45</v>
      </c>
      <c r="AH152" s="64">
        <v>44302.881585648145</v>
      </c>
      <c r="AI152" s="64">
        <v>44302.87809027778</v>
      </c>
      <c r="AJ152" s="64" t="s">
        <v>486</v>
      </c>
      <c r="AK152" s="27"/>
      <c r="AL152" s="27"/>
      <c r="AM152" s="24" t="str">
        <f>IF(AG152="","",IFERROR(VLOOKUP($AG152,Listas!$C$1:$D$1000,2,0),"No existe"))</f>
        <v>ACTUACIONES</v>
      </c>
      <c r="AN152" s="3">
        <f>IF(OR(AH152="",AI152=""),0,NETWORKDAYS.INTL(AH152,AI152,1,Listas!$A$2:$A$19)-1)</f>
        <v>0</v>
      </c>
      <c r="AO152" s="16" t="str">
        <f>IF(OR(AM152="",AM152="No existe"),"No",IF(AN152&gt;=VLOOKUP(AM152,Tabla!$C$5:$I$23,7,0),"Si","No"))</f>
        <v>No</v>
      </c>
      <c r="AP152" s="3">
        <f>IF(OR(AM152="",AM152="No existe"),0,IF(AN152=0,0,IF(AN152&gt;=VLOOKUP(AM152,Tabla!$C$5:$I$23,7,0),AN152-VLOOKUP(AM152,Tabla!$C$5:$I$23,7,0),0)+1))</f>
        <v>0</v>
      </c>
      <c r="AQ152" s="4">
        <f t="shared" si="19"/>
        <v>0</v>
      </c>
      <c r="AR152" s="4">
        <f t="shared" si="20"/>
        <v>0</v>
      </c>
      <c r="AS152" s="4">
        <f t="shared" si="21"/>
        <v>0</v>
      </c>
      <c r="AT152" s="4">
        <f t="shared" si="22"/>
        <v>0</v>
      </c>
      <c r="AU152" s="4">
        <f t="shared" si="23"/>
        <v>0</v>
      </c>
      <c r="AV152" s="4">
        <f t="shared" si="24"/>
        <v>0</v>
      </c>
      <c r="AW152" s="4"/>
      <c r="AX152" s="4"/>
      <c r="AY152" s="4">
        <f t="shared" si="25"/>
        <v>0</v>
      </c>
      <c r="AZ152" s="5">
        <v>37080</v>
      </c>
      <c r="BA152" s="6">
        <f t="shared" si="26"/>
        <v>0</v>
      </c>
      <c r="BB152" s="3">
        <f>IF(OR(AM152="",AM152="No existe"),0,IF(AP152&lt;=VLOOKUP(AM152,Tabla!$C$5:$I$23,2,0),1,2))</f>
        <v>1</v>
      </c>
    </row>
    <row r="153" spans="1:54" ht="15.75" hidden="1">
      <c r="A153" s="13">
        <f t="shared" si="27"/>
        <v>148</v>
      </c>
      <c r="B153" s="62" t="s">
        <v>1284</v>
      </c>
      <c r="C153" s="63" t="s">
        <v>1285</v>
      </c>
      <c r="D153" s="63" t="s">
        <v>384</v>
      </c>
      <c r="E153" s="63" t="s">
        <v>1286</v>
      </c>
      <c r="F153" s="63" t="s">
        <v>1287</v>
      </c>
      <c r="G153" s="63">
        <v>68639</v>
      </c>
      <c r="H153" s="63" t="s">
        <v>486</v>
      </c>
      <c r="I153" s="63" t="s">
        <v>385</v>
      </c>
      <c r="J153" s="63" t="s">
        <v>530</v>
      </c>
      <c r="K153" s="63" t="s">
        <v>486</v>
      </c>
      <c r="L153" s="63" t="s">
        <v>1287</v>
      </c>
      <c r="M153" s="63" t="s">
        <v>800</v>
      </c>
      <c r="N153" s="63" t="s">
        <v>801</v>
      </c>
      <c r="O153" s="63" t="s">
        <v>1288</v>
      </c>
      <c r="P153" s="63" t="s">
        <v>1289</v>
      </c>
      <c r="Q153" s="63">
        <v>1</v>
      </c>
      <c r="R153" s="63" t="s">
        <v>533</v>
      </c>
      <c r="S153" s="63" t="s">
        <v>523</v>
      </c>
      <c r="T153" s="63" t="s">
        <v>524</v>
      </c>
      <c r="U153" s="63" t="s">
        <v>525</v>
      </c>
      <c r="V153" s="63" t="s">
        <v>526</v>
      </c>
      <c r="W153" s="63" t="s">
        <v>544</v>
      </c>
      <c r="X153" s="63" t="s">
        <v>530</v>
      </c>
      <c r="Y153" s="63">
        <v>15219283</v>
      </c>
      <c r="Z153" s="63" t="s">
        <v>486</v>
      </c>
      <c r="AA153" s="63">
        <v>15219283</v>
      </c>
      <c r="AB153" s="64">
        <v>44056</v>
      </c>
      <c r="AC153" s="64">
        <v>44099</v>
      </c>
      <c r="AD153" s="64">
        <v>44180.464594907404</v>
      </c>
      <c r="AE153" s="63" t="s">
        <v>830</v>
      </c>
      <c r="AF153" s="63" t="s">
        <v>596</v>
      </c>
      <c r="AG153" s="63" t="s">
        <v>45</v>
      </c>
      <c r="AH153" s="64">
        <v>44302.874305555553</v>
      </c>
      <c r="AI153" s="64">
        <v>44302.871516203704</v>
      </c>
      <c r="AJ153" s="64" t="s">
        <v>486</v>
      </c>
      <c r="AK153" s="27"/>
      <c r="AL153" s="27"/>
      <c r="AM153" s="24" t="str">
        <f>IF(AG153="","",IFERROR(VLOOKUP($AG153,Listas!$C$1:$D$1000,2,0),"No existe"))</f>
        <v>ACTUACIONES</v>
      </c>
      <c r="AN153" s="3">
        <f>IF(OR(AH153="",AI153=""),0,NETWORKDAYS.INTL(AH153,AI153,1,Listas!$A$2:$A$19)-1)</f>
        <v>0</v>
      </c>
      <c r="AO153" s="16" t="str">
        <f>IF(OR(AM153="",AM153="No existe"),"No",IF(AN153&gt;=VLOOKUP(AM153,Tabla!$C$5:$I$23,7,0),"Si","No"))</f>
        <v>No</v>
      </c>
      <c r="AP153" s="3">
        <f>IF(OR(AM153="",AM153="No existe"),0,IF(AN153=0,0,IF(AN153&gt;=VLOOKUP(AM153,Tabla!$C$5:$I$23,7,0),AN153-VLOOKUP(AM153,Tabla!$C$5:$I$23,7,0),0)+1))</f>
        <v>0</v>
      </c>
      <c r="AQ153" s="4">
        <f t="shared" si="19"/>
        <v>0</v>
      </c>
      <c r="AR153" s="4">
        <f t="shared" si="20"/>
        <v>0</v>
      </c>
      <c r="AS153" s="4">
        <f t="shared" si="21"/>
        <v>0</v>
      </c>
      <c r="AT153" s="4">
        <f t="shared" si="22"/>
        <v>0</v>
      </c>
      <c r="AU153" s="4">
        <f t="shared" si="23"/>
        <v>0</v>
      </c>
      <c r="AV153" s="4">
        <f t="shared" si="24"/>
        <v>0</v>
      </c>
      <c r="AW153" s="4"/>
      <c r="AX153" s="4"/>
      <c r="AY153" s="4">
        <f t="shared" si="25"/>
        <v>0</v>
      </c>
      <c r="AZ153" s="5">
        <v>37080</v>
      </c>
      <c r="BA153" s="6">
        <f t="shared" si="26"/>
        <v>0</v>
      </c>
      <c r="BB153" s="3">
        <f>IF(OR(AM153="",AM153="No existe"),0,IF(AP153&lt;=VLOOKUP(AM153,Tabla!$C$5:$I$23,2,0),1,2))</f>
        <v>1</v>
      </c>
    </row>
    <row r="154" spans="1:54" ht="15.75" hidden="1">
      <c r="A154" s="13">
        <f t="shared" si="27"/>
        <v>149</v>
      </c>
      <c r="B154" s="62" t="s">
        <v>1929</v>
      </c>
      <c r="C154" s="63" t="s">
        <v>1930</v>
      </c>
      <c r="D154" s="63" t="s">
        <v>384</v>
      </c>
      <c r="E154" s="63" t="s">
        <v>1931</v>
      </c>
      <c r="F154" s="63" t="s">
        <v>1932</v>
      </c>
      <c r="G154" s="63">
        <v>32482</v>
      </c>
      <c r="H154" s="63" t="s">
        <v>486</v>
      </c>
      <c r="I154" s="63" t="s">
        <v>385</v>
      </c>
      <c r="J154" s="63" t="s">
        <v>519</v>
      </c>
      <c r="K154" s="63" t="s">
        <v>1326</v>
      </c>
      <c r="L154" s="63" t="s">
        <v>1932</v>
      </c>
      <c r="M154" s="63" t="s">
        <v>520</v>
      </c>
      <c r="N154" s="63" t="s">
        <v>521</v>
      </c>
      <c r="O154" s="63" t="s">
        <v>1933</v>
      </c>
      <c r="P154" s="63" t="s">
        <v>1934</v>
      </c>
      <c r="Q154" s="63">
        <v>1</v>
      </c>
      <c r="R154" s="63" t="s">
        <v>540</v>
      </c>
      <c r="S154" s="63" t="s">
        <v>523</v>
      </c>
      <c r="T154" s="63" t="s">
        <v>524</v>
      </c>
      <c r="U154" s="63" t="s">
        <v>525</v>
      </c>
      <c r="V154" s="63" t="s">
        <v>526</v>
      </c>
      <c r="W154" s="63" t="s">
        <v>544</v>
      </c>
      <c r="X154" s="63" t="s">
        <v>519</v>
      </c>
      <c r="Y154" s="63">
        <v>52301104</v>
      </c>
      <c r="Z154" s="63">
        <v>0</v>
      </c>
      <c r="AA154" s="63">
        <v>52301104</v>
      </c>
      <c r="AB154" s="64">
        <v>43413</v>
      </c>
      <c r="AC154" s="64">
        <v>43419</v>
      </c>
      <c r="AD154" s="64">
        <v>43599.585312499999</v>
      </c>
      <c r="AE154" s="63" t="s">
        <v>1935</v>
      </c>
      <c r="AF154" s="63" t="s">
        <v>528</v>
      </c>
      <c r="AG154" s="63" t="s">
        <v>45</v>
      </c>
      <c r="AH154" s="64">
        <v>44302.85</v>
      </c>
      <c r="AI154" s="64">
        <v>44305.846562500003</v>
      </c>
      <c r="AJ154" s="64" t="s">
        <v>486</v>
      </c>
      <c r="AK154" s="27"/>
      <c r="AL154" s="27"/>
      <c r="AM154" s="24" t="str">
        <f>IF(AG154="","",IFERROR(VLOOKUP($AG154,Listas!$C$1:$D$1000,2,0),"No existe"))</f>
        <v>ACTUACIONES</v>
      </c>
      <c r="AN154" s="3">
        <f>IF(OR(AH154="",AI154=""),0,NETWORKDAYS.INTL(AH154,AI154,1,Listas!$A$2:$A$19)-1)</f>
        <v>1</v>
      </c>
      <c r="AO154" s="16" t="str">
        <f>IF(OR(AM154="",AM154="No existe"),"No",IF(AN154&gt;=VLOOKUP(AM154,Tabla!$C$5:$I$23,7,0),"Si","No"))</f>
        <v>No</v>
      </c>
      <c r="AP154" s="3">
        <f>IF(OR(AM154="",AM154="No existe"),0,IF(AN154=0,0,IF(AN154&gt;=VLOOKUP(AM154,Tabla!$C$5:$I$23,7,0),AN154-VLOOKUP(AM154,Tabla!$C$5:$I$23,7,0),0)+1))</f>
        <v>1</v>
      </c>
      <c r="AQ154" s="4">
        <f t="shared" si="19"/>
        <v>0</v>
      </c>
      <c r="AR154" s="4">
        <f t="shared" si="20"/>
        <v>0</v>
      </c>
      <c r="AS154" s="4">
        <f t="shared" si="21"/>
        <v>0</v>
      </c>
      <c r="AT154" s="4">
        <f t="shared" si="22"/>
        <v>0</v>
      </c>
      <c r="AU154" s="4">
        <f t="shared" si="23"/>
        <v>0</v>
      </c>
      <c r="AV154" s="4">
        <f t="shared" si="24"/>
        <v>0</v>
      </c>
      <c r="AW154" s="4"/>
      <c r="AX154" s="4"/>
      <c r="AY154" s="4">
        <f t="shared" si="25"/>
        <v>0</v>
      </c>
      <c r="AZ154" s="5">
        <v>37080</v>
      </c>
      <c r="BA154" s="6">
        <f t="shared" si="26"/>
        <v>0</v>
      </c>
      <c r="BB154" s="3">
        <f>IF(OR(AM154="",AM154="No existe"),0,IF(AP154&lt;=VLOOKUP(AM154,Tabla!$C$5:$I$23,2,0),1,2))</f>
        <v>1</v>
      </c>
    </row>
    <row r="155" spans="1:54" ht="15.75" hidden="1">
      <c r="A155" s="13">
        <f t="shared" si="27"/>
        <v>150</v>
      </c>
      <c r="B155" s="62" t="s">
        <v>1936</v>
      </c>
      <c r="C155" s="63" t="s">
        <v>1937</v>
      </c>
      <c r="D155" s="63" t="s">
        <v>394</v>
      </c>
      <c r="E155" s="63" t="s">
        <v>1938</v>
      </c>
      <c r="F155" s="63" t="s">
        <v>1939</v>
      </c>
      <c r="G155" s="63">
        <v>12447</v>
      </c>
      <c r="H155" s="63" t="s">
        <v>486</v>
      </c>
      <c r="I155" s="63" t="s">
        <v>394</v>
      </c>
      <c r="J155" s="63" t="s">
        <v>677</v>
      </c>
      <c r="K155" s="63" t="s">
        <v>1940</v>
      </c>
      <c r="L155" s="63" t="s">
        <v>1939</v>
      </c>
      <c r="M155" s="63" t="s">
        <v>1941</v>
      </c>
      <c r="N155" s="63" t="s">
        <v>1942</v>
      </c>
      <c r="O155" s="63" t="s">
        <v>1941</v>
      </c>
      <c r="P155" s="63" t="s">
        <v>1942</v>
      </c>
      <c r="Q155" s="63">
        <v>1</v>
      </c>
      <c r="R155" s="63" t="s">
        <v>1943</v>
      </c>
      <c r="S155" s="63" t="s">
        <v>523</v>
      </c>
      <c r="T155" s="63" t="s">
        <v>524</v>
      </c>
      <c r="U155" s="63" t="s">
        <v>525</v>
      </c>
      <c r="V155" s="63" t="s">
        <v>565</v>
      </c>
      <c r="W155" s="63" t="s">
        <v>566</v>
      </c>
      <c r="X155" s="63" t="s">
        <v>677</v>
      </c>
      <c r="Y155" s="63">
        <v>15492057</v>
      </c>
      <c r="Z155" s="63">
        <v>0</v>
      </c>
      <c r="AA155" s="63">
        <v>15492057</v>
      </c>
      <c r="AB155" s="64">
        <v>43012</v>
      </c>
      <c r="AC155" s="64">
        <v>43055</v>
      </c>
      <c r="AD155" s="64">
        <v>43440.85837962963</v>
      </c>
      <c r="AE155" s="63" t="s">
        <v>680</v>
      </c>
      <c r="AF155" s="63" t="s">
        <v>528</v>
      </c>
      <c r="AG155" s="63" t="s">
        <v>529</v>
      </c>
      <c r="AH155" s="64">
        <v>44302.84375</v>
      </c>
      <c r="AI155" s="64">
        <v>44305.840775462966</v>
      </c>
      <c r="AJ155" s="64" t="s">
        <v>486</v>
      </c>
      <c r="AK155" s="27"/>
      <c r="AL155" s="27"/>
      <c r="AM155" s="24" t="str">
        <f>IF(AG155="","",IFERROR(VLOOKUP($AG155,Listas!$C$1:$D$1000,2,0),"No existe"))</f>
        <v>No existe</v>
      </c>
      <c r="AN155" s="3">
        <f>IF(OR(AH155="",AI155=""),0,NETWORKDAYS.INTL(AH155,AI155,1,Listas!$A$2:$A$19)-1)</f>
        <v>1</v>
      </c>
      <c r="AO155" s="16" t="str">
        <f>IF(OR(AM155="",AM155="No existe"),"No",IF(AN155&gt;=VLOOKUP(AM155,Tabla!$C$5:$I$23,7,0),"Si","No"))</f>
        <v>No</v>
      </c>
      <c r="AP155" s="3">
        <f>IF(OR(AM155="",AM155="No existe"),0,IF(AN155=0,0,IF(AN155&gt;=VLOOKUP(AM155,Tabla!$C$5:$I$23,7,0),AN155-VLOOKUP(AM155,Tabla!$C$5:$I$23,7,0),0)+1))</f>
        <v>0</v>
      </c>
      <c r="AQ155" s="4">
        <f t="shared" si="19"/>
        <v>0</v>
      </c>
      <c r="AR155" s="4">
        <f t="shared" si="20"/>
        <v>0</v>
      </c>
      <c r="AS155" s="4">
        <f t="shared" si="21"/>
        <v>0</v>
      </c>
      <c r="AT155" s="4">
        <f t="shared" si="22"/>
        <v>0</v>
      </c>
      <c r="AU155" s="4">
        <f t="shared" si="23"/>
        <v>0</v>
      </c>
      <c r="AV155" s="4">
        <f t="shared" si="24"/>
        <v>0</v>
      </c>
      <c r="AW155" s="4"/>
      <c r="AX155" s="4"/>
      <c r="AY155" s="4">
        <f t="shared" si="25"/>
        <v>0</v>
      </c>
      <c r="AZ155" s="5">
        <v>37080</v>
      </c>
      <c r="BA155" s="6">
        <f t="shared" si="26"/>
        <v>0</v>
      </c>
      <c r="BB155" s="3">
        <f>IF(OR(AM155="",AM155="No existe"),0,IF(AP155&lt;=VLOOKUP(AM155,Tabla!$C$5:$I$23,2,0),1,2))</f>
        <v>0</v>
      </c>
    </row>
    <row r="156" spans="1:54" ht="15.75" hidden="1">
      <c r="A156" s="13">
        <f t="shared" si="27"/>
        <v>151</v>
      </c>
      <c r="B156" s="62" t="s">
        <v>438</v>
      </c>
      <c r="C156" s="63" t="s">
        <v>439</v>
      </c>
      <c r="D156" s="63" t="s">
        <v>385</v>
      </c>
      <c r="E156" s="63" t="s">
        <v>1685</v>
      </c>
      <c r="F156" s="63" t="s">
        <v>659</v>
      </c>
      <c r="G156" s="63">
        <v>12344</v>
      </c>
      <c r="H156" s="63" t="s">
        <v>486</v>
      </c>
      <c r="I156" s="63" t="s">
        <v>385</v>
      </c>
      <c r="J156" s="63" t="s">
        <v>542</v>
      </c>
      <c r="K156" s="63" t="s">
        <v>543</v>
      </c>
      <c r="L156" s="63" t="s">
        <v>659</v>
      </c>
      <c r="M156" s="63" t="s">
        <v>1686</v>
      </c>
      <c r="N156" s="63" t="s">
        <v>660</v>
      </c>
      <c r="O156" s="63" t="s">
        <v>1686</v>
      </c>
      <c r="P156" s="63" t="s">
        <v>660</v>
      </c>
      <c r="Q156" s="63">
        <v>1</v>
      </c>
      <c r="R156" s="63" t="s">
        <v>661</v>
      </c>
      <c r="S156" s="63" t="s">
        <v>523</v>
      </c>
      <c r="T156" s="63" t="s">
        <v>524</v>
      </c>
      <c r="U156" s="63" t="s">
        <v>525</v>
      </c>
      <c r="V156" s="63" t="s">
        <v>542</v>
      </c>
      <c r="W156" s="63" t="s">
        <v>544</v>
      </c>
      <c r="X156" s="63" t="s">
        <v>542</v>
      </c>
      <c r="Y156" s="63">
        <v>1900483</v>
      </c>
      <c r="Z156" s="63">
        <v>1858408</v>
      </c>
      <c r="AA156" s="63">
        <v>1900483</v>
      </c>
      <c r="AB156" s="64">
        <v>42494</v>
      </c>
      <c r="AC156" s="64">
        <v>42628</v>
      </c>
      <c r="AD156" s="64">
        <v>43440.85050925926</v>
      </c>
      <c r="AE156" s="63" t="s">
        <v>658</v>
      </c>
      <c r="AF156" s="63" t="s">
        <v>528</v>
      </c>
      <c r="AG156" s="63" t="s">
        <v>529</v>
      </c>
      <c r="AH156" s="64">
        <v>44302.840277777781</v>
      </c>
      <c r="AI156" s="64">
        <v>44305.837476851855</v>
      </c>
      <c r="AJ156" s="64" t="s">
        <v>486</v>
      </c>
      <c r="AK156" s="27"/>
      <c r="AL156" s="27"/>
      <c r="AM156" s="24" t="str">
        <f>IF(AG156="","",IFERROR(VLOOKUP($AG156,Listas!$C$1:$D$1000,2,0),"No existe"))</f>
        <v>No existe</v>
      </c>
      <c r="AN156" s="3">
        <f>IF(OR(AH156="",AI156=""),0,NETWORKDAYS.INTL(AH156,AI156,1,Listas!$A$2:$A$19)-1)</f>
        <v>1</v>
      </c>
      <c r="AO156" s="16" t="str">
        <f>IF(OR(AM156="",AM156="No existe"),"No",IF(AN156&gt;=VLOOKUP(AM156,Tabla!$C$5:$I$23,7,0),"Si","No"))</f>
        <v>No</v>
      </c>
      <c r="AP156" s="3">
        <f>IF(OR(AM156="",AM156="No existe"),0,IF(AN156=0,0,IF(AN156&gt;=VLOOKUP(AM156,Tabla!$C$5:$I$23,7,0),AN156-VLOOKUP(AM156,Tabla!$C$5:$I$23,7,0),0)+1))</f>
        <v>0</v>
      </c>
      <c r="AQ156" s="4">
        <f t="shared" si="19"/>
        <v>0</v>
      </c>
      <c r="AR156" s="4">
        <f t="shared" si="20"/>
        <v>0</v>
      </c>
      <c r="AS156" s="4">
        <f t="shared" si="21"/>
        <v>0</v>
      </c>
      <c r="AT156" s="4">
        <f t="shared" si="22"/>
        <v>0</v>
      </c>
      <c r="AU156" s="4">
        <f t="shared" si="23"/>
        <v>0</v>
      </c>
      <c r="AV156" s="4">
        <f t="shared" si="24"/>
        <v>0</v>
      </c>
      <c r="AW156" s="4"/>
      <c r="AX156" s="4"/>
      <c r="AY156" s="4">
        <f t="shared" si="25"/>
        <v>0</v>
      </c>
      <c r="AZ156" s="5">
        <v>37080</v>
      </c>
      <c r="BA156" s="6">
        <f t="shared" si="26"/>
        <v>0</v>
      </c>
      <c r="BB156" s="3">
        <f>IF(OR(AM156="",AM156="No existe"),0,IF(AP156&lt;=VLOOKUP(AM156,Tabla!$C$5:$I$23,2,0),1,2))</f>
        <v>0</v>
      </c>
    </row>
    <row r="157" spans="1:54" ht="15.75" hidden="1">
      <c r="A157" s="13">
        <f t="shared" si="27"/>
        <v>152</v>
      </c>
      <c r="B157" s="62" t="s">
        <v>1275</v>
      </c>
      <c r="C157" s="63" t="s">
        <v>1944</v>
      </c>
      <c r="D157" s="63" t="s">
        <v>384</v>
      </c>
      <c r="E157" s="63" t="s">
        <v>1276</v>
      </c>
      <c r="F157" s="63" t="s">
        <v>1277</v>
      </c>
      <c r="G157" s="63">
        <v>68646</v>
      </c>
      <c r="H157" s="63" t="s">
        <v>486</v>
      </c>
      <c r="I157" s="63" t="s">
        <v>385</v>
      </c>
      <c r="J157" s="63" t="s">
        <v>530</v>
      </c>
      <c r="K157" s="63" t="s">
        <v>486</v>
      </c>
      <c r="L157" s="63" t="s">
        <v>1277</v>
      </c>
      <c r="M157" s="63" t="s">
        <v>800</v>
      </c>
      <c r="N157" s="63" t="s">
        <v>801</v>
      </c>
      <c r="O157" s="63" t="s">
        <v>1278</v>
      </c>
      <c r="P157" s="63" t="s">
        <v>1279</v>
      </c>
      <c r="Q157" s="63">
        <v>1</v>
      </c>
      <c r="R157" s="63" t="s">
        <v>533</v>
      </c>
      <c r="S157" s="63" t="s">
        <v>523</v>
      </c>
      <c r="T157" s="63" t="s">
        <v>524</v>
      </c>
      <c r="U157" s="63" t="s">
        <v>525</v>
      </c>
      <c r="V157" s="63" t="s">
        <v>526</v>
      </c>
      <c r="W157" s="63" t="s">
        <v>544</v>
      </c>
      <c r="X157" s="63" t="s">
        <v>530</v>
      </c>
      <c r="Y157" s="63">
        <v>15867141</v>
      </c>
      <c r="Z157" s="63" t="s">
        <v>486</v>
      </c>
      <c r="AA157" s="63">
        <v>15867141</v>
      </c>
      <c r="AB157" s="64">
        <v>44057</v>
      </c>
      <c r="AC157" s="64">
        <v>44099</v>
      </c>
      <c r="AD157" s="64">
        <v>44180.487928240742</v>
      </c>
      <c r="AE157" s="63" t="s">
        <v>830</v>
      </c>
      <c r="AF157" s="63" t="s">
        <v>596</v>
      </c>
      <c r="AG157" s="63" t="s">
        <v>45</v>
      </c>
      <c r="AH157" s="64">
        <v>44302.839629629627</v>
      </c>
      <c r="AI157" s="64">
        <v>44302.836192129631</v>
      </c>
      <c r="AJ157" s="64" t="s">
        <v>486</v>
      </c>
      <c r="AK157" s="27"/>
      <c r="AL157" s="27"/>
      <c r="AM157" s="24" t="str">
        <f>IF(AG157="","",IFERROR(VLOOKUP($AG157,Listas!$C$1:$D$1000,2,0),"No existe"))</f>
        <v>ACTUACIONES</v>
      </c>
      <c r="AN157" s="3">
        <f>IF(OR(AH157="",AI157=""),0,NETWORKDAYS.INTL(AH157,AI157,1,Listas!$A$2:$A$19)-1)</f>
        <v>0</v>
      </c>
      <c r="AO157" s="16" t="str">
        <f>IF(OR(AM157="",AM157="No existe"),"No",IF(AN157&gt;=VLOOKUP(AM157,Tabla!$C$5:$I$23,7,0),"Si","No"))</f>
        <v>No</v>
      </c>
      <c r="AP157" s="3">
        <f>IF(OR(AM157="",AM157="No existe"),0,IF(AN157=0,0,IF(AN157&gt;=VLOOKUP(AM157,Tabla!$C$5:$I$23,7,0),AN157-VLOOKUP(AM157,Tabla!$C$5:$I$23,7,0),0)+1))</f>
        <v>0</v>
      </c>
      <c r="AQ157" s="4">
        <f t="shared" si="19"/>
        <v>0</v>
      </c>
      <c r="AR157" s="4">
        <f t="shared" si="20"/>
        <v>0</v>
      </c>
      <c r="AS157" s="4">
        <f t="shared" si="21"/>
        <v>0</v>
      </c>
      <c r="AT157" s="4">
        <f t="shared" si="22"/>
        <v>0</v>
      </c>
      <c r="AU157" s="4">
        <f t="shared" si="23"/>
        <v>0</v>
      </c>
      <c r="AV157" s="4">
        <f t="shared" si="24"/>
        <v>0</v>
      </c>
      <c r="AW157" s="4"/>
      <c r="AX157" s="4"/>
      <c r="AY157" s="4">
        <f t="shared" si="25"/>
        <v>0</v>
      </c>
      <c r="AZ157" s="5">
        <v>37080</v>
      </c>
      <c r="BA157" s="6">
        <f t="shared" si="26"/>
        <v>0</v>
      </c>
      <c r="BB157" s="3">
        <f>IF(OR(AM157="",AM157="No existe"),0,IF(AP157&lt;=VLOOKUP(AM157,Tabla!$C$5:$I$23,2,0),1,2))</f>
        <v>1</v>
      </c>
    </row>
    <row r="158" spans="1:54" ht="15.75" hidden="1">
      <c r="A158" s="13">
        <f t="shared" si="27"/>
        <v>153</v>
      </c>
      <c r="B158" s="62" t="s">
        <v>1945</v>
      </c>
      <c r="C158" s="63" t="s">
        <v>1946</v>
      </c>
      <c r="D158" s="63" t="s">
        <v>384</v>
      </c>
      <c r="E158" s="63" t="s">
        <v>1947</v>
      </c>
      <c r="F158" s="63" t="s">
        <v>1948</v>
      </c>
      <c r="G158" s="63">
        <v>12235</v>
      </c>
      <c r="H158" s="63" t="s">
        <v>486</v>
      </c>
      <c r="I158" s="63" t="s">
        <v>385</v>
      </c>
      <c r="J158" s="63" t="s">
        <v>734</v>
      </c>
      <c r="K158" s="63" t="s">
        <v>1771</v>
      </c>
      <c r="L158" s="63" t="s">
        <v>1948</v>
      </c>
      <c r="M158" s="63" t="s">
        <v>1949</v>
      </c>
      <c r="N158" s="63" t="s">
        <v>1950</v>
      </c>
      <c r="O158" s="63" t="s">
        <v>1951</v>
      </c>
      <c r="P158" s="63" t="s">
        <v>1952</v>
      </c>
      <c r="Q158" s="63">
        <v>1</v>
      </c>
      <c r="R158" s="63" t="s">
        <v>547</v>
      </c>
      <c r="S158" s="63" t="s">
        <v>523</v>
      </c>
      <c r="T158" s="63" t="s">
        <v>524</v>
      </c>
      <c r="U158" s="63" t="s">
        <v>525</v>
      </c>
      <c r="V158" s="63" t="s">
        <v>526</v>
      </c>
      <c r="W158" s="63" t="s">
        <v>544</v>
      </c>
      <c r="X158" s="63" t="s">
        <v>734</v>
      </c>
      <c r="Y158" s="63">
        <v>5170559</v>
      </c>
      <c r="Z158" s="63">
        <v>0</v>
      </c>
      <c r="AA158" s="63">
        <v>5170559</v>
      </c>
      <c r="AB158" s="64">
        <v>42640</v>
      </c>
      <c r="AC158" s="64">
        <v>42653</v>
      </c>
      <c r="AD158" s="64">
        <v>43440.84238425926</v>
      </c>
      <c r="AE158" s="63" t="s">
        <v>1608</v>
      </c>
      <c r="AF158" s="63" t="s">
        <v>528</v>
      </c>
      <c r="AG158" s="63" t="s">
        <v>529</v>
      </c>
      <c r="AH158" s="64">
        <v>44302.825694444444</v>
      </c>
      <c r="AI158" s="64">
        <v>44302.822870370372</v>
      </c>
      <c r="AJ158" s="64" t="s">
        <v>486</v>
      </c>
      <c r="AK158" s="27"/>
      <c r="AL158" s="27"/>
      <c r="AM158" s="24" t="str">
        <f>IF(AG158="","",IFERROR(VLOOKUP($AG158,Listas!$C$1:$D$1000,2,0),"No existe"))</f>
        <v>No existe</v>
      </c>
      <c r="AN158" s="3">
        <f>IF(OR(AH158="",AI158=""),0,NETWORKDAYS.INTL(AH158,AI158,1,Listas!$A$2:$A$19)-1)</f>
        <v>0</v>
      </c>
      <c r="AO158" s="16" t="str">
        <f>IF(OR(AM158="",AM158="No existe"),"No",IF(AN158&gt;=VLOOKUP(AM158,Tabla!$C$5:$I$23,7,0),"Si","No"))</f>
        <v>No</v>
      </c>
      <c r="AP158" s="3">
        <f>IF(OR(AM158="",AM158="No existe"),0,IF(AN158=0,0,IF(AN158&gt;=VLOOKUP(AM158,Tabla!$C$5:$I$23,7,0),AN158-VLOOKUP(AM158,Tabla!$C$5:$I$23,7,0),0)+1))</f>
        <v>0</v>
      </c>
      <c r="AQ158" s="4">
        <f t="shared" si="19"/>
        <v>0</v>
      </c>
      <c r="AR158" s="4">
        <f t="shared" si="20"/>
        <v>0</v>
      </c>
      <c r="AS158" s="4">
        <f t="shared" si="21"/>
        <v>0</v>
      </c>
      <c r="AT158" s="4">
        <f t="shared" si="22"/>
        <v>0</v>
      </c>
      <c r="AU158" s="4">
        <f t="shared" si="23"/>
        <v>0</v>
      </c>
      <c r="AV158" s="4">
        <f t="shared" si="24"/>
        <v>0</v>
      </c>
      <c r="AW158" s="4"/>
      <c r="AX158" s="4"/>
      <c r="AY158" s="4">
        <f t="shared" si="25"/>
        <v>0</v>
      </c>
      <c r="AZ158" s="5">
        <v>37080</v>
      </c>
      <c r="BA158" s="6">
        <f t="shared" si="26"/>
        <v>0</v>
      </c>
      <c r="BB158" s="3">
        <f>IF(OR(AM158="",AM158="No existe"),0,IF(AP158&lt;=VLOOKUP(AM158,Tabla!$C$5:$I$23,2,0),1,2))</f>
        <v>0</v>
      </c>
    </row>
    <row r="159" spans="1:54" ht="15.75" hidden="1">
      <c r="A159" s="13">
        <f t="shared" si="27"/>
        <v>154</v>
      </c>
      <c r="B159" s="62" t="s">
        <v>1945</v>
      </c>
      <c r="C159" s="63" t="s">
        <v>1946</v>
      </c>
      <c r="D159" s="63" t="s">
        <v>384</v>
      </c>
      <c r="E159" s="63" t="s">
        <v>1947</v>
      </c>
      <c r="F159" s="63" t="s">
        <v>1948</v>
      </c>
      <c r="G159" s="63">
        <v>12235</v>
      </c>
      <c r="H159" s="63" t="s">
        <v>486</v>
      </c>
      <c r="I159" s="63" t="s">
        <v>385</v>
      </c>
      <c r="J159" s="63" t="s">
        <v>734</v>
      </c>
      <c r="K159" s="63" t="s">
        <v>1771</v>
      </c>
      <c r="L159" s="63" t="s">
        <v>1948</v>
      </c>
      <c r="M159" s="63" t="s">
        <v>1949</v>
      </c>
      <c r="N159" s="63" t="s">
        <v>1950</v>
      </c>
      <c r="O159" s="63" t="s">
        <v>1951</v>
      </c>
      <c r="P159" s="63" t="s">
        <v>1952</v>
      </c>
      <c r="Q159" s="63">
        <v>1</v>
      </c>
      <c r="R159" s="63" t="s">
        <v>547</v>
      </c>
      <c r="S159" s="63" t="s">
        <v>523</v>
      </c>
      <c r="T159" s="63" t="s">
        <v>524</v>
      </c>
      <c r="U159" s="63" t="s">
        <v>525</v>
      </c>
      <c r="V159" s="63" t="s">
        <v>526</v>
      </c>
      <c r="W159" s="63" t="s">
        <v>544</v>
      </c>
      <c r="X159" s="63" t="s">
        <v>734</v>
      </c>
      <c r="Y159" s="63">
        <v>5170559</v>
      </c>
      <c r="Z159" s="63">
        <v>0</v>
      </c>
      <c r="AA159" s="63">
        <v>5170559</v>
      </c>
      <c r="AB159" s="64">
        <v>42640</v>
      </c>
      <c r="AC159" s="64">
        <v>42653</v>
      </c>
      <c r="AD159" s="64">
        <v>43440.84238425926</v>
      </c>
      <c r="AE159" s="63" t="s">
        <v>1608</v>
      </c>
      <c r="AF159" s="63" t="s">
        <v>528</v>
      </c>
      <c r="AG159" s="63" t="s">
        <v>573</v>
      </c>
      <c r="AH159" s="64">
        <v>44302.825671296298</v>
      </c>
      <c r="AI159" s="64">
        <v>44302.822268518517</v>
      </c>
      <c r="AJ159" s="64" t="s">
        <v>486</v>
      </c>
      <c r="AK159" s="27"/>
      <c r="AL159" s="27"/>
      <c r="AM159" s="24" t="str">
        <f>IF(AG159="","",IFERROR(VLOOKUP($AG159,Listas!$C$1:$D$1000,2,0),"No existe"))</f>
        <v>No existe</v>
      </c>
      <c r="AN159" s="3">
        <f>IF(OR(AH159="",AI159=""),0,NETWORKDAYS.INTL(AH159,AI159,1,Listas!$A$2:$A$19)-1)</f>
        <v>0</v>
      </c>
      <c r="AO159" s="16" t="str">
        <f>IF(OR(AM159="",AM159="No existe"),"No",IF(AN159&gt;=VLOOKUP(AM159,Tabla!$C$5:$I$23,7,0),"Si","No"))</f>
        <v>No</v>
      </c>
      <c r="AP159" s="3">
        <f>IF(OR(AM159="",AM159="No existe"),0,IF(AN159=0,0,IF(AN159&gt;=VLOOKUP(AM159,Tabla!$C$5:$I$23,7,0),AN159-VLOOKUP(AM159,Tabla!$C$5:$I$23,7,0),0)+1))</f>
        <v>0</v>
      </c>
      <c r="AQ159" s="4">
        <f t="shared" si="19"/>
        <v>0</v>
      </c>
      <c r="AR159" s="4">
        <f t="shared" si="20"/>
        <v>0</v>
      </c>
      <c r="AS159" s="4">
        <f t="shared" si="21"/>
        <v>0</v>
      </c>
      <c r="AT159" s="4">
        <f t="shared" si="22"/>
        <v>0</v>
      </c>
      <c r="AU159" s="4">
        <f t="shared" si="23"/>
        <v>0</v>
      </c>
      <c r="AV159" s="4">
        <f t="shared" si="24"/>
        <v>0</v>
      </c>
      <c r="AW159" s="4"/>
      <c r="AX159" s="4"/>
      <c r="AY159" s="4">
        <f t="shared" si="25"/>
        <v>0</v>
      </c>
      <c r="AZ159" s="5">
        <v>37080</v>
      </c>
      <c r="BA159" s="6">
        <f t="shared" si="26"/>
        <v>0</v>
      </c>
      <c r="BB159" s="3">
        <f>IF(OR(AM159="",AM159="No existe"),0,IF(AP159&lt;=VLOOKUP(AM159,Tabla!$C$5:$I$23,2,0),1,2))</f>
        <v>0</v>
      </c>
    </row>
    <row r="160" spans="1:54" ht="15.75" hidden="1">
      <c r="A160" s="13">
        <f t="shared" si="27"/>
        <v>155</v>
      </c>
      <c r="B160" s="62" t="s">
        <v>472</v>
      </c>
      <c r="C160" s="63" t="s">
        <v>473</v>
      </c>
      <c r="D160" s="63" t="s">
        <v>384</v>
      </c>
      <c r="E160" s="63" t="s">
        <v>1144</v>
      </c>
      <c r="F160" s="63" t="s">
        <v>741</v>
      </c>
      <c r="G160" s="63">
        <v>31759</v>
      </c>
      <c r="H160" s="63" t="s">
        <v>486</v>
      </c>
      <c r="I160" s="63" t="s">
        <v>385</v>
      </c>
      <c r="J160" s="63" t="s">
        <v>637</v>
      </c>
      <c r="K160" s="63" t="s">
        <v>638</v>
      </c>
      <c r="L160" s="63" t="s">
        <v>741</v>
      </c>
      <c r="M160" s="63" t="s">
        <v>1145</v>
      </c>
      <c r="N160" s="63" t="s">
        <v>742</v>
      </c>
      <c r="O160" s="63" t="s">
        <v>1145</v>
      </c>
      <c r="P160" s="63" t="s">
        <v>742</v>
      </c>
      <c r="Q160" s="63">
        <v>1</v>
      </c>
      <c r="R160" s="63" t="s">
        <v>675</v>
      </c>
      <c r="S160" s="63" t="s">
        <v>523</v>
      </c>
      <c r="T160" s="63" t="s">
        <v>524</v>
      </c>
      <c r="U160" s="63" t="s">
        <v>525</v>
      </c>
      <c r="V160" s="63" t="s">
        <v>526</v>
      </c>
      <c r="W160" s="63" t="s">
        <v>544</v>
      </c>
      <c r="X160" s="63" t="s">
        <v>637</v>
      </c>
      <c r="Y160" s="63">
        <v>9049588</v>
      </c>
      <c r="Z160" s="63">
        <v>0</v>
      </c>
      <c r="AA160" s="63">
        <v>9049588</v>
      </c>
      <c r="AB160" s="64">
        <v>43488</v>
      </c>
      <c r="AC160" s="64">
        <v>43558</v>
      </c>
      <c r="AD160" s="64">
        <v>43567.345520833333</v>
      </c>
      <c r="AE160" s="63" t="s">
        <v>743</v>
      </c>
      <c r="AF160" s="63" t="s">
        <v>528</v>
      </c>
      <c r="AG160" s="63" t="s">
        <v>548</v>
      </c>
      <c r="AH160" s="64">
        <v>44302.815972222219</v>
      </c>
      <c r="AI160" s="64">
        <v>44305.812719907408</v>
      </c>
      <c r="AJ160" s="64" t="s">
        <v>486</v>
      </c>
      <c r="AK160" s="27"/>
      <c r="AL160" s="27"/>
      <c r="AM160" s="24" t="str">
        <f>IF(AG160="","",IFERROR(VLOOKUP($AG160,Listas!$C$1:$D$1000,2,0),"No existe"))</f>
        <v>No existe</v>
      </c>
      <c r="AN160" s="3">
        <f>IF(OR(AH160="",AI160=""),0,NETWORKDAYS.INTL(AH160,AI160,1,Listas!$A$2:$A$19)-1)</f>
        <v>1</v>
      </c>
      <c r="AO160" s="16" t="str">
        <f>IF(OR(AM160="",AM160="No existe"),"No",IF(AN160&gt;=VLOOKUP(AM160,Tabla!$C$5:$I$23,7,0),"Si","No"))</f>
        <v>No</v>
      </c>
      <c r="AP160" s="3">
        <f>IF(OR(AM160="",AM160="No existe"),0,IF(AN160=0,0,IF(AN160&gt;=VLOOKUP(AM160,Tabla!$C$5:$I$23,7,0),AN160-VLOOKUP(AM160,Tabla!$C$5:$I$23,7,0),0)+1))</f>
        <v>0</v>
      </c>
      <c r="AQ160" s="4">
        <f t="shared" si="19"/>
        <v>0</v>
      </c>
      <c r="AR160" s="4">
        <f t="shared" si="20"/>
        <v>0</v>
      </c>
      <c r="AS160" s="4">
        <f t="shared" si="21"/>
        <v>0</v>
      </c>
      <c r="AT160" s="4">
        <f t="shared" si="22"/>
        <v>0</v>
      </c>
      <c r="AU160" s="4">
        <f t="shared" si="23"/>
        <v>0</v>
      </c>
      <c r="AV160" s="4">
        <f t="shared" si="24"/>
        <v>0</v>
      </c>
      <c r="AW160" s="4"/>
      <c r="AX160" s="4"/>
      <c r="AY160" s="4">
        <f t="shared" si="25"/>
        <v>0</v>
      </c>
      <c r="AZ160" s="5">
        <v>37080</v>
      </c>
      <c r="BA160" s="6">
        <f t="shared" si="26"/>
        <v>0</v>
      </c>
      <c r="BB160" s="3">
        <f>IF(OR(AM160="",AM160="No existe"),0,IF(AP160&lt;=VLOOKUP(AM160,Tabla!$C$5:$I$23,2,0),1,2))</f>
        <v>0</v>
      </c>
    </row>
    <row r="161" spans="1:54" ht="15.75" hidden="1">
      <c r="A161" s="13">
        <f t="shared" si="27"/>
        <v>156</v>
      </c>
      <c r="B161" s="62" t="s">
        <v>1953</v>
      </c>
      <c r="C161" s="63" t="s">
        <v>1954</v>
      </c>
      <c r="D161" s="63" t="s">
        <v>385</v>
      </c>
      <c r="E161" s="63" t="s">
        <v>1955</v>
      </c>
      <c r="F161" s="63" t="s">
        <v>1956</v>
      </c>
      <c r="G161" s="63">
        <v>12318</v>
      </c>
      <c r="H161" s="63" t="s">
        <v>486</v>
      </c>
      <c r="I161" s="63" t="s">
        <v>385</v>
      </c>
      <c r="J161" s="63" t="s">
        <v>644</v>
      </c>
      <c r="K161" s="63" t="s">
        <v>486</v>
      </c>
      <c r="L161" s="63" t="s">
        <v>1956</v>
      </c>
      <c r="M161" s="63" t="s">
        <v>1957</v>
      </c>
      <c r="N161" s="63" t="s">
        <v>1958</v>
      </c>
      <c r="O161" s="63" t="s">
        <v>1957</v>
      </c>
      <c r="P161" s="63" t="s">
        <v>1958</v>
      </c>
      <c r="Q161" s="63">
        <v>1</v>
      </c>
      <c r="R161" s="63" t="s">
        <v>547</v>
      </c>
      <c r="S161" s="63" t="s">
        <v>523</v>
      </c>
      <c r="T161" s="63" t="s">
        <v>524</v>
      </c>
      <c r="U161" s="63" t="s">
        <v>525</v>
      </c>
      <c r="V161" s="63" t="s">
        <v>526</v>
      </c>
      <c r="W161" s="63" t="s">
        <v>544</v>
      </c>
      <c r="X161" s="63" t="s">
        <v>644</v>
      </c>
      <c r="Y161" s="63">
        <v>395695117</v>
      </c>
      <c r="Z161" s="63">
        <v>0</v>
      </c>
      <c r="AA161" s="63">
        <v>395695117</v>
      </c>
      <c r="AB161" s="64">
        <v>42692</v>
      </c>
      <c r="AC161" s="64">
        <v>42872</v>
      </c>
      <c r="AD161" s="64">
        <v>43440.848576388889</v>
      </c>
      <c r="AE161" s="63" t="s">
        <v>651</v>
      </c>
      <c r="AF161" s="63" t="s">
        <v>689</v>
      </c>
      <c r="AG161" s="63" t="s">
        <v>285</v>
      </c>
      <c r="AH161" s="64">
        <v>44302.815613425926</v>
      </c>
      <c r="AI161" s="64">
        <v>44302.812337962961</v>
      </c>
      <c r="AJ161" s="64" t="s">
        <v>486</v>
      </c>
      <c r="AK161" s="27"/>
      <c r="AL161" s="27"/>
      <c r="AM161" s="24" t="str">
        <f>IF(AG161="","",IFERROR(VLOOKUP($AG161,Listas!$C$1:$D$1000,2,0),"No existe"))</f>
        <v>PRUEBAS_PRACTICADAS</v>
      </c>
      <c r="AN161" s="3">
        <f>IF(OR(AH161="",AI161=""),0,NETWORKDAYS.INTL(AH161,AI161,1,Listas!$A$2:$A$19)-1)</f>
        <v>0</v>
      </c>
      <c r="AO161" s="16" t="str">
        <f>IF(OR(AM161="",AM161="No existe"),"No",IF(AN161&gt;=VLOOKUP(AM161,Tabla!$C$5:$I$23,7,0),"Si","No"))</f>
        <v>No</v>
      </c>
      <c r="AP161" s="3">
        <f>IF(OR(AM161="",AM161="No existe"),0,IF(AN161=0,0,IF(AN161&gt;=VLOOKUP(AM161,Tabla!$C$5:$I$23,7,0),AN161-VLOOKUP(AM161,Tabla!$C$5:$I$23,7,0),0)+1))</f>
        <v>0</v>
      </c>
      <c r="AQ161" s="4">
        <f t="shared" si="19"/>
        <v>0</v>
      </c>
      <c r="AR161" s="4">
        <f t="shared" si="20"/>
        <v>0</v>
      </c>
      <c r="AS161" s="4">
        <f t="shared" si="21"/>
        <v>0</v>
      </c>
      <c r="AT161" s="4">
        <f t="shared" si="22"/>
        <v>0</v>
      </c>
      <c r="AU161" s="4">
        <f t="shared" si="23"/>
        <v>0</v>
      </c>
      <c r="AV161" s="4">
        <f t="shared" si="24"/>
        <v>0</v>
      </c>
      <c r="AW161" s="4"/>
      <c r="AX161" s="4"/>
      <c r="AY161" s="4">
        <f t="shared" si="25"/>
        <v>0</v>
      </c>
      <c r="AZ161" s="5">
        <v>37080</v>
      </c>
      <c r="BA161" s="6">
        <f t="shared" si="26"/>
        <v>0</v>
      </c>
      <c r="BB161" s="3">
        <f>IF(OR(AM161="",AM161="No existe"),0,IF(AP161&lt;=VLOOKUP(AM161,Tabla!$C$5:$I$23,2,0),1,2))</f>
        <v>1</v>
      </c>
    </row>
    <row r="162" spans="1:54" ht="15.75" hidden="1">
      <c r="A162" s="13">
        <f t="shared" si="27"/>
        <v>157</v>
      </c>
      <c r="B162" s="62" t="s">
        <v>1777</v>
      </c>
      <c r="C162" s="63" t="s">
        <v>1778</v>
      </c>
      <c r="D162" s="63" t="s">
        <v>384</v>
      </c>
      <c r="E162" s="63" t="s">
        <v>1779</v>
      </c>
      <c r="F162" s="63" t="s">
        <v>1780</v>
      </c>
      <c r="G162" s="63">
        <v>3918</v>
      </c>
      <c r="H162" s="63" t="s">
        <v>486</v>
      </c>
      <c r="I162" s="63" t="s">
        <v>1781</v>
      </c>
      <c r="J162" s="63" t="s">
        <v>577</v>
      </c>
      <c r="K162" s="63" t="s">
        <v>578</v>
      </c>
      <c r="L162" s="63" t="s">
        <v>1780</v>
      </c>
      <c r="M162" s="63" t="s">
        <v>1782</v>
      </c>
      <c r="N162" s="63" t="s">
        <v>1783</v>
      </c>
      <c r="O162" s="63" t="s">
        <v>1784</v>
      </c>
      <c r="P162" s="63" t="s">
        <v>1785</v>
      </c>
      <c r="Q162" s="63">
        <v>1</v>
      </c>
      <c r="R162" s="63" t="s">
        <v>1786</v>
      </c>
      <c r="S162" s="63" t="s">
        <v>523</v>
      </c>
      <c r="T162" s="63" t="s">
        <v>524</v>
      </c>
      <c r="U162" s="63" t="s">
        <v>525</v>
      </c>
      <c r="V162" s="63" t="s">
        <v>565</v>
      </c>
      <c r="W162" s="63" t="s">
        <v>566</v>
      </c>
      <c r="X162" s="63" t="s">
        <v>577</v>
      </c>
      <c r="Y162" s="63">
        <v>7087850</v>
      </c>
      <c r="Z162" s="63">
        <v>7111967</v>
      </c>
      <c r="AA162" s="63">
        <v>7087850</v>
      </c>
      <c r="AB162" s="64">
        <v>42383</v>
      </c>
      <c r="AC162" s="64">
        <v>42444</v>
      </c>
      <c r="AD162" s="64">
        <v>43436.251909722225</v>
      </c>
      <c r="AE162" s="63" t="s">
        <v>594</v>
      </c>
      <c r="AF162" s="63" t="s">
        <v>528</v>
      </c>
      <c r="AG162" s="63" t="s">
        <v>37</v>
      </c>
      <c r="AH162" s="64">
        <v>44302.784641203703</v>
      </c>
      <c r="AI162" s="64">
        <v>44302.781273148146</v>
      </c>
      <c r="AJ162" s="64" t="s">
        <v>486</v>
      </c>
      <c r="AK162" s="27"/>
      <c r="AL162" s="27"/>
      <c r="AM162" s="24" t="str">
        <f>IF(AG162="","",IFERROR(VLOOKUP($AG162,Listas!$C$1:$D$1000,2,0),"No existe"))</f>
        <v>ACTUACIONES</v>
      </c>
      <c r="AN162" s="3">
        <f>IF(OR(AH162="",AI162=""),0,NETWORKDAYS.INTL(AH162,AI162,1,Listas!$A$2:$A$19)-1)</f>
        <v>0</v>
      </c>
      <c r="AO162" s="16" t="str">
        <f>IF(OR(AM162="",AM162="No existe"),"No",IF(AN162&gt;=VLOOKUP(AM162,Tabla!$C$5:$I$23,7,0),"Si","No"))</f>
        <v>No</v>
      </c>
      <c r="AP162" s="3">
        <f>IF(OR(AM162="",AM162="No existe"),0,IF(AN162=0,0,IF(AN162&gt;=VLOOKUP(AM162,Tabla!$C$5:$I$23,7,0),AN162-VLOOKUP(AM162,Tabla!$C$5:$I$23,7,0),0)+1))</f>
        <v>0</v>
      </c>
      <c r="AQ162" s="4">
        <f t="shared" si="19"/>
        <v>0</v>
      </c>
      <c r="AR162" s="4">
        <f t="shared" si="20"/>
        <v>0</v>
      </c>
      <c r="AS162" s="4">
        <f t="shared" si="21"/>
        <v>0</v>
      </c>
      <c r="AT162" s="4">
        <f t="shared" si="22"/>
        <v>0</v>
      </c>
      <c r="AU162" s="4">
        <f t="shared" si="23"/>
        <v>0</v>
      </c>
      <c r="AV162" s="4">
        <f t="shared" si="24"/>
        <v>0</v>
      </c>
      <c r="AW162" s="4"/>
      <c r="AX162" s="4"/>
      <c r="AY162" s="4">
        <f t="shared" si="25"/>
        <v>0</v>
      </c>
      <c r="AZ162" s="5">
        <v>37080</v>
      </c>
      <c r="BA162" s="6">
        <f t="shared" si="26"/>
        <v>0</v>
      </c>
      <c r="BB162" s="3">
        <f>IF(OR(AM162="",AM162="No existe"),0,IF(AP162&lt;=VLOOKUP(AM162,Tabla!$C$5:$I$23,2,0),1,2))</f>
        <v>1</v>
      </c>
    </row>
    <row r="163" spans="1:54" ht="15.75" hidden="1">
      <c r="A163" s="13">
        <f t="shared" si="27"/>
        <v>158</v>
      </c>
      <c r="B163" s="62" t="s">
        <v>1787</v>
      </c>
      <c r="C163" s="63" t="s">
        <v>1788</v>
      </c>
      <c r="D163" s="63" t="s">
        <v>385</v>
      </c>
      <c r="E163" s="63" t="s">
        <v>1789</v>
      </c>
      <c r="F163" s="63" t="s">
        <v>1790</v>
      </c>
      <c r="G163" s="63">
        <v>12501</v>
      </c>
      <c r="H163" s="63" t="s">
        <v>486</v>
      </c>
      <c r="I163" s="63" t="s">
        <v>385</v>
      </c>
      <c r="J163" s="63" t="s">
        <v>734</v>
      </c>
      <c r="K163" s="63" t="s">
        <v>1771</v>
      </c>
      <c r="L163" s="63" t="s">
        <v>1790</v>
      </c>
      <c r="M163" s="63" t="s">
        <v>1791</v>
      </c>
      <c r="N163" s="63" t="s">
        <v>1792</v>
      </c>
      <c r="O163" s="63" t="s">
        <v>1793</v>
      </c>
      <c r="P163" s="63" t="s">
        <v>1794</v>
      </c>
      <c r="Q163" s="63">
        <v>1</v>
      </c>
      <c r="R163" s="63" t="s">
        <v>761</v>
      </c>
      <c r="S163" s="63" t="s">
        <v>523</v>
      </c>
      <c r="T163" s="63" t="s">
        <v>524</v>
      </c>
      <c r="U163" s="63" t="s">
        <v>525</v>
      </c>
      <c r="V163" s="63" t="s">
        <v>565</v>
      </c>
      <c r="W163" s="63" t="s">
        <v>566</v>
      </c>
      <c r="X163" s="63" t="s">
        <v>734</v>
      </c>
      <c r="Y163" s="63">
        <v>63157007</v>
      </c>
      <c r="Z163" s="63">
        <v>60392482</v>
      </c>
      <c r="AA163" s="63">
        <v>63157007</v>
      </c>
      <c r="AB163" s="64">
        <v>42964</v>
      </c>
      <c r="AC163" s="64">
        <v>43034</v>
      </c>
      <c r="AD163" s="64">
        <v>43440.862407407411</v>
      </c>
      <c r="AE163" s="63" t="s">
        <v>688</v>
      </c>
      <c r="AF163" s="63" t="s">
        <v>528</v>
      </c>
      <c r="AG163" s="63" t="s">
        <v>37</v>
      </c>
      <c r="AH163" s="64">
        <v>44302.779166666667</v>
      </c>
      <c r="AI163" s="64">
        <v>44302.776319444441</v>
      </c>
      <c r="AJ163" s="64" t="s">
        <v>486</v>
      </c>
      <c r="AK163" s="27"/>
      <c r="AL163" s="27"/>
      <c r="AM163" s="24" t="str">
        <f>IF(AG163="","",IFERROR(VLOOKUP($AG163,Listas!$C$1:$D$1000,2,0),"No existe"))</f>
        <v>ACTUACIONES</v>
      </c>
      <c r="AN163" s="3">
        <f>IF(OR(AH163="",AI163=""),0,NETWORKDAYS.INTL(AH163,AI163,1,Listas!$A$2:$A$19)-1)</f>
        <v>0</v>
      </c>
      <c r="AO163" s="16" t="str">
        <f>IF(OR(AM163="",AM163="No existe"),"No",IF(AN163&gt;=VLOOKUP(AM163,Tabla!$C$5:$I$23,7,0),"Si","No"))</f>
        <v>No</v>
      </c>
      <c r="AP163" s="3">
        <f>IF(OR(AM163="",AM163="No existe"),0,IF(AN163=0,0,IF(AN163&gt;=VLOOKUP(AM163,Tabla!$C$5:$I$23,7,0),AN163-VLOOKUP(AM163,Tabla!$C$5:$I$23,7,0),0)+1))</f>
        <v>0</v>
      </c>
      <c r="AQ163" s="4">
        <f t="shared" si="19"/>
        <v>0</v>
      </c>
      <c r="AR163" s="4">
        <f t="shared" si="20"/>
        <v>0</v>
      </c>
      <c r="AS163" s="4">
        <f t="shared" si="21"/>
        <v>0</v>
      </c>
      <c r="AT163" s="4">
        <f t="shared" si="22"/>
        <v>0</v>
      </c>
      <c r="AU163" s="4">
        <f t="shared" si="23"/>
        <v>0</v>
      </c>
      <c r="AV163" s="4">
        <f t="shared" si="24"/>
        <v>0</v>
      </c>
      <c r="AW163" s="4"/>
      <c r="AX163" s="4"/>
      <c r="AY163" s="4">
        <f t="shared" si="25"/>
        <v>0</v>
      </c>
      <c r="AZ163" s="5">
        <v>37080</v>
      </c>
      <c r="BA163" s="6">
        <f t="shared" si="26"/>
        <v>0</v>
      </c>
      <c r="BB163" s="3">
        <f>IF(OR(AM163="",AM163="No existe"),0,IF(AP163&lt;=VLOOKUP(AM163,Tabla!$C$5:$I$23,2,0),1,2))</f>
        <v>1</v>
      </c>
    </row>
    <row r="164" spans="1:54" ht="15.75" hidden="1">
      <c r="A164" s="13">
        <f t="shared" si="27"/>
        <v>159</v>
      </c>
      <c r="B164" s="62" t="s">
        <v>1795</v>
      </c>
      <c r="C164" s="63" t="s">
        <v>1796</v>
      </c>
      <c r="D164" s="63" t="s">
        <v>384</v>
      </c>
      <c r="E164" s="63" t="s">
        <v>1797</v>
      </c>
      <c r="F164" s="63" t="s">
        <v>1798</v>
      </c>
      <c r="G164" s="63">
        <v>31587</v>
      </c>
      <c r="H164" s="63" t="s">
        <v>486</v>
      </c>
      <c r="I164" s="63" t="s">
        <v>394</v>
      </c>
      <c r="J164" s="63" t="s">
        <v>682</v>
      </c>
      <c r="K164" s="63" t="s">
        <v>486</v>
      </c>
      <c r="L164" s="63" t="s">
        <v>1798</v>
      </c>
      <c r="M164" s="63" t="s">
        <v>1799</v>
      </c>
      <c r="N164" s="63" t="s">
        <v>1800</v>
      </c>
      <c r="O164" s="63" t="s">
        <v>1799</v>
      </c>
      <c r="P164" s="63" t="s">
        <v>1800</v>
      </c>
      <c r="Q164" s="63">
        <v>1</v>
      </c>
      <c r="R164" s="63" t="s">
        <v>1801</v>
      </c>
      <c r="S164" s="63" t="s">
        <v>523</v>
      </c>
      <c r="T164" s="63" t="s">
        <v>524</v>
      </c>
      <c r="U164" s="63" t="s">
        <v>525</v>
      </c>
      <c r="V164" s="63" t="s">
        <v>565</v>
      </c>
      <c r="W164" s="63" t="s">
        <v>566</v>
      </c>
      <c r="X164" s="63" t="s">
        <v>682</v>
      </c>
      <c r="Y164" s="63">
        <v>83639716</v>
      </c>
      <c r="Z164" s="63">
        <v>0</v>
      </c>
      <c r="AA164" s="63">
        <v>83639716</v>
      </c>
      <c r="AB164" s="64">
        <v>43480</v>
      </c>
      <c r="AC164" s="64">
        <v>43507</v>
      </c>
      <c r="AD164" s="64">
        <v>43565.347314814811</v>
      </c>
      <c r="AE164" s="63" t="s">
        <v>1802</v>
      </c>
      <c r="AF164" s="63" t="s">
        <v>528</v>
      </c>
      <c r="AG164" s="63" t="s">
        <v>37</v>
      </c>
      <c r="AH164" s="64">
        <v>44302.772916666669</v>
      </c>
      <c r="AI164" s="64">
        <v>44302.770277777781</v>
      </c>
      <c r="AJ164" s="64" t="s">
        <v>486</v>
      </c>
      <c r="AK164" s="27"/>
      <c r="AL164" s="27"/>
      <c r="AM164" s="24" t="str">
        <f>IF(AG164="","",IFERROR(VLOOKUP($AG164,Listas!$C$1:$D$1000,2,0),"No existe"))</f>
        <v>ACTUACIONES</v>
      </c>
      <c r="AN164" s="3">
        <f>IF(OR(AH164="",AI164=""),0,NETWORKDAYS.INTL(AH164,AI164,1,Listas!$A$2:$A$19)-1)</f>
        <v>0</v>
      </c>
      <c r="AO164" s="16" t="str">
        <f>IF(OR(AM164="",AM164="No existe"),"No",IF(AN164&gt;=VLOOKUP(AM164,Tabla!$C$5:$I$23,7,0),"Si","No"))</f>
        <v>No</v>
      </c>
      <c r="AP164" s="3">
        <f>IF(OR(AM164="",AM164="No existe"),0,IF(AN164=0,0,IF(AN164&gt;=VLOOKUP(AM164,Tabla!$C$5:$I$23,7,0),AN164-VLOOKUP(AM164,Tabla!$C$5:$I$23,7,0),0)+1))</f>
        <v>0</v>
      </c>
      <c r="AQ164" s="4">
        <f t="shared" si="19"/>
        <v>0</v>
      </c>
      <c r="AR164" s="4">
        <f t="shared" si="20"/>
        <v>0</v>
      </c>
      <c r="AS164" s="4">
        <f t="shared" si="21"/>
        <v>0</v>
      </c>
      <c r="AT164" s="4">
        <f t="shared" si="22"/>
        <v>0</v>
      </c>
      <c r="AU164" s="4">
        <f t="shared" si="23"/>
        <v>0</v>
      </c>
      <c r="AV164" s="4">
        <f t="shared" si="24"/>
        <v>0</v>
      </c>
      <c r="AW164" s="4"/>
      <c r="AX164" s="4"/>
      <c r="AY164" s="4">
        <f t="shared" si="25"/>
        <v>0</v>
      </c>
      <c r="AZ164" s="5">
        <v>37080</v>
      </c>
      <c r="BA164" s="6">
        <f t="shared" si="26"/>
        <v>0</v>
      </c>
      <c r="BB164" s="3">
        <f>IF(OR(AM164="",AM164="No existe"),0,IF(AP164&lt;=VLOOKUP(AM164,Tabla!$C$5:$I$23,2,0),1,2))</f>
        <v>1</v>
      </c>
    </row>
    <row r="165" spans="1:54" ht="15.75" hidden="1">
      <c r="A165" s="13">
        <f t="shared" si="27"/>
        <v>160</v>
      </c>
      <c r="B165" s="62" t="s">
        <v>1959</v>
      </c>
      <c r="C165" s="63" t="s">
        <v>1960</v>
      </c>
      <c r="D165" s="63" t="s">
        <v>384</v>
      </c>
      <c r="E165" s="63" t="s">
        <v>1961</v>
      </c>
      <c r="F165" s="63" t="s">
        <v>1962</v>
      </c>
      <c r="G165" s="63">
        <v>21722</v>
      </c>
      <c r="H165" s="63" t="s">
        <v>486</v>
      </c>
      <c r="I165" s="63" t="s">
        <v>385</v>
      </c>
      <c r="J165" s="63" t="s">
        <v>542</v>
      </c>
      <c r="K165" s="63" t="s">
        <v>543</v>
      </c>
      <c r="L165" s="63" t="s">
        <v>1962</v>
      </c>
      <c r="M165" s="63" t="s">
        <v>1963</v>
      </c>
      <c r="N165" s="63" t="s">
        <v>1964</v>
      </c>
      <c r="O165" s="63" t="s">
        <v>1963</v>
      </c>
      <c r="P165" s="63" t="s">
        <v>1964</v>
      </c>
      <c r="Q165" s="63">
        <v>1</v>
      </c>
      <c r="R165" s="63" t="s">
        <v>704</v>
      </c>
      <c r="S165" s="63" t="s">
        <v>523</v>
      </c>
      <c r="T165" s="63" t="s">
        <v>524</v>
      </c>
      <c r="U165" s="63" t="s">
        <v>525</v>
      </c>
      <c r="V165" s="63" t="s">
        <v>542</v>
      </c>
      <c r="W165" s="63" t="s">
        <v>544</v>
      </c>
      <c r="X165" s="63" t="s">
        <v>542</v>
      </c>
      <c r="Y165" s="63">
        <v>13364723</v>
      </c>
      <c r="Z165" s="63">
        <v>12678035</v>
      </c>
      <c r="AA165" s="63">
        <v>13364723</v>
      </c>
      <c r="AB165" s="64">
        <v>42480</v>
      </c>
      <c r="AC165" s="64">
        <v>43336</v>
      </c>
      <c r="AD165" s="64">
        <v>43501.730312500003</v>
      </c>
      <c r="AE165" s="63" t="s">
        <v>706</v>
      </c>
      <c r="AF165" s="63" t="s">
        <v>535</v>
      </c>
      <c r="AG165" s="63" t="s">
        <v>139</v>
      </c>
      <c r="AH165" s="64">
        <v>44302.716192129628</v>
      </c>
      <c r="AI165" s="64">
        <v>44302.712627314817</v>
      </c>
      <c r="AJ165" s="64" t="s">
        <v>486</v>
      </c>
      <c r="AK165" s="27"/>
      <c r="AL165" s="27"/>
      <c r="AM165" s="24" t="str">
        <f>IF(AG165="","",IFERROR(VLOOKUP($AG165,Listas!$C$1:$D$1000,2,0),"No existe"))</f>
        <v>LIQUIDACIÓN_DEL_CREDITO</v>
      </c>
      <c r="AN165" s="3">
        <f>IF(OR(AH165="",AI165=""),0,NETWORKDAYS.INTL(AH165,AI165,1,Listas!$A$2:$A$19)-1)</f>
        <v>0</v>
      </c>
      <c r="AO165" s="16" t="str">
        <f>IF(OR(AM165="",AM165="No existe"),"No",IF(AN165&gt;=VLOOKUP(AM165,Tabla!$C$5:$I$23,7,0),"Si","No"))</f>
        <v>No</v>
      </c>
      <c r="AP165" s="3">
        <f>IF(OR(AM165="",AM165="No existe"),0,IF(AN165=0,0,IF(AN165&gt;=VLOOKUP(AM165,Tabla!$C$5:$I$23,7,0),AN165-VLOOKUP(AM165,Tabla!$C$5:$I$23,7,0),0)+1))</f>
        <v>0</v>
      </c>
      <c r="AQ165" s="4">
        <f t="shared" si="19"/>
        <v>0</v>
      </c>
      <c r="AR165" s="4">
        <f t="shared" si="20"/>
        <v>0</v>
      </c>
      <c r="AS165" s="4">
        <f t="shared" si="21"/>
        <v>0</v>
      </c>
      <c r="AT165" s="4">
        <f t="shared" si="22"/>
        <v>0</v>
      </c>
      <c r="AU165" s="4">
        <f t="shared" si="23"/>
        <v>0</v>
      </c>
      <c r="AV165" s="4">
        <f t="shared" si="24"/>
        <v>0</v>
      </c>
      <c r="AW165" s="4"/>
      <c r="AX165" s="4"/>
      <c r="AY165" s="4">
        <f t="shared" si="25"/>
        <v>0</v>
      </c>
      <c r="AZ165" s="5">
        <v>37080</v>
      </c>
      <c r="BA165" s="6">
        <f t="shared" si="26"/>
        <v>0</v>
      </c>
      <c r="BB165" s="3">
        <f>IF(OR(AM165="",AM165="No existe"),0,IF(AP165&lt;=VLOOKUP(AM165,Tabla!$C$5:$I$23,2,0),1,2))</f>
        <v>1</v>
      </c>
    </row>
    <row r="166" spans="1:54" ht="15.75" hidden="1">
      <c r="A166" s="13">
        <f t="shared" si="27"/>
        <v>161</v>
      </c>
      <c r="B166" s="62" t="s">
        <v>1033</v>
      </c>
      <c r="C166" s="63" t="s">
        <v>1034</v>
      </c>
      <c r="D166" s="63" t="s">
        <v>385</v>
      </c>
      <c r="E166" s="63" t="s">
        <v>1035</v>
      </c>
      <c r="F166" s="63" t="s">
        <v>1036</v>
      </c>
      <c r="G166" s="63">
        <v>212</v>
      </c>
      <c r="H166" s="63" t="s">
        <v>486</v>
      </c>
      <c r="I166" s="63" t="s">
        <v>385</v>
      </c>
      <c r="J166" s="63" t="s">
        <v>530</v>
      </c>
      <c r="K166" s="63" t="s">
        <v>486</v>
      </c>
      <c r="L166" s="63" t="s">
        <v>1036</v>
      </c>
      <c r="M166" s="63" t="s">
        <v>531</v>
      </c>
      <c r="N166" s="63" t="s">
        <v>532</v>
      </c>
      <c r="O166" s="63" t="s">
        <v>1037</v>
      </c>
      <c r="P166" s="63" t="s">
        <v>1038</v>
      </c>
      <c r="Q166" s="63">
        <v>1</v>
      </c>
      <c r="R166" s="63" t="s">
        <v>533</v>
      </c>
      <c r="S166" s="63" t="s">
        <v>523</v>
      </c>
      <c r="T166" s="63" t="s">
        <v>524</v>
      </c>
      <c r="U166" s="63" t="s">
        <v>525</v>
      </c>
      <c r="V166" s="63" t="s">
        <v>526</v>
      </c>
      <c r="W166" s="63" t="s">
        <v>527</v>
      </c>
      <c r="X166" s="63" t="s">
        <v>530</v>
      </c>
      <c r="Y166" s="63">
        <v>38280858</v>
      </c>
      <c r="Z166" s="63">
        <v>0</v>
      </c>
      <c r="AA166" s="63">
        <v>38280858</v>
      </c>
      <c r="AB166" s="64">
        <v>43320</v>
      </c>
      <c r="AC166" s="64">
        <v>43357</v>
      </c>
      <c r="AD166" s="64">
        <v>43423.778715277775</v>
      </c>
      <c r="AE166" s="63" t="s">
        <v>534</v>
      </c>
      <c r="AF166" s="63" t="s">
        <v>535</v>
      </c>
      <c r="AG166" s="63" t="s">
        <v>40</v>
      </c>
      <c r="AH166" s="64">
        <v>44302.691851851851</v>
      </c>
      <c r="AI166" s="64">
        <v>44302.688692129632</v>
      </c>
      <c r="AJ166" s="64" t="s">
        <v>486</v>
      </c>
      <c r="AK166" s="27"/>
      <c r="AL166" s="27"/>
      <c r="AM166" s="24" t="str">
        <f>IF(AG166="","",IFERROR(VLOOKUP($AG166,Listas!$C$1:$D$1000,2,0),"No existe"))</f>
        <v>ACTUACIONES</v>
      </c>
      <c r="AN166" s="3">
        <f>IF(OR(AH166="",AI166=""),0,NETWORKDAYS.INTL(AH166,AI166,1,Listas!$A$2:$A$19)-1)</f>
        <v>0</v>
      </c>
      <c r="AO166" s="16" t="str">
        <f>IF(OR(AM166="",AM166="No existe"),"No",IF(AN166&gt;=VLOOKUP(AM166,Tabla!$C$5:$I$23,7,0),"Si","No"))</f>
        <v>No</v>
      </c>
      <c r="AP166" s="3">
        <f>IF(OR(AM166="",AM166="No existe"),0,IF(AN166=0,0,IF(AN166&gt;=VLOOKUP(AM166,Tabla!$C$5:$I$23,7,0),AN166-VLOOKUP(AM166,Tabla!$C$5:$I$23,7,0),0)+1))</f>
        <v>0</v>
      </c>
      <c r="AQ166" s="4">
        <f t="shared" si="19"/>
        <v>0</v>
      </c>
      <c r="AR166" s="4">
        <f t="shared" si="20"/>
        <v>0</v>
      </c>
      <c r="AS166" s="4">
        <f t="shared" si="21"/>
        <v>0</v>
      </c>
      <c r="AT166" s="4">
        <f t="shared" si="22"/>
        <v>0</v>
      </c>
      <c r="AU166" s="4">
        <f t="shared" si="23"/>
        <v>0</v>
      </c>
      <c r="AV166" s="4">
        <f t="shared" si="24"/>
        <v>0</v>
      </c>
      <c r="AW166" s="4"/>
      <c r="AX166" s="4"/>
      <c r="AY166" s="4">
        <f t="shared" si="25"/>
        <v>0</v>
      </c>
      <c r="AZ166" s="5">
        <v>37080</v>
      </c>
      <c r="BA166" s="6">
        <f t="shared" si="26"/>
        <v>0</v>
      </c>
      <c r="BB166" s="3">
        <f>IF(OR(AM166="",AM166="No existe"),0,IF(AP166&lt;=VLOOKUP(AM166,Tabla!$C$5:$I$23,2,0),1,2))</f>
        <v>1</v>
      </c>
    </row>
    <row r="167" spans="1:54" ht="15.75" hidden="1">
      <c r="A167" s="13">
        <f t="shared" si="27"/>
        <v>162</v>
      </c>
      <c r="B167" s="62" t="s">
        <v>1033</v>
      </c>
      <c r="C167" s="63" t="s">
        <v>1034</v>
      </c>
      <c r="D167" s="63" t="s">
        <v>385</v>
      </c>
      <c r="E167" s="63" t="s">
        <v>1035</v>
      </c>
      <c r="F167" s="63" t="s">
        <v>1036</v>
      </c>
      <c r="G167" s="63">
        <v>212</v>
      </c>
      <c r="H167" s="63" t="s">
        <v>486</v>
      </c>
      <c r="I167" s="63" t="s">
        <v>385</v>
      </c>
      <c r="J167" s="63" t="s">
        <v>530</v>
      </c>
      <c r="K167" s="63" t="s">
        <v>486</v>
      </c>
      <c r="L167" s="63" t="s">
        <v>1036</v>
      </c>
      <c r="M167" s="63" t="s">
        <v>531</v>
      </c>
      <c r="N167" s="63" t="s">
        <v>532</v>
      </c>
      <c r="O167" s="63" t="s">
        <v>1037</v>
      </c>
      <c r="P167" s="63" t="s">
        <v>1038</v>
      </c>
      <c r="Q167" s="63">
        <v>1</v>
      </c>
      <c r="R167" s="63" t="s">
        <v>533</v>
      </c>
      <c r="S167" s="63" t="s">
        <v>523</v>
      </c>
      <c r="T167" s="63" t="s">
        <v>524</v>
      </c>
      <c r="U167" s="63" t="s">
        <v>525</v>
      </c>
      <c r="V167" s="63" t="s">
        <v>526</v>
      </c>
      <c r="W167" s="63" t="s">
        <v>527</v>
      </c>
      <c r="X167" s="63" t="s">
        <v>530</v>
      </c>
      <c r="Y167" s="63">
        <v>38280858</v>
      </c>
      <c r="Z167" s="63">
        <v>0</v>
      </c>
      <c r="AA167" s="63">
        <v>38280858</v>
      </c>
      <c r="AB167" s="64">
        <v>43320</v>
      </c>
      <c r="AC167" s="64">
        <v>43357</v>
      </c>
      <c r="AD167" s="64">
        <v>43423.778715277775</v>
      </c>
      <c r="AE167" s="63" t="s">
        <v>534</v>
      </c>
      <c r="AF167" s="63" t="s">
        <v>535</v>
      </c>
      <c r="AG167" s="63" t="s">
        <v>342</v>
      </c>
      <c r="AH167" s="64">
        <v>44302.69085648148</v>
      </c>
      <c r="AI167" s="64">
        <v>44302.687523148146</v>
      </c>
      <c r="AJ167" s="64">
        <v>44302.750694444447</v>
      </c>
      <c r="AK167" s="27"/>
      <c r="AL167" s="27"/>
      <c r="AM167" s="24" t="str">
        <f>IF(AG167="","",IFERROR(VLOOKUP($AG167,Listas!$C$1:$D$1000,2,0),"No existe"))</f>
        <v>ACTUACIONES</v>
      </c>
      <c r="AN167" s="3">
        <f>IF(OR(AH167="",AI167=""),0,NETWORKDAYS.INTL(AH167,AI167,1,Listas!$A$2:$A$19)-1)</f>
        <v>0</v>
      </c>
      <c r="AO167" s="16" t="str">
        <f>IF(OR(AM167="",AM167="No existe"),"No",IF(AN167&gt;=VLOOKUP(AM167,Tabla!$C$5:$I$23,7,0),"Si","No"))</f>
        <v>No</v>
      </c>
      <c r="AP167" s="3">
        <f>IF(OR(AM167="",AM167="No existe"),0,IF(AN167=0,0,IF(AN167&gt;=VLOOKUP(AM167,Tabla!$C$5:$I$23,7,0),AN167-VLOOKUP(AM167,Tabla!$C$5:$I$23,7,0),0)+1))</f>
        <v>0</v>
      </c>
      <c r="AQ167" s="4">
        <f t="shared" si="19"/>
        <v>0</v>
      </c>
      <c r="AR167" s="4">
        <f t="shared" si="20"/>
        <v>0</v>
      </c>
      <c r="AS167" s="4">
        <f t="shared" si="21"/>
        <v>0</v>
      </c>
      <c r="AT167" s="4">
        <f t="shared" si="22"/>
        <v>0</v>
      </c>
      <c r="AU167" s="4">
        <f t="shared" si="23"/>
        <v>0</v>
      </c>
      <c r="AV167" s="4">
        <f t="shared" si="24"/>
        <v>0</v>
      </c>
      <c r="AW167" s="4"/>
      <c r="AX167" s="4"/>
      <c r="AY167" s="4">
        <f t="shared" si="25"/>
        <v>0</v>
      </c>
      <c r="AZ167" s="5">
        <v>37080</v>
      </c>
      <c r="BA167" s="6">
        <f t="shared" si="26"/>
        <v>0</v>
      </c>
      <c r="BB167" s="3">
        <f>IF(OR(AM167="",AM167="No existe"),0,IF(AP167&lt;=VLOOKUP(AM167,Tabla!$C$5:$I$23,2,0),1,2))</f>
        <v>1</v>
      </c>
    </row>
    <row r="168" spans="1:54" ht="15.75" hidden="1">
      <c r="A168" s="13">
        <f t="shared" si="27"/>
        <v>163</v>
      </c>
      <c r="B168" s="62" t="s">
        <v>1839</v>
      </c>
      <c r="C168" s="63" t="s">
        <v>1840</v>
      </c>
      <c r="D168" s="63" t="s">
        <v>384</v>
      </c>
      <c r="E168" s="63" t="s">
        <v>1841</v>
      </c>
      <c r="F168" s="63" t="s">
        <v>1842</v>
      </c>
      <c r="G168" s="63">
        <v>31715</v>
      </c>
      <c r="H168" s="63" t="s">
        <v>486</v>
      </c>
      <c r="I168" s="63" t="s">
        <v>1781</v>
      </c>
      <c r="J168" s="63" t="s">
        <v>682</v>
      </c>
      <c r="K168" s="63" t="s">
        <v>486</v>
      </c>
      <c r="L168" s="63" t="s">
        <v>1843</v>
      </c>
      <c r="M168" s="63" t="s">
        <v>1844</v>
      </c>
      <c r="N168" s="63" t="s">
        <v>1845</v>
      </c>
      <c r="O168" s="63" t="s">
        <v>1844</v>
      </c>
      <c r="P168" s="63" t="s">
        <v>1845</v>
      </c>
      <c r="Q168" s="63">
        <v>1</v>
      </c>
      <c r="R168" s="63" t="s">
        <v>733</v>
      </c>
      <c r="S168" s="63" t="s">
        <v>523</v>
      </c>
      <c r="T168" s="63" t="s">
        <v>524</v>
      </c>
      <c r="U168" s="63" t="s">
        <v>525</v>
      </c>
      <c r="V168" s="63" t="s">
        <v>526</v>
      </c>
      <c r="W168" s="63" t="s">
        <v>544</v>
      </c>
      <c r="X168" s="63" t="s">
        <v>682</v>
      </c>
      <c r="Y168" s="63">
        <v>249997440</v>
      </c>
      <c r="Z168" s="63">
        <v>0</v>
      </c>
      <c r="AA168" s="63">
        <v>249997440</v>
      </c>
      <c r="AB168" s="64">
        <v>43333</v>
      </c>
      <c r="AC168" s="64">
        <v>43424</v>
      </c>
      <c r="AD168" s="64">
        <v>43566.615960648145</v>
      </c>
      <c r="AE168" s="63" t="s">
        <v>725</v>
      </c>
      <c r="AF168" s="63" t="s">
        <v>596</v>
      </c>
      <c r="AG168" s="63" t="s">
        <v>55</v>
      </c>
      <c r="AH168" s="64">
        <v>44302.527777777781</v>
      </c>
      <c r="AI168" s="64">
        <v>44302.567175925928</v>
      </c>
      <c r="AJ168" s="64">
        <v>44302.569166666668</v>
      </c>
      <c r="AK168" s="27"/>
      <c r="AL168" s="27"/>
      <c r="AM168" s="24" t="str">
        <f>IF(AG168="","",IFERROR(VLOOKUP($AG168,Listas!$C$1:$D$1000,2,0),"No existe"))</f>
        <v>ACTUACIONES</v>
      </c>
      <c r="AN168" s="3">
        <f>IF(OR(AH168="",AI168=""),0,NETWORKDAYS.INTL(AH168,AI168,1,Listas!$A$2:$A$19)-1)</f>
        <v>0</v>
      </c>
      <c r="AO168" s="16" t="str">
        <f>IF(OR(AM168="",AM168="No existe"),"No",IF(AN168&gt;=VLOOKUP(AM168,Tabla!$C$5:$I$23,7,0),"Si","No"))</f>
        <v>No</v>
      </c>
      <c r="AP168" s="3">
        <f>IF(OR(AM168="",AM168="No existe"),0,IF(AN168=0,0,IF(AN168&gt;=VLOOKUP(AM168,Tabla!$C$5:$I$23,7,0),AN168-VLOOKUP(AM168,Tabla!$C$5:$I$23,7,0),0)+1))</f>
        <v>0</v>
      </c>
      <c r="AQ168" s="4">
        <f t="shared" si="19"/>
        <v>0</v>
      </c>
      <c r="AR168" s="4">
        <f t="shared" si="20"/>
        <v>0</v>
      </c>
      <c r="AS168" s="4">
        <f t="shared" si="21"/>
        <v>0</v>
      </c>
      <c r="AT168" s="4">
        <f t="shared" si="22"/>
        <v>0</v>
      </c>
      <c r="AU168" s="4">
        <f t="shared" si="23"/>
        <v>0</v>
      </c>
      <c r="AV168" s="4">
        <f t="shared" si="24"/>
        <v>0</v>
      </c>
      <c r="AW168" s="4"/>
      <c r="AX168" s="4"/>
      <c r="AY168" s="4">
        <f t="shared" si="25"/>
        <v>0</v>
      </c>
      <c r="AZ168" s="5">
        <v>37080</v>
      </c>
      <c r="BA168" s="6">
        <f t="shared" si="26"/>
        <v>0</v>
      </c>
      <c r="BB168" s="3">
        <f>IF(OR(AM168="",AM168="No existe"),0,IF(AP168&lt;=VLOOKUP(AM168,Tabla!$C$5:$I$23,2,0),1,2))</f>
        <v>1</v>
      </c>
    </row>
    <row r="169" spans="1:54" ht="15.75" hidden="1">
      <c r="A169" s="13">
        <f t="shared" si="27"/>
        <v>164</v>
      </c>
      <c r="B169" s="62" t="s">
        <v>1965</v>
      </c>
      <c r="C169" s="63" t="s">
        <v>1966</v>
      </c>
      <c r="D169" s="63" t="s">
        <v>384</v>
      </c>
      <c r="E169" s="63" t="s">
        <v>1967</v>
      </c>
      <c r="F169" s="63" t="s">
        <v>1968</v>
      </c>
      <c r="G169" s="63">
        <v>3613</v>
      </c>
      <c r="H169" s="63" t="s">
        <v>486</v>
      </c>
      <c r="I169" s="63" t="s">
        <v>385</v>
      </c>
      <c r="J169" s="63" t="s">
        <v>637</v>
      </c>
      <c r="K169" s="63" t="s">
        <v>637</v>
      </c>
      <c r="L169" s="63" t="s">
        <v>1968</v>
      </c>
      <c r="M169" s="63" t="s">
        <v>1969</v>
      </c>
      <c r="N169" s="63" t="s">
        <v>1970</v>
      </c>
      <c r="O169" s="63" t="s">
        <v>1969</v>
      </c>
      <c r="P169" s="63" t="s">
        <v>1970</v>
      </c>
      <c r="Q169" s="63">
        <v>1</v>
      </c>
      <c r="R169" s="63" t="s">
        <v>540</v>
      </c>
      <c r="S169" s="63" t="s">
        <v>523</v>
      </c>
      <c r="T169" s="63" t="s">
        <v>524</v>
      </c>
      <c r="U169" s="63" t="s">
        <v>525</v>
      </c>
      <c r="V169" s="63" t="s">
        <v>526</v>
      </c>
      <c r="W169" s="63" t="s">
        <v>544</v>
      </c>
      <c r="X169" s="63" t="s">
        <v>637</v>
      </c>
      <c r="Y169" s="63">
        <v>267735653</v>
      </c>
      <c r="Z169" s="63">
        <v>0</v>
      </c>
      <c r="AA169" s="63">
        <v>267735653</v>
      </c>
      <c r="AB169" s="64">
        <v>42123</v>
      </c>
      <c r="AC169" s="64">
        <v>42149</v>
      </c>
      <c r="AD169" s="64">
        <v>43436.201990740738</v>
      </c>
      <c r="AE169" s="63" t="s">
        <v>545</v>
      </c>
      <c r="AF169" s="63" t="s">
        <v>528</v>
      </c>
      <c r="AG169" s="63" t="s">
        <v>52</v>
      </c>
      <c r="AH169" s="64">
        <v>44302.461111111108</v>
      </c>
      <c r="AI169" s="64">
        <v>44299.459224537037</v>
      </c>
      <c r="AJ169" s="64" t="s">
        <v>486</v>
      </c>
      <c r="AK169" s="27"/>
      <c r="AL169" s="27"/>
      <c r="AM169" s="24" t="str">
        <f>IF(AG169="","",IFERROR(VLOOKUP($AG169,Listas!$C$1:$D$1000,2,0),"No existe"))</f>
        <v>ACTUACIONES</v>
      </c>
      <c r="AN169" s="3">
        <f>IF(OR(AH169="",AI169=""),0,NETWORKDAYS.INTL(AH169,AI169,1,Listas!$A$2:$A$19)-1)</f>
        <v>-5</v>
      </c>
      <c r="AO169" s="16" t="str">
        <f>IF(OR(AM169="",AM169="No existe"),"No",IF(AN169&gt;=VLOOKUP(AM169,Tabla!$C$5:$I$23,7,0),"Si","No"))</f>
        <v>No</v>
      </c>
      <c r="AP169" s="3">
        <f>IF(OR(AM169="",AM169="No existe"),0,IF(AN169=0,0,IF(AN169&gt;=VLOOKUP(AM169,Tabla!$C$5:$I$23,7,0),AN169-VLOOKUP(AM169,Tabla!$C$5:$I$23,7,0),0)+1))</f>
        <v>1</v>
      </c>
      <c r="AQ169" s="4">
        <f t="shared" si="19"/>
        <v>0</v>
      </c>
      <c r="AR169" s="4">
        <f t="shared" si="20"/>
        <v>0</v>
      </c>
      <c r="AS169" s="4">
        <f t="shared" si="21"/>
        <v>0</v>
      </c>
      <c r="AT169" s="4">
        <f t="shared" si="22"/>
        <v>0</v>
      </c>
      <c r="AU169" s="4">
        <f t="shared" si="23"/>
        <v>0</v>
      </c>
      <c r="AV169" s="4">
        <f t="shared" si="24"/>
        <v>0</v>
      </c>
      <c r="AW169" s="4"/>
      <c r="AX169" s="4"/>
      <c r="AY169" s="4">
        <f t="shared" si="25"/>
        <v>0</v>
      </c>
      <c r="AZ169" s="5">
        <v>37080</v>
      </c>
      <c r="BA169" s="6">
        <f t="shared" si="26"/>
        <v>0</v>
      </c>
      <c r="BB169" s="3">
        <f>IF(OR(AM169="",AM169="No existe"),0,IF(AP169&lt;=VLOOKUP(AM169,Tabla!$C$5:$I$23,2,0),1,2))</f>
        <v>1</v>
      </c>
    </row>
    <row r="170" spans="1:54" ht="15.75" hidden="1">
      <c r="A170" s="13">
        <f t="shared" si="27"/>
        <v>165</v>
      </c>
      <c r="B170" s="62" t="s">
        <v>1263</v>
      </c>
      <c r="C170" s="63" t="s">
        <v>1264</v>
      </c>
      <c r="D170" s="63" t="s">
        <v>384</v>
      </c>
      <c r="E170" s="63" t="s">
        <v>1265</v>
      </c>
      <c r="F170" s="63" t="s">
        <v>1266</v>
      </c>
      <c r="G170" s="63">
        <v>68632</v>
      </c>
      <c r="H170" s="63" t="s">
        <v>486</v>
      </c>
      <c r="I170" s="63" t="s">
        <v>385</v>
      </c>
      <c r="J170" s="63" t="s">
        <v>530</v>
      </c>
      <c r="K170" s="63" t="s">
        <v>486</v>
      </c>
      <c r="L170" s="63" t="s">
        <v>1266</v>
      </c>
      <c r="M170" s="63" t="s">
        <v>800</v>
      </c>
      <c r="N170" s="63" t="s">
        <v>801</v>
      </c>
      <c r="O170" s="63" t="s">
        <v>1267</v>
      </c>
      <c r="P170" s="63" t="s">
        <v>1268</v>
      </c>
      <c r="Q170" s="63">
        <v>1</v>
      </c>
      <c r="R170" s="63" t="s">
        <v>533</v>
      </c>
      <c r="S170" s="63" t="s">
        <v>523</v>
      </c>
      <c r="T170" s="63" t="s">
        <v>524</v>
      </c>
      <c r="U170" s="63" t="s">
        <v>525</v>
      </c>
      <c r="V170" s="63" t="s">
        <v>526</v>
      </c>
      <c r="W170" s="63" t="s">
        <v>544</v>
      </c>
      <c r="X170" s="63" t="s">
        <v>530</v>
      </c>
      <c r="Y170" s="63">
        <v>17750330</v>
      </c>
      <c r="Z170" s="63" t="s">
        <v>486</v>
      </c>
      <c r="AA170" s="63">
        <v>17750330</v>
      </c>
      <c r="AB170" s="64">
        <v>44049</v>
      </c>
      <c r="AC170" s="64">
        <v>44099</v>
      </c>
      <c r="AD170" s="64">
        <v>44180.43472222222</v>
      </c>
      <c r="AE170" s="63" t="s">
        <v>830</v>
      </c>
      <c r="AF170" s="63" t="s">
        <v>596</v>
      </c>
      <c r="AG170" s="63" t="s">
        <v>45</v>
      </c>
      <c r="AH170" s="64">
        <v>44302.434062499997</v>
      </c>
      <c r="AI170" s="64">
        <v>44302.430937500001</v>
      </c>
      <c r="AJ170" s="64" t="s">
        <v>486</v>
      </c>
      <c r="AK170" s="27"/>
      <c r="AL170" s="27"/>
      <c r="AM170" s="24" t="str">
        <f>IF(AG170="","",IFERROR(VLOOKUP($AG170,Listas!$C$1:$D$1000,2,0),"No existe"))</f>
        <v>ACTUACIONES</v>
      </c>
      <c r="AN170" s="3">
        <f>IF(OR(AH170="",AI170=""),0,NETWORKDAYS.INTL(AH170,AI170,1,Listas!$A$2:$A$19)-1)</f>
        <v>0</v>
      </c>
      <c r="AO170" s="16" t="str">
        <f>IF(OR(AM170="",AM170="No existe"),"No",IF(AN170&gt;=VLOOKUP(AM170,Tabla!$C$5:$I$23,7,0),"Si","No"))</f>
        <v>No</v>
      </c>
      <c r="AP170" s="3">
        <f>IF(OR(AM170="",AM170="No existe"),0,IF(AN170=0,0,IF(AN170&gt;=VLOOKUP(AM170,Tabla!$C$5:$I$23,7,0),AN170-VLOOKUP(AM170,Tabla!$C$5:$I$23,7,0),0)+1))</f>
        <v>0</v>
      </c>
      <c r="AQ170" s="4">
        <f t="shared" si="19"/>
        <v>0</v>
      </c>
      <c r="AR170" s="4">
        <f t="shared" si="20"/>
        <v>0</v>
      </c>
      <c r="AS170" s="4">
        <f t="shared" si="21"/>
        <v>0</v>
      </c>
      <c r="AT170" s="4">
        <f t="shared" si="22"/>
        <v>0</v>
      </c>
      <c r="AU170" s="4">
        <f t="shared" si="23"/>
        <v>0</v>
      </c>
      <c r="AV170" s="4">
        <f t="shared" si="24"/>
        <v>0</v>
      </c>
      <c r="AW170" s="4"/>
      <c r="AX170" s="4"/>
      <c r="AY170" s="4">
        <f t="shared" si="25"/>
        <v>0</v>
      </c>
      <c r="AZ170" s="5">
        <v>37080</v>
      </c>
      <c r="BA170" s="6">
        <f t="shared" si="26"/>
        <v>0</v>
      </c>
      <c r="BB170" s="3">
        <f>IF(OR(AM170="",AM170="No existe"),0,IF(AP170&lt;=VLOOKUP(AM170,Tabla!$C$5:$I$23,2,0),1,2))</f>
        <v>1</v>
      </c>
    </row>
    <row r="171" spans="1:54" ht="15.75" hidden="1">
      <c r="A171" s="13">
        <f t="shared" si="27"/>
        <v>166</v>
      </c>
      <c r="B171" s="62" t="s">
        <v>392</v>
      </c>
      <c r="C171" s="63" t="s">
        <v>393</v>
      </c>
      <c r="D171" s="63" t="s">
        <v>384</v>
      </c>
      <c r="E171" s="63" t="s">
        <v>1224</v>
      </c>
      <c r="F171" s="63" t="s">
        <v>558</v>
      </c>
      <c r="G171" s="63">
        <v>3668</v>
      </c>
      <c r="H171" s="63" t="s">
        <v>486</v>
      </c>
      <c r="I171" s="63" t="s">
        <v>385</v>
      </c>
      <c r="J171" s="63" t="s">
        <v>549</v>
      </c>
      <c r="K171" s="63" t="s">
        <v>559</v>
      </c>
      <c r="L171" s="63" t="s">
        <v>558</v>
      </c>
      <c r="M171" s="63" t="s">
        <v>1225</v>
      </c>
      <c r="N171" s="63" t="s">
        <v>560</v>
      </c>
      <c r="O171" s="63" t="s">
        <v>1225</v>
      </c>
      <c r="P171" s="63" t="s">
        <v>560</v>
      </c>
      <c r="Q171" s="63">
        <v>1</v>
      </c>
      <c r="R171" s="63" t="s">
        <v>561</v>
      </c>
      <c r="S171" s="63" t="s">
        <v>523</v>
      </c>
      <c r="T171" s="63" t="s">
        <v>524</v>
      </c>
      <c r="U171" s="63" t="s">
        <v>525</v>
      </c>
      <c r="V171" s="63" t="s">
        <v>526</v>
      </c>
      <c r="W171" s="63" t="s">
        <v>544</v>
      </c>
      <c r="X171" s="63" t="s">
        <v>549</v>
      </c>
      <c r="Y171" s="63">
        <v>27151016</v>
      </c>
      <c r="Z171" s="63">
        <v>0</v>
      </c>
      <c r="AA171" s="63">
        <v>27151016</v>
      </c>
      <c r="AB171" s="64">
        <v>42115</v>
      </c>
      <c r="AC171" s="64">
        <v>42167</v>
      </c>
      <c r="AD171" s="64">
        <v>43436.211319444446</v>
      </c>
      <c r="AE171" s="63" t="s">
        <v>562</v>
      </c>
      <c r="AF171" s="63" t="s">
        <v>535</v>
      </c>
      <c r="AG171" s="63" t="s">
        <v>583</v>
      </c>
      <c r="AH171" s="64">
        <v>44302.400694444441</v>
      </c>
      <c r="AI171" s="64">
        <v>44306.397905092592</v>
      </c>
      <c r="AJ171" s="64" t="s">
        <v>486</v>
      </c>
      <c r="AK171" s="27"/>
      <c r="AL171" s="27"/>
      <c r="AM171" s="24" t="str">
        <f>IF(AG171="","",IFERROR(VLOOKUP($AG171,Listas!$C$1:$D$1000,2,0),"No existe"))</f>
        <v>No existe</v>
      </c>
      <c r="AN171" s="3">
        <f>IF(OR(AH171="",AI171=""),0,NETWORKDAYS.INTL(AH171,AI171,1,Listas!$A$2:$A$19)-1)</f>
        <v>2</v>
      </c>
      <c r="AO171" s="16" t="str">
        <f>IF(OR(AM171="",AM171="No existe"),"No",IF(AN171&gt;=VLOOKUP(AM171,Tabla!$C$5:$I$23,7,0),"Si","No"))</f>
        <v>No</v>
      </c>
      <c r="AP171" s="3">
        <f>IF(OR(AM171="",AM171="No existe"),0,IF(AN171=0,0,IF(AN171&gt;=VLOOKUP(AM171,Tabla!$C$5:$I$23,7,0),AN171-VLOOKUP(AM171,Tabla!$C$5:$I$23,7,0),0)+1))</f>
        <v>0</v>
      </c>
      <c r="AQ171" s="4">
        <f t="shared" si="19"/>
        <v>0</v>
      </c>
      <c r="AR171" s="4">
        <f t="shared" si="20"/>
        <v>0</v>
      </c>
      <c r="AS171" s="4">
        <f t="shared" si="21"/>
        <v>0</v>
      </c>
      <c r="AT171" s="4">
        <f t="shared" si="22"/>
        <v>0</v>
      </c>
      <c r="AU171" s="4">
        <f t="shared" si="23"/>
        <v>0</v>
      </c>
      <c r="AV171" s="4">
        <f t="shared" si="24"/>
        <v>0</v>
      </c>
      <c r="AW171" s="4"/>
      <c r="AX171" s="4"/>
      <c r="AY171" s="4">
        <f t="shared" si="25"/>
        <v>0</v>
      </c>
      <c r="AZ171" s="5">
        <v>37080</v>
      </c>
      <c r="BA171" s="6">
        <f t="shared" si="26"/>
        <v>0</v>
      </c>
      <c r="BB171" s="3">
        <f>IF(OR(AM171="",AM171="No existe"),0,IF(AP171&lt;=VLOOKUP(AM171,Tabla!$C$5:$I$23,2,0),1,2))</f>
        <v>0</v>
      </c>
    </row>
    <row r="172" spans="1:54" ht="15.75" hidden="1">
      <c r="A172" s="13">
        <f t="shared" si="27"/>
        <v>167</v>
      </c>
      <c r="B172" s="62" t="s">
        <v>447</v>
      </c>
      <c r="C172" s="63" t="s">
        <v>448</v>
      </c>
      <c r="D172" s="63" t="s">
        <v>384</v>
      </c>
      <c r="E172" s="63" t="s">
        <v>1399</v>
      </c>
      <c r="F172" s="63" t="s">
        <v>686</v>
      </c>
      <c r="G172" s="63">
        <v>12488</v>
      </c>
      <c r="H172" s="63" t="s">
        <v>486</v>
      </c>
      <c r="I172" s="63" t="s">
        <v>385</v>
      </c>
      <c r="J172" s="63" t="s">
        <v>549</v>
      </c>
      <c r="K172" s="63" t="s">
        <v>550</v>
      </c>
      <c r="L172" s="63" t="s">
        <v>686</v>
      </c>
      <c r="M172" s="63" t="s">
        <v>1400</v>
      </c>
      <c r="N172" s="63" t="s">
        <v>687</v>
      </c>
      <c r="O172" s="63" t="s">
        <v>1400</v>
      </c>
      <c r="P172" s="63" t="s">
        <v>687</v>
      </c>
      <c r="Q172" s="63">
        <v>1</v>
      </c>
      <c r="R172" s="63" t="s">
        <v>547</v>
      </c>
      <c r="S172" s="63" t="s">
        <v>523</v>
      </c>
      <c r="T172" s="63" t="s">
        <v>524</v>
      </c>
      <c r="U172" s="63" t="s">
        <v>525</v>
      </c>
      <c r="V172" s="63" t="s">
        <v>526</v>
      </c>
      <c r="W172" s="63" t="s">
        <v>544</v>
      </c>
      <c r="X172" s="63" t="s">
        <v>549</v>
      </c>
      <c r="Y172" s="63">
        <v>52118895</v>
      </c>
      <c r="Z172" s="63">
        <v>0</v>
      </c>
      <c r="AA172" s="63">
        <v>52118895</v>
      </c>
      <c r="AB172" s="64">
        <v>42982</v>
      </c>
      <c r="AC172" s="64">
        <v>43208</v>
      </c>
      <c r="AD172" s="64">
        <v>43440.861435185187</v>
      </c>
      <c r="AE172" s="63" t="s">
        <v>688</v>
      </c>
      <c r="AF172" s="63" t="s">
        <v>535</v>
      </c>
      <c r="AG172" s="63" t="s">
        <v>529</v>
      </c>
      <c r="AH172" s="64">
        <v>44302.392361111109</v>
      </c>
      <c r="AI172" s="64">
        <v>44306.389386574076</v>
      </c>
      <c r="AJ172" s="64" t="s">
        <v>486</v>
      </c>
      <c r="AK172" s="27"/>
      <c r="AL172" s="27"/>
      <c r="AM172" s="24" t="str">
        <f>IF(AG172="","",IFERROR(VLOOKUP($AG172,Listas!$C$1:$D$1000,2,0),"No existe"))</f>
        <v>No existe</v>
      </c>
      <c r="AN172" s="3">
        <f>IF(OR(AH172="",AI172=""),0,NETWORKDAYS.INTL(AH172,AI172,1,Listas!$A$2:$A$19)-1)</f>
        <v>2</v>
      </c>
      <c r="AO172" s="16" t="str">
        <f>IF(OR(AM172="",AM172="No existe"),"No",IF(AN172&gt;=VLOOKUP(AM172,Tabla!$C$5:$I$23,7,0),"Si","No"))</f>
        <v>No</v>
      </c>
      <c r="AP172" s="3">
        <f>IF(OR(AM172="",AM172="No existe"),0,IF(AN172=0,0,IF(AN172&gt;=VLOOKUP(AM172,Tabla!$C$5:$I$23,7,0),AN172-VLOOKUP(AM172,Tabla!$C$5:$I$23,7,0),0)+1))</f>
        <v>0</v>
      </c>
      <c r="AQ172" s="4">
        <f t="shared" si="19"/>
        <v>0</v>
      </c>
      <c r="AR172" s="4">
        <f t="shared" si="20"/>
        <v>0</v>
      </c>
      <c r="AS172" s="4">
        <f t="shared" si="21"/>
        <v>0</v>
      </c>
      <c r="AT172" s="4">
        <f t="shared" si="22"/>
        <v>0</v>
      </c>
      <c r="AU172" s="4">
        <f t="shared" si="23"/>
        <v>0</v>
      </c>
      <c r="AV172" s="4">
        <f t="shared" si="24"/>
        <v>0</v>
      </c>
      <c r="AW172" s="4"/>
      <c r="AX172" s="4"/>
      <c r="AY172" s="4">
        <f t="shared" si="25"/>
        <v>0</v>
      </c>
      <c r="AZ172" s="5">
        <v>37080</v>
      </c>
      <c r="BA172" s="6">
        <f t="shared" si="26"/>
        <v>0</v>
      </c>
      <c r="BB172" s="3">
        <f>IF(OR(AM172="",AM172="No existe"),0,IF(AP172&lt;=VLOOKUP(AM172,Tabla!$C$5:$I$23,2,0),1,2))</f>
        <v>0</v>
      </c>
    </row>
    <row r="173" spans="1:54" ht="15.75" hidden="1">
      <c r="A173" s="13">
        <f t="shared" si="27"/>
        <v>168</v>
      </c>
      <c r="B173" s="62" t="s">
        <v>513</v>
      </c>
      <c r="C173" s="63" t="s">
        <v>1218</v>
      </c>
      <c r="D173" s="63" t="s">
        <v>384</v>
      </c>
      <c r="E173" s="63" t="s">
        <v>1219</v>
      </c>
      <c r="F173" s="63" t="s">
        <v>842</v>
      </c>
      <c r="G173" s="63">
        <v>69635</v>
      </c>
      <c r="H173" s="63" t="s">
        <v>486</v>
      </c>
      <c r="I173" s="63" t="s">
        <v>385</v>
      </c>
      <c r="J173" s="63" t="s">
        <v>537</v>
      </c>
      <c r="K173" s="63" t="s">
        <v>538</v>
      </c>
      <c r="L173" s="63" t="s">
        <v>842</v>
      </c>
      <c r="M173" s="63" t="s">
        <v>1220</v>
      </c>
      <c r="N173" s="63" t="s">
        <v>843</v>
      </c>
      <c r="O173" s="63" t="s">
        <v>1220</v>
      </c>
      <c r="P173" s="63" t="s">
        <v>843</v>
      </c>
      <c r="Q173" s="63">
        <v>1</v>
      </c>
      <c r="R173" s="63" t="s">
        <v>844</v>
      </c>
      <c r="S173" s="63" t="s">
        <v>523</v>
      </c>
      <c r="T173" s="63" t="s">
        <v>524</v>
      </c>
      <c r="U173" s="63" t="s">
        <v>525</v>
      </c>
      <c r="V173" s="63" t="s">
        <v>526</v>
      </c>
      <c r="W173" s="63" t="s">
        <v>544</v>
      </c>
      <c r="X173" s="63" t="s">
        <v>537</v>
      </c>
      <c r="Y173" s="63">
        <v>63415466</v>
      </c>
      <c r="Z173" s="63" t="s">
        <v>486</v>
      </c>
      <c r="AA173" s="63">
        <v>63415466</v>
      </c>
      <c r="AB173" s="64">
        <v>44149</v>
      </c>
      <c r="AC173" s="64">
        <v>44224</v>
      </c>
      <c r="AD173" s="64">
        <v>44239.995995370373</v>
      </c>
      <c r="AE173" s="63" t="s">
        <v>834</v>
      </c>
      <c r="AF173" s="63" t="s">
        <v>596</v>
      </c>
      <c r="AG173" s="63" t="s">
        <v>529</v>
      </c>
      <c r="AH173" s="64">
        <v>44302.388888888891</v>
      </c>
      <c r="AI173" s="64">
        <v>44306.386134259257</v>
      </c>
      <c r="AJ173" s="64" t="s">
        <v>486</v>
      </c>
      <c r="AK173" s="27"/>
      <c r="AL173" s="27"/>
      <c r="AM173" s="24" t="str">
        <f>IF(AG173="","",IFERROR(VLOOKUP($AG173,Listas!$C$1:$D$1000,2,0),"No existe"))</f>
        <v>No existe</v>
      </c>
      <c r="AN173" s="3">
        <f>IF(OR(AH173="",AI173=""),0,NETWORKDAYS.INTL(AH173,AI173,1,Listas!$A$2:$A$19)-1)</f>
        <v>2</v>
      </c>
      <c r="AO173" s="16" t="str">
        <f>IF(OR(AM173="",AM173="No existe"),"No",IF(AN173&gt;=VLOOKUP(AM173,Tabla!$C$5:$I$23,7,0),"Si","No"))</f>
        <v>No</v>
      </c>
      <c r="AP173" s="3">
        <f>IF(OR(AM173="",AM173="No existe"),0,IF(AN173=0,0,IF(AN173&gt;=VLOOKUP(AM173,Tabla!$C$5:$I$23,7,0),AN173-VLOOKUP(AM173,Tabla!$C$5:$I$23,7,0),0)+1))</f>
        <v>0</v>
      </c>
      <c r="AQ173" s="4">
        <f t="shared" si="19"/>
        <v>0</v>
      </c>
      <c r="AR173" s="4">
        <f t="shared" si="20"/>
        <v>0</v>
      </c>
      <c r="AS173" s="4">
        <f t="shared" si="21"/>
        <v>0</v>
      </c>
      <c r="AT173" s="4">
        <f t="shared" si="22"/>
        <v>0</v>
      </c>
      <c r="AU173" s="4">
        <f t="shared" si="23"/>
        <v>0</v>
      </c>
      <c r="AV173" s="4">
        <f t="shared" si="24"/>
        <v>0</v>
      </c>
      <c r="AW173" s="4"/>
      <c r="AX173" s="4"/>
      <c r="AY173" s="4">
        <f t="shared" si="25"/>
        <v>0</v>
      </c>
      <c r="AZ173" s="5">
        <v>37080</v>
      </c>
      <c r="BA173" s="6">
        <f t="shared" si="26"/>
        <v>0</v>
      </c>
      <c r="BB173" s="3">
        <f>IF(OR(AM173="",AM173="No existe"),0,IF(AP173&lt;=VLOOKUP(AM173,Tabla!$C$5:$I$23,2,0),1,2))</f>
        <v>0</v>
      </c>
    </row>
    <row r="174" spans="1:54" ht="15.75" hidden="1">
      <c r="A174" s="13">
        <f t="shared" si="27"/>
        <v>169</v>
      </c>
      <c r="B174" s="62" t="s">
        <v>1971</v>
      </c>
      <c r="C174" s="63" t="s">
        <v>1972</v>
      </c>
      <c r="D174" s="63" t="s">
        <v>385</v>
      </c>
      <c r="E174" s="63" t="s">
        <v>1973</v>
      </c>
      <c r="F174" s="63" t="s">
        <v>1974</v>
      </c>
      <c r="G174" s="63">
        <v>12409</v>
      </c>
      <c r="H174" s="63" t="s">
        <v>486</v>
      </c>
      <c r="I174" s="63" t="s">
        <v>385</v>
      </c>
      <c r="J174" s="63" t="s">
        <v>542</v>
      </c>
      <c r="K174" s="63" t="s">
        <v>543</v>
      </c>
      <c r="L174" s="63" t="s">
        <v>1974</v>
      </c>
      <c r="M174" s="63" t="s">
        <v>1975</v>
      </c>
      <c r="N174" s="63" t="s">
        <v>1976</v>
      </c>
      <c r="O174" s="63" t="s">
        <v>1975</v>
      </c>
      <c r="P174" s="63" t="s">
        <v>1976</v>
      </c>
      <c r="Q174" s="63">
        <v>1</v>
      </c>
      <c r="R174" s="63" t="s">
        <v>1546</v>
      </c>
      <c r="S174" s="63" t="s">
        <v>523</v>
      </c>
      <c r="T174" s="63" t="s">
        <v>524</v>
      </c>
      <c r="U174" s="63" t="s">
        <v>525</v>
      </c>
      <c r="V174" s="63" t="s">
        <v>542</v>
      </c>
      <c r="W174" s="63" t="s">
        <v>544</v>
      </c>
      <c r="X174" s="63" t="s">
        <v>542</v>
      </c>
      <c r="Y174" s="63">
        <v>18974301</v>
      </c>
      <c r="Z174" s="63">
        <v>18165221</v>
      </c>
      <c r="AA174" s="63">
        <v>18974301</v>
      </c>
      <c r="AB174" s="64">
        <v>42992</v>
      </c>
      <c r="AC174" s="64">
        <v>42776</v>
      </c>
      <c r="AD174" s="64">
        <v>43440.855497685188</v>
      </c>
      <c r="AE174" s="63" t="s">
        <v>671</v>
      </c>
      <c r="AF174" s="63" t="s">
        <v>535</v>
      </c>
      <c r="AG174" s="63" t="s">
        <v>37</v>
      </c>
      <c r="AH174" s="64">
        <v>44301.887314814812</v>
      </c>
      <c r="AI174" s="64">
        <v>44301.884270833332</v>
      </c>
      <c r="AJ174" s="64" t="s">
        <v>486</v>
      </c>
      <c r="AK174" s="27"/>
      <c r="AL174" s="27"/>
      <c r="AM174" s="24" t="str">
        <f>IF(AG174="","",IFERROR(VLOOKUP($AG174,Listas!$C$1:$D$1000,2,0),"No existe"))</f>
        <v>ACTUACIONES</v>
      </c>
      <c r="AN174" s="3">
        <f>IF(OR(AH174="",AI174=""),0,NETWORKDAYS.INTL(AH174,AI174,1,Listas!$A$2:$A$19)-1)</f>
        <v>0</v>
      </c>
      <c r="AO174" s="16" t="str">
        <f>IF(OR(AM174="",AM174="No existe"),"No",IF(AN174&gt;=VLOOKUP(AM174,Tabla!$C$5:$I$23,7,0),"Si","No"))</f>
        <v>No</v>
      </c>
      <c r="AP174" s="3">
        <f>IF(OR(AM174="",AM174="No existe"),0,IF(AN174=0,0,IF(AN174&gt;=VLOOKUP(AM174,Tabla!$C$5:$I$23,7,0),AN174-VLOOKUP(AM174,Tabla!$C$5:$I$23,7,0),0)+1))</f>
        <v>0</v>
      </c>
      <c r="AQ174" s="4">
        <f t="shared" si="19"/>
        <v>0</v>
      </c>
      <c r="AR174" s="4">
        <f t="shared" si="20"/>
        <v>0</v>
      </c>
      <c r="AS174" s="4">
        <f t="shared" si="21"/>
        <v>0</v>
      </c>
      <c r="AT174" s="4">
        <f t="shared" si="22"/>
        <v>0</v>
      </c>
      <c r="AU174" s="4">
        <f t="shared" si="23"/>
        <v>0</v>
      </c>
      <c r="AV174" s="4">
        <f t="shared" si="24"/>
        <v>0</v>
      </c>
      <c r="AW174" s="4"/>
      <c r="AX174" s="4"/>
      <c r="AY174" s="4">
        <f t="shared" si="25"/>
        <v>0</v>
      </c>
      <c r="AZ174" s="5">
        <v>37080</v>
      </c>
      <c r="BA174" s="6">
        <f t="shared" si="26"/>
        <v>0</v>
      </c>
      <c r="BB174" s="3">
        <f>IF(OR(AM174="",AM174="No existe"),0,IF(AP174&lt;=VLOOKUP(AM174,Tabla!$C$5:$I$23,2,0),1,2))</f>
        <v>1</v>
      </c>
    </row>
    <row r="175" spans="1:54" ht="15.75" hidden="1">
      <c r="A175" s="13">
        <f t="shared" si="27"/>
        <v>170</v>
      </c>
      <c r="B175" s="62" t="s">
        <v>1009</v>
      </c>
      <c r="C175" s="63" t="s">
        <v>1010</v>
      </c>
      <c r="D175" s="63" t="s">
        <v>394</v>
      </c>
      <c r="E175" s="63" t="s">
        <v>1011</v>
      </c>
      <c r="F175" s="63" t="s">
        <v>1012</v>
      </c>
      <c r="G175" s="63">
        <v>12392</v>
      </c>
      <c r="H175" s="63" t="s">
        <v>486</v>
      </c>
      <c r="I175" s="63" t="s">
        <v>394</v>
      </c>
      <c r="J175" s="63" t="s">
        <v>542</v>
      </c>
      <c r="K175" s="63" t="s">
        <v>612</v>
      </c>
      <c r="L175" s="63" t="s">
        <v>1012</v>
      </c>
      <c r="M175" s="63" t="s">
        <v>1013</v>
      </c>
      <c r="N175" s="63" t="s">
        <v>1014</v>
      </c>
      <c r="O175" s="63" t="s">
        <v>1013</v>
      </c>
      <c r="P175" s="63" t="s">
        <v>1014</v>
      </c>
      <c r="Q175" s="63">
        <v>1</v>
      </c>
      <c r="R175" s="63" t="s">
        <v>837</v>
      </c>
      <c r="S175" s="63" t="s">
        <v>523</v>
      </c>
      <c r="T175" s="63" t="s">
        <v>524</v>
      </c>
      <c r="U175" s="63" t="s">
        <v>525</v>
      </c>
      <c r="V175" s="63" t="s">
        <v>542</v>
      </c>
      <c r="W175" s="63" t="s">
        <v>566</v>
      </c>
      <c r="X175" s="63" t="s">
        <v>542</v>
      </c>
      <c r="Y175" s="63">
        <v>132753324</v>
      </c>
      <c r="Z175" s="63">
        <v>126988108</v>
      </c>
      <c r="AA175" s="63">
        <v>132753324</v>
      </c>
      <c r="AB175" s="64">
        <v>42804</v>
      </c>
      <c r="AC175" s="64">
        <v>43026</v>
      </c>
      <c r="AD175" s="64">
        <v>43440.854108796295</v>
      </c>
      <c r="AE175" s="63" t="s">
        <v>671</v>
      </c>
      <c r="AF175" s="63" t="s">
        <v>535</v>
      </c>
      <c r="AG175" s="63" t="s">
        <v>529</v>
      </c>
      <c r="AH175" s="64">
        <v>44301.874259259261</v>
      </c>
      <c r="AI175" s="64">
        <v>44301.870752314811</v>
      </c>
      <c r="AJ175" s="64" t="s">
        <v>486</v>
      </c>
      <c r="AK175" s="27"/>
      <c r="AL175" s="27"/>
      <c r="AM175" s="24" t="str">
        <f>IF(AG175="","",IFERROR(VLOOKUP($AG175,Listas!$C$1:$D$1000,2,0),"No existe"))</f>
        <v>No existe</v>
      </c>
      <c r="AN175" s="3">
        <f>IF(OR(AH175="",AI175=""),0,NETWORKDAYS.INTL(AH175,AI175,1,Listas!$A$2:$A$19)-1)</f>
        <v>0</v>
      </c>
      <c r="AO175" s="16" t="str">
        <f>IF(OR(AM175="",AM175="No existe"),"No",IF(AN175&gt;=VLOOKUP(AM175,Tabla!$C$5:$I$23,7,0),"Si","No"))</f>
        <v>No</v>
      </c>
      <c r="AP175" s="3">
        <f>IF(OR(AM175="",AM175="No existe"),0,IF(AN175=0,0,IF(AN175&gt;=VLOOKUP(AM175,Tabla!$C$5:$I$23,7,0),AN175-VLOOKUP(AM175,Tabla!$C$5:$I$23,7,0),0)+1))</f>
        <v>0</v>
      </c>
      <c r="AQ175" s="4">
        <f t="shared" si="19"/>
        <v>0</v>
      </c>
      <c r="AR175" s="4">
        <f t="shared" si="20"/>
        <v>0</v>
      </c>
      <c r="AS175" s="4">
        <f t="shared" si="21"/>
        <v>0</v>
      </c>
      <c r="AT175" s="4">
        <f t="shared" si="22"/>
        <v>0</v>
      </c>
      <c r="AU175" s="4">
        <f t="shared" si="23"/>
        <v>0</v>
      </c>
      <c r="AV175" s="4">
        <f t="shared" si="24"/>
        <v>0</v>
      </c>
      <c r="AW175" s="4"/>
      <c r="AX175" s="4"/>
      <c r="AY175" s="4">
        <f t="shared" si="25"/>
        <v>0</v>
      </c>
      <c r="AZ175" s="5">
        <v>37080</v>
      </c>
      <c r="BA175" s="6">
        <f t="shared" si="26"/>
        <v>0</v>
      </c>
      <c r="BB175" s="3">
        <f>IF(OR(AM175="",AM175="No existe"),0,IF(AP175&lt;=VLOOKUP(AM175,Tabla!$C$5:$I$23,2,0),1,2))</f>
        <v>0</v>
      </c>
    </row>
    <row r="176" spans="1:54" ht="15.75" hidden="1">
      <c r="A176" s="13">
        <f t="shared" si="27"/>
        <v>171</v>
      </c>
      <c r="B176" s="62" t="s">
        <v>1039</v>
      </c>
      <c r="C176" s="63" t="s">
        <v>1040</v>
      </c>
      <c r="D176" s="63" t="s">
        <v>384</v>
      </c>
      <c r="E176" s="63" t="s">
        <v>1041</v>
      </c>
      <c r="F176" s="63" t="s">
        <v>1042</v>
      </c>
      <c r="G176" s="63">
        <v>50378</v>
      </c>
      <c r="H176" s="63" t="s">
        <v>486</v>
      </c>
      <c r="I176" s="63" t="s">
        <v>1043</v>
      </c>
      <c r="J176" s="63" t="s">
        <v>677</v>
      </c>
      <c r="K176" s="63" t="s">
        <v>1044</v>
      </c>
      <c r="L176" s="63" t="s">
        <v>1042</v>
      </c>
      <c r="M176" s="63" t="s">
        <v>1045</v>
      </c>
      <c r="N176" s="63" t="s">
        <v>1046</v>
      </c>
      <c r="O176" s="63" t="s">
        <v>1045</v>
      </c>
      <c r="P176" s="63" t="s">
        <v>1046</v>
      </c>
      <c r="Q176" s="63">
        <v>1</v>
      </c>
      <c r="R176" s="63" t="s">
        <v>685</v>
      </c>
      <c r="S176" s="63" t="s">
        <v>523</v>
      </c>
      <c r="T176" s="63" t="s">
        <v>524</v>
      </c>
      <c r="U176" s="63" t="s">
        <v>525</v>
      </c>
      <c r="V176" s="63" t="s">
        <v>565</v>
      </c>
      <c r="W176" s="63" t="s">
        <v>566</v>
      </c>
      <c r="X176" s="63" t="s">
        <v>677</v>
      </c>
      <c r="Y176" s="63">
        <v>20331343</v>
      </c>
      <c r="Z176" s="63" t="s">
        <v>486</v>
      </c>
      <c r="AA176" s="63">
        <v>20331343</v>
      </c>
      <c r="AB176" s="64">
        <v>43641</v>
      </c>
      <c r="AC176" s="64">
        <v>43654</v>
      </c>
      <c r="AD176" s="64">
        <v>43873.674456018518</v>
      </c>
      <c r="AE176" s="63" t="s">
        <v>769</v>
      </c>
      <c r="AF176" s="63" t="s">
        <v>528</v>
      </c>
      <c r="AG176" s="63" t="s">
        <v>171</v>
      </c>
      <c r="AH176" s="64">
        <v>44301.84652777778</v>
      </c>
      <c r="AI176" s="64">
        <v>44301.843518518515</v>
      </c>
      <c r="AJ176" s="64" t="s">
        <v>486</v>
      </c>
      <c r="AK176" s="27"/>
      <c r="AL176" s="27"/>
      <c r="AM176" s="24" t="str">
        <f>IF(AG176="","",IFERROR(VLOOKUP($AG176,Listas!$C$1:$D$1000,2,0),"No existe"))</f>
        <v>ACTUACIONES</v>
      </c>
      <c r="AN176" s="3">
        <f>IF(OR(AH176="",AI176=""),0,NETWORKDAYS.INTL(AH176,AI176,1,Listas!$A$2:$A$19)-1)</f>
        <v>0</v>
      </c>
      <c r="AO176" s="16" t="str">
        <f>IF(OR(AM176="",AM176="No existe"),"No",IF(AN176&gt;=VLOOKUP(AM176,Tabla!$C$5:$I$23,7,0),"Si","No"))</f>
        <v>No</v>
      </c>
      <c r="AP176" s="3">
        <f>IF(OR(AM176="",AM176="No existe"),0,IF(AN176=0,0,IF(AN176&gt;=VLOOKUP(AM176,Tabla!$C$5:$I$23,7,0),AN176-VLOOKUP(AM176,Tabla!$C$5:$I$23,7,0),0)+1))</f>
        <v>0</v>
      </c>
      <c r="AQ176" s="4">
        <f t="shared" si="19"/>
        <v>0</v>
      </c>
      <c r="AR176" s="4">
        <f t="shared" si="20"/>
        <v>0</v>
      </c>
      <c r="AS176" s="4">
        <f t="shared" si="21"/>
        <v>0</v>
      </c>
      <c r="AT176" s="4">
        <f t="shared" si="22"/>
        <v>0</v>
      </c>
      <c r="AU176" s="4">
        <f t="shared" si="23"/>
        <v>0</v>
      </c>
      <c r="AV176" s="4">
        <f t="shared" si="24"/>
        <v>0</v>
      </c>
      <c r="AW176" s="4"/>
      <c r="AX176" s="4"/>
      <c r="AY176" s="4">
        <f t="shared" si="25"/>
        <v>0</v>
      </c>
      <c r="AZ176" s="5">
        <v>37080</v>
      </c>
      <c r="BA176" s="6">
        <f t="shared" si="26"/>
        <v>0</v>
      </c>
      <c r="BB176" s="3">
        <f>IF(OR(AM176="",AM176="No existe"),0,IF(AP176&lt;=VLOOKUP(AM176,Tabla!$C$5:$I$23,2,0),1,2))</f>
        <v>1</v>
      </c>
    </row>
    <row r="177" spans="1:54" ht="15.75">
      <c r="A177" s="13">
        <f t="shared" si="27"/>
        <v>172</v>
      </c>
      <c r="B177" s="62" t="s">
        <v>1833</v>
      </c>
      <c r="C177" s="63" t="s">
        <v>1834</v>
      </c>
      <c r="D177" s="63" t="s">
        <v>384</v>
      </c>
      <c r="E177" s="63" t="s">
        <v>1835</v>
      </c>
      <c r="F177" s="63" t="s">
        <v>1836</v>
      </c>
      <c r="G177" s="63">
        <v>70758</v>
      </c>
      <c r="H177" s="63" t="s">
        <v>486</v>
      </c>
      <c r="I177" s="63" t="s">
        <v>710</v>
      </c>
      <c r="J177" s="63" t="s">
        <v>755</v>
      </c>
      <c r="K177" s="63" t="s">
        <v>486</v>
      </c>
      <c r="L177" s="63" t="s">
        <v>1836</v>
      </c>
      <c r="M177" s="63" t="s">
        <v>1837</v>
      </c>
      <c r="N177" s="63" t="s">
        <v>1838</v>
      </c>
      <c r="O177" s="63" t="s">
        <v>1837</v>
      </c>
      <c r="P177" s="63" t="s">
        <v>1838</v>
      </c>
      <c r="Q177" s="63">
        <v>1</v>
      </c>
      <c r="R177" s="63" t="s">
        <v>757</v>
      </c>
      <c r="S177" s="63" t="s">
        <v>523</v>
      </c>
      <c r="T177" s="63" t="s">
        <v>524</v>
      </c>
      <c r="U177" s="63" t="s">
        <v>525</v>
      </c>
      <c r="V177" s="63" t="s">
        <v>565</v>
      </c>
      <c r="W177" s="63" t="s">
        <v>566</v>
      </c>
      <c r="X177" s="63" t="s">
        <v>755</v>
      </c>
      <c r="Y177" s="63" t="s">
        <v>486</v>
      </c>
      <c r="Z177" s="63" t="s">
        <v>486</v>
      </c>
      <c r="AA177" s="63" t="s">
        <v>486</v>
      </c>
      <c r="AB177" s="64">
        <v>43501</v>
      </c>
      <c r="AC177" s="64">
        <v>43600</v>
      </c>
      <c r="AD177" s="64">
        <v>44283.940636574072</v>
      </c>
      <c r="AE177" s="63" t="s">
        <v>940</v>
      </c>
      <c r="AF177" s="63" t="s">
        <v>596</v>
      </c>
      <c r="AG177" s="63" t="s">
        <v>45</v>
      </c>
      <c r="AH177" s="64">
        <v>44301.832638888889</v>
      </c>
      <c r="AI177" s="64">
        <v>44307.82953703704</v>
      </c>
      <c r="AJ177" s="64" t="s">
        <v>486</v>
      </c>
      <c r="AK177" s="27"/>
      <c r="AL177" s="27"/>
      <c r="AM177" s="24" t="str">
        <f>IF(AG177="","",IFERROR(VLOOKUP($AG177,Listas!$C$1:$D$1000,2,0),"No existe"))</f>
        <v>ACTUACIONES</v>
      </c>
      <c r="AN177" s="3">
        <f>IF(OR(AH177="",AI177=""),0,NETWORKDAYS.INTL(AH177,AI177,1,Listas!$A$2:$A$19)-1)</f>
        <v>4</v>
      </c>
      <c r="AO177" s="16" t="str">
        <f>IF(OR(AM177="",AM177="No existe"),"No",IF(AN177&gt;=VLOOKUP(AM177,Tabla!$C$5:$I$23,7,0),"Si","No"))</f>
        <v>Si</v>
      </c>
      <c r="AP177" s="3">
        <f>IF(OR(AM177="",AM177="No existe"),0,IF(AN177=0,0,IF(AN177&gt;=VLOOKUP(AM177,Tabla!$C$5:$I$23,7,0),AN177-VLOOKUP(AM177,Tabla!$C$5:$I$23,7,0),0)+1))</f>
        <v>2</v>
      </c>
      <c r="AQ177" s="4">
        <f t="shared" si="19"/>
        <v>0</v>
      </c>
      <c r="AR177" s="4">
        <f t="shared" si="20"/>
        <v>0</v>
      </c>
      <c r="AS177" s="4">
        <f t="shared" si="21"/>
        <v>0</v>
      </c>
      <c r="AT177" s="4">
        <f t="shared" si="22"/>
        <v>0</v>
      </c>
      <c r="AU177" s="4">
        <f t="shared" si="23"/>
        <v>0</v>
      </c>
      <c r="AV177" s="4">
        <f t="shared" si="24"/>
        <v>0</v>
      </c>
      <c r="AW177" s="4"/>
      <c r="AX177" s="4"/>
      <c r="AY177" s="4">
        <f t="shared" si="25"/>
        <v>0</v>
      </c>
      <c r="AZ177" s="5">
        <v>37080</v>
      </c>
      <c r="BA177" s="6">
        <f t="shared" si="26"/>
        <v>0</v>
      </c>
      <c r="BB177" s="3">
        <f>IF(OR(AM177="",AM177="No existe"),0,IF(AP177&lt;=VLOOKUP(AM177,Tabla!$C$5:$I$23,2,0),1,2))</f>
        <v>1</v>
      </c>
    </row>
    <row r="178" spans="1:54" ht="15.75" hidden="1">
      <c r="A178" s="13">
        <f t="shared" si="27"/>
        <v>173</v>
      </c>
      <c r="B178" s="62" t="s">
        <v>434</v>
      </c>
      <c r="C178" s="63" t="s">
        <v>435</v>
      </c>
      <c r="D178" s="63" t="s">
        <v>384</v>
      </c>
      <c r="E178" s="63" t="s">
        <v>1600</v>
      </c>
      <c r="F178" s="63" t="s">
        <v>648</v>
      </c>
      <c r="G178" s="63">
        <v>12322</v>
      </c>
      <c r="H178" s="63" t="s">
        <v>486</v>
      </c>
      <c r="I178" s="63" t="s">
        <v>385</v>
      </c>
      <c r="J178" s="63" t="s">
        <v>542</v>
      </c>
      <c r="K178" s="63" t="s">
        <v>543</v>
      </c>
      <c r="L178" s="63" t="s">
        <v>648</v>
      </c>
      <c r="M178" s="63" t="s">
        <v>1601</v>
      </c>
      <c r="N178" s="63" t="s">
        <v>649</v>
      </c>
      <c r="O178" s="63" t="s">
        <v>1601</v>
      </c>
      <c r="P178" s="63" t="s">
        <v>649</v>
      </c>
      <c r="Q178" s="63">
        <v>1</v>
      </c>
      <c r="R178" s="63" t="s">
        <v>650</v>
      </c>
      <c r="S178" s="63" t="s">
        <v>523</v>
      </c>
      <c r="T178" s="63" t="s">
        <v>524</v>
      </c>
      <c r="U178" s="63" t="s">
        <v>525</v>
      </c>
      <c r="V178" s="63" t="s">
        <v>542</v>
      </c>
      <c r="W178" s="63" t="s">
        <v>544</v>
      </c>
      <c r="X178" s="63" t="s">
        <v>542</v>
      </c>
      <c r="Y178" s="63">
        <v>35616313</v>
      </c>
      <c r="Z178" s="63">
        <v>34981432</v>
      </c>
      <c r="AA178" s="63">
        <v>35616313</v>
      </c>
      <c r="AB178" s="64">
        <v>42528</v>
      </c>
      <c r="AC178" s="64">
        <v>42789</v>
      </c>
      <c r="AD178" s="64">
        <v>43440.848877314813</v>
      </c>
      <c r="AE178" s="63" t="s">
        <v>651</v>
      </c>
      <c r="AF178" s="63" t="s">
        <v>528</v>
      </c>
      <c r="AG178" s="63" t="s">
        <v>573</v>
      </c>
      <c r="AH178" s="64">
        <v>44301.822222222225</v>
      </c>
      <c r="AI178" s="64">
        <v>44302.81927083333</v>
      </c>
      <c r="AJ178" s="64" t="s">
        <v>486</v>
      </c>
      <c r="AK178" s="27"/>
      <c r="AL178" s="27"/>
      <c r="AM178" s="24" t="str">
        <f>IF(AG178="","",IFERROR(VLOOKUP($AG178,Listas!$C$1:$D$1000,2,0),"No existe"))</f>
        <v>No existe</v>
      </c>
      <c r="AN178" s="3">
        <f>IF(OR(AH178="",AI178=""),0,NETWORKDAYS.INTL(AH178,AI178,1,Listas!$A$2:$A$19)-1)</f>
        <v>1</v>
      </c>
      <c r="AO178" s="16" t="str">
        <f>IF(OR(AM178="",AM178="No existe"),"No",IF(AN178&gt;=VLOOKUP(AM178,Tabla!$C$5:$I$23,7,0),"Si","No"))</f>
        <v>No</v>
      </c>
      <c r="AP178" s="3">
        <f>IF(OR(AM178="",AM178="No existe"),0,IF(AN178=0,0,IF(AN178&gt;=VLOOKUP(AM178,Tabla!$C$5:$I$23,7,0),AN178-VLOOKUP(AM178,Tabla!$C$5:$I$23,7,0),0)+1))</f>
        <v>0</v>
      </c>
      <c r="AQ178" s="4">
        <f t="shared" si="19"/>
        <v>0</v>
      </c>
      <c r="AR178" s="4">
        <f t="shared" si="20"/>
        <v>0</v>
      </c>
      <c r="AS178" s="4">
        <f t="shared" si="21"/>
        <v>0</v>
      </c>
      <c r="AT178" s="4">
        <f t="shared" si="22"/>
        <v>0</v>
      </c>
      <c r="AU178" s="4">
        <f t="shared" si="23"/>
        <v>0</v>
      </c>
      <c r="AV178" s="4">
        <f t="shared" si="24"/>
        <v>0</v>
      </c>
      <c r="AW178" s="4"/>
      <c r="AX178" s="4"/>
      <c r="AY178" s="4">
        <f t="shared" si="25"/>
        <v>0</v>
      </c>
      <c r="AZ178" s="5">
        <v>37080</v>
      </c>
      <c r="BA178" s="6">
        <f t="shared" si="26"/>
        <v>0</v>
      </c>
      <c r="BB178" s="3">
        <f>IF(OR(AM178="",AM178="No existe"),0,IF(AP178&lt;=VLOOKUP(AM178,Tabla!$C$5:$I$23,2,0),1,2))</f>
        <v>0</v>
      </c>
    </row>
    <row r="179" spans="1:54" ht="15.75" hidden="1">
      <c r="A179" s="13">
        <f t="shared" si="27"/>
        <v>174</v>
      </c>
      <c r="B179" s="62" t="s">
        <v>1923</v>
      </c>
      <c r="C179" s="63" t="s">
        <v>1924</v>
      </c>
      <c r="D179" s="63" t="s">
        <v>385</v>
      </c>
      <c r="E179" s="63" t="s">
        <v>1925</v>
      </c>
      <c r="F179" s="63" t="s">
        <v>1926</v>
      </c>
      <c r="G179" s="63">
        <v>12177</v>
      </c>
      <c r="H179" s="63" t="s">
        <v>486</v>
      </c>
      <c r="I179" s="63" t="s">
        <v>385</v>
      </c>
      <c r="J179" s="63" t="s">
        <v>542</v>
      </c>
      <c r="K179" s="63" t="s">
        <v>543</v>
      </c>
      <c r="L179" s="63" t="s">
        <v>1926</v>
      </c>
      <c r="M179" s="63" t="s">
        <v>1927</v>
      </c>
      <c r="N179" s="63" t="s">
        <v>1928</v>
      </c>
      <c r="O179" s="63" t="s">
        <v>1927</v>
      </c>
      <c r="P179" s="63" t="s">
        <v>1928</v>
      </c>
      <c r="Q179" s="63">
        <v>1</v>
      </c>
      <c r="R179" s="63" t="s">
        <v>609</v>
      </c>
      <c r="S179" s="63" t="s">
        <v>523</v>
      </c>
      <c r="T179" s="63" t="s">
        <v>524</v>
      </c>
      <c r="U179" s="63" t="s">
        <v>525</v>
      </c>
      <c r="V179" s="63" t="s">
        <v>542</v>
      </c>
      <c r="W179" s="63" t="s">
        <v>544</v>
      </c>
      <c r="X179" s="63" t="s">
        <v>542</v>
      </c>
      <c r="Y179" s="63">
        <v>15013663</v>
      </c>
      <c r="Z179" s="63">
        <v>15095566</v>
      </c>
      <c r="AA179" s="63">
        <v>15013663</v>
      </c>
      <c r="AB179" s="64">
        <v>42061</v>
      </c>
      <c r="AC179" s="64">
        <v>42353</v>
      </c>
      <c r="AD179" s="64">
        <v>43440.838055555556</v>
      </c>
      <c r="AE179" s="63" t="s">
        <v>622</v>
      </c>
      <c r="AF179" s="63" t="s">
        <v>528</v>
      </c>
      <c r="AG179" s="63" t="s">
        <v>573</v>
      </c>
      <c r="AH179" s="64">
        <v>44301.818055555559</v>
      </c>
      <c r="AI179" s="64">
        <v>44302.814976851849</v>
      </c>
      <c r="AJ179" s="64" t="s">
        <v>486</v>
      </c>
      <c r="AK179" s="27"/>
      <c r="AL179" s="27"/>
      <c r="AM179" s="24" t="str">
        <f>IF(AG179="","",IFERROR(VLOOKUP($AG179,Listas!$C$1:$D$1000,2,0),"No existe"))</f>
        <v>No existe</v>
      </c>
      <c r="AN179" s="3">
        <f>IF(OR(AH179="",AI179=""),0,NETWORKDAYS.INTL(AH179,AI179,1,Listas!$A$2:$A$19)-1)</f>
        <v>1</v>
      </c>
      <c r="AO179" s="16" t="str">
        <f>IF(OR(AM179="",AM179="No existe"),"No",IF(AN179&gt;=VLOOKUP(AM179,Tabla!$C$5:$I$23,7,0),"Si","No"))</f>
        <v>No</v>
      </c>
      <c r="AP179" s="3">
        <f>IF(OR(AM179="",AM179="No existe"),0,IF(AN179=0,0,IF(AN179&gt;=VLOOKUP(AM179,Tabla!$C$5:$I$23,7,0),AN179-VLOOKUP(AM179,Tabla!$C$5:$I$23,7,0),0)+1))</f>
        <v>0</v>
      </c>
      <c r="AQ179" s="4">
        <f t="shared" si="19"/>
        <v>0</v>
      </c>
      <c r="AR179" s="4">
        <f t="shared" si="20"/>
        <v>0</v>
      </c>
      <c r="AS179" s="4">
        <f t="shared" si="21"/>
        <v>0</v>
      </c>
      <c r="AT179" s="4">
        <f t="shared" si="22"/>
        <v>0</v>
      </c>
      <c r="AU179" s="4">
        <f t="shared" si="23"/>
        <v>0</v>
      </c>
      <c r="AV179" s="4">
        <f t="shared" si="24"/>
        <v>0</v>
      </c>
      <c r="AW179" s="4"/>
      <c r="AX179" s="4"/>
      <c r="AY179" s="4">
        <f t="shared" si="25"/>
        <v>0</v>
      </c>
      <c r="AZ179" s="5">
        <v>37080</v>
      </c>
      <c r="BA179" s="6">
        <f t="shared" si="26"/>
        <v>0</v>
      </c>
      <c r="BB179" s="3">
        <f>IF(OR(AM179="",AM179="No existe"),0,IF(AP179&lt;=VLOOKUP(AM179,Tabla!$C$5:$I$23,2,0),1,2))</f>
        <v>0</v>
      </c>
    </row>
    <row r="180" spans="1:54" ht="15.75" hidden="1">
      <c r="A180" s="13">
        <f t="shared" si="27"/>
        <v>175</v>
      </c>
      <c r="B180" s="62" t="s">
        <v>1977</v>
      </c>
      <c r="C180" s="63" t="s">
        <v>1978</v>
      </c>
      <c r="D180" s="63" t="s">
        <v>394</v>
      </c>
      <c r="E180" s="63" t="s">
        <v>1979</v>
      </c>
      <c r="F180" s="63" t="s">
        <v>1980</v>
      </c>
      <c r="G180" s="63">
        <v>37095</v>
      </c>
      <c r="H180" s="63" t="s">
        <v>486</v>
      </c>
      <c r="I180" s="63" t="s">
        <v>394</v>
      </c>
      <c r="J180" s="63" t="s">
        <v>1981</v>
      </c>
      <c r="K180" s="63" t="s">
        <v>486</v>
      </c>
      <c r="L180" s="63" t="s">
        <v>1980</v>
      </c>
      <c r="M180" s="63" t="s">
        <v>1982</v>
      </c>
      <c r="N180" s="63" t="s">
        <v>1983</v>
      </c>
      <c r="O180" s="63" t="s">
        <v>1982</v>
      </c>
      <c r="P180" s="63" t="s">
        <v>1983</v>
      </c>
      <c r="Q180" s="63">
        <v>1</v>
      </c>
      <c r="R180" s="63" t="s">
        <v>1984</v>
      </c>
      <c r="S180" s="63" t="s">
        <v>523</v>
      </c>
      <c r="T180" s="63" t="s">
        <v>524</v>
      </c>
      <c r="U180" s="63" t="s">
        <v>525</v>
      </c>
      <c r="V180" s="63" t="s">
        <v>565</v>
      </c>
      <c r="W180" s="63" t="s">
        <v>566</v>
      </c>
      <c r="X180" s="63" t="s">
        <v>1981</v>
      </c>
      <c r="Y180" s="63">
        <v>64435000</v>
      </c>
      <c r="Z180" s="63" t="s">
        <v>486</v>
      </c>
      <c r="AA180" s="63">
        <v>64435000</v>
      </c>
      <c r="AB180" s="64">
        <v>42040</v>
      </c>
      <c r="AC180" s="64">
        <v>42068</v>
      </c>
      <c r="AD180" s="64">
        <v>43738.826423611114</v>
      </c>
      <c r="AE180" s="63" t="s">
        <v>545</v>
      </c>
      <c r="AF180" s="63" t="s">
        <v>535</v>
      </c>
      <c r="AG180" s="63" t="s">
        <v>529</v>
      </c>
      <c r="AH180" s="64">
        <v>44301.811805555553</v>
      </c>
      <c r="AI180" s="64">
        <v>44302.808229166665</v>
      </c>
      <c r="AJ180" s="64" t="s">
        <v>486</v>
      </c>
      <c r="AK180" s="27"/>
      <c r="AL180" s="27"/>
      <c r="AM180" s="24" t="str">
        <f>IF(AG180="","",IFERROR(VLOOKUP($AG180,Listas!$C$1:$D$1000,2,0),"No existe"))</f>
        <v>No existe</v>
      </c>
      <c r="AN180" s="3">
        <f>IF(OR(AH180="",AI180=""),0,NETWORKDAYS.INTL(AH180,AI180,1,Listas!$A$2:$A$19)-1)</f>
        <v>1</v>
      </c>
      <c r="AO180" s="16" t="str">
        <f>IF(OR(AM180="",AM180="No existe"),"No",IF(AN180&gt;=VLOOKUP(AM180,Tabla!$C$5:$I$23,7,0),"Si","No"))</f>
        <v>No</v>
      </c>
      <c r="AP180" s="3">
        <f>IF(OR(AM180="",AM180="No existe"),0,IF(AN180=0,0,IF(AN180&gt;=VLOOKUP(AM180,Tabla!$C$5:$I$23,7,0),AN180-VLOOKUP(AM180,Tabla!$C$5:$I$23,7,0),0)+1))</f>
        <v>0</v>
      </c>
      <c r="AQ180" s="4">
        <f t="shared" si="19"/>
        <v>0</v>
      </c>
      <c r="AR180" s="4">
        <f t="shared" si="20"/>
        <v>0</v>
      </c>
      <c r="AS180" s="4">
        <f t="shared" si="21"/>
        <v>0</v>
      </c>
      <c r="AT180" s="4">
        <f t="shared" si="22"/>
        <v>0</v>
      </c>
      <c r="AU180" s="4">
        <f t="shared" si="23"/>
        <v>0</v>
      </c>
      <c r="AV180" s="4">
        <f t="shared" si="24"/>
        <v>0</v>
      </c>
      <c r="AW180" s="4"/>
      <c r="AX180" s="4"/>
      <c r="AY180" s="4">
        <f t="shared" si="25"/>
        <v>0</v>
      </c>
      <c r="AZ180" s="5">
        <v>37080</v>
      </c>
      <c r="BA180" s="6">
        <f t="shared" si="26"/>
        <v>0</v>
      </c>
      <c r="BB180" s="3">
        <f>IF(OR(AM180="",AM180="No existe"),0,IF(AP180&lt;=VLOOKUP(AM180,Tabla!$C$5:$I$23,2,0),1,2))</f>
        <v>0</v>
      </c>
    </row>
    <row r="181" spans="1:54" ht="15.75" hidden="1">
      <c r="A181" s="13">
        <f t="shared" si="27"/>
        <v>176</v>
      </c>
      <c r="B181" s="62" t="s">
        <v>1985</v>
      </c>
      <c r="C181" s="63" t="s">
        <v>1986</v>
      </c>
      <c r="D181" s="63" t="s">
        <v>394</v>
      </c>
      <c r="E181" s="63" t="s">
        <v>1987</v>
      </c>
      <c r="F181" s="63" t="s">
        <v>1988</v>
      </c>
      <c r="G181" s="63">
        <v>12269</v>
      </c>
      <c r="H181" s="63" t="s">
        <v>486</v>
      </c>
      <c r="I181" s="63" t="s">
        <v>394</v>
      </c>
      <c r="J181" s="63" t="s">
        <v>682</v>
      </c>
      <c r="K181" s="63" t="s">
        <v>486</v>
      </c>
      <c r="L181" s="63" t="s">
        <v>1988</v>
      </c>
      <c r="M181" s="63" t="s">
        <v>1989</v>
      </c>
      <c r="N181" s="63" t="s">
        <v>1990</v>
      </c>
      <c r="O181" s="63" t="s">
        <v>1989</v>
      </c>
      <c r="P181" s="63" t="s">
        <v>1990</v>
      </c>
      <c r="Q181" s="63">
        <v>1</v>
      </c>
      <c r="R181" s="63" t="s">
        <v>601</v>
      </c>
      <c r="S181" s="63" t="s">
        <v>523</v>
      </c>
      <c r="T181" s="63" t="s">
        <v>524</v>
      </c>
      <c r="U181" s="63" t="s">
        <v>525</v>
      </c>
      <c r="V181" s="63" t="s">
        <v>565</v>
      </c>
      <c r="W181" s="63" t="s">
        <v>566</v>
      </c>
      <c r="X181" s="63" t="s">
        <v>682</v>
      </c>
      <c r="Y181" s="63">
        <v>68945500</v>
      </c>
      <c r="Z181" s="63">
        <v>0</v>
      </c>
      <c r="AA181" s="63">
        <v>68945500</v>
      </c>
      <c r="AB181" s="64">
        <v>42685</v>
      </c>
      <c r="AC181" s="64">
        <v>42689</v>
      </c>
      <c r="AD181" s="64">
        <v>43440.844918981478</v>
      </c>
      <c r="AE181" s="63" t="s">
        <v>643</v>
      </c>
      <c r="AF181" s="63" t="s">
        <v>1876</v>
      </c>
      <c r="AG181" s="63" t="s">
        <v>1991</v>
      </c>
      <c r="AH181" s="64">
        <v>44301.810960648145</v>
      </c>
      <c r="AI181" s="64">
        <v>44301.808287037034</v>
      </c>
      <c r="AJ181" s="64" t="s">
        <v>486</v>
      </c>
      <c r="AK181" s="27"/>
      <c r="AL181" s="27"/>
      <c r="AM181" s="24" t="str">
        <f>IF(AG181="","",IFERROR(VLOOKUP($AG181,Listas!$C$1:$D$1000,2,0),"No existe"))</f>
        <v>No existe</v>
      </c>
      <c r="AN181" s="3">
        <f>IF(OR(AH181="",AI181=""),0,NETWORKDAYS.INTL(AH181,AI181,1,Listas!$A$2:$A$19)-1)</f>
        <v>0</v>
      </c>
      <c r="AO181" s="16" t="str">
        <f>IF(OR(AM181="",AM181="No existe"),"No",IF(AN181&gt;=VLOOKUP(AM181,Tabla!$C$5:$I$23,7,0),"Si","No"))</f>
        <v>No</v>
      </c>
      <c r="AP181" s="3">
        <f>IF(OR(AM181="",AM181="No existe"),0,IF(AN181=0,0,IF(AN181&gt;=VLOOKUP(AM181,Tabla!$C$5:$I$23,7,0),AN181-VLOOKUP(AM181,Tabla!$C$5:$I$23,7,0),0)+1))</f>
        <v>0</v>
      </c>
      <c r="AQ181" s="4">
        <f t="shared" si="19"/>
        <v>0</v>
      </c>
      <c r="AR181" s="4">
        <f t="shared" si="20"/>
        <v>0</v>
      </c>
      <c r="AS181" s="4">
        <f t="shared" si="21"/>
        <v>0</v>
      </c>
      <c r="AT181" s="4">
        <f t="shared" si="22"/>
        <v>0</v>
      </c>
      <c r="AU181" s="4">
        <f t="shared" si="23"/>
        <v>0</v>
      </c>
      <c r="AV181" s="4">
        <f t="shared" si="24"/>
        <v>0</v>
      </c>
      <c r="AW181" s="4"/>
      <c r="AX181" s="4"/>
      <c r="AY181" s="4">
        <f t="shared" si="25"/>
        <v>0</v>
      </c>
      <c r="AZ181" s="5">
        <v>37080</v>
      </c>
      <c r="BA181" s="6">
        <f t="shared" si="26"/>
        <v>0</v>
      </c>
      <c r="BB181" s="3">
        <f>IF(OR(AM181="",AM181="No existe"),0,IF(AP181&lt;=VLOOKUP(AM181,Tabla!$C$5:$I$23,2,0),1,2))</f>
        <v>0</v>
      </c>
    </row>
    <row r="182" spans="1:54" ht="15.75" hidden="1">
      <c r="A182" s="13">
        <f t="shared" si="27"/>
        <v>177</v>
      </c>
      <c r="B182" s="62" t="s">
        <v>1009</v>
      </c>
      <c r="C182" s="63" t="s">
        <v>1010</v>
      </c>
      <c r="D182" s="63" t="s">
        <v>394</v>
      </c>
      <c r="E182" s="63" t="s">
        <v>1011</v>
      </c>
      <c r="F182" s="63" t="s">
        <v>1012</v>
      </c>
      <c r="G182" s="63">
        <v>12392</v>
      </c>
      <c r="H182" s="63" t="s">
        <v>486</v>
      </c>
      <c r="I182" s="63" t="s">
        <v>394</v>
      </c>
      <c r="J182" s="63" t="s">
        <v>542</v>
      </c>
      <c r="K182" s="63" t="s">
        <v>612</v>
      </c>
      <c r="L182" s="63" t="s">
        <v>1012</v>
      </c>
      <c r="M182" s="63" t="s">
        <v>1013</v>
      </c>
      <c r="N182" s="63" t="s">
        <v>1014</v>
      </c>
      <c r="O182" s="63" t="s">
        <v>1013</v>
      </c>
      <c r="P182" s="63" t="s">
        <v>1014</v>
      </c>
      <c r="Q182" s="63">
        <v>1</v>
      </c>
      <c r="R182" s="63" t="s">
        <v>837</v>
      </c>
      <c r="S182" s="63" t="s">
        <v>523</v>
      </c>
      <c r="T182" s="63" t="s">
        <v>524</v>
      </c>
      <c r="U182" s="63" t="s">
        <v>525</v>
      </c>
      <c r="V182" s="63" t="s">
        <v>542</v>
      </c>
      <c r="W182" s="63" t="s">
        <v>566</v>
      </c>
      <c r="X182" s="63" t="s">
        <v>542</v>
      </c>
      <c r="Y182" s="63">
        <v>132753324</v>
      </c>
      <c r="Z182" s="63">
        <v>126988108</v>
      </c>
      <c r="AA182" s="63">
        <v>132753324</v>
      </c>
      <c r="AB182" s="64">
        <v>42804</v>
      </c>
      <c r="AC182" s="64">
        <v>43026</v>
      </c>
      <c r="AD182" s="64">
        <v>43440.854108796295</v>
      </c>
      <c r="AE182" s="63" t="s">
        <v>671</v>
      </c>
      <c r="AF182" s="63" t="s">
        <v>535</v>
      </c>
      <c r="AG182" s="63" t="s">
        <v>529</v>
      </c>
      <c r="AH182" s="64">
        <v>44301.809027777781</v>
      </c>
      <c r="AI182" s="64">
        <v>44302.80572916667</v>
      </c>
      <c r="AJ182" s="64" t="s">
        <v>486</v>
      </c>
      <c r="AK182" s="27"/>
      <c r="AL182" s="27"/>
      <c r="AM182" s="24" t="str">
        <f>IF(AG182="","",IFERROR(VLOOKUP($AG182,Listas!$C$1:$D$1000,2,0),"No existe"))</f>
        <v>No existe</v>
      </c>
      <c r="AN182" s="3">
        <f>IF(OR(AH182="",AI182=""),0,NETWORKDAYS.INTL(AH182,AI182,1,Listas!$A$2:$A$19)-1)</f>
        <v>1</v>
      </c>
      <c r="AO182" s="16" t="str">
        <f>IF(OR(AM182="",AM182="No existe"),"No",IF(AN182&gt;=VLOOKUP(AM182,Tabla!$C$5:$I$23,7,0),"Si","No"))</f>
        <v>No</v>
      </c>
      <c r="AP182" s="3">
        <f>IF(OR(AM182="",AM182="No existe"),0,IF(AN182=0,0,IF(AN182&gt;=VLOOKUP(AM182,Tabla!$C$5:$I$23,7,0),AN182-VLOOKUP(AM182,Tabla!$C$5:$I$23,7,0),0)+1))</f>
        <v>0</v>
      </c>
      <c r="AQ182" s="4">
        <f t="shared" si="19"/>
        <v>0</v>
      </c>
      <c r="AR182" s="4">
        <f t="shared" si="20"/>
        <v>0</v>
      </c>
      <c r="AS182" s="4">
        <f t="shared" si="21"/>
        <v>0</v>
      </c>
      <c r="AT182" s="4">
        <f t="shared" si="22"/>
        <v>0</v>
      </c>
      <c r="AU182" s="4">
        <f t="shared" si="23"/>
        <v>0</v>
      </c>
      <c r="AV182" s="4">
        <f t="shared" si="24"/>
        <v>0</v>
      </c>
      <c r="AW182" s="4"/>
      <c r="AX182" s="4"/>
      <c r="AY182" s="4">
        <f t="shared" si="25"/>
        <v>0</v>
      </c>
      <c r="AZ182" s="5">
        <v>37080</v>
      </c>
      <c r="BA182" s="6">
        <f t="shared" si="26"/>
        <v>0</v>
      </c>
      <c r="BB182" s="3">
        <f>IF(OR(AM182="",AM182="No existe"),0,IF(AP182&lt;=VLOOKUP(AM182,Tabla!$C$5:$I$23,2,0),1,2))</f>
        <v>0</v>
      </c>
    </row>
    <row r="183" spans="1:54" ht="15.75" hidden="1">
      <c r="A183" s="13">
        <f t="shared" si="27"/>
        <v>178</v>
      </c>
      <c r="B183" s="62" t="s">
        <v>1803</v>
      </c>
      <c r="C183" s="63" t="s">
        <v>1804</v>
      </c>
      <c r="D183" s="63" t="s">
        <v>395</v>
      </c>
      <c r="E183" s="63" t="s">
        <v>1805</v>
      </c>
      <c r="F183" s="63" t="s">
        <v>1806</v>
      </c>
      <c r="G183" s="63">
        <v>3689</v>
      </c>
      <c r="H183" s="63" t="s">
        <v>486</v>
      </c>
      <c r="I183" s="63" t="s">
        <v>395</v>
      </c>
      <c r="J183" s="63" t="s">
        <v>542</v>
      </c>
      <c r="K183" s="63" t="s">
        <v>543</v>
      </c>
      <c r="L183" s="63" t="s">
        <v>1806</v>
      </c>
      <c r="M183" s="63" t="s">
        <v>1807</v>
      </c>
      <c r="N183" s="63" t="s">
        <v>1808</v>
      </c>
      <c r="O183" s="63" t="s">
        <v>1807</v>
      </c>
      <c r="P183" s="63" t="s">
        <v>1808</v>
      </c>
      <c r="Q183" s="63">
        <v>1</v>
      </c>
      <c r="R183" s="63" t="s">
        <v>567</v>
      </c>
      <c r="S183" s="63" t="s">
        <v>523</v>
      </c>
      <c r="T183" s="63" t="s">
        <v>524</v>
      </c>
      <c r="U183" s="63" t="s">
        <v>525</v>
      </c>
      <c r="V183" s="63" t="s">
        <v>542</v>
      </c>
      <c r="W183" s="63" t="s">
        <v>544</v>
      </c>
      <c r="X183" s="63" t="s">
        <v>542</v>
      </c>
      <c r="Y183" s="63">
        <v>75592996</v>
      </c>
      <c r="Z183" s="63">
        <v>83527756</v>
      </c>
      <c r="AA183" s="63">
        <v>75592996</v>
      </c>
      <c r="AB183" s="64">
        <v>41682</v>
      </c>
      <c r="AC183" s="64">
        <v>42032</v>
      </c>
      <c r="AD183" s="64">
        <v>43436.214305555557</v>
      </c>
      <c r="AE183" s="63" t="s">
        <v>562</v>
      </c>
      <c r="AF183" s="63" t="s">
        <v>535</v>
      </c>
      <c r="AG183" s="63" t="s">
        <v>529</v>
      </c>
      <c r="AH183" s="64">
        <v>44301.806944444441</v>
      </c>
      <c r="AI183" s="64">
        <v>44302.804062499999</v>
      </c>
      <c r="AJ183" s="64" t="s">
        <v>486</v>
      </c>
      <c r="AK183" s="27"/>
      <c r="AL183" s="27"/>
      <c r="AM183" s="24" t="str">
        <f>IF(AG183="","",IFERROR(VLOOKUP($AG183,Listas!$C$1:$D$1000,2,0),"No existe"))</f>
        <v>No existe</v>
      </c>
      <c r="AN183" s="3">
        <f>IF(OR(AH183="",AI183=""),0,NETWORKDAYS.INTL(AH183,AI183,1,Listas!$A$2:$A$19)-1)</f>
        <v>1</v>
      </c>
      <c r="AO183" s="16" t="str">
        <f>IF(OR(AM183="",AM183="No existe"),"No",IF(AN183&gt;=VLOOKUP(AM183,Tabla!$C$5:$I$23,7,0),"Si","No"))</f>
        <v>No</v>
      </c>
      <c r="AP183" s="3">
        <f>IF(OR(AM183="",AM183="No existe"),0,IF(AN183=0,0,IF(AN183&gt;=VLOOKUP(AM183,Tabla!$C$5:$I$23,7,0),AN183-VLOOKUP(AM183,Tabla!$C$5:$I$23,7,0),0)+1))</f>
        <v>0</v>
      </c>
      <c r="AQ183" s="4">
        <f t="shared" si="19"/>
        <v>0</v>
      </c>
      <c r="AR183" s="4">
        <f t="shared" si="20"/>
        <v>0</v>
      </c>
      <c r="AS183" s="4">
        <f t="shared" si="21"/>
        <v>0</v>
      </c>
      <c r="AT183" s="4">
        <f t="shared" si="22"/>
        <v>0</v>
      </c>
      <c r="AU183" s="4">
        <f t="shared" si="23"/>
        <v>0</v>
      </c>
      <c r="AV183" s="4">
        <f t="shared" si="24"/>
        <v>0</v>
      </c>
      <c r="AW183" s="4"/>
      <c r="AX183" s="4"/>
      <c r="AY183" s="4">
        <f t="shared" si="25"/>
        <v>0</v>
      </c>
      <c r="AZ183" s="5">
        <v>37080</v>
      </c>
      <c r="BA183" s="6">
        <f t="shared" si="26"/>
        <v>0</v>
      </c>
      <c r="BB183" s="3">
        <f>IF(OR(AM183="",AM183="No existe"),0,IF(AP183&lt;=VLOOKUP(AM183,Tabla!$C$5:$I$23,2,0),1,2))</f>
        <v>0</v>
      </c>
    </row>
    <row r="184" spans="1:54" ht="15.75" hidden="1">
      <c r="A184" s="13">
        <f t="shared" si="27"/>
        <v>179</v>
      </c>
      <c r="B184" s="62" t="s">
        <v>1992</v>
      </c>
      <c r="C184" s="63" t="s">
        <v>1993</v>
      </c>
      <c r="D184" s="63" t="s">
        <v>384</v>
      </c>
      <c r="E184" s="63" t="s">
        <v>1994</v>
      </c>
      <c r="F184" s="63" t="s">
        <v>1995</v>
      </c>
      <c r="G184" s="63">
        <v>3649</v>
      </c>
      <c r="H184" s="63" t="s">
        <v>486</v>
      </c>
      <c r="I184" s="63" t="s">
        <v>385</v>
      </c>
      <c r="J184" s="63" t="s">
        <v>549</v>
      </c>
      <c r="K184" s="63" t="s">
        <v>550</v>
      </c>
      <c r="L184" s="63" t="s">
        <v>1995</v>
      </c>
      <c r="M184" s="63" t="s">
        <v>1996</v>
      </c>
      <c r="N184" s="63" t="s">
        <v>1997</v>
      </c>
      <c r="O184" s="63" t="s">
        <v>1996</v>
      </c>
      <c r="P184" s="63" t="s">
        <v>1997</v>
      </c>
      <c r="Q184" s="63">
        <v>1</v>
      </c>
      <c r="R184" s="63" t="s">
        <v>1998</v>
      </c>
      <c r="S184" s="63" t="s">
        <v>523</v>
      </c>
      <c r="T184" s="63" t="s">
        <v>524</v>
      </c>
      <c r="U184" s="63" t="s">
        <v>525</v>
      </c>
      <c r="V184" s="63" t="s">
        <v>526</v>
      </c>
      <c r="W184" s="63" t="s">
        <v>544</v>
      </c>
      <c r="X184" s="63" t="s">
        <v>549</v>
      </c>
      <c r="Y184" s="63">
        <v>20396872</v>
      </c>
      <c r="Z184" s="63">
        <v>0</v>
      </c>
      <c r="AA184" s="63">
        <v>20396872</v>
      </c>
      <c r="AB184" s="64">
        <v>41810</v>
      </c>
      <c r="AC184" s="64">
        <v>41894</v>
      </c>
      <c r="AD184" s="64">
        <v>43436.207233796296</v>
      </c>
      <c r="AE184" s="63" t="s">
        <v>545</v>
      </c>
      <c r="AF184" s="63" t="s">
        <v>528</v>
      </c>
      <c r="AG184" s="63" t="s">
        <v>529</v>
      </c>
      <c r="AH184" s="64">
        <v>44301.804861111108</v>
      </c>
      <c r="AI184" s="64">
        <v>44302.802094907405</v>
      </c>
      <c r="AJ184" s="64" t="s">
        <v>486</v>
      </c>
      <c r="AK184" s="27"/>
      <c r="AL184" s="27"/>
      <c r="AM184" s="24" t="str">
        <f>IF(AG184="","",IFERROR(VLOOKUP($AG184,Listas!$C$1:$D$1000,2,0),"No existe"))</f>
        <v>No existe</v>
      </c>
      <c r="AN184" s="3">
        <f>IF(OR(AH184="",AI184=""),0,NETWORKDAYS.INTL(AH184,AI184,1,Listas!$A$2:$A$19)-1)</f>
        <v>1</v>
      </c>
      <c r="AO184" s="16" t="str">
        <f>IF(OR(AM184="",AM184="No existe"),"No",IF(AN184&gt;=VLOOKUP(AM184,Tabla!$C$5:$I$23,7,0),"Si","No"))</f>
        <v>No</v>
      </c>
      <c r="AP184" s="3">
        <f>IF(OR(AM184="",AM184="No existe"),0,IF(AN184=0,0,IF(AN184&gt;=VLOOKUP(AM184,Tabla!$C$5:$I$23,7,0),AN184-VLOOKUP(AM184,Tabla!$C$5:$I$23,7,0),0)+1))</f>
        <v>0</v>
      </c>
      <c r="AQ184" s="4">
        <f t="shared" si="19"/>
        <v>0</v>
      </c>
      <c r="AR184" s="4">
        <f t="shared" si="20"/>
        <v>0</v>
      </c>
      <c r="AS184" s="4">
        <f t="shared" si="21"/>
        <v>0</v>
      </c>
      <c r="AT184" s="4">
        <f t="shared" si="22"/>
        <v>0</v>
      </c>
      <c r="AU184" s="4">
        <f t="shared" si="23"/>
        <v>0</v>
      </c>
      <c r="AV184" s="4">
        <f t="shared" si="24"/>
        <v>0</v>
      </c>
      <c r="AW184" s="4"/>
      <c r="AX184" s="4"/>
      <c r="AY184" s="4">
        <f t="shared" si="25"/>
        <v>0</v>
      </c>
      <c r="AZ184" s="5">
        <v>37080</v>
      </c>
      <c r="BA184" s="6">
        <f t="shared" si="26"/>
        <v>0</v>
      </c>
      <c r="BB184" s="3">
        <f>IF(OR(AM184="",AM184="No existe"),0,IF(AP184&lt;=VLOOKUP(AM184,Tabla!$C$5:$I$23,2,0),1,2))</f>
        <v>0</v>
      </c>
    </row>
    <row r="185" spans="1:54" ht="15.75" hidden="1">
      <c r="A185" s="13">
        <f t="shared" si="27"/>
        <v>180</v>
      </c>
      <c r="B185" s="62" t="s">
        <v>1999</v>
      </c>
      <c r="C185" s="63" t="s">
        <v>2000</v>
      </c>
      <c r="D185" s="63" t="s">
        <v>384</v>
      </c>
      <c r="E185" s="63" t="s">
        <v>2001</v>
      </c>
      <c r="F185" s="63" t="s">
        <v>2002</v>
      </c>
      <c r="G185" s="63">
        <v>3738</v>
      </c>
      <c r="H185" s="63" t="s">
        <v>486</v>
      </c>
      <c r="I185" s="63" t="s">
        <v>385</v>
      </c>
      <c r="J185" s="63" t="s">
        <v>542</v>
      </c>
      <c r="K185" s="63" t="s">
        <v>543</v>
      </c>
      <c r="L185" s="63" t="s">
        <v>2002</v>
      </c>
      <c r="M185" s="63" t="s">
        <v>2003</v>
      </c>
      <c r="N185" s="63" t="s">
        <v>2004</v>
      </c>
      <c r="O185" s="63" t="s">
        <v>2003</v>
      </c>
      <c r="P185" s="63" t="s">
        <v>2004</v>
      </c>
      <c r="Q185" s="63">
        <v>1</v>
      </c>
      <c r="R185" s="63" t="s">
        <v>547</v>
      </c>
      <c r="S185" s="63" t="s">
        <v>523</v>
      </c>
      <c r="T185" s="63" t="s">
        <v>524</v>
      </c>
      <c r="U185" s="63" t="s">
        <v>525</v>
      </c>
      <c r="V185" s="63" t="s">
        <v>542</v>
      </c>
      <c r="W185" s="63" t="s">
        <v>544</v>
      </c>
      <c r="X185" s="63" t="s">
        <v>542</v>
      </c>
      <c r="Y185" s="63">
        <v>97073012</v>
      </c>
      <c r="Z185" s="63">
        <v>89207748</v>
      </c>
      <c r="AA185" s="63">
        <v>97073012</v>
      </c>
      <c r="AB185" s="64">
        <v>42199</v>
      </c>
      <c r="AC185" s="64">
        <v>42071</v>
      </c>
      <c r="AD185" s="64">
        <v>43436.22078703704</v>
      </c>
      <c r="AE185" s="63" t="s">
        <v>572</v>
      </c>
      <c r="AF185" s="63" t="s">
        <v>528</v>
      </c>
      <c r="AG185" s="63" t="s">
        <v>529</v>
      </c>
      <c r="AH185" s="64">
        <v>44301.802777777775</v>
      </c>
      <c r="AI185" s="64">
        <v>44302.799375000002</v>
      </c>
      <c r="AJ185" s="64" t="s">
        <v>486</v>
      </c>
      <c r="AK185" s="27"/>
      <c r="AL185" s="27"/>
      <c r="AM185" s="24" t="str">
        <f>IF(AG185="","",IFERROR(VLOOKUP($AG185,Listas!$C$1:$D$1000,2,0),"No existe"))</f>
        <v>No existe</v>
      </c>
      <c r="AN185" s="3">
        <f>IF(OR(AH185="",AI185=""),0,NETWORKDAYS.INTL(AH185,AI185,1,Listas!$A$2:$A$19)-1)</f>
        <v>1</v>
      </c>
      <c r="AO185" s="16" t="str">
        <f>IF(OR(AM185="",AM185="No existe"),"No",IF(AN185&gt;=VLOOKUP(AM185,Tabla!$C$5:$I$23,7,0),"Si","No"))</f>
        <v>No</v>
      </c>
      <c r="AP185" s="3">
        <f>IF(OR(AM185="",AM185="No existe"),0,IF(AN185=0,0,IF(AN185&gt;=VLOOKUP(AM185,Tabla!$C$5:$I$23,7,0),AN185-VLOOKUP(AM185,Tabla!$C$5:$I$23,7,0),0)+1))</f>
        <v>0</v>
      </c>
      <c r="AQ185" s="4">
        <f t="shared" si="19"/>
        <v>0</v>
      </c>
      <c r="AR185" s="4">
        <f t="shared" si="20"/>
        <v>0</v>
      </c>
      <c r="AS185" s="4">
        <f t="shared" si="21"/>
        <v>0</v>
      </c>
      <c r="AT185" s="4">
        <f t="shared" si="22"/>
        <v>0</v>
      </c>
      <c r="AU185" s="4">
        <f t="shared" si="23"/>
        <v>0</v>
      </c>
      <c r="AV185" s="4">
        <f t="shared" si="24"/>
        <v>0</v>
      </c>
      <c r="AW185" s="4"/>
      <c r="AX185" s="4"/>
      <c r="AY185" s="4">
        <f t="shared" si="25"/>
        <v>0</v>
      </c>
      <c r="AZ185" s="5">
        <v>37080</v>
      </c>
      <c r="BA185" s="6">
        <f t="shared" si="26"/>
        <v>0</v>
      </c>
      <c r="BB185" s="3">
        <f>IF(OR(AM185="",AM185="No existe"),0,IF(AP185&lt;=VLOOKUP(AM185,Tabla!$C$5:$I$23,2,0),1,2))</f>
        <v>0</v>
      </c>
    </row>
    <row r="186" spans="1:54" ht="15.75" hidden="1">
      <c r="A186" s="13">
        <f t="shared" si="27"/>
        <v>181</v>
      </c>
      <c r="B186" s="62" t="s">
        <v>1555</v>
      </c>
      <c r="C186" s="63" t="s">
        <v>1556</v>
      </c>
      <c r="D186" s="63" t="s">
        <v>385</v>
      </c>
      <c r="E186" s="63" t="s">
        <v>1557</v>
      </c>
      <c r="F186" s="63" t="s">
        <v>1558</v>
      </c>
      <c r="G186" s="63">
        <v>3943</v>
      </c>
      <c r="H186" s="63" t="s">
        <v>486</v>
      </c>
      <c r="I186" s="63" t="s">
        <v>385</v>
      </c>
      <c r="J186" s="63" t="s">
        <v>542</v>
      </c>
      <c r="K186" s="63" t="s">
        <v>543</v>
      </c>
      <c r="L186" s="63" t="s">
        <v>1558</v>
      </c>
      <c r="M186" s="63" t="s">
        <v>1559</v>
      </c>
      <c r="N186" s="63" t="s">
        <v>1560</v>
      </c>
      <c r="O186" s="63" t="s">
        <v>1559</v>
      </c>
      <c r="P186" s="63" t="s">
        <v>1560</v>
      </c>
      <c r="Q186" s="63">
        <v>1</v>
      </c>
      <c r="R186" s="63" t="s">
        <v>547</v>
      </c>
      <c r="S186" s="63" t="s">
        <v>523</v>
      </c>
      <c r="T186" s="63" t="s">
        <v>524</v>
      </c>
      <c r="U186" s="63" t="s">
        <v>525</v>
      </c>
      <c r="V186" s="63" t="s">
        <v>542</v>
      </c>
      <c r="W186" s="63" t="s">
        <v>544</v>
      </c>
      <c r="X186" s="63" t="s">
        <v>542</v>
      </c>
      <c r="Y186" s="63">
        <v>14866452</v>
      </c>
      <c r="Z186" s="63">
        <v>15532203</v>
      </c>
      <c r="AA186" s="63">
        <v>14866452</v>
      </c>
      <c r="AB186" s="64">
        <v>42313</v>
      </c>
      <c r="AC186" s="64">
        <v>42208</v>
      </c>
      <c r="AD186" s="64">
        <v>43436.268831018519</v>
      </c>
      <c r="AE186" s="63" t="s">
        <v>572</v>
      </c>
      <c r="AF186" s="63" t="s">
        <v>528</v>
      </c>
      <c r="AG186" s="63" t="s">
        <v>529</v>
      </c>
      <c r="AH186" s="64">
        <v>44301.8</v>
      </c>
      <c r="AI186" s="64">
        <v>44302.796979166669</v>
      </c>
      <c r="AJ186" s="64" t="s">
        <v>486</v>
      </c>
      <c r="AK186" s="27"/>
      <c r="AL186" s="27"/>
      <c r="AM186" s="24" t="str">
        <f>IF(AG186="","",IFERROR(VLOOKUP($AG186,Listas!$C$1:$D$1000,2,0),"No existe"))</f>
        <v>No existe</v>
      </c>
      <c r="AN186" s="3">
        <f>IF(OR(AH186="",AI186=""),0,NETWORKDAYS.INTL(AH186,AI186,1,Listas!$A$2:$A$19)-1)</f>
        <v>1</v>
      </c>
      <c r="AO186" s="16" t="str">
        <f>IF(OR(AM186="",AM186="No existe"),"No",IF(AN186&gt;=VLOOKUP(AM186,Tabla!$C$5:$I$23,7,0),"Si","No"))</f>
        <v>No</v>
      </c>
      <c r="AP186" s="3">
        <f>IF(OR(AM186="",AM186="No existe"),0,IF(AN186=0,0,IF(AN186&gt;=VLOOKUP(AM186,Tabla!$C$5:$I$23,7,0),AN186-VLOOKUP(AM186,Tabla!$C$5:$I$23,7,0),0)+1))</f>
        <v>0</v>
      </c>
      <c r="AQ186" s="4">
        <f t="shared" si="19"/>
        <v>0</v>
      </c>
      <c r="AR186" s="4">
        <f t="shared" si="20"/>
        <v>0</v>
      </c>
      <c r="AS186" s="4">
        <f t="shared" si="21"/>
        <v>0</v>
      </c>
      <c r="AT186" s="4">
        <f t="shared" si="22"/>
        <v>0</v>
      </c>
      <c r="AU186" s="4">
        <f t="shared" si="23"/>
        <v>0</v>
      </c>
      <c r="AV186" s="4">
        <f t="shared" si="24"/>
        <v>0</v>
      </c>
      <c r="AW186" s="4"/>
      <c r="AX186" s="4"/>
      <c r="AY186" s="4">
        <f t="shared" si="25"/>
        <v>0</v>
      </c>
      <c r="AZ186" s="5">
        <v>37080</v>
      </c>
      <c r="BA186" s="6">
        <f t="shared" si="26"/>
        <v>0</v>
      </c>
      <c r="BB186" s="3">
        <f>IF(OR(AM186="",AM186="No existe"),0,IF(AP186&lt;=VLOOKUP(AM186,Tabla!$C$5:$I$23,2,0),1,2))</f>
        <v>0</v>
      </c>
    </row>
    <row r="187" spans="1:54" ht="15.75" hidden="1">
      <c r="A187" s="13">
        <f t="shared" si="27"/>
        <v>182</v>
      </c>
      <c r="B187" s="62" t="s">
        <v>501</v>
      </c>
      <c r="C187" s="63" t="s">
        <v>502</v>
      </c>
      <c r="D187" s="63" t="s">
        <v>384</v>
      </c>
      <c r="E187" s="63" t="s">
        <v>1651</v>
      </c>
      <c r="F187" s="63" t="s">
        <v>808</v>
      </c>
      <c r="G187" s="63">
        <v>66737</v>
      </c>
      <c r="H187" s="63" t="s">
        <v>486</v>
      </c>
      <c r="I187" s="63" t="s">
        <v>385</v>
      </c>
      <c r="J187" s="63" t="s">
        <v>542</v>
      </c>
      <c r="K187" s="63" t="s">
        <v>543</v>
      </c>
      <c r="L187" s="63" t="s">
        <v>808</v>
      </c>
      <c r="M187" s="63" t="s">
        <v>1652</v>
      </c>
      <c r="N187" s="63" t="s">
        <v>809</v>
      </c>
      <c r="O187" s="63" t="s">
        <v>1653</v>
      </c>
      <c r="P187" s="63" t="s">
        <v>810</v>
      </c>
      <c r="Q187" s="63">
        <v>7</v>
      </c>
      <c r="R187" s="63" t="s">
        <v>733</v>
      </c>
      <c r="S187" s="63" t="s">
        <v>523</v>
      </c>
      <c r="T187" s="63" t="s">
        <v>524</v>
      </c>
      <c r="U187" s="63" t="s">
        <v>525</v>
      </c>
      <c r="V187" s="63" t="s">
        <v>542</v>
      </c>
      <c r="W187" s="63" t="s">
        <v>527</v>
      </c>
      <c r="X187" s="63" t="s">
        <v>542</v>
      </c>
      <c r="Y187" s="63">
        <v>199946794</v>
      </c>
      <c r="Z187" s="63" t="s">
        <v>486</v>
      </c>
      <c r="AA187" s="63">
        <v>199946794</v>
      </c>
      <c r="AB187" s="64">
        <v>41890</v>
      </c>
      <c r="AC187" s="64">
        <v>43363</v>
      </c>
      <c r="AD187" s="64">
        <v>44092.470706018517</v>
      </c>
      <c r="AE187" s="63" t="s">
        <v>811</v>
      </c>
      <c r="AF187" s="63" t="s">
        <v>596</v>
      </c>
      <c r="AG187" s="63" t="s">
        <v>529</v>
      </c>
      <c r="AH187" s="64">
        <v>44301.796527777777</v>
      </c>
      <c r="AI187" s="64">
        <v>44302.793414351851</v>
      </c>
      <c r="AJ187" s="64" t="s">
        <v>486</v>
      </c>
      <c r="AK187" s="27"/>
      <c r="AL187" s="27"/>
      <c r="AM187" s="24" t="str">
        <f>IF(AG187="","",IFERROR(VLOOKUP($AG187,Listas!$C$1:$D$1000,2,0),"No existe"))</f>
        <v>No existe</v>
      </c>
      <c r="AN187" s="3">
        <f>IF(OR(AH187="",AI187=""),0,NETWORKDAYS.INTL(AH187,AI187,1,Listas!$A$2:$A$19)-1)</f>
        <v>1</v>
      </c>
      <c r="AO187" s="16" t="str">
        <f>IF(OR(AM187="",AM187="No existe"),"No",IF(AN187&gt;=VLOOKUP(AM187,Tabla!$C$5:$I$23,7,0),"Si","No"))</f>
        <v>No</v>
      </c>
      <c r="AP187" s="3">
        <f>IF(OR(AM187="",AM187="No existe"),0,IF(AN187=0,0,IF(AN187&gt;=VLOOKUP(AM187,Tabla!$C$5:$I$23,7,0),AN187-VLOOKUP(AM187,Tabla!$C$5:$I$23,7,0),0)+1))</f>
        <v>0</v>
      </c>
      <c r="AQ187" s="4">
        <f t="shared" si="19"/>
        <v>0</v>
      </c>
      <c r="AR187" s="4">
        <f t="shared" si="20"/>
        <v>0</v>
      </c>
      <c r="AS187" s="4">
        <f t="shared" si="21"/>
        <v>0</v>
      </c>
      <c r="AT187" s="4">
        <f t="shared" si="22"/>
        <v>0</v>
      </c>
      <c r="AU187" s="4">
        <f t="shared" si="23"/>
        <v>0</v>
      </c>
      <c r="AV187" s="4">
        <f t="shared" si="24"/>
        <v>0</v>
      </c>
      <c r="AW187" s="4"/>
      <c r="AX187" s="4"/>
      <c r="AY187" s="4">
        <f t="shared" si="25"/>
        <v>0</v>
      </c>
      <c r="AZ187" s="5">
        <v>37080</v>
      </c>
      <c r="BA187" s="6">
        <f t="shared" si="26"/>
        <v>0</v>
      </c>
      <c r="BB187" s="3">
        <f>IF(OR(AM187="",AM187="No existe"),0,IF(AP187&lt;=VLOOKUP(AM187,Tabla!$C$5:$I$23,2,0),1,2))</f>
        <v>0</v>
      </c>
    </row>
    <row r="188" spans="1:54" ht="15.75" hidden="1">
      <c r="A188" s="13">
        <f t="shared" si="27"/>
        <v>183</v>
      </c>
      <c r="B188" s="62" t="s">
        <v>871</v>
      </c>
      <c r="C188" s="63" t="s">
        <v>872</v>
      </c>
      <c r="D188" s="63" t="s">
        <v>384</v>
      </c>
      <c r="E188" s="63" t="s">
        <v>873</v>
      </c>
      <c r="F188" s="63" t="s">
        <v>874</v>
      </c>
      <c r="G188" s="63">
        <v>3632</v>
      </c>
      <c r="H188" s="63" t="s">
        <v>486</v>
      </c>
      <c r="I188" s="63" t="s">
        <v>385</v>
      </c>
      <c r="J188" s="63" t="s">
        <v>577</v>
      </c>
      <c r="K188" s="63" t="s">
        <v>578</v>
      </c>
      <c r="L188" s="63" t="s">
        <v>874</v>
      </c>
      <c r="M188" s="63" t="s">
        <v>875</v>
      </c>
      <c r="N188" s="63" t="s">
        <v>876</v>
      </c>
      <c r="O188" s="63" t="s">
        <v>877</v>
      </c>
      <c r="P188" s="63" t="s">
        <v>878</v>
      </c>
      <c r="Q188" s="63">
        <v>2</v>
      </c>
      <c r="R188" s="63" t="s">
        <v>547</v>
      </c>
      <c r="S188" s="63" t="s">
        <v>523</v>
      </c>
      <c r="T188" s="63" t="s">
        <v>524</v>
      </c>
      <c r="U188" s="63" t="s">
        <v>525</v>
      </c>
      <c r="V188" s="63" t="s">
        <v>526</v>
      </c>
      <c r="W188" s="63" t="s">
        <v>544</v>
      </c>
      <c r="X188" s="63" t="s">
        <v>577</v>
      </c>
      <c r="Y188" s="63">
        <v>76730314</v>
      </c>
      <c r="Z188" s="63">
        <v>80963560</v>
      </c>
      <c r="AA188" s="63">
        <v>76730314</v>
      </c>
      <c r="AB188" s="64">
        <v>42069</v>
      </c>
      <c r="AC188" s="64">
        <v>42124</v>
      </c>
      <c r="AD188" s="64">
        <v>43436.204641203702</v>
      </c>
      <c r="AE188" s="63" t="s">
        <v>545</v>
      </c>
      <c r="AF188" s="63" t="s">
        <v>535</v>
      </c>
      <c r="AG188" s="63" t="s">
        <v>529</v>
      </c>
      <c r="AH188" s="64">
        <v>44301.793055555558</v>
      </c>
      <c r="AI188" s="64">
        <v>44302.789814814816</v>
      </c>
      <c r="AJ188" s="64" t="s">
        <v>486</v>
      </c>
      <c r="AK188" s="27"/>
      <c r="AL188" s="27"/>
      <c r="AM188" s="24" t="str">
        <f>IF(AG188="","",IFERROR(VLOOKUP($AG188,Listas!$C$1:$D$1000,2,0),"No existe"))</f>
        <v>No existe</v>
      </c>
      <c r="AN188" s="3">
        <f>IF(OR(AH188="",AI188=""),0,NETWORKDAYS.INTL(AH188,AI188,1,Listas!$A$2:$A$19)-1)</f>
        <v>1</v>
      </c>
      <c r="AO188" s="16" t="str">
        <f>IF(OR(AM188="",AM188="No existe"),"No",IF(AN188&gt;=VLOOKUP(AM188,Tabla!$C$5:$I$23,7,0),"Si","No"))</f>
        <v>No</v>
      </c>
      <c r="AP188" s="3">
        <f>IF(OR(AM188="",AM188="No existe"),0,IF(AN188=0,0,IF(AN188&gt;=VLOOKUP(AM188,Tabla!$C$5:$I$23,7,0),AN188-VLOOKUP(AM188,Tabla!$C$5:$I$23,7,0),0)+1))</f>
        <v>0</v>
      </c>
      <c r="AQ188" s="4">
        <f t="shared" si="19"/>
        <v>0</v>
      </c>
      <c r="AR188" s="4">
        <f t="shared" si="20"/>
        <v>0</v>
      </c>
      <c r="AS188" s="4">
        <f t="shared" si="21"/>
        <v>0</v>
      </c>
      <c r="AT188" s="4">
        <f t="shared" si="22"/>
        <v>0</v>
      </c>
      <c r="AU188" s="4">
        <f t="shared" si="23"/>
        <v>0</v>
      </c>
      <c r="AV188" s="4">
        <f t="shared" si="24"/>
        <v>0</v>
      </c>
      <c r="AW188" s="4"/>
      <c r="AX188" s="4"/>
      <c r="AY188" s="4">
        <f t="shared" si="25"/>
        <v>0</v>
      </c>
      <c r="AZ188" s="5">
        <v>37080</v>
      </c>
      <c r="BA188" s="6">
        <f t="shared" si="26"/>
        <v>0</v>
      </c>
      <c r="BB188" s="3">
        <f>IF(OR(AM188="",AM188="No existe"),0,IF(AP188&lt;=VLOOKUP(AM188,Tabla!$C$5:$I$23,2,0),1,2))</f>
        <v>0</v>
      </c>
    </row>
    <row r="189" spans="1:54" ht="15.75" hidden="1">
      <c r="A189" s="13">
        <f t="shared" si="27"/>
        <v>184</v>
      </c>
      <c r="B189" s="62" t="s">
        <v>406</v>
      </c>
      <c r="C189" s="63" t="s">
        <v>407</v>
      </c>
      <c r="D189" s="63" t="s">
        <v>384</v>
      </c>
      <c r="E189" s="63" t="s">
        <v>1227</v>
      </c>
      <c r="F189" s="63" t="s">
        <v>597</v>
      </c>
      <c r="G189" s="63">
        <v>8659</v>
      </c>
      <c r="H189" s="63" t="s">
        <v>486</v>
      </c>
      <c r="I189" s="63" t="s">
        <v>385</v>
      </c>
      <c r="J189" s="63" t="s">
        <v>577</v>
      </c>
      <c r="K189" s="63" t="s">
        <v>598</v>
      </c>
      <c r="L189" s="63" t="s">
        <v>597</v>
      </c>
      <c r="M189" s="63" t="s">
        <v>1228</v>
      </c>
      <c r="N189" s="63" t="s">
        <v>599</v>
      </c>
      <c r="O189" s="63" t="s">
        <v>1229</v>
      </c>
      <c r="P189" s="63" t="s">
        <v>600</v>
      </c>
      <c r="Q189" s="63">
        <v>1</v>
      </c>
      <c r="R189" s="63" t="s">
        <v>601</v>
      </c>
      <c r="S189" s="63" t="s">
        <v>523</v>
      </c>
      <c r="T189" s="63" t="s">
        <v>524</v>
      </c>
      <c r="U189" s="63" t="s">
        <v>525</v>
      </c>
      <c r="V189" s="63" t="s">
        <v>565</v>
      </c>
      <c r="W189" s="63" t="s">
        <v>566</v>
      </c>
      <c r="X189" s="63" t="s">
        <v>577</v>
      </c>
      <c r="Y189" s="63">
        <v>12887000</v>
      </c>
      <c r="Z189" s="63">
        <v>14430650</v>
      </c>
      <c r="AA189" s="63">
        <v>12887000</v>
      </c>
      <c r="AB189" s="64">
        <v>42226</v>
      </c>
      <c r="AC189" s="64">
        <v>42226</v>
      </c>
      <c r="AD189" s="64">
        <v>43438.904988425929</v>
      </c>
      <c r="AE189" s="63" t="s">
        <v>572</v>
      </c>
      <c r="AF189" s="63" t="s">
        <v>1876</v>
      </c>
      <c r="AG189" s="63" t="s">
        <v>529</v>
      </c>
      <c r="AH189" s="64">
        <v>44301.790277777778</v>
      </c>
      <c r="AI189" s="64">
        <v>44302.787164351852</v>
      </c>
      <c r="AJ189" s="64" t="s">
        <v>486</v>
      </c>
      <c r="AK189" s="27"/>
      <c r="AL189" s="27"/>
      <c r="AM189" s="24" t="str">
        <f>IF(AG189="","",IFERROR(VLOOKUP($AG189,Listas!$C$1:$D$1000,2,0),"No existe"))</f>
        <v>No existe</v>
      </c>
      <c r="AN189" s="3">
        <f>IF(OR(AH189="",AI189=""),0,NETWORKDAYS.INTL(AH189,AI189,1,Listas!$A$2:$A$19)-1)</f>
        <v>1</v>
      </c>
      <c r="AO189" s="16" t="str">
        <f>IF(OR(AM189="",AM189="No existe"),"No",IF(AN189&gt;=VLOOKUP(AM189,Tabla!$C$5:$I$23,7,0),"Si","No"))</f>
        <v>No</v>
      </c>
      <c r="AP189" s="3">
        <f>IF(OR(AM189="",AM189="No existe"),0,IF(AN189=0,0,IF(AN189&gt;=VLOOKUP(AM189,Tabla!$C$5:$I$23,7,0),AN189-VLOOKUP(AM189,Tabla!$C$5:$I$23,7,0),0)+1))</f>
        <v>0</v>
      </c>
      <c r="AQ189" s="4">
        <f t="shared" si="19"/>
        <v>0</v>
      </c>
      <c r="AR189" s="4">
        <f t="shared" si="20"/>
        <v>0</v>
      </c>
      <c r="AS189" s="4">
        <f t="shared" si="21"/>
        <v>0</v>
      </c>
      <c r="AT189" s="4">
        <f t="shared" si="22"/>
        <v>0</v>
      </c>
      <c r="AU189" s="4">
        <f t="shared" si="23"/>
        <v>0</v>
      </c>
      <c r="AV189" s="4">
        <f t="shared" si="24"/>
        <v>0</v>
      </c>
      <c r="AW189" s="4"/>
      <c r="AX189" s="4"/>
      <c r="AY189" s="4">
        <f t="shared" si="25"/>
        <v>0</v>
      </c>
      <c r="AZ189" s="5">
        <v>37080</v>
      </c>
      <c r="BA189" s="6">
        <f t="shared" si="26"/>
        <v>0</v>
      </c>
      <c r="BB189" s="3">
        <f>IF(OR(AM189="",AM189="No existe"),0,IF(AP189&lt;=VLOOKUP(AM189,Tabla!$C$5:$I$23,2,0),1,2))</f>
        <v>0</v>
      </c>
    </row>
    <row r="190" spans="1:54" ht="15.75" hidden="1">
      <c r="A190" s="13">
        <f t="shared" si="27"/>
        <v>185</v>
      </c>
      <c r="B190" s="62" t="s">
        <v>410</v>
      </c>
      <c r="C190" s="63" t="s">
        <v>411</v>
      </c>
      <c r="D190" s="63" t="s">
        <v>385</v>
      </c>
      <c r="E190" s="63" t="s">
        <v>1209</v>
      </c>
      <c r="F190" s="63" t="s">
        <v>607</v>
      </c>
      <c r="G190" s="63">
        <v>12155</v>
      </c>
      <c r="H190" s="63" t="s">
        <v>486</v>
      </c>
      <c r="I190" s="63" t="s">
        <v>385</v>
      </c>
      <c r="J190" s="63" t="s">
        <v>542</v>
      </c>
      <c r="K190" s="63" t="s">
        <v>543</v>
      </c>
      <c r="L190" s="63" t="s">
        <v>607</v>
      </c>
      <c r="M190" s="63" t="s">
        <v>1210</v>
      </c>
      <c r="N190" s="63" t="s">
        <v>608</v>
      </c>
      <c r="O190" s="63" t="s">
        <v>1210</v>
      </c>
      <c r="P190" s="63" t="s">
        <v>608</v>
      </c>
      <c r="Q190" s="63">
        <v>1</v>
      </c>
      <c r="R190" s="63" t="s">
        <v>609</v>
      </c>
      <c r="S190" s="63" t="s">
        <v>523</v>
      </c>
      <c r="T190" s="63" t="s">
        <v>524</v>
      </c>
      <c r="U190" s="63" t="s">
        <v>525</v>
      </c>
      <c r="V190" s="63" t="s">
        <v>542</v>
      </c>
      <c r="W190" s="63" t="s">
        <v>544</v>
      </c>
      <c r="X190" s="63" t="s">
        <v>542</v>
      </c>
      <c r="Y190" s="63">
        <v>74886433</v>
      </c>
      <c r="Z190" s="63">
        <v>76482389</v>
      </c>
      <c r="AA190" s="63">
        <v>74886433</v>
      </c>
      <c r="AB190" s="64">
        <v>42310</v>
      </c>
      <c r="AC190" s="64">
        <v>42349</v>
      </c>
      <c r="AD190" s="64">
        <v>43440.836412037039</v>
      </c>
      <c r="AE190" s="63" t="s">
        <v>582</v>
      </c>
      <c r="AF190" s="63" t="s">
        <v>528</v>
      </c>
      <c r="AG190" s="63" t="s">
        <v>40</v>
      </c>
      <c r="AH190" s="64">
        <v>44301.706886574073</v>
      </c>
      <c r="AI190" s="64">
        <v>44301.70349537037</v>
      </c>
      <c r="AJ190" s="64">
        <v>44301.854861111111</v>
      </c>
      <c r="AK190" s="27"/>
      <c r="AL190" s="27"/>
      <c r="AM190" s="24" t="str">
        <f>IF(AG190="","",IFERROR(VLOOKUP($AG190,Listas!$C$1:$D$1000,2,0),"No existe"))</f>
        <v>ACTUACIONES</v>
      </c>
      <c r="AN190" s="3">
        <f>IF(OR(AH190="",AI190=""),0,NETWORKDAYS.INTL(AH190,AI190,1,Listas!$A$2:$A$19)-1)</f>
        <v>0</v>
      </c>
      <c r="AO190" s="16" t="str">
        <f>IF(OR(AM190="",AM190="No existe"),"No",IF(AN190&gt;=VLOOKUP(AM190,Tabla!$C$5:$I$23,7,0),"Si","No"))</f>
        <v>No</v>
      </c>
      <c r="AP190" s="3">
        <f>IF(OR(AM190="",AM190="No existe"),0,IF(AN190=0,0,IF(AN190&gt;=VLOOKUP(AM190,Tabla!$C$5:$I$23,7,0),AN190-VLOOKUP(AM190,Tabla!$C$5:$I$23,7,0),0)+1))</f>
        <v>0</v>
      </c>
      <c r="AQ190" s="4">
        <f t="shared" si="19"/>
        <v>0</v>
      </c>
      <c r="AR190" s="4">
        <f t="shared" si="20"/>
        <v>0</v>
      </c>
      <c r="AS190" s="4">
        <f t="shared" si="21"/>
        <v>0</v>
      </c>
      <c r="AT190" s="4">
        <f t="shared" si="22"/>
        <v>0</v>
      </c>
      <c r="AU190" s="4">
        <f t="shared" si="23"/>
        <v>0</v>
      </c>
      <c r="AV190" s="4">
        <f t="shared" si="24"/>
        <v>0</v>
      </c>
      <c r="AW190" s="4"/>
      <c r="AX190" s="4"/>
      <c r="AY190" s="4">
        <f t="shared" si="25"/>
        <v>0</v>
      </c>
      <c r="AZ190" s="5">
        <v>37080</v>
      </c>
      <c r="BA190" s="6">
        <f t="shared" si="26"/>
        <v>0</v>
      </c>
      <c r="BB190" s="3">
        <f>IF(OR(AM190="",AM190="No existe"),0,IF(AP190&lt;=VLOOKUP(AM190,Tabla!$C$5:$I$23,2,0),1,2))</f>
        <v>1</v>
      </c>
    </row>
    <row r="191" spans="1:54" ht="15.75" hidden="1">
      <c r="A191" s="13">
        <f t="shared" si="27"/>
        <v>186</v>
      </c>
      <c r="B191" s="62" t="s">
        <v>457</v>
      </c>
      <c r="C191" s="63" t="s">
        <v>458</v>
      </c>
      <c r="D191" s="63" t="s">
        <v>384</v>
      </c>
      <c r="E191" s="63" t="s">
        <v>1750</v>
      </c>
      <c r="F191" s="63" t="s">
        <v>707</v>
      </c>
      <c r="G191" s="63">
        <v>21732</v>
      </c>
      <c r="H191" s="63" t="s">
        <v>486</v>
      </c>
      <c r="I191" s="63" t="s">
        <v>385</v>
      </c>
      <c r="J191" s="63" t="s">
        <v>542</v>
      </c>
      <c r="K191" s="63" t="s">
        <v>543</v>
      </c>
      <c r="L191" s="63" t="s">
        <v>707</v>
      </c>
      <c r="M191" s="63" t="s">
        <v>1751</v>
      </c>
      <c r="N191" s="63" t="s">
        <v>708</v>
      </c>
      <c r="O191" s="63" t="s">
        <v>1751</v>
      </c>
      <c r="P191" s="63" t="s">
        <v>708</v>
      </c>
      <c r="Q191" s="63">
        <v>1</v>
      </c>
      <c r="R191" s="63" t="s">
        <v>709</v>
      </c>
      <c r="S191" s="63" t="s">
        <v>523</v>
      </c>
      <c r="T191" s="63" t="s">
        <v>524</v>
      </c>
      <c r="U191" s="63" t="s">
        <v>525</v>
      </c>
      <c r="V191" s="63" t="s">
        <v>542</v>
      </c>
      <c r="W191" s="63" t="s">
        <v>544</v>
      </c>
      <c r="X191" s="63" t="s">
        <v>542</v>
      </c>
      <c r="Y191" s="63">
        <v>1411613</v>
      </c>
      <c r="Z191" s="63">
        <v>1339565</v>
      </c>
      <c r="AA191" s="63">
        <v>1411613</v>
      </c>
      <c r="AB191" s="64">
        <v>42208</v>
      </c>
      <c r="AC191" s="64">
        <v>43329</v>
      </c>
      <c r="AD191" s="64">
        <v>43501.730613425927</v>
      </c>
      <c r="AE191" s="63" t="s">
        <v>706</v>
      </c>
      <c r="AF191" s="63" t="s">
        <v>535</v>
      </c>
      <c r="AG191" s="63" t="s">
        <v>568</v>
      </c>
      <c r="AH191" s="64">
        <v>44301.63863425926</v>
      </c>
      <c r="AI191" s="64">
        <v>44301.63559027778</v>
      </c>
      <c r="AJ191" s="64" t="s">
        <v>486</v>
      </c>
      <c r="AK191" s="27"/>
      <c r="AL191" s="27"/>
      <c r="AM191" s="24" t="str">
        <f>IF(AG191="","",IFERROR(VLOOKUP($AG191,Listas!$C$1:$D$1000,2,0),"No existe"))</f>
        <v>No existe</v>
      </c>
      <c r="AN191" s="3">
        <f>IF(OR(AH191="",AI191=""),0,NETWORKDAYS.INTL(AH191,AI191,1,Listas!$A$2:$A$19)-1)</f>
        <v>0</v>
      </c>
      <c r="AO191" s="16" t="str">
        <f>IF(OR(AM191="",AM191="No existe"),"No",IF(AN191&gt;=VLOOKUP(AM191,Tabla!$C$5:$I$23,7,0),"Si","No"))</f>
        <v>No</v>
      </c>
      <c r="AP191" s="3">
        <f>IF(OR(AM191="",AM191="No existe"),0,IF(AN191=0,0,IF(AN191&gt;=VLOOKUP(AM191,Tabla!$C$5:$I$23,7,0),AN191-VLOOKUP(AM191,Tabla!$C$5:$I$23,7,0),0)+1))</f>
        <v>0</v>
      </c>
      <c r="AQ191" s="4">
        <f t="shared" si="19"/>
        <v>0</v>
      </c>
      <c r="AR191" s="4">
        <f t="shared" si="20"/>
        <v>0</v>
      </c>
      <c r="AS191" s="4">
        <f t="shared" si="21"/>
        <v>0</v>
      </c>
      <c r="AT191" s="4">
        <f t="shared" si="22"/>
        <v>0</v>
      </c>
      <c r="AU191" s="4">
        <f t="shared" si="23"/>
        <v>0</v>
      </c>
      <c r="AV191" s="4">
        <f t="shared" si="24"/>
        <v>0</v>
      </c>
      <c r="AW191" s="4"/>
      <c r="AX191" s="4"/>
      <c r="AY191" s="4">
        <f t="shared" si="25"/>
        <v>0</v>
      </c>
      <c r="AZ191" s="5">
        <v>37080</v>
      </c>
      <c r="BA191" s="6">
        <f t="shared" si="26"/>
        <v>0</v>
      </c>
      <c r="BB191" s="3">
        <f>IF(OR(AM191="",AM191="No existe"),0,IF(AP191&lt;=VLOOKUP(AM191,Tabla!$C$5:$I$23,2,0),1,2))</f>
        <v>0</v>
      </c>
    </row>
    <row r="192" spans="1:54" ht="15.75" hidden="1">
      <c r="A192" s="13">
        <f t="shared" si="27"/>
        <v>187</v>
      </c>
      <c r="B192" s="62" t="s">
        <v>1448</v>
      </c>
      <c r="C192" s="63" t="s">
        <v>1449</v>
      </c>
      <c r="D192" s="63" t="s">
        <v>385</v>
      </c>
      <c r="E192" s="63" t="s">
        <v>1450</v>
      </c>
      <c r="F192" s="63" t="s">
        <v>1451</v>
      </c>
      <c r="G192" s="63">
        <v>12370</v>
      </c>
      <c r="H192" s="63" t="s">
        <v>486</v>
      </c>
      <c r="I192" s="63" t="s">
        <v>385</v>
      </c>
      <c r="J192" s="63" t="s">
        <v>542</v>
      </c>
      <c r="K192" s="63" t="s">
        <v>591</v>
      </c>
      <c r="L192" s="63" t="s">
        <v>1451</v>
      </c>
      <c r="M192" s="63" t="s">
        <v>1452</v>
      </c>
      <c r="N192" s="63" t="s">
        <v>1453</v>
      </c>
      <c r="O192" s="63" t="s">
        <v>1452</v>
      </c>
      <c r="P192" s="63" t="s">
        <v>1453</v>
      </c>
      <c r="Q192" s="63">
        <v>1</v>
      </c>
      <c r="R192" s="63" t="s">
        <v>1454</v>
      </c>
      <c r="S192" s="63" t="s">
        <v>523</v>
      </c>
      <c r="T192" s="63" t="s">
        <v>524</v>
      </c>
      <c r="U192" s="63" t="s">
        <v>525</v>
      </c>
      <c r="V192" s="63" t="s">
        <v>542</v>
      </c>
      <c r="W192" s="63" t="s">
        <v>544</v>
      </c>
      <c r="X192" s="63" t="s">
        <v>542</v>
      </c>
      <c r="Y192" s="63">
        <v>63710605</v>
      </c>
      <c r="Z192" s="63">
        <v>61375529</v>
      </c>
      <c r="AA192" s="63">
        <v>63710605</v>
      </c>
      <c r="AB192" s="64">
        <v>42816</v>
      </c>
      <c r="AC192" s="64">
        <v>43046</v>
      </c>
      <c r="AD192" s="64">
        <v>43440.852453703701</v>
      </c>
      <c r="AE192" s="63" t="s">
        <v>668</v>
      </c>
      <c r="AF192" s="63" t="s">
        <v>528</v>
      </c>
      <c r="AG192" s="63" t="s">
        <v>37</v>
      </c>
      <c r="AH192" s="64">
        <v>44301.437141203707</v>
      </c>
      <c r="AI192" s="64">
        <v>44301.434212962966</v>
      </c>
      <c r="AJ192" s="64" t="s">
        <v>486</v>
      </c>
      <c r="AK192" s="27"/>
      <c r="AL192" s="27"/>
      <c r="AM192" s="24" t="str">
        <f>IF(AG192="","",IFERROR(VLOOKUP($AG192,Listas!$C$1:$D$1000,2,0),"No existe"))</f>
        <v>ACTUACIONES</v>
      </c>
      <c r="AN192" s="3">
        <f>IF(OR(AH192="",AI192=""),0,NETWORKDAYS.INTL(AH192,AI192,1,Listas!$A$2:$A$19)-1)</f>
        <v>0</v>
      </c>
      <c r="AO192" s="16" t="str">
        <f>IF(OR(AM192="",AM192="No existe"),"No",IF(AN192&gt;=VLOOKUP(AM192,Tabla!$C$5:$I$23,7,0),"Si","No"))</f>
        <v>No</v>
      </c>
      <c r="AP192" s="3">
        <f>IF(OR(AM192="",AM192="No existe"),0,IF(AN192=0,0,IF(AN192&gt;=VLOOKUP(AM192,Tabla!$C$5:$I$23,7,0),AN192-VLOOKUP(AM192,Tabla!$C$5:$I$23,7,0),0)+1))</f>
        <v>0</v>
      </c>
      <c r="AQ192" s="4">
        <f t="shared" si="19"/>
        <v>0</v>
      </c>
      <c r="AR192" s="4">
        <f t="shared" si="20"/>
        <v>0</v>
      </c>
      <c r="AS192" s="4">
        <f t="shared" si="21"/>
        <v>0</v>
      </c>
      <c r="AT192" s="4">
        <f t="shared" si="22"/>
        <v>0</v>
      </c>
      <c r="AU192" s="4">
        <f t="shared" si="23"/>
        <v>0</v>
      </c>
      <c r="AV192" s="4">
        <f t="shared" si="24"/>
        <v>0</v>
      </c>
      <c r="AW192" s="4"/>
      <c r="AX192" s="4"/>
      <c r="AY192" s="4">
        <f t="shared" si="25"/>
        <v>0</v>
      </c>
      <c r="AZ192" s="5">
        <v>37080</v>
      </c>
      <c r="BA192" s="6">
        <f t="shared" si="26"/>
        <v>0</v>
      </c>
      <c r="BB192" s="3">
        <f>IF(OR(AM192="",AM192="No existe"),0,IF(AP192&lt;=VLOOKUP(AM192,Tabla!$C$5:$I$23,2,0),1,2))</f>
        <v>1</v>
      </c>
    </row>
    <row r="193" spans="1:54" ht="15.75" hidden="1">
      <c r="A193" s="13">
        <f t="shared" si="27"/>
        <v>188</v>
      </c>
      <c r="B193" s="62" t="s">
        <v>427</v>
      </c>
      <c r="C193" s="63" t="s">
        <v>428</v>
      </c>
      <c r="D193" s="63" t="s">
        <v>384</v>
      </c>
      <c r="E193" s="63" t="s">
        <v>1461</v>
      </c>
      <c r="F193" s="63" t="s">
        <v>636</v>
      </c>
      <c r="G193" s="63">
        <v>12252</v>
      </c>
      <c r="H193" s="63" t="s">
        <v>486</v>
      </c>
      <c r="I193" s="63" t="s">
        <v>385</v>
      </c>
      <c r="J193" s="63" t="s">
        <v>637</v>
      </c>
      <c r="K193" s="63" t="s">
        <v>638</v>
      </c>
      <c r="L193" s="63" t="s">
        <v>636</v>
      </c>
      <c r="M193" s="63" t="s">
        <v>1462</v>
      </c>
      <c r="N193" s="63" t="s">
        <v>639</v>
      </c>
      <c r="O193" s="63" t="s">
        <v>1462</v>
      </c>
      <c r="P193" s="63" t="s">
        <v>639</v>
      </c>
      <c r="Q193" s="63">
        <v>1</v>
      </c>
      <c r="R193" s="63" t="s">
        <v>547</v>
      </c>
      <c r="S193" s="63" t="s">
        <v>523</v>
      </c>
      <c r="T193" s="63" t="s">
        <v>524</v>
      </c>
      <c r="U193" s="63" t="s">
        <v>525</v>
      </c>
      <c r="V193" s="63" t="s">
        <v>526</v>
      </c>
      <c r="W193" s="63" t="s">
        <v>544</v>
      </c>
      <c r="X193" s="63" t="s">
        <v>637</v>
      </c>
      <c r="Y193" s="63">
        <v>85538115</v>
      </c>
      <c r="Z193" s="63">
        <v>0</v>
      </c>
      <c r="AA193" s="63">
        <v>85538115</v>
      </c>
      <c r="AB193" s="64">
        <v>42524</v>
      </c>
      <c r="AC193" s="64">
        <v>42549</v>
      </c>
      <c r="AD193" s="64">
        <v>43440.843645833331</v>
      </c>
      <c r="AE193" s="63" t="s">
        <v>635</v>
      </c>
      <c r="AF193" s="63" t="s">
        <v>528</v>
      </c>
      <c r="AG193" s="63" t="s">
        <v>529</v>
      </c>
      <c r="AH193" s="64">
        <v>44300.893055555556</v>
      </c>
      <c r="AI193" s="64">
        <v>44308.890474537038</v>
      </c>
      <c r="AJ193" s="64" t="s">
        <v>486</v>
      </c>
      <c r="AK193" s="27"/>
      <c r="AL193" s="27"/>
      <c r="AM193" s="24" t="str">
        <f>IF(AG193="","",IFERROR(VLOOKUP($AG193,Listas!$C$1:$D$1000,2,0),"No existe"))</f>
        <v>No existe</v>
      </c>
      <c r="AN193" s="3">
        <f>IF(OR(AH193="",AI193=""),0,NETWORKDAYS.INTL(AH193,AI193,1,Listas!$A$2:$A$19)-1)</f>
        <v>6</v>
      </c>
      <c r="AO193" s="16" t="str">
        <f>IF(OR(AM193="",AM193="No existe"),"No",IF(AN193&gt;=VLOOKUP(AM193,Tabla!$C$5:$I$23,7,0),"Si","No"))</f>
        <v>No</v>
      </c>
      <c r="AP193" s="3">
        <f>IF(OR(AM193="",AM193="No existe"),0,IF(AN193=0,0,IF(AN193&gt;=VLOOKUP(AM193,Tabla!$C$5:$I$23,7,0),AN193-VLOOKUP(AM193,Tabla!$C$5:$I$23,7,0),0)+1))</f>
        <v>0</v>
      </c>
      <c r="AQ193" s="4">
        <f t="shared" si="19"/>
        <v>0</v>
      </c>
      <c r="AR193" s="4">
        <f t="shared" si="20"/>
        <v>0</v>
      </c>
      <c r="AS193" s="4">
        <f t="shared" si="21"/>
        <v>0</v>
      </c>
      <c r="AT193" s="4">
        <f t="shared" si="22"/>
        <v>0</v>
      </c>
      <c r="AU193" s="4">
        <f t="shared" si="23"/>
        <v>0</v>
      </c>
      <c r="AV193" s="4">
        <f t="shared" si="24"/>
        <v>0</v>
      </c>
      <c r="AW193" s="4"/>
      <c r="AX193" s="4"/>
      <c r="AY193" s="4">
        <f t="shared" si="25"/>
        <v>0</v>
      </c>
      <c r="AZ193" s="5">
        <v>37080</v>
      </c>
      <c r="BA193" s="6">
        <f t="shared" si="26"/>
        <v>0</v>
      </c>
      <c r="BB193" s="3">
        <f>IF(OR(AM193="",AM193="No existe"),0,IF(AP193&lt;=VLOOKUP(AM193,Tabla!$C$5:$I$23,2,0),1,2))</f>
        <v>0</v>
      </c>
    </row>
    <row r="194" spans="1:54" ht="15.75" hidden="1">
      <c r="A194" s="13">
        <f t="shared" si="27"/>
        <v>189</v>
      </c>
      <c r="B194" s="62" t="s">
        <v>427</v>
      </c>
      <c r="C194" s="63" t="s">
        <v>428</v>
      </c>
      <c r="D194" s="63" t="s">
        <v>384</v>
      </c>
      <c r="E194" s="63" t="s">
        <v>1461</v>
      </c>
      <c r="F194" s="63" t="s">
        <v>636</v>
      </c>
      <c r="G194" s="63">
        <v>12252</v>
      </c>
      <c r="H194" s="63" t="s">
        <v>486</v>
      </c>
      <c r="I194" s="63" t="s">
        <v>385</v>
      </c>
      <c r="J194" s="63" t="s">
        <v>637</v>
      </c>
      <c r="K194" s="63" t="s">
        <v>638</v>
      </c>
      <c r="L194" s="63" t="s">
        <v>636</v>
      </c>
      <c r="M194" s="63" t="s">
        <v>1462</v>
      </c>
      <c r="N194" s="63" t="s">
        <v>639</v>
      </c>
      <c r="O194" s="63" t="s">
        <v>1462</v>
      </c>
      <c r="P194" s="63" t="s">
        <v>639</v>
      </c>
      <c r="Q194" s="63">
        <v>1</v>
      </c>
      <c r="R194" s="63" t="s">
        <v>547</v>
      </c>
      <c r="S194" s="63" t="s">
        <v>523</v>
      </c>
      <c r="T194" s="63" t="s">
        <v>524</v>
      </c>
      <c r="U194" s="63" t="s">
        <v>525</v>
      </c>
      <c r="V194" s="63" t="s">
        <v>526</v>
      </c>
      <c r="W194" s="63" t="s">
        <v>544</v>
      </c>
      <c r="X194" s="63" t="s">
        <v>637</v>
      </c>
      <c r="Y194" s="63">
        <v>85538115</v>
      </c>
      <c r="Z194" s="63">
        <v>0</v>
      </c>
      <c r="AA194" s="63">
        <v>85538115</v>
      </c>
      <c r="AB194" s="64">
        <v>42524</v>
      </c>
      <c r="AC194" s="64">
        <v>42549</v>
      </c>
      <c r="AD194" s="64">
        <v>43440.843645833331</v>
      </c>
      <c r="AE194" s="63" t="s">
        <v>635</v>
      </c>
      <c r="AF194" s="63" t="s">
        <v>528</v>
      </c>
      <c r="AG194" s="63" t="s">
        <v>762</v>
      </c>
      <c r="AH194" s="64">
        <v>44300.89166666667</v>
      </c>
      <c r="AI194" s="64">
        <v>44308.888761574075</v>
      </c>
      <c r="AJ194" s="64" t="s">
        <v>486</v>
      </c>
      <c r="AK194" s="27"/>
      <c r="AL194" s="27"/>
      <c r="AM194" s="24" t="str">
        <f>IF(AG194="","",IFERROR(VLOOKUP($AG194,Listas!$C$1:$D$1000,2,0),"No existe"))</f>
        <v>No existe</v>
      </c>
      <c r="AN194" s="3">
        <f>IF(OR(AH194="",AI194=""),0,NETWORKDAYS.INTL(AH194,AI194,1,Listas!$A$2:$A$19)-1)</f>
        <v>6</v>
      </c>
      <c r="AO194" s="16" t="str">
        <f>IF(OR(AM194="",AM194="No existe"),"No",IF(AN194&gt;=VLOOKUP(AM194,Tabla!$C$5:$I$23,7,0),"Si","No"))</f>
        <v>No</v>
      </c>
      <c r="AP194" s="3">
        <f>IF(OR(AM194="",AM194="No existe"),0,IF(AN194=0,0,IF(AN194&gt;=VLOOKUP(AM194,Tabla!$C$5:$I$23,7,0),AN194-VLOOKUP(AM194,Tabla!$C$5:$I$23,7,0),0)+1))</f>
        <v>0</v>
      </c>
      <c r="AQ194" s="4">
        <f t="shared" si="19"/>
        <v>0</v>
      </c>
      <c r="AR194" s="4">
        <f t="shared" si="20"/>
        <v>0</v>
      </c>
      <c r="AS194" s="4">
        <f t="shared" si="21"/>
        <v>0</v>
      </c>
      <c r="AT194" s="4">
        <f t="shared" si="22"/>
        <v>0</v>
      </c>
      <c r="AU194" s="4">
        <f t="shared" si="23"/>
        <v>0</v>
      </c>
      <c r="AV194" s="4">
        <f t="shared" si="24"/>
        <v>0</v>
      </c>
      <c r="AW194" s="4"/>
      <c r="AX194" s="4"/>
      <c r="AY194" s="4">
        <f t="shared" si="25"/>
        <v>0</v>
      </c>
      <c r="AZ194" s="5">
        <v>37080</v>
      </c>
      <c r="BA194" s="6">
        <f t="shared" si="26"/>
        <v>0</v>
      </c>
      <c r="BB194" s="3">
        <f>IF(OR(AM194="",AM194="No existe"),0,IF(AP194&lt;=VLOOKUP(AM194,Tabla!$C$5:$I$23,2,0),1,2))</f>
        <v>0</v>
      </c>
    </row>
    <row r="195" spans="1:54" ht="15.75" hidden="1">
      <c r="A195" s="13">
        <f t="shared" si="27"/>
        <v>190</v>
      </c>
      <c r="B195" s="62" t="s">
        <v>1078</v>
      </c>
      <c r="C195" s="63" t="s">
        <v>1860</v>
      </c>
      <c r="D195" s="63" t="s">
        <v>384</v>
      </c>
      <c r="E195" s="63" t="s">
        <v>1079</v>
      </c>
      <c r="F195" s="63" t="s">
        <v>1080</v>
      </c>
      <c r="G195" s="63">
        <v>69666</v>
      </c>
      <c r="H195" s="63" t="s">
        <v>486</v>
      </c>
      <c r="I195" s="63" t="s">
        <v>385</v>
      </c>
      <c r="J195" s="63" t="s">
        <v>542</v>
      </c>
      <c r="K195" s="63" t="s">
        <v>591</v>
      </c>
      <c r="L195" s="63" t="s">
        <v>1080</v>
      </c>
      <c r="M195" s="63" t="s">
        <v>1081</v>
      </c>
      <c r="N195" s="63" t="s">
        <v>1082</v>
      </c>
      <c r="O195" s="63" t="s">
        <v>1081</v>
      </c>
      <c r="P195" s="63" t="s">
        <v>1082</v>
      </c>
      <c r="Q195" s="63">
        <v>1</v>
      </c>
      <c r="R195" s="63" t="s">
        <v>1083</v>
      </c>
      <c r="S195" s="63" t="s">
        <v>523</v>
      </c>
      <c r="T195" s="63" t="s">
        <v>524</v>
      </c>
      <c r="U195" s="63" t="s">
        <v>525</v>
      </c>
      <c r="V195" s="63" t="s">
        <v>542</v>
      </c>
      <c r="W195" s="63" t="s">
        <v>544</v>
      </c>
      <c r="X195" s="63" t="s">
        <v>542</v>
      </c>
      <c r="Y195" s="63" t="s">
        <v>486</v>
      </c>
      <c r="Z195" s="63" t="s">
        <v>486</v>
      </c>
      <c r="AA195" s="63" t="s">
        <v>486</v>
      </c>
      <c r="AB195" s="64">
        <v>44102</v>
      </c>
      <c r="AC195" s="64">
        <v>44238</v>
      </c>
      <c r="AD195" s="64">
        <v>44242.594201388885</v>
      </c>
      <c r="AE195" s="63" t="s">
        <v>834</v>
      </c>
      <c r="AF195" s="63" t="s">
        <v>535</v>
      </c>
      <c r="AG195" s="63" t="s">
        <v>45</v>
      </c>
      <c r="AH195" s="64">
        <v>44300.888888888891</v>
      </c>
      <c r="AI195" s="64">
        <v>44301.886273148149</v>
      </c>
      <c r="AJ195" s="64" t="s">
        <v>486</v>
      </c>
      <c r="AK195" s="27"/>
      <c r="AL195" s="27"/>
      <c r="AM195" s="24" t="str">
        <f>IF(AG195="","",IFERROR(VLOOKUP($AG195,Listas!$C$1:$D$1000,2,0),"No existe"))</f>
        <v>ACTUACIONES</v>
      </c>
      <c r="AN195" s="3">
        <f>IF(OR(AH195="",AI195=""),0,NETWORKDAYS.INTL(AH195,AI195,1,Listas!$A$2:$A$19)-1)</f>
        <v>1</v>
      </c>
      <c r="AO195" s="16" t="str">
        <f>IF(OR(AM195="",AM195="No existe"),"No",IF(AN195&gt;=VLOOKUP(AM195,Tabla!$C$5:$I$23,7,0),"Si","No"))</f>
        <v>No</v>
      </c>
      <c r="AP195" s="3">
        <f>IF(OR(AM195="",AM195="No existe"),0,IF(AN195=0,0,IF(AN195&gt;=VLOOKUP(AM195,Tabla!$C$5:$I$23,7,0),AN195-VLOOKUP(AM195,Tabla!$C$5:$I$23,7,0),0)+1))</f>
        <v>1</v>
      </c>
      <c r="AQ195" s="4">
        <f t="shared" si="19"/>
        <v>0</v>
      </c>
      <c r="AR195" s="4">
        <f t="shared" si="20"/>
        <v>0</v>
      </c>
      <c r="AS195" s="4">
        <f t="shared" si="21"/>
        <v>0</v>
      </c>
      <c r="AT195" s="4">
        <f t="shared" si="22"/>
        <v>0</v>
      </c>
      <c r="AU195" s="4">
        <f t="shared" si="23"/>
        <v>0</v>
      </c>
      <c r="AV195" s="4">
        <f t="shared" si="24"/>
        <v>0</v>
      </c>
      <c r="AW195" s="4"/>
      <c r="AX195" s="4"/>
      <c r="AY195" s="4">
        <f t="shared" si="25"/>
        <v>0</v>
      </c>
      <c r="AZ195" s="5">
        <v>37080</v>
      </c>
      <c r="BA195" s="6">
        <f t="shared" si="26"/>
        <v>0</v>
      </c>
      <c r="BB195" s="3">
        <f>IF(OR(AM195="",AM195="No existe"),0,IF(AP195&lt;=VLOOKUP(AM195,Tabla!$C$5:$I$23,2,0),1,2))</f>
        <v>1</v>
      </c>
    </row>
    <row r="196" spans="1:54" ht="15.75" hidden="1">
      <c r="A196" s="13">
        <f t="shared" si="27"/>
        <v>191</v>
      </c>
      <c r="B196" s="62" t="s">
        <v>2005</v>
      </c>
      <c r="C196" s="63" t="s">
        <v>2006</v>
      </c>
      <c r="D196" s="63" t="s">
        <v>385</v>
      </c>
      <c r="E196" s="63" t="s">
        <v>2007</v>
      </c>
      <c r="F196" s="63" t="s">
        <v>2008</v>
      </c>
      <c r="G196" s="63">
        <v>44905</v>
      </c>
      <c r="H196" s="63" t="s">
        <v>486</v>
      </c>
      <c r="I196" s="63" t="s">
        <v>385</v>
      </c>
      <c r="J196" s="63" t="s">
        <v>752</v>
      </c>
      <c r="K196" s="63" t="s">
        <v>486</v>
      </c>
      <c r="L196" s="63" t="s">
        <v>2008</v>
      </c>
      <c r="M196" s="63" t="s">
        <v>2009</v>
      </c>
      <c r="N196" s="63" t="s">
        <v>2010</v>
      </c>
      <c r="O196" s="63" t="s">
        <v>2009</v>
      </c>
      <c r="P196" s="63" t="s">
        <v>2010</v>
      </c>
      <c r="Q196" s="63">
        <v>1</v>
      </c>
      <c r="R196" s="63" t="s">
        <v>704</v>
      </c>
      <c r="S196" s="63" t="s">
        <v>523</v>
      </c>
      <c r="T196" s="63" t="s">
        <v>524</v>
      </c>
      <c r="U196" s="63" t="s">
        <v>525</v>
      </c>
      <c r="V196" s="63" t="s">
        <v>526</v>
      </c>
      <c r="W196" s="63" t="s">
        <v>544</v>
      </c>
      <c r="X196" s="63" t="s">
        <v>752</v>
      </c>
      <c r="Y196" s="63">
        <v>28885500</v>
      </c>
      <c r="Z196" s="63" t="s">
        <v>486</v>
      </c>
      <c r="AA196" s="63">
        <v>28885500</v>
      </c>
      <c r="AB196" s="64">
        <v>41369</v>
      </c>
      <c r="AC196" s="64">
        <v>41386</v>
      </c>
      <c r="AD196" s="64">
        <v>43739.367210648146</v>
      </c>
      <c r="AE196" s="63" t="s">
        <v>2011</v>
      </c>
      <c r="AF196" s="63" t="s">
        <v>535</v>
      </c>
      <c r="AG196" s="63" t="s">
        <v>529</v>
      </c>
      <c r="AH196" s="64">
        <v>44300.883333333331</v>
      </c>
      <c r="AI196" s="64">
        <v>44301.880289351851</v>
      </c>
      <c r="AJ196" s="64" t="s">
        <v>486</v>
      </c>
      <c r="AK196" s="27"/>
      <c r="AL196" s="27"/>
      <c r="AM196" s="24" t="str">
        <f>IF(AG196="","",IFERROR(VLOOKUP($AG196,Listas!$C$1:$D$1000,2,0),"No existe"))</f>
        <v>No existe</v>
      </c>
      <c r="AN196" s="3">
        <f>IF(OR(AH196="",AI196=""),0,NETWORKDAYS.INTL(AH196,AI196,1,Listas!$A$2:$A$19)-1)</f>
        <v>1</v>
      </c>
      <c r="AO196" s="16" t="str">
        <f>IF(OR(AM196="",AM196="No existe"),"No",IF(AN196&gt;=VLOOKUP(AM196,Tabla!$C$5:$I$23,7,0),"Si","No"))</f>
        <v>No</v>
      </c>
      <c r="AP196" s="3">
        <f>IF(OR(AM196="",AM196="No existe"),0,IF(AN196=0,0,IF(AN196&gt;=VLOOKUP(AM196,Tabla!$C$5:$I$23,7,0),AN196-VLOOKUP(AM196,Tabla!$C$5:$I$23,7,0),0)+1))</f>
        <v>0</v>
      </c>
      <c r="AQ196" s="4">
        <f t="shared" si="19"/>
        <v>0</v>
      </c>
      <c r="AR196" s="4">
        <f t="shared" si="20"/>
        <v>0</v>
      </c>
      <c r="AS196" s="4">
        <f t="shared" si="21"/>
        <v>0</v>
      </c>
      <c r="AT196" s="4">
        <f t="shared" si="22"/>
        <v>0</v>
      </c>
      <c r="AU196" s="4">
        <f t="shared" si="23"/>
        <v>0</v>
      </c>
      <c r="AV196" s="4">
        <f t="shared" si="24"/>
        <v>0</v>
      </c>
      <c r="AW196" s="4"/>
      <c r="AX196" s="4"/>
      <c r="AY196" s="4">
        <f t="shared" si="25"/>
        <v>0</v>
      </c>
      <c r="AZ196" s="5">
        <v>37080</v>
      </c>
      <c r="BA196" s="6">
        <f t="shared" si="26"/>
        <v>0</v>
      </c>
      <c r="BB196" s="3">
        <f>IF(OR(AM196="",AM196="No existe"),0,IF(AP196&lt;=VLOOKUP(AM196,Tabla!$C$5:$I$23,2,0),1,2))</f>
        <v>0</v>
      </c>
    </row>
    <row r="197" spans="1:54" ht="15.75" hidden="1">
      <c r="A197" s="13">
        <f t="shared" si="27"/>
        <v>192</v>
      </c>
      <c r="B197" s="62" t="s">
        <v>2012</v>
      </c>
      <c r="C197" s="63" t="s">
        <v>2013</v>
      </c>
      <c r="D197" s="63" t="s">
        <v>385</v>
      </c>
      <c r="E197" s="63" t="s">
        <v>2014</v>
      </c>
      <c r="F197" s="63" t="s">
        <v>2015</v>
      </c>
      <c r="G197" s="63">
        <v>12216</v>
      </c>
      <c r="H197" s="63" t="s">
        <v>486</v>
      </c>
      <c r="I197" s="63" t="s">
        <v>385</v>
      </c>
      <c r="J197" s="63" t="s">
        <v>542</v>
      </c>
      <c r="K197" s="63" t="s">
        <v>543</v>
      </c>
      <c r="L197" s="63" t="s">
        <v>2015</v>
      </c>
      <c r="M197" s="63" t="s">
        <v>2016</v>
      </c>
      <c r="N197" s="63" t="s">
        <v>2017</v>
      </c>
      <c r="O197" s="63" t="s">
        <v>2016</v>
      </c>
      <c r="P197" s="63" t="s">
        <v>2017</v>
      </c>
      <c r="Q197" s="63">
        <v>1</v>
      </c>
      <c r="R197" s="63" t="s">
        <v>547</v>
      </c>
      <c r="S197" s="63" t="s">
        <v>523</v>
      </c>
      <c r="T197" s="63" t="s">
        <v>524</v>
      </c>
      <c r="U197" s="63" t="s">
        <v>525</v>
      </c>
      <c r="V197" s="63" t="s">
        <v>542</v>
      </c>
      <c r="W197" s="63" t="s">
        <v>544</v>
      </c>
      <c r="X197" s="63" t="s">
        <v>542</v>
      </c>
      <c r="Y197" s="63">
        <v>13730897</v>
      </c>
      <c r="Z197" s="63">
        <v>13935420</v>
      </c>
      <c r="AA197" s="63">
        <v>13730897</v>
      </c>
      <c r="AB197" s="64">
        <v>42307</v>
      </c>
      <c r="AC197" s="64">
        <v>42492</v>
      </c>
      <c r="AD197" s="64">
        <v>43440.840960648151</v>
      </c>
      <c r="AE197" s="63" t="s">
        <v>588</v>
      </c>
      <c r="AF197" s="63" t="s">
        <v>535</v>
      </c>
      <c r="AG197" s="63" t="s">
        <v>529</v>
      </c>
      <c r="AH197" s="64">
        <v>44300.880555555559</v>
      </c>
      <c r="AI197" s="64">
        <v>44301.877372685187</v>
      </c>
      <c r="AJ197" s="64" t="s">
        <v>486</v>
      </c>
      <c r="AK197" s="27"/>
      <c r="AL197" s="27"/>
      <c r="AM197" s="24" t="str">
        <f>IF(AG197="","",IFERROR(VLOOKUP($AG197,Listas!$C$1:$D$1000,2,0),"No existe"))</f>
        <v>No existe</v>
      </c>
      <c r="AN197" s="3">
        <f>IF(OR(AH197="",AI197=""),0,NETWORKDAYS.INTL(AH197,AI197,1,Listas!$A$2:$A$19)-1)</f>
        <v>1</v>
      </c>
      <c r="AO197" s="16" t="str">
        <f>IF(OR(AM197="",AM197="No existe"),"No",IF(AN197&gt;=VLOOKUP(AM197,Tabla!$C$5:$I$23,7,0),"Si","No"))</f>
        <v>No</v>
      </c>
      <c r="AP197" s="3">
        <f>IF(OR(AM197="",AM197="No existe"),0,IF(AN197=0,0,IF(AN197&gt;=VLOOKUP(AM197,Tabla!$C$5:$I$23,7,0),AN197-VLOOKUP(AM197,Tabla!$C$5:$I$23,7,0),0)+1))</f>
        <v>0</v>
      </c>
      <c r="AQ197" s="4">
        <f t="shared" si="19"/>
        <v>0</v>
      </c>
      <c r="AR197" s="4">
        <f t="shared" si="20"/>
        <v>0</v>
      </c>
      <c r="AS197" s="4">
        <f t="shared" si="21"/>
        <v>0</v>
      </c>
      <c r="AT197" s="4">
        <f t="shared" si="22"/>
        <v>0</v>
      </c>
      <c r="AU197" s="4">
        <f t="shared" si="23"/>
        <v>0</v>
      </c>
      <c r="AV197" s="4">
        <f t="shared" si="24"/>
        <v>0</v>
      </c>
      <c r="AW197" s="4"/>
      <c r="AX197" s="4"/>
      <c r="AY197" s="4">
        <f t="shared" si="25"/>
        <v>0</v>
      </c>
      <c r="AZ197" s="5">
        <v>37080</v>
      </c>
      <c r="BA197" s="6">
        <f t="shared" si="26"/>
        <v>0</v>
      </c>
      <c r="BB197" s="3">
        <f>IF(OR(AM197="",AM197="No existe"),0,IF(AP197&lt;=VLOOKUP(AM197,Tabla!$C$5:$I$23,2,0),1,2))</f>
        <v>0</v>
      </c>
    </row>
    <row r="198" spans="1:54" ht="15.75" hidden="1">
      <c r="A198" s="13">
        <f t="shared" si="27"/>
        <v>193</v>
      </c>
      <c r="B198" s="62" t="s">
        <v>2018</v>
      </c>
      <c r="C198" s="63" t="s">
        <v>2019</v>
      </c>
      <c r="D198" s="63" t="s">
        <v>384</v>
      </c>
      <c r="E198" s="63" t="s">
        <v>2020</v>
      </c>
      <c r="F198" s="63" t="s">
        <v>2021</v>
      </c>
      <c r="G198" s="63">
        <v>66736</v>
      </c>
      <c r="H198" s="63" t="s">
        <v>486</v>
      </c>
      <c r="I198" s="63" t="s">
        <v>385</v>
      </c>
      <c r="J198" s="63" t="s">
        <v>530</v>
      </c>
      <c r="K198" s="63" t="s">
        <v>486</v>
      </c>
      <c r="L198" s="63" t="s">
        <v>2021</v>
      </c>
      <c r="M198" s="63" t="s">
        <v>764</v>
      </c>
      <c r="N198" s="63" t="s">
        <v>765</v>
      </c>
      <c r="O198" s="63" t="s">
        <v>2022</v>
      </c>
      <c r="P198" s="63" t="s">
        <v>2023</v>
      </c>
      <c r="Q198" s="63">
        <v>1</v>
      </c>
      <c r="R198" s="63" t="s">
        <v>780</v>
      </c>
      <c r="S198" s="63" t="s">
        <v>523</v>
      </c>
      <c r="T198" s="63" t="s">
        <v>524</v>
      </c>
      <c r="U198" s="63" t="s">
        <v>525</v>
      </c>
      <c r="V198" s="63" t="s">
        <v>526</v>
      </c>
      <c r="W198" s="63" t="s">
        <v>544</v>
      </c>
      <c r="X198" s="63" t="s">
        <v>530</v>
      </c>
      <c r="Y198" s="63">
        <v>10353403</v>
      </c>
      <c r="Z198" s="63" t="s">
        <v>486</v>
      </c>
      <c r="AA198" s="63">
        <v>10353403</v>
      </c>
      <c r="AB198" s="64">
        <v>43900</v>
      </c>
      <c r="AC198" s="64">
        <v>44074</v>
      </c>
      <c r="AD198" s="64">
        <v>44092.432812500003</v>
      </c>
      <c r="AE198" s="63" t="s">
        <v>1407</v>
      </c>
      <c r="AF198" s="63" t="s">
        <v>596</v>
      </c>
      <c r="AG198" s="63" t="s">
        <v>529</v>
      </c>
      <c r="AH198" s="64">
        <v>44300.875694444447</v>
      </c>
      <c r="AI198" s="64">
        <v>44301.872916666667</v>
      </c>
      <c r="AJ198" s="64" t="s">
        <v>486</v>
      </c>
      <c r="AK198" s="27"/>
      <c r="AL198" s="27"/>
      <c r="AM198" s="24" t="str">
        <f>IF(AG198="","",IFERROR(VLOOKUP($AG198,Listas!$C$1:$D$1000,2,0),"No existe"))</f>
        <v>No existe</v>
      </c>
      <c r="AN198" s="3">
        <f>IF(OR(AH198="",AI198=""),0,NETWORKDAYS.INTL(AH198,AI198,1,Listas!$A$2:$A$19)-1)</f>
        <v>1</v>
      </c>
      <c r="AO198" s="16" t="str">
        <f>IF(OR(AM198="",AM198="No existe"),"No",IF(AN198&gt;=VLOOKUP(AM198,Tabla!$C$5:$I$23,7,0),"Si","No"))</f>
        <v>No</v>
      </c>
      <c r="AP198" s="3">
        <f>IF(OR(AM198="",AM198="No existe"),0,IF(AN198=0,0,IF(AN198&gt;=VLOOKUP(AM198,Tabla!$C$5:$I$23,7,0),AN198-VLOOKUP(AM198,Tabla!$C$5:$I$23,7,0),0)+1))</f>
        <v>0</v>
      </c>
      <c r="AQ198" s="4">
        <f t="shared" si="19"/>
        <v>0</v>
      </c>
      <c r="AR198" s="4">
        <f t="shared" si="20"/>
        <v>0</v>
      </c>
      <c r="AS198" s="4">
        <f t="shared" si="21"/>
        <v>0</v>
      </c>
      <c r="AT198" s="4">
        <f t="shared" si="22"/>
        <v>0</v>
      </c>
      <c r="AU198" s="4">
        <f t="shared" si="23"/>
        <v>0</v>
      </c>
      <c r="AV198" s="4">
        <f t="shared" si="24"/>
        <v>0</v>
      </c>
      <c r="AW198" s="4"/>
      <c r="AX198" s="4"/>
      <c r="AY198" s="4">
        <f t="shared" si="25"/>
        <v>0</v>
      </c>
      <c r="AZ198" s="5">
        <v>37080</v>
      </c>
      <c r="BA198" s="6">
        <f t="shared" si="26"/>
        <v>0</v>
      </c>
      <c r="BB198" s="3">
        <f>IF(OR(AM198="",AM198="No existe"),0,IF(AP198&lt;=VLOOKUP(AM198,Tabla!$C$5:$I$23,2,0),1,2))</f>
        <v>0</v>
      </c>
    </row>
    <row r="199" spans="1:54" ht="15.75" hidden="1">
      <c r="A199" s="13">
        <f t="shared" si="27"/>
        <v>194</v>
      </c>
      <c r="B199" s="62" t="s">
        <v>427</v>
      </c>
      <c r="C199" s="63" t="s">
        <v>428</v>
      </c>
      <c r="D199" s="63" t="s">
        <v>384</v>
      </c>
      <c r="E199" s="63" t="s">
        <v>1461</v>
      </c>
      <c r="F199" s="63" t="s">
        <v>636</v>
      </c>
      <c r="G199" s="63">
        <v>12252</v>
      </c>
      <c r="H199" s="63" t="s">
        <v>486</v>
      </c>
      <c r="I199" s="63" t="s">
        <v>385</v>
      </c>
      <c r="J199" s="63" t="s">
        <v>637</v>
      </c>
      <c r="K199" s="63" t="s">
        <v>638</v>
      </c>
      <c r="L199" s="63" t="s">
        <v>636</v>
      </c>
      <c r="M199" s="63" t="s">
        <v>1462</v>
      </c>
      <c r="N199" s="63" t="s">
        <v>639</v>
      </c>
      <c r="O199" s="63" t="s">
        <v>1462</v>
      </c>
      <c r="P199" s="63" t="s">
        <v>639</v>
      </c>
      <c r="Q199" s="63">
        <v>1</v>
      </c>
      <c r="R199" s="63" t="s">
        <v>547</v>
      </c>
      <c r="S199" s="63" t="s">
        <v>523</v>
      </c>
      <c r="T199" s="63" t="s">
        <v>524</v>
      </c>
      <c r="U199" s="63" t="s">
        <v>525</v>
      </c>
      <c r="V199" s="63" t="s">
        <v>526</v>
      </c>
      <c r="W199" s="63" t="s">
        <v>544</v>
      </c>
      <c r="X199" s="63" t="s">
        <v>637</v>
      </c>
      <c r="Y199" s="63">
        <v>85538115</v>
      </c>
      <c r="Z199" s="63">
        <v>0</v>
      </c>
      <c r="AA199" s="63">
        <v>85538115</v>
      </c>
      <c r="AB199" s="64">
        <v>42524</v>
      </c>
      <c r="AC199" s="64">
        <v>42549</v>
      </c>
      <c r="AD199" s="64">
        <v>43440.843645833331</v>
      </c>
      <c r="AE199" s="63" t="s">
        <v>635</v>
      </c>
      <c r="AF199" s="63" t="s">
        <v>528</v>
      </c>
      <c r="AG199" s="63" t="s">
        <v>529</v>
      </c>
      <c r="AH199" s="64">
        <v>44300.859027777777</v>
      </c>
      <c r="AI199" s="64">
        <v>44301.856168981481</v>
      </c>
      <c r="AJ199" s="64" t="s">
        <v>486</v>
      </c>
      <c r="AK199" s="27"/>
      <c r="AL199" s="27"/>
      <c r="AM199" s="24" t="str">
        <f>IF(AG199="","",IFERROR(VLOOKUP($AG199,Listas!$C$1:$D$1000,2,0),"No existe"))</f>
        <v>No existe</v>
      </c>
      <c r="AN199" s="3">
        <f>IF(OR(AH199="",AI199=""),0,NETWORKDAYS.INTL(AH199,AI199,1,Listas!$A$2:$A$19)-1)</f>
        <v>1</v>
      </c>
      <c r="AO199" s="16" t="str">
        <f>IF(OR(AM199="",AM199="No existe"),"No",IF(AN199&gt;=VLOOKUP(AM199,Tabla!$C$5:$I$23,7,0),"Si","No"))</f>
        <v>No</v>
      </c>
      <c r="AP199" s="3">
        <f>IF(OR(AM199="",AM199="No existe"),0,IF(AN199=0,0,IF(AN199&gt;=VLOOKUP(AM199,Tabla!$C$5:$I$23,7,0),AN199-VLOOKUP(AM199,Tabla!$C$5:$I$23,7,0),0)+1))</f>
        <v>0</v>
      </c>
      <c r="AQ199" s="4">
        <f t="shared" ref="AQ199:AQ262" si="28">IF(AND(AM199="Liquidación del credito",AP199&gt;=1,AP199&lt;2),0.2%,IF(AND(AM199="Liquidación del credito",AP199&gt;=2),0.5%,0))</f>
        <v>0</v>
      </c>
      <c r="AR199" s="4">
        <f t="shared" ref="AR199:AR262" si="29">IF(AND(AM199="Genérica",AP199&gt;=3,AP199&lt;7),2%,IF(AND(AM199="Genérica",AP199&gt;=7),5%,0))</f>
        <v>0</v>
      </c>
      <c r="AS199" s="4">
        <f t="shared" ref="AS199:AS262" si="30">IF(AND(AM199="Sentencia",AP199&gt;=2,AP199&lt;=5),3%,IF(AND(AM199="Sentencia",AP199&gt;=6),6%,0))</f>
        <v>0</v>
      </c>
      <c r="AT199" s="4">
        <f t="shared" ref="AT199:AT262" si="31">IF(OR(AK199="SI",AK199=""),0,IF(AND(AK199="NO",OR(AG199="EXCEPCIONES DE FONDO O MERITO",AG199="PRESENTACION DE RECURSO DE APELACION CONTRA SENTENCIA",AG199="CONTESTACION DE LA DEMANDA",AG199="PRESENTACION DE EXCEPCIONES PREVIAS"),$AK$4=1),20%,IF(AND(AK199="NO",OR(AG199="EXCEPCIONES DE FONDO O MERITO",AG199="PRESENTACION DE RECURSO DE APELACION CONTRA SENTENCIA",AG199="CONTESTACION DE LA DEMANDA",AG199="PRESENTACION DE EXCEPCIONES PREVIAS"),$AK$4&gt;1),30%,0)))</f>
        <v>0</v>
      </c>
      <c r="AU199" s="4">
        <f t="shared" ref="AU199:AU262" si="32">IF(OR(AK199="SI",AK199=""),0,IF(AND(AK199="NO",(IFERROR(SEARCH("AUDIENCIA",AG199,1),0))&gt;0,$AK$4=1),5%,IF(AND(AK199="NO",(IFERROR(SEARCH("AUDIENCIA",AG199,1),0))&gt;0,$AK$4&gt;1),10%,0)))</f>
        <v>0</v>
      </c>
      <c r="AV199" s="4">
        <f t="shared" ref="AV199:AV262" si="33">IF(OR(AK199="SI",AK199=""),0,IF(AND(AK199="NO",AG199="PRESENTACION DE LA DEMANDA DE RECONVENCION"),2%,0))</f>
        <v>0</v>
      </c>
      <c r="AW199" s="4"/>
      <c r="AX199" s="4"/>
      <c r="AY199" s="4">
        <f t="shared" ref="AY199:AY262" si="34">SUM(AQ199:AX199)</f>
        <v>0</v>
      </c>
      <c r="AZ199" s="5">
        <v>37080</v>
      </c>
      <c r="BA199" s="6">
        <f t="shared" ref="BA199:BA262" si="35">ROUND(AY199*AZ199,0)</f>
        <v>0</v>
      </c>
      <c r="BB199" s="3">
        <f>IF(OR(AM199="",AM199="No existe"),0,IF(AP199&lt;=VLOOKUP(AM199,Tabla!$C$5:$I$23,2,0),1,2))</f>
        <v>0</v>
      </c>
    </row>
    <row r="200" spans="1:54" ht="15.75" hidden="1">
      <c r="A200" s="13">
        <f t="shared" ref="A200:A263" si="36">+A199+1</f>
        <v>195</v>
      </c>
      <c r="B200" s="62" t="s">
        <v>427</v>
      </c>
      <c r="C200" s="63" t="s">
        <v>428</v>
      </c>
      <c r="D200" s="63" t="s">
        <v>384</v>
      </c>
      <c r="E200" s="63" t="s">
        <v>1461</v>
      </c>
      <c r="F200" s="63" t="s">
        <v>636</v>
      </c>
      <c r="G200" s="63">
        <v>12252</v>
      </c>
      <c r="H200" s="63" t="s">
        <v>486</v>
      </c>
      <c r="I200" s="63" t="s">
        <v>385</v>
      </c>
      <c r="J200" s="63" t="s">
        <v>637</v>
      </c>
      <c r="K200" s="63" t="s">
        <v>638</v>
      </c>
      <c r="L200" s="63" t="s">
        <v>636</v>
      </c>
      <c r="M200" s="63" t="s">
        <v>1462</v>
      </c>
      <c r="N200" s="63" t="s">
        <v>639</v>
      </c>
      <c r="O200" s="63" t="s">
        <v>1462</v>
      </c>
      <c r="P200" s="63" t="s">
        <v>639</v>
      </c>
      <c r="Q200" s="63">
        <v>1</v>
      </c>
      <c r="R200" s="63" t="s">
        <v>547</v>
      </c>
      <c r="S200" s="63" t="s">
        <v>523</v>
      </c>
      <c r="T200" s="63" t="s">
        <v>524</v>
      </c>
      <c r="U200" s="63" t="s">
        <v>525</v>
      </c>
      <c r="V200" s="63" t="s">
        <v>526</v>
      </c>
      <c r="W200" s="63" t="s">
        <v>544</v>
      </c>
      <c r="X200" s="63" t="s">
        <v>637</v>
      </c>
      <c r="Y200" s="63">
        <v>85538115</v>
      </c>
      <c r="Z200" s="63">
        <v>0</v>
      </c>
      <c r="AA200" s="63">
        <v>85538115</v>
      </c>
      <c r="AB200" s="64">
        <v>42524</v>
      </c>
      <c r="AC200" s="64">
        <v>42549</v>
      </c>
      <c r="AD200" s="64">
        <v>43440.843645833331</v>
      </c>
      <c r="AE200" s="63" t="s">
        <v>635</v>
      </c>
      <c r="AF200" s="63" t="s">
        <v>528</v>
      </c>
      <c r="AG200" s="63" t="s">
        <v>762</v>
      </c>
      <c r="AH200" s="64">
        <v>44300.85833333333</v>
      </c>
      <c r="AI200" s="64">
        <v>44301.855520833335</v>
      </c>
      <c r="AJ200" s="64" t="s">
        <v>486</v>
      </c>
      <c r="AK200" s="27"/>
      <c r="AL200" s="27"/>
      <c r="AM200" s="24" t="str">
        <f>IF(AG200="","",IFERROR(VLOOKUP($AG200,Listas!$C$1:$D$1000,2,0),"No existe"))</f>
        <v>No existe</v>
      </c>
      <c r="AN200" s="3">
        <f>IF(OR(AH200="",AI200=""),0,NETWORKDAYS.INTL(AH200,AI200,1,Listas!$A$2:$A$19)-1)</f>
        <v>1</v>
      </c>
      <c r="AO200" s="16" t="str">
        <f>IF(OR(AM200="",AM200="No existe"),"No",IF(AN200&gt;=VLOOKUP(AM200,Tabla!$C$5:$I$23,7,0),"Si","No"))</f>
        <v>No</v>
      </c>
      <c r="AP200" s="3">
        <f>IF(OR(AM200="",AM200="No existe"),0,IF(AN200=0,0,IF(AN200&gt;=VLOOKUP(AM200,Tabla!$C$5:$I$23,7,0),AN200-VLOOKUP(AM200,Tabla!$C$5:$I$23,7,0),0)+1))</f>
        <v>0</v>
      </c>
      <c r="AQ200" s="4">
        <f t="shared" si="28"/>
        <v>0</v>
      </c>
      <c r="AR200" s="4">
        <f t="shared" si="29"/>
        <v>0</v>
      </c>
      <c r="AS200" s="4">
        <f t="shared" si="30"/>
        <v>0</v>
      </c>
      <c r="AT200" s="4">
        <f t="shared" si="31"/>
        <v>0</v>
      </c>
      <c r="AU200" s="4">
        <f t="shared" si="32"/>
        <v>0</v>
      </c>
      <c r="AV200" s="4">
        <f t="shared" si="33"/>
        <v>0</v>
      </c>
      <c r="AW200" s="4"/>
      <c r="AX200" s="4"/>
      <c r="AY200" s="4">
        <f t="shared" si="34"/>
        <v>0</v>
      </c>
      <c r="AZ200" s="5">
        <v>37080</v>
      </c>
      <c r="BA200" s="6">
        <f t="shared" si="35"/>
        <v>0</v>
      </c>
      <c r="BB200" s="3">
        <f>IF(OR(AM200="",AM200="No existe"),0,IF(AP200&lt;=VLOOKUP(AM200,Tabla!$C$5:$I$23,2,0),1,2))</f>
        <v>0</v>
      </c>
    </row>
    <row r="201" spans="1:54" ht="15.75" hidden="1">
      <c r="A201" s="13">
        <f t="shared" si="36"/>
        <v>196</v>
      </c>
      <c r="B201" s="62" t="s">
        <v>402</v>
      </c>
      <c r="C201" s="63" t="s">
        <v>403</v>
      </c>
      <c r="D201" s="63" t="s">
        <v>385</v>
      </c>
      <c r="E201" s="63" t="s">
        <v>899</v>
      </c>
      <c r="F201" s="63" t="s">
        <v>585</v>
      </c>
      <c r="G201" s="63">
        <v>3843</v>
      </c>
      <c r="H201" s="63" t="s">
        <v>385</v>
      </c>
      <c r="I201" s="63" t="s">
        <v>385</v>
      </c>
      <c r="J201" s="63" t="s">
        <v>542</v>
      </c>
      <c r="K201" s="63" t="s">
        <v>543</v>
      </c>
      <c r="L201" s="63" t="s">
        <v>585</v>
      </c>
      <c r="M201" s="63" t="s">
        <v>900</v>
      </c>
      <c r="N201" s="63" t="s">
        <v>586</v>
      </c>
      <c r="O201" s="63" t="s">
        <v>901</v>
      </c>
      <c r="P201" s="63" t="s">
        <v>587</v>
      </c>
      <c r="Q201" s="63">
        <v>1</v>
      </c>
      <c r="R201" s="63" t="s">
        <v>547</v>
      </c>
      <c r="S201" s="63" t="s">
        <v>523</v>
      </c>
      <c r="T201" s="63" t="s">
        <v>524</v>
      </c>
      <c r="U201" s="63" t="s">
        <v>525</v>
      </c>
      <c r="V201" s="63" t="s">
        <v>542</v>
      </c>
      <c r="W201" s="63" t="s">
        <v>544</v>
      </c>
      <c r="X201" s="63" t="s">
        <v>542</v>
      </c>
      <c r="Y201" s="63">
        <v>45942533</v>
      </c>
      <c r="Z201" s="63">
        <v>45457379</v>
      </c>
      <c r="AA201" s="63">
        <v>45942533</v>
      </c>
      <c r="AB201" s="64">
        <v>42516</v>
      </c>
      <c r="AC201" s="64">
        <v>42521</v>
      </c>
      <c r="AD201" s="64">
        <v>43436.237696759257</v>
      </c>
      <c r="AE201" s="63" t="s">
        <v>588</v>
      </c>
      <c r="AF201" s="63" t="s">
        <v>596</v>
      </c>
      <c r="AG201" s="63" t="s">
        <v>652</v>
      </c>
      <c r="AH201" s="64">
        <v>44300.856481481482</v>
      </c>
      <c r="AI201" s="64">
        <v>44300.853101851855</v>
      </c>
      <c r="AJ201" s="64" t="s">
        <v>486</v>
      </c>
      <c r="AK201" s="27"/>
      <c r="AL201" s="27"/>
      <c r="AM201" s="24" t="str">
        <f>IF(AG201="","",IFERROR(VLOOKUP($AG201,Listas!$C$1:$D$1000,2,0),"No existe"))</f>
        <v>No existe</v>
      </c>
      <c r="AN201" s="3">
        <f>IF(OR(AH201="",AI201=""),0,NETWORKDAYS.INTL(AH201,AI201,1,Listas!$A$2:$A$19)-1)</f>
        <v>0</v>
      </c>
      <c r="AO201" s="16" t="str">
        <f>IF(OR(AM201="",AM201="No existe"),"No",IF(AN201&gt;=VLOOKUP(AM201,Tabla!$C$5:$I$23,7,0),"Si","No"))</f>
        <v>No</v>
      </c>
      <c r="AP201" s="3">
        <f>IF(OR(AM201="",AM201="No existe"),0,IF(AN201=0,0,IF(AN201&gt;=VLOOKUP(AM201,Tabla!$C$5:$I$23,7,0),AN201-VLOOKUP(AM201,Tabla!$C$5:$I$23,7,0),0)+1))</f>
        <v>0</v>
      </c>
      <c r="AQ201" s="4">
        <f t="shared" si="28"/>
        <v>0</v>
      </c>
      <c r="AR201" s="4">
        <f t="shared" si="29"/>
        <v>0</v>
      </c>
      <c r="AS201" s="4">
        <f t="shared" si="30"/>
        <v>0</v>
      </c>
      <c r="AT201" s="4">
        <f t="shared" si="31"/>
        <v>0</v>
      </c>
      <c r="AU201" s="4">
        <f t="shared" si="32"/>
        <v>0</v>
      </c>
      <c r="AV201" s="4">
        <f t="shared" si="33"/>
        <v>0</v>
      </c>
      <c r="AW201" s="4"/>
      <c r="AX201" s="4"/>
      <c r="AY201" s="4">
        <f t="shared" si="34"/>
        <v>0</v>
      </c>
      <c r="AZ201" s="5">
        <v>37080</v>
      </c>
      <c r="BA201" s="6">
        <f t="shared" si="35"/>
        <v>0</v>
      </c>
      <c r="BB201" s="3">
        <f>IF(OR(AM201="",AM201="No existe"),0,IF(AP201&lt;=VLOOKUP(AM201,Tabla!$C$5:$I$23,2,0),1,2))</f>
        <v>0</v>
      </c>
    </row>
    <row r="202" spans="1:54" ht="15.75" hidden="1">
      <c r="A202" s="13">
        <f t="shared" si="36"/>
        <v>197</v>
      </c>
      <c r="B202" s="62" t="s">
        <v>2024</v>
      </c>
      <c r="C202" s="63" t="s">
        <v>2025</v>
      </c>
      <c r="D202" s="63" t="s">
        <v>384</v>
      </c>
      <c r="E202" s="63" t="s">
        <v>2026</v>
      </c>
      <c r="F202" s="63" t="s">
        <v>2027</v>
      </c>
      <c r="G202" s="63">
        <v>12333</v>
      </c>
      <c r="H202" s="63" t="s">
        <v>486</v>
      </c>
      <c r="I202" s="63" t="s">
        <v>385</v>
      </c>
      <c r="J202" s="63" t="s">
        <v>542</v>
      </c>
      <c r="K202" s="63" t="s">
        <v>543</v>
      </c>
      <c r="L202" s="63" t="s">
        <v>2027</v>
      </c>
      <c r="M202" s="63" t="s">
        <v>2028</v>
      </c>
      <c r="N202" s="63" t="s">
        <v>2029</v>
      </c>
      <c r="O202" s="63" t="s">
        <v>2028</v>
      </c>
      <c r="P202" s="63" t="s">
        <v>2029</v>
      </c>
      <c r="Q202" s="63">
        <v>1</v>
      </c>
      <c r="R202" s="63" t="s">
        <v>653</v>
      </c>
      <c r="S202" s="63" t="s">
        <v>523</v>
      </c>
      <c r="T202" s="63" t="s">
        <v>524</v>
      </c>
      <c r="U202" s="63" t="s">
        <v>525</v>
      </c>
      <c r="V202" s="63" t="s">
        <v>542</v>
      </c>
      <c r="W202" s="63" t="s">
        <v>544</v>
      </c>
      <c r="X202" s="63" t="s">
        <v>542</v>
      </c>
      <c r="Y202" s="63">
        <v>994692</v>
      </c>
      <c r="Z202" s="63">
        <v>964667</v>
      </c>
      <c r="AA202" s="63">
        <v>994692</v>
      </c>
      <c r="AB202" s="64">
        <v>42418</v>
      </c>
      <c r="AC202" s="64">
        <v>42853</v>
      </c>
      <c r="AD202" s="64">
        <v>43440.849699074075</v>
      </c>
      <c r="AE202" s="63" t="s">
        <v>651</v>
      </c>
      <c r="AF202" s="63" t="s">
        <v>535</v>
      </c>
      <c r="AG202" s="63" t="s">
        <v>552</v>
      </c>
      <c r="AH202" s="64">
        <v>44300.843148148146</v>
      </c>
      <c r="AI202" s="64">
        <v>44300.839733796296</v>
      </c>
      <c r="AJ202" s="64" t="s">
        <v>486</v>
      </c>
      <c r="AK202" s="27"/>
      <c r="AL202" s="27"/>
      <c r="AM202" s="24" t="str">
        <f>IF(AG202="","",IFERROR(VLOOKUP($AG202,Listas!$C$1:$D$1000,2,0),"No existe"))</f>
        <v>No existe</v>
      </c>
      <c r="AN202" s="3">
        <f>IF(OR(AH202="",AI202=""),0,NETWORKDAYS.INTL(AH202,AI202,1,Listas!$A$2:$A$19)-1)</f>
        <v>0</v>
      </c>
      <c r="AO202" s="16" t="str">
        <f>IF(OR(AM202="",AM202="No existe"),"No",IF(AN202&gt;=VLOOKUP(AM202,Tabla!$C$5:$I$23,7,0),"Si","No"))</f>
        <v>No</v>
      </c>
      <c r="AP202" s="3">
        <f>IF(OR(AM202="",AM202="No existe"),0,IF(AN202=0,0,IF(AN202&gt;=VLOOKUP(AM202,Tabla!$C$5:$I$23,7,0),AN202-VLOOKUP(AM202,Tabla!$C$5:$I$23,7,0),0)+1))</f>
        <v>0</v>
      </c>
      <c r="AQ202" s="4">
        <f t="shared" si="28"/>
        <v>0</v>
      </c>
      <c r="AR202" s="4">
        <f t="shared" si="29"/>
        <v>0</v>
      </c>
      <c r="AS202" s="4">
        <f t="shared" si="30"/>
        <v>0</v>
      </c>
      <c r="AT202" s="4">
        <f t="shared" si="31"/>
        <v>0</v>
      </c>
      <c r="AU202" s="4">
        <f t="shared" si="32"/>
        <v>0</v>
      </c>
      <c r="AV202" s="4">
        <f t="shared" si="33"/>
        <v>0</v>
      </c>
      <c r="AW202" s="4"/>
      <c r="AX202" s="4"/>
      <c r="AY202" s="4">
        <f t="shared" si="34"/>
        <v>0</v>
      </c>
      <c r="AZ202" s="5">
        <v>37080</v>
      </c>
      <c r="BA202" s="6">
        <f t="shared" si="35"/>
        <v>0</v>
      </c>
      <c r="BB202" s="3">
        <f>IF(OR(AM202="",AM202="No existe"),0,IF(AP202&lt;=VLOOKUP(AM202,Tabla!$C$5:$I$23,2,0),1,2))</f>
        <v>0</v>
      </c>
    </row>
    <row r="203" spans="1:54" ht="15.75" hidden="1">
      <c r="A203" s="13">
        <f t="shared" si="36"/>
        <v>198</v>
      </c>
      <c r="B203" s="62" t="s">
        <v>508</v>
      </c>
      <c r="C203" s="63" t="s">
        <v>509</v>
      </c>
      <c r="D203" s="63" t="s">
        <v>384</v>
      </c>
      <c r="E203" s="63" t="s">
        <v>1532</v>
      </c>
      <c r="F203" s="63" t="s">
        <v>823</v>
      </c>
      <c r="G203" s="63">
        <v>67299</v>
      </c>
      <c r="H203" s="63" t="s">
        <v>486</v>
      </c>
      <c r="I203" s="63" t="s">
        <v>385</v>
      </c>
      <c r="J203" s="63" t="s">
        <v>537</v>
      </c>
      <c r="K203" s="63" t="s">
        <v>538</v>
      </c>
      <c r="L203" s="63" t="s">
        <v>823</v>
      </c>
      <c r="M203" s="63" t="s">
        <v>1533</v>
      </c>
      <c r="N203" s="63" t="s">
        <v>824</v>
      </c>
      <c r="O203" s="63" t="s">
        <v>1533</v>
      </c>
      <c r="P203" s="63" t="s">
        <v>824</v>
      </c>
      <c r="Q203" s="63">
        <v>1</v>
      </c>
      <c r="R203" s="63" t="s">
        <v>733</v>
      </c>
      <c r="S203" s="63" t="s">
        <v>523</v>
      </c>
      <c r="T203" s="63" t="s">
        <v>524</v>
      </c>
      <c r="U203" s="63" t="s">
        <v>525</v>
      </c>
      <c r="V203" s="63" t="s">
        <v>526</v>
      </c>
      <c r="W203" s="63" t="s">
        <v>544</v>
      </c>
      <c r="X203" s="63" t="s">
        <v>537</v>
      </c>
      <c r="Y203" s="63">
        <v>47383287</v>
      </c>
      <c r="Z203" s="63" t="s">
        <v>486</v>
      </c>
      <c r="AA203" s="63">
        <v>47383287</v>
      </c>
      <c r="AB203" s="64">
        <v>43866</v>
      </c>
      <c r="AC203" s="64">
        <v>44054</v>
      </c>
      <c r="AD203" s="64">
        <v>44123.734756944446</v>
      </c>
      <c r="AE203" s="63" t="s">
        <v>812</v>
      </c>
      <c r="AF203" s="63" t="s">
        <v>535</v>
      </c>
      <c r="AG203" s="63" t="s">
        <v>52</v>
      </c>
      <c r="AH203" s="64">
        <v>44300.82980324074</v>
      </c>
      <c r="AI203" s="64">
        <v>44300.826620370368</v>
      </c>
      <c r="AJ203" s="64" t="s">
        <v>486</v>
      </c>
      <c r="AK203" s="27"/>
      <c r="AL203" s="27"/>
      <c r="AM203" s="24" t="str">
        <f>IF(AG203="","",IFERROR(VLOOKUP($AG203,Listas!$C$1:$D$1000,2,0),"No existe"))</f>
        <v>ACTUACIONES</v>
      </c>
      <c r="AN203" s="3">
        <f>IF(OR(AH203="",AI203=""),0,NETWORKDAYS.INTL(AH203,AI203,1,Listas!$A$2:$A$19)-1)</f>
        <v>0</v>
      </c>
      <c r="AO203" s="16" t="str">
        <f>IF(OR(AM203="",AM203="No existe"),"No",IF(AN203&gt;=VLOOKUP(AM203,Tabla!$C$5:$I$23,7,0),"Si","No"))</f>
        <v>No</v>
      </c>
      <c r="AP203" s="3">
        <f>IF(OR(AM203="",AM203="No existe"),0,IF(AN203=0,0,IF(AN203&gt;=VLOOKUP(AM203,Tabla!$C$5:$I$23,7,0),AN203-VLOOKUP(AM203,Tabla!$C$5:$I$23,7,0),0)+1))</f>
        <v>0</v>
      </c>
      <c r="AQ203" s="4">
        <f t="shared" si="28"/>
        <v>0</v>
      </c>
      <c r="AR203" s="4">
        <f t="shared" si="29"/>
        <v>0</v>
      </c>
      <c r="AS203" s="4">
        <f t="shared" si="30"/>
        <v>0</v>
      </c>
      <c r="AT203" s="4">
        <f t="shared" si="31"/>
        <v>0</v>
      </c>
      <c r="AU203" s="4">
        <f t="shared" si="32"/>
        <v>0</v>
      </c>
      <c r="AV203" s="4">
        <f t="shared" si="33"/>
        <v>0</v>
      </c>
      <c r="AW203" s="4"/>
      <c r="AX203" s="4"/>
      <c r="AY203" s="4">
        <f t="shared" si="34"/>
        <v>0</v>
      </c>
      <c r="AZ203" s="5">
        <v>37080</v>
      </c>
      <c r="BA203" s="6">
        <f t="shared" si="35"/>
        <v>0</v>
      </c>
      <c r="BB203" s="3">
        <f>IF(OR(AM203="",AM203="No existe"),0,IF(AP203&lt;=VLOOKUP(AM203,Tabla!$C$5:$I$23,2,0),1,2))</f>
        <v>1</v>
      </c>
    </row>
    <row r="204" spans="1:54" ht="15.75" hidden="1">
      <c r="A204" s="13">
        <f t="shared" si="36"/>
        <v>199</v>
      </c>
      <c r="B204" s="62" t="s">
        <v>1290</v>
      </c>
      <c r="C204" s="63" t="s">
        <v>1291</v>
      </c>
      <c r="D204" s="63" t="s">
        <v>384</v>
      </c>
      <c r="E204" s="63" t="s">
        <v>1292</v>
      </c>
      <c r="F204" s="63" t="s">
        <v>1293</v>
      </c>
      <c r="G204" s="63">
        <v>68634</v>
      </c>
      <c r="H204" s="63" t="s">
        <v>486</v>
      </c>
      <c r="I204" s="63" t="s">
        <v>385</v>
      </c>
      <c r="J204" s="63" t="s">
        <v>530</v>
      </c>
      <c r="K204" s="63" t="s">
        <v>486</v>
      </c>
      <c r="L204" s="63" t="s">
        <v>1293</v>
      </c>
      <c r="M204" s="63" t="s">
        <v>800</v>
      </c>
      <c r="N204" s="63" t="s">
        <v>801</v>
      </c>
      <c r="O204" s="63" t="s">
        <v>1294</v>
      </c>
      <c r="P204" s="63" t="s">
        <v>1295</v>
      </c>
      <c r="Q204" s="63">
        <v>1</v>
      </c>
      <c r="R204" s="63" t="s">
        <v>533</v>
      </c>
      <c r="S204" s="63" t="s">
        <v>523</v>
      </c>
      <c r="T204" s="63" t="s">
        <v>524</v>
      </c>
      <c r="U204" s="63" t="s">
        <v>525</v>
      </c>
      <c r="V204" s="63" t="s">
        <v>526</v>
      </c>
      <c r="W204" s="63" t="s">
        <v>544</v>
      </c>
      <c r="X204" s="63" t="s">
        <v>530</v>
      </c>
      <c r="Y204" s="63">
        <v>8812475</v>
      </c>
      <c r="Z204" s="63" t="s">
        <v>486</v>
      </c>
      <c r="AA204" s="63">
        <v>8812475</v>
      </c>
      <c r="AB204" s="64">
        <v>44092</v>
      </c>
      <c r="AC204" s="64">
        <v>44099</v>
      </c>
      <c r="AD204" s="64">
        <v>44180.446423611109</v>
      </c>
      <c r="AE204" s="63" t="s">
        <v>830</v>
      </c>
      <c r="AF204" s="63" t="s">
        <v>596</v>
      </c>
      <c r="AG204" s="63" t="s">
        <v>45</v>
      </c>
      <c r="AH204" s="64">
        <v>44300.817743055559</v>
      </c>
      <c r="AI204" s="64">
        <v>44300.814386574071</v>
      </c>
      <c r="AJ204" s="64" t="s">
        <v>486</v>
      </c>
      <c r="AK204" s="27"/>
      <c r="AL204" s="27"/>
      <c r="AM204" s="24" t="str">
        <f>IF(AG204="","",IFERROR(VLOOKUP($AG204,Listas!$C$1:$D$1000,2,0),"No existe"))</f>
        <v>ACTUACIONES</v>
      </c>
      <c r="AN204" s="3">
        <f>IF(OR(AH204="",AI204=""),0,NETWORKDAYS.INTL(AH204,AI204,1,Listas!$A$2:$A$19)-1)</f>
        <v>0</v>
      </c>
      <c r="AO204" s="16" t="str">
        <f>IF(OR(AM204="",AM204="No existe"),"No",IF(AN204&gt;=VLOOKUP(AM204,Tabla!$C$5:$I$23,7,0),"Si","No"))</f>
        <v>No</v>
      </c>
      <c r="AP204" s="3">
        <f>IF(OR(AM204="",AM204="No existe"),0,IF(AN204=0,0,IF(AN204&gt;=VLOOKUP(AM204,Tabla!$C$5:$I$23,7,0),AN204-VLOOKUP(AM204,Tabla!$C$5:$I$23,7,0),0)+1))</f>
        <v>0</v>
      </c>
      <c r="AQ204" s="4">
        <f t="shared" si="28"/>
        <v>0</v>
      </c>
      <c r="AR204" s="4">
        <f t="shared" si="29"/>
        <v>0</v>
      </c>
      <c r="AS204" s="4">
        <f t="shared" si="30"/>
        <v>0</v>
      </c>
      <c r="AT204" s="4">
        <f t="shared" si="31"/>
        <v>0</v>
      </c>
      <c r="AU204" s="4">
        <f t="shared" si="32"/>
        <v>0</v>
      </c>
      <c r="AV204" s="4">
        <f t="shared" si="33"/>
        <v>0</v>
      </c>
      <c r="AW204" s="4"/>
      <c r="AX204" s="4"/>
      <c r="AY204" s="4">
        <f t="shared" si="34"/>
        <v>0</v>
      </c>
      <c r="AZ204" s="5">
        <v>37080</v>
      </c>
      <c r="BA204" s="6">
        <f t="shared" si="35"/>
        <v>0</v>
      </c>
      <c r="BB204" s="3">
        <f>IF(OR(AM204="",AM204="No existe"),0,IF(AP204&lt;=VLOOKUP(AM204,Tabla!$C$5:$I$23,2,0),1,2))</f>
        <v>1</v>
      </c>
    </row>
    <row r="205" spans="1:54" ht="15.75" hidden="1">
      <c r="A205" s="13">
        <f t="shared" si="36"/>
        <v>200</v>
      </c>
      <c r="B205" s="62" t="s">
        <v>1290</v>
      </c>
      <c r="C205" s="63" t="s">
        <v>1291</v>
      </c>
      <c r="D205" s="63" t="s">
        <v>384</v>
      </c>
      <c r="E205" s="63" t="s">
        <v>1292</v>
      </c>
      <c r="F205" s="63" t="s">
        <v>1293</v>
      </c>
      <c r="G205" s="63">
        <v>68634</v>
      </c>
      <c r="H205" s="63" t="s">
        <v>486</v>
      </c>
      <c r="I205" s="63" t="s">
        <v>385</v>
      </c>
      <c r="J205" s="63" t="s">
        <v>530</v>
      </c>
      <c r="K205" s="63" t="s">
        <v>486</v>
      </c>
      <c r="L205" s="63" t="s">
        <v>1293</v>
      </c>
      <c r="M205" s="63" t="s">
        <v>800</v>
      </c>
      <c r="N205" s="63" t="s">
        <v>801</v>
      </c>
      <c r="O205" s="63" t="s">
        <v>1294</v>
      </c>
      <c r="P205" s="63" t="s">
        <v>1295</v>
      </c>
      <c r="Q205" s="63">
        <v>1</v>
      </c>
      <c r="R205" s="63" t="s">
        <v>533</v>
      </c>
      <c r="S205" s="63" t="s">
        <v>523</v>
      </c>
      <c r="T205" s="63" t="s">
        <v>524</v>
      </c>
      <c r="U205" s="63" t="s">
        <v>525</v>
      </c>
      <c r="V205" s="63" t="s">
        <v>526</v>
      </c>
      <c r="W205" s="63" t="s">
        <v>544</v>
      </c>
      <c r="X205" s="63" t="s">
        <v>530</v>
      </c>
      <c r="Y205" s="63">
        <v>8812475</v>
      </c>
      <c r="Z205" s="63" t="s">
        <v>486</v>
      </c>
      <c r="AA205" s="63">
        <v>8812475</v>
      </c>
      <c r="AB205" s="64">
        <v>44092</v>
      </c>
      <c r="AC205" s="64">
        <v>44099</v>
      </c>
      <c r="AD205" s="64">
        <v>44180.446423611109</v>
      </c>
      <c r="AE205" s="63" t="s">
        <v>830</v>
      </c>
      <c r="AF205" s="63" t="s">
        <v>596</v>
      </c>
      <c r="AG205" s="63" t="s">
        <v>652</v>
      </c>
      <c r="AH205" s="64">
        <v>44300.816979166666</v>
      </c>
      <c r="AI205" s="64">
        <v>44300.813807870371</v>
      </c>
      <c r="AJ205" s="64" t="s">
        <v>486</v>
      </c>
      <c r="AK205" s="27"/>
      <c r="AL205" s="27"/>
      <c r="AM205" s="24" t="str">
        <f>IF(AG205="","",IFERROR(VLOOKUP($AG205,Listas!$C$1:$D$1000,2,0),"No existe"))</f>
        <v>No existe</v>
      </c>
      <c r="AN205" s="3">
        <f>IF(OR(AH205="",AI205=""),0,NETWORKDAYS.INTL(AH205,AI205,1,Listas!$A$2:$A$19)-1)</f>
        <v>0</v>
      </c>
      <c r="AO205" s="16" t="str">
        <f>IF(OR(AM205="",AM205="No existe"),"No",IF(AN205&gt;=VLOOKUP(AM205,Tabla!$C$5:$I$23,7,0),"Si","No"))</f>
        <v>No</v>
      </c>
      <c r="AP205" s="3">
        <f>IF(OR(AM205="",AM205="No existe"),0,IF(AN205=0,0,IF(AN205&gt;=VLOOKUP(AM205,Tabla!$C$5:$I$23,7,0),AN205-VLOOKUP(AM205,Tabla!$C$5:$I$23,7,0),0)+1))</f>
        <v>0</v>
      </c>
      <c r="AQ205" s="4">
        <f t="shared" si="28"/>
        <v>0</v>
      </c>
      <c r="AR205" s="4">
        <f t="shared" si="29"/>
        <v>0</v>
      </c>
      <c r="AS205" s="4">
        <f t="shared" si="30"/>
        <v>0</v>
      </c>
      <c r="AT205" s="4">
        <f t="shared" si="31"/>
        <v>0</v>
      </c>
      <c r="AU205" s="4">
        <f t="shared" si="32"/>
        <v>0</v>
      </c>
      <c r="AV205" s="4">
        <f t="shared" si="33"/>
        <v>0</v>
      </c>
      <c r="AW205" s="4"/>
      <c r="AX205" s="4"/>
      <c r="AY205" s="4">
        <f t="shared" si="34"/>
        <v>0</v>
      </c>
      <c r="AZ205" s="5">
        <v>37080</v>
      </c>
      <c r="BA205" s="6">
        <f t="shared" si="35"/>
        <v>0</v>
      </c>
      <c r="BB205" s="3">
        <f>IF(OR(AM205="",AM205="No existe"),0,IF(AP205&lt;=VLOOKUP(AM205,Tabla!$C$5:$I$23,2,0),1,2))</f>
        <v>0</v>
      </c>
    </row>
    <row r="206" spans="1:54" ht="15.75" hidden="1">
      <c r="A206" s="13">
        <f t="shared" si="36"/>
        <v>201</v>
      </c>
      <c r="B206" s="62" t="s">
        <v>2030</v>
      </c>
      <c r="C206" s="63" t="s">
        <v>2031</v>
      </c>
      <c r="D206" s="63" t="s">
        <v>385</v>
      </c>
      <c r="E206" s="63" t="s">
        <v>2032</v>
      </c>
      <c r="F206" s="63" t="s">
        <v>2033</v>
      </c>
      <c r="G206" s="63">
        <v>12378</v>
      </c>
      <c r="H206" s="63" t="s">
        <v>486</v>
      </c>
      <c r="I206" s="63" t="s">
        <v>385</v>
      </c>
      <c r="J206" s="63" t="s">
        <v>542</v>
      </c>
      <c r="K206" s="63" t="s">
        <v>543</v>
      </c>
      <c r="L206" s="63" t="s">
        <v>2033</v>
      </c>
      <c r="M206" s="63" t="s">
        <v>2034</v>
      </c>
      <c r="N206" s="63" t="s">
        <v>2035</v>
      </c>
      <c r="O206" s="63" t="s">
        <v>2034</v>
      </c>
      <c r="P206" s="63" t="s">
        <v>2035</v>
      </c>
      <c r="Q206" s="63">
        <v>1</v>
      </c>
      <c r="R206" s="63" t="s">
        <v>642</v>
      </c>
      <c r="S206" s="63" t="s">
        <v>523</v>
      </c>
      <c r="T206" s="63" t="s">
        <v>524</v>
      </c>
      <c r="U206" s="63" t="s">
        <v>525</v>
      </c>
      <c r="V206" s="63" t="s">
        <v>542</v>
      </c>
      <c r="W206" s="63" t="s">
        <v>544</v>
      </c>
      <c r="X206" s="63" t="s">
        <v>542</v>
      </c>
      <c r="Y206" s="63">
        <v>22167836</v>
      </c>
      <c r="Z206" s="63">
        <v>21379578</v>
      </c>
      <c r="AA206" s="63">
        <v>22167836</v>
      </c>
      <c r="AB206" s="64">
        <v>42145</v>
      </c>
      <c r="AC206" s="64">
        <v>42984</v>
      </c>
      <c r="AD206" s="64">
        <v>43440.853055555555</v>
      </c>
      <c r="AE206" s="63" t="s">
        <v>668</v>
      </c>
      <c r="AF206" s="63" t="s">
        <v>535</v>
      </c>
      <c r="AG206" s="63" t="s">
        <v>592</v>
      </c>
      <c r="AH206" s="64">
        <v>44300.715277777781</v>
      </c>
      <c r="AI206" s="64">
        <v>44302.714166666665</v>
      </c>
      <c r="AJ206" s="64" t="s">
        <v>486</v>
      </c>
      <c r="AK206" s="27"/>
      <c r="AL206" s="27"/>
      <c r="AM206" s="24" t="str">
        <f>IF(AG206="","",IFERROR(VLOOKUP($AG206,Listas!$C$1:$D$1000,2,0),"No existe"))</f>
        <v>No existe</v>
      </c>
      <c r="AN206" s="3">
        <f>IF(OR(AH206="",AI206=""),0,NETWORKDAYS.INTL(AH206,AI206,1,Listas!$A$2:$A$19)-1)</f>
        <v>2</v>
      </c>
      <c r="AO206" s="16" t="str">
        <f>IF(OR(AM206="",AM206="No existe"),"No",IF(AN206&gt;=VLOOKUP(AM206,Tabla!$C$5:$I$23,7,0),"Si","No"))</f>
        <v>No</v>
      </c>
      <c r="AP206" s="3">
        <f>IF(OR(AM206="",AM206="No existe"),0,IF(AN206=0,0,IF(AN206&gt;=VLOOKUP(AM206,Tabla!$C$5:$I$23,7,0),AN206-VLOOKUP(AM206,Tabla!$C$5:$I$23,7,0),0)+1))</f>
        <v>0</v>
      </c>
      <c r="AQ206" s="4">
        <f t="shared" si="28"/>
        <v>0</v>
      </c>
      <c r="AR206" s="4">
        <f t="shared" si="29"/>
        <v>0</v>
      </c>
      <c r="AS206" s="4">
        <f t="shared" si="30"/>
        <v>0</v>
      </c>
      <c r="AT206" s="4">
        <f t="shared" si="31"/>
        <v>0</v>
      </c>
      <c r="AU206" s="4">
        <f t="shared" si="32"/>
        <v>0</v>
      </c>
      <c r="AV206" s="4">
        <f t="shared" si="33"/>
        <v>0</v>
      </c>
      <c r="AW206" s="4"/>
      <c r="AX206" s="4"/>
      <c r="AY206" s="4">
        <f t="shared" si="34"/>
        <v>0</v>
      </c>
      <c r="AZ206" s="5">
        <v>37080</v>
      </c>
      <c r="BA206" s="6">
        <f t="shared" si="35"/>
        <v>0</v>
      </c>
      <c r="BB206" s="3">
        <f>IF(OR(AM206="",AM206="No existe"),0,IF(AP206&lt;=VLOOKUP(AM206,Tabla!$C$5:$I$23,2,0),1,2))</f>
        <v>0</v>
      </c>
    </row>
    <row r="207" spans="1:54" ht="15.75" hidden="1">
      <c r="A207" s="13">
        <f t="shared" si="36"/>
        <v>202</v>
      </c>
      <c r="B207" s="62" t="s">
        <v>2036</v>
      </c>
      <c r="C207" s="63" t="s">
        <v>2037</v>
      </c>
      <c r="D207" s="63" t="s">
        <v>384</v>
      </c>
      <c r="E207" s="63" t="s">
        <v>2038</v>
      </c>
      <c r="F207" s="63" t="s">
        <v>2039</v>
      </c>
      <c r="G207" s="63">
        <v>3136</v>
      </c>
      <c r="H207" s="63" t="s">
        <v>486</v>
      </c>
      <c r="I207" s="63" t="s">
        <v>710</v>
      </c>
      <c r="J207" s="63" t="s">
        <v>738</v>
      </c>
      <c r="K207" s="63" t="s">
        <v>486</v>
      </c>
      <c r="L207" s="63" t="s">
        <v>2039</v>
      </c>
      <c r="M207" s="63" t="s">
        <v>2040</v>
      </c>
      <c r="N207" s="63" t="s">
        <v>2041</v>
      </c>
      <c r="O207" s="63" t="s">
        <v>2040</v>
      </c>
      <c r="P207" s="63" t="s">
        <v>2041</v>
      </c>
      <c r="Q207" s="63">
        <v>1</v>
      </c>
      <c r="R207" s="63" t="s">
        <v>2042</v>
      </c>
      <c r="S207" s="63" t="s">
        <v>523</v>
      </c>
      <c r="T207" s="63" t="s">
        <v>524</v>
      </c>
      <c r="U207" s="63" t="s">
        <v>525</v>
      </c>
      <c r="V207" s="63" t="s">
        <v>526</v>
      </c>
      <c r="W207" s="63" t="s">
        <v>544</v>
      </c>
      <c r="X207" s="63" t="s">
        <v>738</v>
      </c>
      <c r="Y207" s="63">
        <v>46419027</v>
      </c>
      <c r="Z207" s="63">
        <v>0</v>
      </c>
      <c r="AA207" s="63">
        <v>46419027</v>
      </c>
      <c r="AB207" s="64">
        <v>41993</v>
      </c>
      <c r="AC207" s="64">
        <v>42283</v>
      </c>
      <c r="AD207" s="64">
        <v>43436.01599537037</v>
      </c>
      <c r="AE207" s="63" t="s">
        <v>584</v>
      </c>
      <c r="AF207" s="63" t="s">
        <v>528</v>
      </c>
      <c r="AG207" s="63" t="s">
        <v>2043</v>
      </c>
      <c r="AH207" s="64">
        <v>44300.52847222222</v>
      </c>
      <c r="AI207" s="64">
        <v>44300.566319444442</v>
      </c>
      <c r="AJ207" s="64" t="s">
        <v>486</v>
      </c>
      <c r="AK207" s="27"/>
      <c r="AL207" s="27"/>
      <c r="AM207" s="24" t="str">
        <f>IF(AG207="","",IFERROR(VLOOKUP($AG207,Listas!$C$1:$D$1000,2,0),"No existe"))</f>
        <v>No existe</v>
      </c>
      <c r="AN207" s="3">
        <f>IF(OR(AH207="",AI207=""),0,NETWORKDAYS.INTL(AH207,AI207,1,Listas!$A$2:$A$19)-1)</f>
        <v>0</v>
      </c>
      <c r="AO207" s="16" t="str">
        <f>IF(OR(AM207="",AM207="No existe"),"No",IF(AN207&gt;=VLOOKUP(AM207,Tabla!$C$5:$I$23,7,0),"Si","No"))</f>
        <v>No</v>
      </c>
      <c r="AP207" s="3">
        <f>IF(OR(AM207="",AM207="No existe"),0,IF(AN207=0,0,IF(AN207&gt;=VLOOKUP(AM207,Tabla!$C$5:$I$23,7,0),AN207-VLOOKUP(AM207,Tabla!$C$5:$I$23,7,0),0)+1))</f>
        <v>0</v>
      </c>
      <c r="AQ207" s="4">
        <f t="shared" si="28"/>
        <v>0</v>
      </c>
      <c r="AR207" s="4">
        <f t="shared" si="29"/>
        <v>0</v>
      </c>
      <c r="AS207" s="4">
        <f t="shared" si="30"/>
        <v>0</v>
      </c>
      <c r="AT207" s="4">
        <f t="shared" si="31"/>
        <v>0</v>
      </c>
      <c r="AU207" s="4">
        <f t="shared" si="32"/>
        <v>0</v>
      </c>
      <c r="AV207" s="4">
        <f t="shared" si="33"/>
        <v>0</v>
      </c>
      <c r="AW207" s="4"/>
      <c r="AX207" s="4"/>
      <c r="AY207" s="4">
        <f t="shared" si="34"/>
        <v>0</v>
      </c>
      <c r="AZ207" s="5">
        <v>37080</v>
      </c>
      <c r="BA207" s="6">
        <f t="shared" si="35"/>
        <v>0</v>
      </c>
      <c r="BB207" s="3">
        <f>IF(OR(AM207="",AM207="No existe"),0,IF(AP207&lt;=VLOOKUP(AM207,Tabla!$C$5:$I$23,2,0),1,2))</f>
        <v>0</v>
      </c>
    </row>
    <row r="208" spans="1:54" ht="15.75" hidden="1">
      <c r="A208" s="13">
        <f t="shared" si="36"/>
        <v>203</v>
      </c>
      <c r="B208" s="62" t="s">
        <v>2044</v>
      </c>
      <c r="C208" s="63" t="s">
        <v>2045</v>
      </c>
      <c r="D208" s="63" t="s">
        <v>385</v>
      </c>
      <c r="E208" s="63" t="s">
        <v>2046</v>
      </c>
      <c r="F208" s="63" t="s">
        <v>2047</v>
      </c>
      <c r="G208" s="63">
        <v>11945</v>
      </c>
      <c r="H208" s="63" t="s">
        <v>486</v>
      </c>
      <c r="I208" s="63" t="s">
        <v>385</v>
      </c>
      <c r="J208" s="63" t="s">
        <v>537</v>
      </c>
      <c r="K208" s="63" t="s">
        <v>603</v>
      </c>
      <c r="L208" s="63" t="s">
        <v>2047</v>
      </c>
      <c r="M208" s="63" t="s">
        <v>2048</v>
      </c>
      <c r="N208" s="63" t="s">
        <v>2049</v>
      </c>
      <c r="O208" s="63" t="s">
        <v>2048</v>
      </c>
      <c r="P208" s="63" t="s">
        <v>2049</v>
      </c>
      <c r="Q208" s="63">
        <v>1</v>
      </c>
      <c r="R208" s="63" t="s">
        <v>540</v>
      </c>
      <c r="S208" s="63" t="s">
        <v>523</v>
      </c>
      <c r="T208" s="63" t="s">
        <v>524</v>
      </c>
      <c r="U208" s="63" t="s">
        <v>525</v>
      </c>
      <c r="V208" s="63" t="s">
        <v>526</v>
      </c>
      <c r="W208" s="63" t="s">
        <v>544</v>
      </c>
      <c r="X208" s="63" t="s">
        <v>537</v>
      </c>
      <c r="Y208" s="63">
        <v>51308751</v>
      </c>
      <c r="Z208" s="63">
        <v>48936532</v>
      </c>
      <c r="AA208" s="63">
        <v>51308751</v>
      </c>
      <c r="AB208" s="64">
        <v>42940</v>
      </c>
      <c r="AC208" s="64">
        <v>43048</v>
      </c>
      <c r="AD208" s="64">
        <v>43440.820740740739</v>
      </c>
      <c r="AE208" s="63" t="s">
        <v>2050</v>
      </c>
      <c r="AF208" s="63" t="s">
        <v>528</v>
      </c>
      <c r="AG208" s="63" t="s">
        <v>2043</v>
      </c>
      <c r="AH208" s="64">
        <v>44300.527083333334</v>
      </c>
      <c r="AI208" s="64">
        <v>44300.563888888886</v>
      </c>
      <c r="AJ208" s="64" t="s">
        <v>486</v>
      </c>
      <c r="AK208" s="27"/>
      <c r="AL208" s="27"/>
      <c r="AM208" s="24" t="str">
        <f>IF(AG208="","",IFERROR(VLOOKUP($AG208,Listas!$C$1:$D$1000,2,0),"No existe"))</f>
        <v>No existe</v>
      </c>
      <c r="AN208" s="3">
        <f>IF(OR(AH208="",AI208=""),0,NETWORKDAYS.INTL(AH208,AI208,1,Listas!$A$2:$A$19)-1)</f>
        <v>0</v>
      </c>
      <c r="AO208" s="16" t="str">
        <f>IF(OR(AM208="",AM208="No existe"),"No",IF(AN208&gt;=VLOOKUP(AM208,Tabla!$C$5:$I$23,7,0),"Si","No"))</f>
        <v>No</v>
      </c>
      <c r="AP208" s="3">
        <f>IF(OR(AM208="",AM208="No existe"),0,IF(AN208=0,0,IF(AN208&gt;=VLOOKUP(AM208,Tabla!$C$5:$I$23,7,0),AN208-VLOOKUP(AM208,Tabla!$C$5:$I$23,7,0),0)+1))</f>
        <v>0</v>
      </c>
      <c r="AQ208" s="4">
        <f t="shared" si="28"/>
        <v>0</v>
      </c>
      <c r="AR208" s="4">
        <f t="shared" si="29"/>
        <v>0</v>
      </c>
      <c r="AS208" s="4">
        <f t="shared" si="30"/>
        <v>0</v>
      </c>
      <c r="AT208" s="4">
        <f t="shared" si="31"/>
        <v>0</v>
      </c>
      <c r="AU208" s="4">
        <f t="shared" si="32"/>
        <v>0</v>
      </c>
      <c r="AV208" s="4">
        <f t="shared" si="33"/>
        <v>0</v>
      </c>
      <c r="AW208" s="4"/>
      <c r="AX208" s="4"/>
      <c r="AY208" s="4">
        <f t="shared" si="34"/>
        <v>0</v>
      </c>
      <c r="AZ208" s="5">
        <v>37080</v>
      </c>
      <c r="BA208" s="6">
        <f t="shared" si="35"/>
        <v>0</v>
      </c>
      <c r="BB208" s="3">
        <f>IF(OR(AM208="",AM208="No existe"),0,IF(AP208&lt;=VLOOKUP(AM208,Tabla!$C$5:$I$23,2,0),1,2))</f>
        <v>0</v>
      </c>
    </row>
    <row r="209" spans="1:54" ht="15.75" hidden="1">
      <c r="A209" s="13">
        <f t="shared" si="36"/>
        <v>204</v>
      </c>
      <c r="B209" s="62" t="s">
        <v>1516</v>
      </c>
      <c r="C209" s="63" t="s">
        <v>1517</v>
      </c>
      <c r="D209" s="63" t="s">
        <v>385</v>
      </c>
      <c r="E209" s="63" t="s">
        <v>1518</v>
      </c>
      <c r="F209" s="63" t="s">
        <v>1519</v>
      </c>
      <c r="G209" s="63">
        <v>15056</v>
      </c>
      <c r="H209" s="63" t="s">
        <v>486</v>
      </c>
      <c r="I209" s="63" t="s">
        <v>385</v>
      </c>
      <c r="J209" s="63" t="s">
        <v>549</v>
      </c>
      <c r="K209" s="63" t="s">
        <v>638</v>
      </c>
      <c r="L209" s="63" t="s">
        <v>1520</v>
      </c>
      <c r="M209" s="63" t="s">
        <v>1521</v>
      </c>
      <c r="N209" s="63" t="s">
        <v>1522</v>
      </c>
      <c r="O209" s="63" t="s">
        <v>1521</v>
      </c>
      <c r="P209" s="63" t="s">
        <v>1522</v>
      </c>
      <c r="Q209" s="63">
        <v>1</v>
      </c>
      <c r="R209" s="63" t="s">
        <v>540</v>
      </c>
      <c r="S209" s="63" t="s">
        <v>523</v>
      </c>
      <c r="T209" s="63" t="s">
        <v>524</v>
      </c>
      <c r="U209" s="63" t="s">
        <v>525</v>
      </c>
      <c r="V209" s="63" t="s">
        <v>526</v>
      </c>
      <c r="W209" s="63" t="s">
        <v>544</v>
      </c>
      <c r="X209" s="63" t="s">
        <v>549</v>
      </c>
      <c r="Y209" s="63">
        <v>16609546</v>
      </c>
      <c r="Z209" s="63">
        <v>12272202</v>
      </c>
      <c r="AA209" s="63">
        <v>16609546</v>
      </c>
      <c r="AB209" s="64" t="s">
        <v>486</v>
      </c>
      <c r="AC209" s="64">
        <v>42606</v>
      </c>
      <c r="AD209" s="64">
        <v>43441.053495370368</v>
      </c>
      <c r="AE209" s="63" t="s">
        <v>1523</v>
      </c>
      <c r="AF209" s="63" t="s">
        <v>528</v>
      </c>
      <c r="AG209" s="63" t="s">
        <v>2043</v>
      </c>
      <c r="AH209" s="64">
        <v>44300.524305555555</v>
      </c>
      <c r="AI209" s="64">
        <v>44300.559988425928</v>
      </c>
      <c r="AJ209" s="64" t="s">
        <v>486</v>
      </c>
      <c r="AK209" s="27"/>
      <c r="AL209" s="27"/>
      <c r="AM209" s="24" t="str">
        <f>IF(AG209="","",IFERROR(VLOOKUP($AG209,Listas!$C$1:$D$1000,2,0),"No existe"))</f>
        <v>No existe</v>
      </c>
      <c r="AN209" s="3">
        <f>IF(OR(AH209="",AI209=""),0,NETWORKDAYS.INTL(AH209,AI209,1,Listas!$A$2:$A$19)-1)</f>
        <v>0</v>
      </c>
      <c r="AO209" s="16" t="str">
        <f>IF(OR(AM209="",AM209="No existe"),"No",IF(AN209&gt;=VLOOKUP(AM209,Tabla!$C$5:$I$23,7,0),"Si","No"))</f>
        <v>No</v>
      </c>
      <c r="AP209" s="3">
        <f>IF(OR(AM209="",AM209="No existe"),0,IF(AN209=0,0,IF(AN209&gt;=VLOOKUP(AM209,Tabla!$C$5:$I$23,7,0),AN209-VLOOKUP(AM209,Tabla!$C$5:$I$23,7,0),0)+1))</f>
        <v>0</v>
      </c>
      <c r="AQ209" s="4">
        <f t="shared" si="28"/>
        <v>0</v>
      </c>
      <c r="AR209" s="4">
        <f t="shared" si="29"/>
        <v>0</v>
      </c>
      <c r="AS209" s="4">
        <f t="shared" si="30"/>
        <v>0</v>
      </c>
      <c r="AT209" s="4">
        <f t="shared" si="31"/>
        <v>0</v>
      </c>
      <c r="AU209" s="4">
        <f t="shared" si="32"/>
        <v>0</v>
      </c>
      <c r="AV209" s="4">
        <f t="shared" si="33"/>
        <v>0</v>
      </c>
      <c r="AW209" s="4"/>
      <c r="AX209" s="4"/>
      <c r="AY209" s="4">
        <f t="shared" si="34"/>
        <v>0</v>
      </c>
      <c r="AZ209" s="5">
        <v>37080</v>
      </c>
      <c r="BA209" s="6">
        <f t="shared" si="35"/>
        <v>0</v>
      </c>
      <c r="BB209" s="3">
        <f>IF(OR(AM209="",AM209="No existe"),0,IF(AP209&lt;=VLOOKUP(AM209,Tabla!$C$5:$I$23,2,0),1,2))</f>
        <v>0</v>
      </c>
    </row>
    <row r="210" spans="1:54" ht="15.75" hidden="1">
      <c r="A210" s="13">
        <f t="shared" si="36"/>
        <v>205</v>
      </c>
      <c r="B210" s="62" t="s">
        <v>1369</v>
      </c>
      <c r="C210" s="63" t="s">
        <v>1370</v>
      </c>
      <c r="D210" s="63" t="s">
        <v>384</v>
      </c>
      <c r="E210" s="63" t="s">
        <v>1371</v>
      </c>
      <c r="F210" s="63" t="s">
        <v>1372</v>
      </c>
      <c r="G210" s="63">
        <v>3624</v>
      </c>
      <c r="H210" s="63" t="s">
        <v>486</v>
      </c>
      <c r="I210" s="63" t="s">
        <v>385</v>
      </c>
      <c r="J210" s="63" t="s">
        <v>542</v>
      </c>
      <c r="K210" s="63" t="s">
        <v>543</v>
      </c>
      <c r="L210" s="63" t="s">
        <v>1372</v>
      </c>
      <c r="M210" s="63" t="s">
        <v>1373</v>
      </c>
      <c r="N210" s="63" t="s">
        <v>1374</v>
      </c>
      <c r="O210" s="63" t="s">
        <v>1373</v>
      </c>
      <c r="P210" s="63" t="s">
        <v>1374</v>
      </c>
      <c r="Q210" s="63">
        <v>1</v>
      </c>
      <c r="R210" s="63" t="s">
        <v>1375</v>
      </c>
      <c r="S210" s="63" t="s">
        <v>523</v>
      </c>
      <c r="T210" s="63" t="s">
        <v>524</v>
      </c>
      <c r="U210" s="63" t="s">
        <v>525</v>
      </c>
      <c r="V210" s="63" t="s">
        <v>542</v>
      </c>
      <c r="W210" s="63" t="s">
        <v>544</v>
      </c>
      <c r="X210" s="63" t="s">
        <v>542</v>
      </c>
      <c r="Y210" s="63">
        <v>7690183</v>
      </c>
      <c r="Z210" s="63">
        <v>8084427</v>
      </c>
      <c r="AA210" s="63">
        <v>7690183</v>
      </c>
      <c r="AB210" s="64">
        <v>42109</v>
      </c>
      <c r="AC210" s="64">
        <v>42145</v>
      </c>
      <c r="AD210" s="64">
        <v>43436.203472222223</v>
      </c>
      <c r="AE210" s="63" t="s">
        <v>545</v>
      </c>
      <c r="AF210" s="63" t="s">
        <v>535</v>
      </c>
      <c r="AG210" s="63" t="s">
        <v>45</v>
      </c>
      <c r="AH210" s="64">
        <v>44300.467361111114</v>
      </c>
      <c r="AI210" s="64">
        <v>44302.464814814812</v>
      </c>
      <c r="AJ210" s="64" t="s">
        <v>486</v>
      </c>
      <c r="AK210" s="27"/>
      <c r="AL210" s="27"/>
      <c r="AM210" s="24" t="str">
        <f>IF(AG210="","",IFERROR(VLOOKUP($AG210,Listas!$C$1:$D$1000,2,0),"No existe"))</f>
        <v>ACTUACIONES</v>
      </c>
      <c r="AN210" s="3">
        <f>IF(OR(AH210="",AI210=""),0,NETWORKDAYS.INTL(AH210,AI210,1,Listas!$A$2:$A$19)-1)</f>
        <v>2</v>
      </c>
      <c r="AO210" s="16" t="str">
        <f>IF(OR(AM210="",AM210="No existe"),"No",IF(AN210&gt;=VLOOKUP(AM210,Tabla!$C$5:$I$23,7,0),"Si","No"))</f>
        <v>No</v>
      </c>
      <c r="AP210" s="3">
        <f>IF(OR(AM210="",AM210="No existe"),0,IF(AN210=0,0,IF(AN210&gt;=VLOOKUP(AM210,Tabla!$C$5:$I$23,7,0),AN210-VLOOKUP(AM210,Tabla!$C$5:$I$23,7,0),0)+1))</f>
        <v>1</v>
      </c>
      <c r="AQ210" s="4">
        <f t="shared" si="28"/>
        <v>0</v>
      </c>
      <c r="AR210" s="4">
        <f t="shared" si="29"/>
        <v>0</v>
      </c>
      <c r="AS210" s="4">
        <f t="shared" si="30"/>
        <v>0</v>
      </c>
      <c r="AT210" s="4">
        <f t="shared" si="31"/>
        <v>0</v>
      </c>
      <c r="AU210" s="4">
        <f t="shared" si="32"/>
        <v>0</v>
      </c>
      <c r="AV210" s="4">
        <f t="shared" si="33"/>
        <v>0</v>
      </c>
      <c r="AW210" s="4"/>
      <c r="AX210" s="4"/>
      <c r="AY210" s="4">
        <f t="shared" si="34"/>
        <v>0</v>
      </c>
      <c r="AZ210" s="5">
        <v>37080</v>
      </c>
      <c r="BA210" s="6">
        <f t="shared" si="35"/>
        <v>0</v>
      </c>
      <c r="BB210" s="3">
        <f>IF(OR(AM210="",AM210="No existe"),0,IF(AP210&lt;=VLOOKUP(AM210,Tabla!$C$5:$I$23,2,0),1,2))</f>
        <v>1</v>
      </c>
    </row>
    <row r="211" spans="1:54" ht="15.75" hidden="1">
      <c r="A211" s="13">
        <f t="shared" si="36"/>
        <v>206</v>
      </c>
      <c r="B211" s="62" t="s">
        <v>425</v>
      </c>
      <c r="C211" s="63" t="s">
        <v>426</v>
      </c>
      <c r="D211" s="63" t="s">
        <v>385</v>
      </c>
      <c r="E211" s="63" t="s">
        <v>1047</v>
      </c>
      <c r="F211" s="63" t="s">
        <v>632</v>
      </c>
      <c r="G211" s="63">
        <v>12220</v>
      </c>
      <c r="H211" s="63" t="s">
        <v>486</v>
      </c>
      <c r="I211" s="63" t="s">
        <v>385</v>
      </c>
      <c r="J211" s="63" t="s">
        <v>542</v>
      </c>
      <c r="K211" s="63" t="s">
        <v>543</v>
      </c>
      <c r="L211" s="63" t="s">
        <v>632</v>
      </c>
      <c r="M211" s="63" t="s">
        <v>1048</v>
      </c>
      <c r="N211" s="63" t="s">
        <v>633</v>
      </c>
      <c r="O211" s="63" t="s">
        <v>1048</v>
      </c>
      <c r="P211" s="63" t="s">
        <v>633</v>
      </c>
      <c r="Q211" s="63">
        <v>1</v>
      </c>
      <c r="R211" s="63" t="s">
        <v>547</v>
      </c>
      <c r="S211" s="63" t="s">
        <v>523</v>
      </c>
      <c r="T211" s="63" t="s">
        <v>524</v>
      </c>
      <c r="U211" s="63" t="s">
        <v>525</v>
      </c>
      <c r="V211" s="63" t="s">
        <v>542</v>
      </c>
      <c r="W211" s="63" t="s">
        <v>544</v>
      </c>
      <c r="X211" s="63" t="s">
        <v>542</v>
      </c>
      <c r="Y211" s="63">
        <v>8256088</v>
      </c>
      <c r="Z211" s="63">
        <v>8224114</v>
      </c>
      <c r="AA211" s="63">
        <v>8256088</v>
      </c>
      <c r="AB211" s="64">
        <v>42172</v>
      </c>
      <c r="AC211" s="64">
        <v>42489</v>
      </c>
      <c r="AD211" s="64">
        <v>43440.841261574074</v>
      </c>
      <c r="AE211" s="63" t="s">
        <v>588</v>
      </c>
      <c r="AF211" s="63" t="s">
        <v>528</v>
      </c>
      <c r="AG211" s="63" t="s">
        <v>37</v>
      </c>
      <c r="AH211" s="64">
        <v>44300.456944444442</v>
      </c>
      <c r="AI211" s="64">
        <v>44302.453750000001</v>
      </c>
      <c r="AJ211" s="64" t="s">
        <v>486</v>
      </c>
      <c r="AK211" s="27"/>
      <c r="AL211" s="27"/>
      <c r="AM211" s="24" t="str">
        <f>IF(AG211="","",IFERROR(VLOOKUP($AG211,Listas!$C$1:$D$1000,2,0),"No existe"))</f>
        <v>ACTUACIONES</v>
      </c>
      <c r="AN211" s="3">
        <f>IF(OR(AH211="",AI211=""),0,NETWORKDAYS.INTL(AH211,AI211,1,Listas!$A$2:$A$19)-1)</f>
        <v>2</v>
      </c>
      <c r="AO211" s="16" t="str">
        <f>IF(OR(AM211="",AM211="No existe"),"No",IF(AN211&gt;=VLOOKUP(AM211,Tabla!$C$5:$I$23,7,0),"Si","No"))</f>
        <v>No</v>
      </c>
      <c r="AP211" s="3">
        <f>IF(OR(AM211="",AM211="No existe"),0,IF(AN211=0,0,IF(AN211&gt;=VLOOKUP(AM211,Tabla!$C$5:$I$23,7,0),AN211-VLOOKUP(AM211,Tabla!$C$5:$I$23,7,0),0)+1))</f>
        <v>1</v>
      </c>
      <c r="AQ211" s="4">
        <f t="shared" si="28"/>
        <v>0</v>
      </c>
      <c r="AR211" s="4">
        <f t="shared" si="29"/>
        <v>0</v>
      </c>
      <c r="AS211" s="4">
        <f t="shared" si="30"/>
        <v>0</v>
      </c>
      <c r="AT211" s="4">
        <f t="shared" si="31"/>
        <v>0</v>
      </c>
      <c r="AU211" s="4">
        <f t="shared" si="32"/>
        <v>0</v>
      </c>
      <c r="AV211" s="4">
        <f t="shared" si="33"/>
        <v>0</v>
      </c>
      <c r="AW211" s="4"/>
      <c r="AX211" s="4"/>
      <c r="AY211" s="4">
        <f t="shared" si="34"/>
        <v>0</v>
      </c>
      <c r="AZ211" s="5">
        <v>37080</v>
      </c>
      <c r="BA211" s="6">
        <f t="shared" si="35"/>
        <v>0</v>
      </c>
      <c r="BB211" s="3">
        <f>IF(OR(AM211="",AM211="No existe"),0,IF(AP211&lt;=VLOOKUP(AM211,Tabla!$C$5:$I$23,2,0),1,2))</f>
        <v>1</v>
      </c>
    </row>
    <row r="212" spans="1:54" ht="15.75" hidden="1">
      <c r="A212" s="13">
        <f t="shared" si="36"/>
        <v>207</v>
      </c>
      <c r="B212" s="62" t="s">
        <v>879</v>
      </c>
      <c r="C212" s="63" t="s">
        <v>880</v>
      </c>
      <c r="D212" s="63" t="s">
        <v>384</v>
      </c>
      <c r="E212" s="63" t="s">
        <v>881</v>
      </c>
      <c r="F212" s="63" t="s">
        <v>882</v>
      </c>
      <c r="G212" s="63">
        <v>3900</v>
      </c>
      <c r="H212" s="63" t="s">
        <v>486</v>
      </c>
      <c r="I212" s="63" t="s">
        <v>385</v>
      </c>
      <c r="J212" s="63" t="s">
        <v>546</v>
      </c>
      <c r="K212" s="63" t="s">
        <v>883</v>
      </c>
      <c r="L212" s="63" t="s">
        <v>882</v>
      </c>
      <c r="M212" s="63" t="s">
        <v>884</v>
      </c>
      <c r="N212" s="63" t="s">
        <v>885</v>
      </c>
      <c r="O212" s="63" t="s">
        <v>884</v>
      </c>
      <c r="P212" s="63" t="s">
        <v>885</v>
      </c>
      <c r="Q212" s="63">
        <v>1</v>
      </c>
      <c r="R212" s="63" t="s">
        <v>609</v>
      </c>
      <c r="S212" s="63" t="s">
        <v>523</v>
      </c>
      <c r="T212" s="63" t="s">
        <v>524</v>
      </c>
      <c r="U212" s="63" t="s">
        <v>525</v>
      </c>
      <c r="V212" s="63" t="s">
        <v>526</v>
      </c>
      <c r="W212" s="63" t="s">
        <v>544</v>
      </c>
      <c r="X212" s="63" t="s">
        <v>546</v>
      </c>
      <c r="Y212" s="63">
        <v>7340939</v>
      </c>
      <c r="Z212" s="63">
        <v>0</v>
      </c>
      <c r="AA212" s="63">
        <v>7340939</v>
      </c>
      <c r="AB212" s="64">
        <v>42578</v>
      </c>
      <c r="AC212" s="64">
        <v>42608</v>
      </c>
      <c r="AD212" s="64">
        <v>43436.249074074076</v>
      </c>
      <c r="AE212" s="63" t="s">
        <v>588</v>
      </c>
      <c r="AF212" s="63" t="s">
        <v>528</v>
      </c>
      <c r="AG212" s="63" t="s">
        <v>45</v>
      </c>
      <c r="AH212" s="64">
        <v>44300.453472222223</v>
      </c>
      <c r="AI212" s="64">
        <v>44302.450706018521</v>
      </c>
      <c r="AJ212" s="64" t="s">
        <v>486</v>
      </c>
      <c r="AK212" s="27"/>
      <c r="AL212" s="27"/>
      <c r="AM212" s="24" t="str">
        <f>IF(AG212="","",IFERROR(VLOOKUP($AG212,Listas!$C$1:$D$1000,2,0),"No existe"))</f>
        <v>ACTUACIONES</v>
      </c>
      <c r="AN212" s="3">
        <f>IF(OR(AH212="",AI212=""),0,NETWORKDAYS.INTL(AH212,AI212,1,Listas!$A$2:$A$19)-1)</f>
        <v>2</v>
      </c>
      <c r="AO212" s="16" t="str">
        <f>IF(OR(AM212="",AM212="No existe"),"No",IF(AN212&gt;=VLOOKUP(AM212,Tabla!$C$5:$I$23,7,0),"Si","No"))</f>
        <v>No</v>
      </c>
      <c r="AP212" s="3">
        <f>IF(OR(AM212="",AM212="No existe"),0,IF(AN212=0,0,IF(AN212&gt;=VLOOKUP(AM212,Tabla!$C$5:$I$23,7,0),AN212-VLOOKUP(AM212,Tabla!$C$5:$I$23,7,0),0)+1))</f>
        <v>1</v>
      </c>
      <c r="AQ212" s="4">
        <f t="shared" si="28"/>
        <v>0</v>
      </c>
      <c r="AR212" s="4">
        <f t="shared" si="29"/>
        <v>0</v>
      </c>
      <c r="AS212" s="4">
        <f t="shared" si="30"/>
        <v>0</v>
      </c>
      <c r="AT212" s="4">
        <f t="shared" si="31"/>
        <v>0</v>
      </c>
      <c r="AU212" s="4">
        <f t="shared" si="32"/>
        <v>0</v>
      </c>
      <c r="AV212" s="4">
        <f t="shared" si="33"/>
        <v>0</v>
      </c>
      <c r="AW212" s="4"/>
      <c r="AX212" s="4"/>
      <c r="AY212" s="4">
        <f t="shared" si="34"/>
        <v>0</v>
      </c>
      <c r="AZ212" s="5">
        <v>37080</v>
      </c>
      <c r="BA212" s="6">
        <f t="shared" si="35"/>
        <v>0</v>
      </c>
      <c r="BB212" s="3">
        <f>IF(OR(AM212="",AM212="No existe"),0,IF(AP212&lt;=VLOOKUP(AM212,Tabla!$C$5:$I$23,2,0),1,2))</f>
        <v>1</v>
      </c>
    </row>
    <row r="213" spans="1:54" ht="15.75" hidden="1">
      <c r="A213" s="13">
        <f t="shared" si="36"/>
        <v>208</v>
      </c>
      <c r="B213" s="62" t="s">
        <v>2051</v>
      </c>
      <c r="C213" s="63" t="s">
        <v>2052</v>
      </c>
      <c r="D213" s="63" t="s">
        <v>384</v>
      </c>
      <c r="E213" s="63" t="s">
        <v>2053</v>
      </c>
      <c r="F213" s="63" t="s">
        <v>2054</v>
      </c>
      <c r="G213" s="63">
        <v>21760</v>
      </c>
      <c r="H213" s="63" t="s">
        <v>486</v>
      </c>
      <c r="I213" s="63" t="s">
        <v>385</v>
      </c>
      <c r="J213" s="63" t="s">
        <v>530</v>
      </c>
      <c r="K213" s="63" t="s">
        <v>486</v>
      </c>
      <c r="L213" s="63" t="s">
        <v>2054</v>
      </c>
      <c r="M213" s="63" t="s">
        <v>531</v>
      </c>
      <c r="N213" s="63" t="s">
        <v>532</v>
      </c>
      <c r="O213" s="63" t="s">
        <v>2055</v>
      </c>
      <c r="P213" s="63" t="s">
        <v>2056</v>
      </c>
      <c r="Q213" s="63">
        <v>1</v>
      </c>
      <c r="R213" s="63" t="s">
        <v>533</v>
      </c>
      <c r="S213" s="63" t="s">
        <v>523</v>
      </c>
      <c r="T213" s="63" t="s">
        <v>524</v>
      </c>
      <c r="U213" s="63" t="s">
        <v>525</v>
      </c>
      <c r="V213" s="63" t="s">
        <v>526</v>
      </c>
      <c r="W213" s="63" t="s">
        <v>544</v>
      </c>
      <c r="X213" s="63" t="s">
        <v>530</v>
      </c>
      <c r="Y213" s="63">
        <v>38280858</v>
      </c>
      <c r="Z213" s="63">
        <v>0</v>
      </c>
      <c r="AA213" s="63">
        <v>38280858</v>
      </c>
      <c r="AB213" s="64">
        <v>43318</v>
      </c>
      <c r="AC213" s="64">
        <v>43357</v>
      </c>
      <c r="AD213" s="64">
        <v>43501.73159722222</v>
      </c>
      <c r="AE213" s="63" t="s">
        <v>706</v>
      </c>
      <c r="AF213" s="63" t="s">
        <v>535</v>
      </c>
      <c r="AG213" s="63" t="s">
        <v>37</v>
      </c>
      <c r="AH213" s="64">
        <v>44300.451388888891</v>
      </c>
      <c r="AI213" s="64">
        <v>44302.448530092595</v>
      </c>
      <c r="AJ213" s="64" t="s">
        <v>486</v>
      </c>
      <c r="AK213" s="27"/>
      <c r="AL213" s="27"/>
      <c r="AM213" s="24" t="str">
        <f>IF(AG213="","",IFERROR(VLOOKUP($AG213,Listas!$C$1:$D$1000,2,0),"No existe"))</f>
        <v>ACTUACIONES</v>
      </c>
      <c r="AN213" s="3">
        <f>IF(OR(AH213="",AI213=""),0,NETWORKDAYS.INTL(AH213,AI213,1,Listas!$A$2:$A$19)-1)</f>
        <v>2</v>
      </c>
      <c r="AO213" s="16" t="str">
        <f>IF(OR(AM213="",AM213="No existe"),"No",IF(AN213&gt;=VLOOKUP(AM213,Tabla!$C$5:$I$23,7,0),"Si","No"))</f>
        <v>No</v>
      </c>
      <c r="AP213" s="3">
        <f>IF(OR(AM213="",AM213="No existe"),0,IF(AN213=0,0,IF(AN213&gt;=VLOOKUP(AM213,Tabla!$C$5:$I$23,7,0),AN213-VLOOKUP(AM213,Tabla!$C$5:$I$23,7,0),0)+1))</f>
        <v>1</v>
      </c>
      <c r="AQ213" s="4">
        <f t="shared" si="28"/>
        <v>0</v>
      </c>
      <c r="AR213" s="4">
        <f t="shared" si="29"/>
        <v>0</v>
      </c>
      <c r="AS213" s="4">
        <f t="shared" si="30"/>
        <v>0</v>
      </c>
      <c r="AT213" s="4">
        <f t="shared" si="31"/>
        <v>0</v>
      </c>
      <c r="AU213" s="4">
        <f t="shared" si="32"/>
        <v>0</v>
      </c>
      <c r="AV213" s="4">
        <f t="shared" si="33"/>
        <v>0</v>
      </c>
      <c r="AW213" s="4"/>
      <c r="AX213" s="4"/>
      <c r="AY213" s="4">
        <f t="shared" si="34"/>
        <v>0</v>
      </c>
      <c r="AZ213" s="5">
        <v>37080</v>
      </c>
      <c r="BA213" s="6">
        <f t="shared" si="35"/>
        <v>0</v>
      </c>
      <c r="BB213" s="3">
        <f>IF(OR(AM213="",AM213="No existe"),0,IF(AP213&lt;=VLOOKUP(AM213,Tabla!$C$5:$I$23,2,0),1,2))</f>
        <v>1</v>
      </c>
    </row>
    <row r="214" spans="1:54" ht="15.75" hidden="1">
      <c r="A214" s="13">
        <f t="shared" si="36"/>
        <v>209</v>
      </c>
      <c r="B214" s="62" t="s">
        <v>2057</v>
      </c>
      <c r="C214" s="63" t="s">
        <v>2058</v>
      </c>
      <c r="D214" s="63" t="s">
        <v>384</v>
      </c>
      <c r="E214" s="63" t="s">
        <v>2059</v>
      </c>
      <c r="F214" s="63" t="s">
        <v>2060</v>
      </c>
      <c r="G214" s="63">
        <v>21761</v>
      </c>
      <c r="H214" s="63" t="s">
        <v>486</v>
      </c>
      <c r="I214" s="63" t="s">
        <v>385</v>
      </c>
      <c r="J214" s="63" t="s">
        <v>530</v>
      </c>
      <c r="K214" s="63" t="s">
        <v>486</v>
      </c>
      <c r="L214" s="63" t="s">
        <v>2060</v>
      </c>
      <c r="M214" s="63" t="s">
        <v>531</v>
      </c>
      <c r="N214" s="63" t="s">
        <v>532</v>
      </c>
      <c r="O214" s="63" t="s">
        <v>2061</v>
      </c>
      <c r="P214" s="63" t="s">
        <v>2062</v>
      </c>
      <c r="Q214" s="63">
        <v>1</v>
      </c>
      <c r="R214" s="63" t="s">
        <v>533</v>
      </c>
      <c r="S214" s="63" t="s">
        <v>523</v>
      </c>
      <c r="T214" s="63" t="s">
        <v>524</v>
      </c>
      <c r="U214" s="63" t="s">
        <v>525</v>
      </c>
      <c r="V214" s="63" t="s">
        <v>526</v>
      </c>
      <c r="W214" s="63" t="s">
        <v>544</v>
      </c>
      <c r="X214" s="63" t="s">
        <v>530</v>
      </c>
      <c r="Y214" s="63">
        <v>38280858</v>
      </c>
      <c r="Z214" s="63">
        <v>0</v>
      </c>
      <c r="AA214" s="63">
        <v>38280858</v>
      </c>
      <c r="AB214" s="64">
        <v>43320</v>
      </c>
      <c r="AC214" s="64">
        <v>43357</v>
      </c>
      <c r="AD214" s="64">
        <v>43501.731631944444</v>
      </c>
      <c r="AE214" s="63" t="s">
        <v>706</v>
      </c>
      <c r="AF214" s="63" t="s">
        <v>535</v>
      </c>
      <c r="AG214" s="63" t="s">
        <v>37</v>
      </c>
      <c r="AH214" s="64">
        <v>44300.447916666664</v>
      </c>
      <c r="AI214" s="64">
        <v>44302.445300925923</v>
      </c>
      <c r="AJ214" s="64" t="s">
        <v>486</v>
      </c>
      <c r="AK214" s="27"/>
      <c r="AL214" s="27"/>
      <c r="AM214" s="24" t="str">
        <f>IF(AG214="","",IFERROR(VLOOKUP($AG214,Listas!$C$1:$D$1000,2,0),"No existe"))</f>
        <v>ACTUACIONES</v>
      </c>
      <c r="AN214" s="3">
        <f>IF(OR(AH214="",AI214=""),0,NETWORKDAYS.INTL(AH214,AI214,1,Listas!$A$2:$A$19)-1)</f>
        <v>2</v>
      </c>
      <c r="AO214" s="16" t="str">
        <f>IF(OR(AM214="",AM214="No existe"),"No",IF(AN214&gt;=VLOOKUP(AM214,Tabla!$C$5:$I$23,7,0),"Si","No"))</f>
        <v>No</v>
      </c>
      <c r="AP214" s="3">
        <f>IF(OR(AM214="",AM214="No existe"),0,IF(AN214=0,0,IF(AN214&gt;=VLOOKUP(AM214,Tabla!$C$5:$I$23,7,0),AN214-VLOOKUP(AM214,Tabla!$C$5:$I$23,7,0),0)+1))</f>
        <v>1</v>
      </c>
      <c r="AQ214" s="4">
        <f t="shared" si="28"/>
        <v>0</v>
      </c>
      <c r="AR214" s="4">
        <f t="shared" si="29"/>
        <v>0</v>
      </c>
      <c r="AS214" s="4">
        <f t="shared" si="30"/>
        <v>0</v>
      </c>
      <c r="AT214" s="4">
        <f t="shared" si="31"/>
        <v>0</v>
      </c>
      <c r="AU214" s="4">
        <f t="shared" si="32"/>
        <v>0</v>
      </c>
      <c r="AV214" s="4">
        <f t="shared" si="33"/>
        <v>0</v>
      </c>
      <c r="AW214" s="4"/>
      <c r="AX214" s="4"/>
      <c r="AY214" s="4">
        <f t="shared" si="34"/>
        <v>0</v>
      </c>
      <c r="AZ214" s="5">
        <v>37080</v>
      </c>
      <c r="BA214" s="6">
        <f t="shared" si="35"/>
        <v>0</v>
      </c>
      <c r="BB214" s="3">
        <f>IF(OR(AM214="",AM214="No existe"),0,IF(AP214&lt;=VLOOKUP(AM214,Tabla!$C$5:$I$23,2,0),1,2))</f>
        <v>1</v>
      </c>
    </row>
    <row r="215" spans="1:54" ht="15.75" hidden="1">
      <c r="A215" s="13">
        <f t="shared" si="36"/>
        <v>210</v>
      </c>
      <c r="B215" s="62" t="s">
        <v>2063</v>
      </c>
      <c r="C215" s="63" t="s">
        <v>2064</v>
      </c>
      <c r="D215" s="63" t="s">
        <v>385</v>
      </c>
      <c r="E215" s="63" t="s">
        <v>2065</v>
      </c>
      <c r="F215" s="63" t="s">
        <v>2066</v>
      </c>
      <c r="G215" s="63">
        <v>191</v>
      </c>
      <c r="H215" s="63" t="s">
        <v>486</v>
      </c>
      <c r="I215" s="63" t="s">
        <v>385</v>
      </c>
      <c r="J215" s="63" t="s">
        <v>530</v>
      </c>
      <c r="K215" s="63" t="s">
        <v>486</v>
      </c>
      <c r="L215" s="63" t="s">
        <v>2066</v>
      </c>
      <c r="M215" s="63" t="s">
        <v>531</v>
      </c>
      <c r="N215" s="63" t="s">
        <v>532</v>
      </c>
      <c r="O215" s="63" t="s">
        <v>2067</v>
      </c>
      <c r="P215" s="63" t="s">
        <v>2068</v>
      </c>
      <c r="Q215" s="63">
        <v>1</v>
      </c>
      <c r="R215" s="63" t="s">
        <v>533</v>
      </c>
      <c r="S215" s="63" t="s">
        <v>523</v>
      </c>
      <c r="T215" s="63" t="s">
        <v>524</v>
      </c>
      <c r="U215" s="63" t="s">
        <v>525</v>
      </c>
      <c r="V215" s="63" t="s">
        <v>526</v>
      </c>
      <c r="W215" s="63" t="s">
        <v>527</v>
      </c>
      <c r="X215" s="63" t="s">
        <v>530</v>
      </c>
      <c r="Y215" s="63">
        <v>38280858</v>
      </c>
      <c r="Z215" s="63">
        <v>0</v>
      </c>
      <c r="AA215" s="63">
        <v>38280858</v>
      </c>
      <c r="AB215" s="64">
        <v>43328</v>
      </c>
      <c r="AC215" s="64">
        <v>43357</v>
      </c>
      <c r="AD215" s="64">
        <v>43418.801527777781</v>
      </c>
      <c r="AE215" s="63" t="s">
        <v>534</v>
      </c>
      <c r="AF215" s="63" t="s">
        <v>535</v>
      </c>
      <c r="AG215" s="63" t="s">
        <v>37</v>
      </c>
      <c r="AH215" s="64">
        <v>44300.443055555559</v>
      </c>
      <c r="AI215" s="64">
        <v>44302.439930555556</v>
      </c>
      <c r="AJ215" s="64" t="s">
        <v>486</v>
      </c>
      <c r="AK215" s="27"/>
      <c r="AL215" s="27"/>
      <c r="AM215" s="24" t="str">
        <f>IF(AG215="","",IFERROR(VLOOKUP($AG215,Listas!$C$1:$D$1000,2,0),"No existe"))</f>
        <v>ACTUACIONES</v>
      </c>
      <c r="AN215" s="3">
        <f>IF(OR(AH215="",AI215=""),0,NETWORKDAYS.INTL(AH215,AI215,1,Listas!$A$2:$A$19)-1)</f>
        <v>2</v>
      </c>
      <c r="AO215" s="16" t="str">
        <f>IF(OR(AM215="",AM215="No existe"),"No",IF(AN215&gt;=VLOOKUP(AM215,Tabla!$C$5:$I$23,7,0),"Si","No"))</f>
        <v>No</v>
      </c>
      <c r="AP215" s="3">
        <f>IF(OR(AM215="",AM215="No existe"),0,IF(AN215=0,0,IF(AN215&gt;=VLOOKUP(AM215,Tabla!$C$5:$I$23,7,0),AN215-VLOOKUP(AM215,Tabla!$C$5:$I$23,7,0),0)+1))</f>
        <v>1</v>
      </c>
      <c r="AQ215" s="4">
        <f t="shared" si="28"/>
        <v>0</v>
      </c>
      <c r="AR215" s="4">
        <f t="shared" si="29"/>
        <v>0</v>
      </c>
      <c r="AS215" s="4">
        <f t="shared" si="30"/>
        <v>0</v>
      </c>
      <c r="AT215" s="4">
        <f t="shared" si="31"/>
        <v>0</v>
      </c>
      <c r="AU215" s="4">
        <f t="shared" si="32"/>
        <v>0</v>
      </c>
      <c r="AV215" s="4">
        <f t="shared" si="33"/>
        <v>0</v>
      </c>
      <c r="AW215" s="4"/>
      <c r="AX215" s="4"/>
      <c r="AY215" s="4">
        <f t="shared" si="34"/>
        <v>0</v>
      </c>
      <c r="AZ215" s="5">
        <v>37080</v>
      </c>
      <c r="BA215" s="6">
        <f t="shared" si="35"/>
        <v>0</v>
      </c>
      <c r="BB215" s="3">
        <f>IF(OR(AM215="",AM215="No existe"),0,IF(AP215&lt;=VLOOKUP(AM215,Tabla!$C$5:$I$23,2,0),1,2))</f>
        <v>1</v>
      </c>
    </row>
    <row r="216" spans="1:54" ht="15.75" hidden="1">
      <c r="A216" s="13">
        <f t="shared" si="36"/>
        <v>211</v>
      </c>
      <c r="B216" s="62" t="s">
        <v>1821</v>
      </c>
      <c r="C216" s="63" t="s">
        <v>1822</v>
      </c>
      <c r="D216" s="63" t="s">
        <v>385</v>
      </c>
      <c r="E216" s="63" t="s">
        <v>1823</v>
      </c>
      <c r="F216" s="63" t="s">
        <v>1824</v>
      </c>
      <c r="G216" s="63">
        <v>3855</v>
      </c>
      <c r="H216" s="63" t="s">
        <v>385</v>
      </c>
      <c r="I216" s="63" t="s">
        <v>385</v>
      </c>
      <c r="J216" s="63" t="s">
        <v>542</v>
      </c>
      <c r="K216" s="63" t="s">
        <v>543</v>
      </c>
      <c r="L216" s="63" t="s">
        <v>1824</v>
      </c>
      <c r="M216" s="63" t="s">
        <v>1825</v>
      </c>
      <c r="N216" s="63" t="s">
        <v>1826</v>
      </c>
      <c r="O216" s="63" t="s">
        <v>1825</v>
      </c>
      <c r="P216" s="63" t="s">
        <v>1826</v>
      </c>
      <c r="Q216" s="63">
        <v>1</v>
      </c>
      <c r="R216" s="63" t="s">
        <v>547</v>
      </c>
      <c r="S216" s="63" t="s">
        <v>523</v>
      </c>
      <c r="T216" s="63" t="s">
        <v>524</v>
      </c>
      <c r="U216" s="63" t="s">
        <v>525</v>
      </c>
      <c r="V216" s="63" t="s">
        <v>542</v>
      </c>
      <c r="W216" s="63" t="s">
        <v>544</v>
      </c>
      <c r="X216" s="63" t="s">
        <v>542</v>
      </c>
      <c r="Y216" s="63">
        <v>7470521</v>
      </c>
      <c r="Z216" s="63">
        <v>7579067</v>
      </c>
      <c r="AA216" s="63">
        <v>7470521</v>
      </c>
      <c r="AB216" s="64">
        <v>42201</v>
      </c>
      <c r="AC216" s="64">
        <v>42706</v>
      </c>
      <c r="AD216" s="64">
        <v>43436.239895833336</v>
      </c>
      <c r="AE216" s="63" t="s">
        <v>588</v>
      </c>
      <c r="AF216" s="63" t="s">
        <v>535</v>
      </c>
      <c r="AG216" s="63" t="s">
        <v>168</v>
      </c>
      <c r="AH216" s="64">
        <v>44300.423611111109</v>
      </c>
      <c r="AI216" s="64">
        <v>44301.420694444445</v>
      </c>
      <c r="AJ216" s="64" t="s">
        <v>486</v>
      </c>
      <c r="AK216" s="27"/>
      <c r="AL216" s="27"/>
      <c r="AM216" s="24" t="str">
        <f>IF(AG216="","",IFERROR(VLOOKUP($AG216,Listas!$C$1:$D$1000,2,0),"No existe"))</f>
        <v>ACTUACIONES</v>
      </c>
      <c r="AN216" s="3">
        <f>IF(OR(AH216="",AI216=""),0,NETWORKDAYS.INTL(AH216,AI216,1,Listas!$A$2:$A$19)-1)</f>
        <v>1</v>
      </c>
      <c r="AO216" s="16" t="str">
        <f>IF(OR(AM216="",AM216="No existe"),"No",IF(AN216&gt;=VLOOKUP(AM216,Tabla!$C$5:$I$23,7,0),"Si","No"))</f>
        <v>No</v>
      </c>
      <c r="AP216" s="3">
        <f>IF(OR(AM216="",AM216="No existe"),0,IF(AN216=0,0,IF(AN216&gt;=VLOOKUP(AM216,Tabla!$C$5:$I$23,7,0),AN216-VLOOKUP(AM216,Tabla!$C$5:$I$23,7,0),0)+1))</f>
        <v>1</v>
      </c>
      <c r="AQ216" s="4">
        <f t="shared" si="28"/>
        <v>0</v>
      </c>
      <c r="AR216" s="4">
        <f t="shared" si="29"/>
        <v>0</v>
      </c>
      <c r="AS216" s="4">
        <f t="shared" si="30"/>
        <v>0</v>
      </c>
      <c r="AT216" s="4">
        <f t="shared" si="31"/>
        <v>0</v>
      </c>
      <c r="AU216" s="4">
        <f t="shared" si="32"/>
        <v>0</v>
      </c>
      <c r="AV216" s="4">
        <f t="shared" si="33"/>
        <v>0</v>
      </c>
      <c r="AW216" s="4"/>
      <c r="AX216" s="4"/>
      <c r="AY216" s="4">
        <f t="shared" si="34"/>
        <v>0</v>
      </c>
      <c r="AZ216" s="5">
        <v>37080</v>
      </c>
      <c r="BA216" s="6">
        <f t="shared" si="35"/>
        <v>0</v>
      </c>
      <c r="BB216" s="3">
        <f>IF(OR(AM216="",AM216="No existe"),0,IF(AP216&lt;=VLOOKUP(AM216,Tabla!$C$5:$I$23,2,0),1,2))</f>
        <v>1</v>
      </c>
    </row>
    <row r="217" spans="1:54" ht="15.75" hidden="1">
      <c r="A217" s="13">
        <f t="shared" si="36"/>
        <v>212</v>
      </c>
      <c r="B217" s="62" t="s">
        <v>1380</v>
      </c>
      <c r="C217" s="63" t="s">
        <v>1381</v>
      </c>
      <c r="D217" s="63" t="s">
        <v>384</v>
      </c>
      <c r="E217" s="63" t="s">
        <v>1382</v>
      </c>
      <c r="F217" s="63" t="s">
        <v>1383</v>
      </c>
      <c r="G217" s="63">
        <v>50163</v>
      </c>
      <c r="H217" s="63" t="s">
        <v>486</v>
      </c>
      <c r="I217" s="63" t="s">
        <v>385</v>
      </c>
      <c r="J217" s="63" t="s">
        <v>530</v>
      </c>
      <c r="K217" s="63" t="s">
        <v>486</v>
      </c>
      <c r="L217" s="63" t="s">
        <v>1383</v>
      </c>
      <c r="M217" s="63" t="s">
        <v>764</v>
      </c>
      <c r="N217" s="63" t="s">
        <v>765</v>
      </c>
      <c r="O217" s="63" t="s">
        <v>1384</v>
      </c>
      <c r="P217" s="63" t="s">
        <v>1385</v>
      </c>
      <c r="Q217" s="63">
        <v>1</v>
      </c>
      <c r="R217" s="63" t="s">
        <v>533</v>
      </c>
      <c r="S217" s="63" t="s">
        <v>523</v>
      </c>
      <c r="T217" s="63" t="s">
        <v>524</v>
      </c>
      <c r="U217" s="63" t="s">
        <v>525</v>
      </c>
      <c r="V217" s="63" t="s">
        <v>526</v>
      </c>
      <c r="W217" s="63" t="s">
        <v>544</v>
      </c>
      <c r="X217" s="63" t="s">
        <v>530</v>
      </c>
      <c r="Y217" s="63">
        <v>33387128</v>
      </c>
      <c r="Z217" s="63" t="s">
        <v>486</v>
      </c>
      <c r="AA217" s="63">
        <v>33387128</v>
      </c>
      <c r="AB217" s="64">
        <v>43777</v>
      </c>
      <c r="AC217" s="64">
        <v>43852</v>
      </c>
      <c r="AD217" s="64">
        <v>43866.450543981482</v>
      </c>
      <c r="AE217" s="63" t="s">
        <v>769</v>
      </c>
      <c r="AF217" s="63" t="s">
        <v>596</v>
      </c>
      <c r="AG217" s="63" t="s">
        <v>652</v>
      </c>
      <c r="AH217" s="64">
        <v>44300.411111111112</v>
      </c>
      <c r="AI217" s="64">
        <v>44301.408090277779</v>
      </c>
      <c r="AJ217" s="64" t="s">
        <v>486</v>
      </c>
      <c r="AK217" s="27"/>
      <c r="AL217" s="27"/>
      <c r="AM217" s="24" t="str">
        <f>IF(AG217="","",IFERROR(VLOOKUP($AG217,Listas!$C$1:$D$1000,2,0),"No existe"))</f>
        <v>No existe</v>
      </c>
      <c r="AN217" s="3">
        <f>IF(OR(AH217="",AI217=""),0,NETWORKDAYS.INTL(AH217,AI217,1,Listas!$A$2:$A$19)-1)</f>
        <v>1</v>
      </c>
      <c r="AO217" s="16" t="str">
        <f>IF(OR(AM217="",AM217="No existe"),"No",IF(AN217&gt;=VLOOKUP(AM217,Tabla!$C$5:$I$23,7,0),"Si","No"))</f>
        <v>No</v>
      </c>
      <c r="AP217" s="3">
        <f>IF(OR(AM217="",AM217="No existe"),0,IF(AN217=0,0,IF(AN217&gt;=VLOOKUP(AM217,Tabla!$C$5:$I$23,7,0),AN217-VLOOKUP(AM217,Tabla!$C$5:$I$23,7,0),0)+1))</f>
        <v>0</v>
      </c>
      <c r="AQ217" s="4">
        <f t="shared" si="28"/>
        <v>0</v>
      </c>
      <c r="AR217" s="4">
        <f t="shared" si="29"/>
        <v>0</v>
      </c>
      <c r="AS217" s="4">
        <f t="shared" si="30"/>
        <v>0</v>
      </c>
      <c r="AT217" s="4">
        <f t="shared" si="31"/>
        <v>0</v>
      </c>
      <c r="AU217" s="4">
        <f t="shared" si="32"/>
        <v>0</v>
      </c>
      <c r="AV217" s="4">
        <f t="shared" si="33"/>
        <v>0</v>
      </c>
      <c r="AW217" s="4"/>
      <c r="AX217" s="4"/>
      <c r="AY217" s="4">
        <f t="shared" si="34"/>
        <v>0</v>
      </c>
      <c r="AZ217" s="5">
        <v>37080</v>
      </c>
      <c r="BA217" s="6">
        <f t="shared" si="35"/>
        <v>0</v>
      </c>
      <c r="BB217" s="3">
        <f>IF(OR(AM217="",AM217="No existe"),0,IF(AP217&lt;=VLOOKUP(AM217,Tabla!$C$5:$I$23,2,0),1,2))</f>
        <v>0</v>
      </c>
    </row>
    <row r="218" spans="1:54" ht="15.75" hidden="1">
      <c r="A218" s="13">
        <f t="shared" si="36"/>
        <v>213</v>
      </c>
      <c r="B218" s="62" t="s">
        <v>1269</v>
      </c>
      <c r="C218" s="63" t="s">
        <v>1270</v>
      </c>
      <c r="D218" s="63" t="s">
        <v>384</v>
      </c>
      <c r="E218" s="63" t="s">
        <v>1271</v>
      </c>
      <c r="F218" s="63" t="s">
        <v>1272</v>
      </c>
      <c r="G218" s="63">
        <v>68648</v>
      </c>
      <c r="H218" s="63" t="s">
        <v>486</v>
      </c>
      <c r="I218" s="63" t="s">
        <v>385</v>
      </c>
      <c r="J218" s="63" t="s">
        <v>530</v>
      </c>
      <c r="K218" s="63" t="s">
        <v>486</v>
      </c>
      <c r="L218" s="63" t="s">
        <v>1272</v>
      </c>
      <c r="M218" s="63" t="s">
        <v>800</v>
      </c>
      <c r="N218" s="63" t="s">
        <v>801</v>
      </c>
      <c r="O218" s="63" t="s">
        <v>1273</v>
      </c>
      <c r="P218" s="63" t="s">
        <v>1274</v>
      </c>
      <c r="Q218" s="63">
        <v>1</v>
      </c>
      <c r="R218" s="63" t="s">
        <v>533</v>
      </c>
      <c r="S218" s="63" t="s">
        <v>523</v>
      </c>
      <c r="T218" s="63" t="s">
        <v>524</v>
      </c>
      <c r="U218" s="63" t="s">
        <v>525</v>
      </c>
      <c r="V218" s="63" t="s">
        <v>526</v>
      </c>
      <c r="W218" s="63" t="s">
        <v>544</v>
      </c>
      <c r="X218" s="63" t="s">
        <v>530</v>
      </c>
      <c r="Y218" s="63">
        <v>10765508</v>
      </c>
      <c r="Z218" s="63" t="s">
        <v>486</v>
      </c>
      <c r="AA218" s="63">
        <v>10765508</v>
      </c>
      <c r="AB218" s="64">
        <v>44039</v>
      </c>
      <c r="AC218" s="64">
        <v>44099</v>
      </c>
      <c r="AD218" s="64">
        <v>44180.537233796298</v>
      </c>
      <c r="AE218" s="63" t="s">
        <v>830</v>
      </c>
      <c r="AF218" s="63" t="s">
        <v>596</v>
      </c>
      <c r="AG218" s="63" t="s">
        <v>652</v>
      </c>
      <c r="AH218" s="64">
        <v>44300.405555555553</v>
      </c>
      <c r="AI218" s="64">
        <v>44301.403090277781</v>
      </c>
      <c r="AJ218" s="64" t="s">
        <v>486</v>
      </c>
      <c r="AK218" s="27"/>
      <c r="AL218" s="27"/>
      <c r="AM218" s="24" t="str">
        <f>IF(AG218="","",IFERROR(VLOOKUP($AG218,Listas!$C$1:$D$1000,2,0),"No existe"))</f>
        <v>No existe</v>
      </c>
      <c r="AN218" s="3">
        <f>IF(OR(AH218="",AI218=""),0,NETWORKDAYS.INTL(AH218,AI218,1,Listas!$A$2:$A$19)-1)</f>
        <v>1</v>
      </c>
      <c r="AO218" s="16" t="str">
        <f>IF(OR(AM218="",AM218="No existe"),"No",IF(AN218&gt;=VLOOKUP(AM218,Tabla!$C$5:$I$23,7,0),"Si","No"))</f>
        <v>No</v>
      </c>
      <c r="AP218" s="3">
        <f>IF(OR(AM218="",AM218="No existe"),0,IF(AN218=0,0,IF(AN218&gt;=VLOOKUP(AM218,Tabla!$C$5:$I$23,7,0),AN218-VLOOKUP(AM218,Tabla!$C$5:$I$23,7,0),0)+1))</f>
        <v>0</v>
      </c>
      <c r="AQ218" s="4">
        <f t="shared" si="28"/>
        <v>0</v>
      </c>
      <c r="AR218" s="4">
        <f t="shared" si="29"/>
        <v>0</v>
      </c>
      <c r="AS218" s="4">
        <f t="shared" si="30"/>
        <v>0</v>
      </c>
      <c r="AT218" s="4">
        <f t="shared" si="31"/>
        <v>0</v>
      </c>
      <c r="AU218" s="4">
        <f t="shared" si="32"/>
        <v>0</v>
      </c>
      <c r="AV218" s="4">
        <f t="shared" si="33"/>
        <v>0</v>
      </c>
      <c r="AW218" s="4"/>
      <c r="AX218" s="4"/>
      <c r="AY218" s="4">
        <f t="shared" si="34"/>
        <v>0</v>
      </c>
      <c r="AZ218" s="5">
        <v>37080</v>
      </c>
      <c r="BA218" s="6">
        <f t="shared" si="35"/>
        <v>0</v>
      </c>
      <c r="BB218" s="3">
        <f>IF(OR(AM218="",AM218="No existe"),0,IF(AP218&lt;=VLOOKUP(AM218,Tabla!$C$5:$I$23,2,0),1,2))</f>
        <v>0</v>
      </c>
    </row>
    <row r="219" spans="1:54" ht="15.75" hidden="1">
      <c r="A219" s="13">
        <f t="shared" si="36"/>
        <v>214</v>
      </c>
      <c r="B219" s="62" t="s">
        <v>1263</v>
      </c>
      <c r="C219" s="63" t="s">
        <v>1264</v>
      </c>
      <c r="D219" s="63" t="s">
        <v>384</v>
      </c>
      <c r="E219" s="63" t="s">
        <v>1265</v>
      </c>
      <c r="F219" s="63" t="s">
        <v>1266</v>
      </c>
      <c r="G219" s="63">
        <v>68632</v>
      </c>
      <c r="H219" s="63" t="s">
        <v>486</v>
      </c>
      <c r="I219" s="63" t="s">
        <v>385</v>
      </c>
      <c r="J219" s="63" t="s">
        <v>530</v>
      </c>
      <c r="K219" s="63" t="s">
        <v>486</v>
      </c>
      <c r="L219" s="63" t="s">
        <v>1266</v>
      </c>
      <c r="M219" s="63" t="s">
        <v>800</v>
      </c>
      <c r="N219" s="63" t="s">
        <v>801</v>
      </c>
      <c r="O219" s="63" t="s">
        <v>1267</v>
      </c>
      <c r="P219" s="63" t="s">
        <v>1268</v>
      </c>
      <c r="Q219" s="63">
        <v>1</v>
      </c>
      <c r="R219" s="63" t="s">
        <v>533</v>
      </c>
      <c r="S219" s="63" t="s">
        <v>523</v>
      </c>
      <c r="T219" s="63" t="s">
        <v>524</v>
      </c>
      <c r="U219" s="63" t="s">
        <v>525</v>
      </c>
      <c r="V219" s="63" t="s">
        <v>526</v>
      </c>
      <c r="W219" s="63" t="s">
        <v>544</v>
      </c>
      <c r="X219" s="63" t="s">
        <v>530</v>
      </c>
      <c r="Y219" s="63">
        <v>17750330</v>
      </c>
      <c r="Z219" s="63" t="s">
        <v>486</v>
      </c>
      <c r="AA219" s="63">
        <v>17750330</v>
      </c>
      <c r="AB219" s="64">
        <v>44049</v>
      </c>
      <c r="AC219" s="64">
        <v>44099</v>
      </c>
      <c r="AD219" s="64">
        <v>44180.43472222222</v>
      </c>
      <c r="AE219" s="63" t="s">
        <v>830</v>
      </c>
      <c r="AF219" s="63" t="s">
        <v>596</v>
      </c>
      <c r="AG219" s="63" t="s">
        <v>652</v>
      </c>
      <c r="AH219" s="64">
        <v>44300.401388888888</v>
      </c>
      <c r="AI219" s="64">
        <v>44301.398865740739</v>
      </c>
      <c r="AJ219" s="64" t="s">
        <v>486</v>
      </c>
      <c r="AK219" s="27"/>
      <c r="AL219" s="27"/>
      <c r="AM219" s="24" t="str">
        <f>IF(AG219="","",IFERROR(VLOOKUP($AG219,Listas!$C$1:$D$1000,2,0),"No existe"))</f>
        <v>No existe</v>
      </c>
      <c r="AN219" s="3">
        <f>IF(OR(AH219="",AI219=""),0,NETWORKDAYS.INTL(AH219,AI219,1,Listas!$A$2:$A$19)-1)</f>
        <v>1</v>
      </c>
      <c r="AO219" s="16" t="str">
        <f>IF(OR(AM219="",AM219="No existe"),"No",IF(AN219&gt;=VLOOKUP(AM219,Tabla!$C$5:$I$23,7,0),"Si","No"))</f>
        <v>No</v>
      </c>
      <c r="AP219" s="3">
        <f>IF(OR(AM219="",AM219="No existe"),0,IF(AN219=0,0,IF(AN219&gt;=VLOOKUP(AM219,Tabla!$C$5:$I$23,7,0),AN219-VLOOKUP(AM219,Tabla!$C$5:$I$23,7,0),0)+1))</f>
        <v>0</v>
      </c>
      <c r="AQ219" s="4">
        <f t="shared" si="28"/>
        <v>0</v>
      </c>
      <c r="AR219" s="4">
        <f t="shared" si="29"/>
        <v>0</v>
      </c>
      <c r="AS219" s="4">
        <f t="shared" si="30"/>
        <v>0</v>
      </c>
      <c r="AT219" s="4">
        <f t="shared" si="31"/>
        <v>0</v>
      </c>
      <c r="AU219" s="4">
        <f t="shared" si="32"/>
        <v>0</v>
      </c>
      <c r="AV219" s="4">
        <f t="shared" si="33"/>
        <v>0</v>
      </c>
      <c r="AW219" s="4"/>
      <c r="AX219" s="4"/>
      <c r="AY219" s="4">
        <f t="shared" si="34"/>
        <v>0</v>
      </c>
      <c r="AZ219" s="5">
        <v>37080</v>
      </c>
      <c r="BA219" s="6">
        <f t="shared" si="35"/>
        <v>0</v>
      </c>
      <c r="BB219" s="3">
        <f>IF(OR(AM219="",AM219="No existe"),0,IF(AP219&lt;=VLOOKUP(AM219,Tabla!$C$5:$I$23,2,0),1,2))</f>
        <v>0</v>
      </c>
    </row>
    <row r="220" spans="1:54" ht="15.75" hidden="1">
      <c r="A220" s="13">
        <f t="shared" si="36"/>
        <v>215</v>
      </c>
      <c r="B220" s="62" t="s">
        <v>1284</v>
      </c>
      <c r="C220" s="63" t="s">
        <v>1285</v>
      </c>
      <c r="D220" s="63" t="s">
        <v>384</v>
      </c>
      <c r="E220" s="63" t="s">
        <v>1286</v>
      </c>
      <c r="F220" s="63" t="s">
        <v>1287</v>
      </c>
      <c r="G220" s="63">
        <v>68639</v>
      </c>
      <c r="H220" s="63" t="s">
        <v>486</v>
      </c>
      <c r="I220" s="63" t="s">
        <v>385</v>
      </c>
      <c r="J220" s="63" t="s">
        <v>530</v>
      </c>
      <c r="K220" s="63" t="s">
        <v>486</v>
      </c>
      <c r="L220" s="63" t="s">
        <v>1287</v>
      </c>
      <c r="M220" s="63" t="s">
        <v>800</v>
      </c>
      <c r="N220" s="63" t="s">
        <v>801</v>
      </c>
      <c r="O220" s="63" t="s">
        <v>1288</v>
      </c>
      <c r="P220" s="63" t="s">
        <v>1289</v>
      </c>
      <c r="Q220" s="63">
        <v>1</v>
      </c>
      <c r="R220" s="63" t="s">
        <v>533</v>
      </c>
      <c r="S220" s="63" t="s">
        <v>523</v>
      </c>
      <c r="T220" s="63" t="s">
        <v>524</v>
      </c>
      <c r="U220" s="63" t="s">
        <v>525</v>
      </c>
      <c r="V220" s="63" t="s">
        <v>526</v>
      </c>
      <c r="W220" s="63" t="s">
        <v>544</v>
      </c>
      <c r="X220" s="63" t="s">
        <v>530</v>
      </c>
      <c r="Y220" s="63">
        <v>15219283</v>
      </c>
      <c r="Z220" s="63" t="s">
        <v>486</v>
      </c>
      <c r="AA220" s="63">
        <v>15219283</v>
      </c>
      <c r="AB220" s="64">
        <v>44056</v>
      </c>
      <c r="AC220" s="64">
        <v>44099</v>
      </c>
      <c r="AD220" s="64">
        <v>44180.464594907404</v>
      </c>
      <c r="AE220" s="63" t="s">
        <v>830</v>
      </c>
      <c r="AF220" s="63" t="s">
        <v>596</v>
      </c>
      <c r="AG220" s="63" t="s">
        <v>652</v>
      </c>
      <c r="AH220" s="64">
        <v>44300.397222222222</v>
      </c>
      <c r="AI220" s="64">
        <v>44301.394270833334</v>
      </c>
      <c r="AJ220" s="64" t="s">
        <v>486</v>
      </c>
      <c r="AK220" s="27"/>
      <c r="AL220" s="27"/>
      <c r="AM220" s="24" t="str">
        <f>IF(AG220="","",IFERROR(VLOOKUP($AG220,Listas!$C$1:$D$1000,2,0),"No existe"))</f>
        <v>No existe</v>
      </c>
      <c r="AN220" s="3">
        <f>IF(OR(AH220="",AI220=""),0,NETWORKDAYS.INTL(AH220,AI220,1,Listas!$A$2:$A$19)-1)</f>
        <v>1</v>
      </c>
      <c r="AO220" s="16" t="str">
        <f>IF(OR(AM220="",AM220="No existe"),"No",IF(AN220&gt;=VLOOKUP(AM220,Tabla!$C$5:$I$23,7,0),"Si","No"))</f>
        <v>No</v>
      </c>
      <c r="AP220" s="3">
        <f>IF(OR(AM220="",AM220="No existe"),0,IF(AN220=0,0,IF(AN220&gt;=VLOOKUP(AM220,Tabla!$C$5:$I$23,7,0),AN220-VLOOKUP(AM220,Tabla!$C$5:$I$23,7,0),0)+1))</f>
        <v>0</v>
      </c>
      <c r="AQ220" s="4">
        <f t="shared" si="28"/>
        <v>0</v>
      </c>
      <c r="AR220" s="4">
        <f t="shared" si="29"/>
        <v>0</v>
      </c>
      <c r="AS220" s="4">
        <f t="shared" si="30"/>
        <v>0</v>
      </c>
      <c r="AT220" s="4">
        <f t="shared" si="31"/>
        <v>0</v>
      </c>
      <c r="AU220" s="4">
        <f t="shared" si="32"/>
        <v>0</v>
      </c>
      <c r="AV220" s="4">
        <f t="shared" si="33"/>
        <v>0</v>
      </c>
      <c r="AW220" s="4"/>
      <c r="AX220" s="4"/>
      <c r="AY220" s="4">
        <f t="shared" si="34"/>
        <v>0</v>
      </c>
      <c r="AZ220" s="5">
        <v>37080</v>
      </c>
      <c r="BA220" s="6">
        <f t="shared" si="35"/>
        <v>0</v>
      </c>
      <c r="BB220" s="3">
        <f>IF(OR(AM220="",AM220="No existe"),0,IF(AP220&lt;=VLOOKUP(AM220,Tabla!$C$5:$I$23,2,0),1,2))</f>
        <v>0</v>
      </c>
    </row>
    <row r="221" spans="1:54" ht="15.75" hidden="1">
      <c r="A221" s="13">
        <f t="shared" si="36"/>
        <v>216</v>
      </c>
      <c r="B221" s="62" t="s">
        <v>1275</v>
      </c>
      <c r="C221" s="63" t="s">
        <v>1944</v>
      </c>
      <c r="D221" s="63" t="s">
        <v>384</v>
      </c>
      <c r="E221" s="63" t="s">
        <v>1276</v>
      </c>
      <c r="F221" s="63" t="s">
        <v>1277</v>
      </c>
      <c r="G221" s="63">
        <v>68646</v>
      </c>
      <c r="H221" s="63" t="s">
        <v>486</v>
      </c>
      <c r="I221" s="63" t="s">
        <v>385</v>
      </c>
      <c r="J221" s="63" t="s">
        <v>530</v>
      </c>
      <c r="K221" s="63" t="s">
        <v>486</v>
      </c>
      <c r="L221" s="63" t="s">
        <v>1277</v>
      </c>
      <c r="M221" s="63" t="s">
        <v>800</v>
      </c>
      <c r="N221" s="63" t="s">
        <v>801</v>
      </c>
      <c r="O221" s="63" t="s">
        <v>1278</v>
      </c>
      <c r="P221" s="63" t="s">
        <v>1279</v>
      </c>
      <c r="Q221" s="63">
        <v>1</v>
      </c>
      <c r="R221" s="63" t="s">
        <v>533</v>
      </c>
      <c r="S221" s="63" t="s">
        <v>523</v>
      </c>
      <c r="T221" s="63" t="s">
        <v>524</v>
      </c>
      <c r="U221" s="63" t="s">
        <v>525</v>
      </c>
      <c r="V221" s="63" t="s">
        <v>526</v>
      </c>
      <c r="W221" s="63" t="s">
        <v>544</v>
      </c>
      <c r="X221" s="63" t="s">
        <v>530</v>
      </c>
      <c r="Y221" s="63">
        <v>15867141</v>
      </c>
      <c r="Z221" s="63" t="s">
        <v>486</v>
      </c>
      <c r="AA221" s="63">
        <v>15867141</v>
      </c>
      <c r="AB221" s="64">
        <v>44057</v>
      </c>
      <c r="AC221" s="64">
        <v>44099</v>
      </c>
      <c r="AD221" s="64">
        <v>44180.487928240742</v>
      </c>
      <c r="AE221" s="63" t="s">
        <v>830</v>
      </c>
      <c r="AF221" s="63" t="s">
        <v>596</v>
      </c>
      <c r="AG221" s="63" t="s">
        <v>652</v>
      </c>
      <c r="AH221" s="64">
        <v>44300.390277777777</v>
      </c>
      <c r="AI221" s="64">
        <v>44301.387650462966</v>
      </c>
      <c r="AJ221" s="64" t="s">
        <v>486</v>
      </c>
      <c r="AK221" s="27"/>
      <c r="AL221" s="27"/>
      <c r="AM221" s="24" t="str">
        <f>IF(AG221="","",IFERROR(VLOOKUP($AG221,Listas!$C$1:$D$1000,2,0),"No existe"))</f>
        <v>No existe</v>
      </c>
      <c r="AN221" s="3">
        <f>IF(OR(AH221="",AI221=""),0,NETWORKDAYS.INTL(AH221,AI221,1,Listas!$A$2:$A$19)-1)</f>
        <v>1</v>
      </c>
      <c r="AO221" s="16" t="str">
        <f>IF(OR(AM221="",AM221="No existe"),"No",IF(AN221&gt;=VLOOKUP(AM221,Tabla!$C$5:$I$23,7,0),"Si","No"))</f>
        <v>No</v>
      </c>
      <c r="AP221" s="3">
        <f>IF(OR(AM221="",AM221="No existe"),0,IF(AN221=0,0,IF(AN221&gt;=VLOOKUP(AM221,Tabla!$C$5:$I$23,7,0),AN221-VLOOKUP(AM221,Tabla!$C$5:$I$23,7,0),0)+1))</f>
        <v>0</v>
      </c>
      <c r="AQ221" s="4">
        <f t="shared" si="28"/>
        <v>0</v>
      </c>
      <c r="AR221" s="4">
        <f t="shared" si="29"/>
        <v>0</v>
      </c>
      <c r="AS221" s="4">
        <f t="shared" si="30"/>
        <v>0</v>
      </c>
      <c r="AT221" s="4">
        <f t="shared" si="31"/>
        <v>0</v>
      </c>
      <c r="AU221" s="4">
        <f t="shared" si="32"/>
        <v>0</v>
      </c>
      <c r="AV221" s="4">
        <f t="shared" si="33"/>
        <v>0</v>
      </c>
      <c r="AW221" s="4"/>
      <c r="AX221" s="4"/>
      <c r="AY221" s="4">
        <f t="shared" si="34"/>
        <v>0</v>
      </c>
      <c r="AZ221" s="5">
        <v>37080</v>
      </c>
      <c r="BA221" s="6">
        <f t="shared" si="35"/>
        <v>0</v>
      </c>
      <c r="BB221" s="3">
        <f>IF(OR(AM221="",AM221="No existe"),0,IF(AP221&lt;=VLOOKUP(AM221,Tabla!$C$5:$I$23,2,0),1,2))</f>
        <v>0</v>
      </c>
    </row>
    <row r="222" spans="1:54" ht="15.75" hidden="1">
      <c r="A222" s="13">
        <f t="shared" si="36"/>
        <v>217</v>
      </c>
      <c r="B222" s="62" t="s">
        <v>1296</v>
      </c>
      <c r="C222" s="63" t="s">
        <v>1297</v>
      </c>
      <c r="D222" s="63" t="s">
        <v>384</v>
      </c>
      <c r="E222" s="63" t="s">
        <v>1298</v>
      </c>
      <c r="F222" s="63" t="s">
        <v>1299</v>
      </c>
      <c r="G222" s="63">
        <v>68650</v>
      </c>
      <c r="H222" s="63" t="s">
        <v>486</v>
      </c>
      <c r="I222" s="63" t="s">
        <v>385</v>
      </c>
      <c r="J222" s="63" t="s">
        <v>530</v>
      </c>
      <c r="K222" s="63" t="s">
        <v>486</v>
      </c>
      <c r="L222" s="63" t="s">
        <v>1299</v>
      </c>
      <c r="M222" s="63" t="s">
        <v>800</v>
      </c>
      <c r="N222" s="63" t="s">
        <v>801</v>
      </c>
      <c r="O222" s="63" t="s">
        <v>1300</v>
      </c>
      <c r="P222" s="63" t="s">
        <v>1301</v>
      </c>
      <c r="Q222" s="63">
        <v>1</v>
      </c>
      <c r="R222" s="63" t="s">
        <v>533</v>
      </c>
      <c r="S222" s="63" t="s">
        <v>523</v>
      </c>
      <c r="T222" s="63" t="s">
        <v>524</v>
      </c>
      <c r="U222" s="63" t="s">
        <v>525</v>
      </c>
      <c r="V222" s="63" t="s">
        <v>526</v>
      </c>
      <c r="W222" s="63" t="s">
        <v>544</v>
      </c>
      <c r="X222" s="63" t="s">
        <v>530</v>
      </c>
      <c r="Y222" s="63">
        <v>12603341</v>
      </c>
      <c r="Z222" s="63" t="s">
        <v>486</v>
      </c>
      <c r="AA222" s="63">
        <v>12603341</v>
      </c>
      <c r="AB222" s="64">
        <v>44057</v>
      </c>
      <c r="AC222" s="64">
        <v>44099</v>
      </c>
      <c r="AD222" s="64">
        <v>44180.546157407407</v>
      </c>
      <c r="AE222" s="63" t="s">
        <v>830</v>
      </c>
      <c r="AF222" s="63" t="s">
        <v>596</v>
      </c>
      <c r="AG222" s="63" t="s">
        <v>652</v>
      </c>
      <c r="AH222" s="64">
        <v>44300.384722222225</v>
      </c>
      <c r="AI222" s="64">
        <v>44301.382210648146</v>
      </c>
      <c r="AJ222" s="64" t="s">
        <v>486</v>
      </c>
      <c r="AK222" s="27"/>
      <c r="AL222" s="27"/>
      <c r="AM222" s="24" t="str">
        <f>IF(AG222="","",IFERROR(VLOOKUP($AG222,Listas!$C$1:$D$1000,2,0),"No existe"))</f>
        <v>No existe</v>
      </c>
      <c r="AN222" s="3">
        <f>IF(OR(AH222="",AI222=""),0,NETWORKDAYS.INTL(AH222,AI222,1,Listas!$A$2:$A$19)-1)</f>
        <v>1</v>
      </c>
      <c r="AO222" s="16" t="str">
        <f>IF(OR(AM222="",AM222="No existe"),"No",IF(AN222&gt;=VLOOKUP(AM222,Tabla!$C$5:$I$23,7,0),"Si","No"))</f>
        <v>No</v>
      </c>
      <c r="AP222" s="3">
        <f>IF(OR(AM222="",AM222="No existe"),0,IF(AN222=0,0,IF(AN222&gt;=VLOOKUP(AM222,Tabla!$C$5:$I$23,7,0),AN222-VLOOKUP(AM222,Tabla!$C$5:$I$23,7,0),0)+1))</f>
        <v>0</v>
      </c>
      <c r="AQ222" s="4">
        <f t="shared" si="28"/>
        <v>0</v>
      </c>
      <c r="AR222" s="4">
        <f t="shared" si="29"/>
        <v>0</v>
      </c>
      <c r="AS222" s="4">
        <f t="shared" si="30"/>
        <v>0</v>
      </c>
      <c r="AT222" s="4">
        <f t="shared" si="31"/>
        <v>0</v>
      </c>
      <c r="AU222" s="4">
        <f t="shared" si="32"/>
        <v>0</v>
      </c>
      <c r="AV222" s="4">
        <f t="shared" si="33"/>
        <v>0</v>
      </c>
      <c r="AW222" s="4"/>
      <c r="AX222" s="4"/>
      <c r="AY222" s="4">
        <f t="shared" si="34"/>
        <v>0</v>
      </c>
      <c r="AZ222" s="5">
        <v>37080</v>
      </c>
      <c r="BA222" s="6">
        <f t="shared" si="35"/>
        <v>0</v>
      </c>
      <c r="BB222" s="3">
        <f>IF(OR(AM222="",AM222="No existe"),0,IF(AP222&lt;=VLOOKUP(AM222,Tabla!$C$5:$I$23,2,0),1,2))</f>
        <v>0</v>
      </c>
    </row>
    <row r="223" spans="1:54" ht="15.75" hidden="1">
      <c r="A223" s="13">
        <f t="shared" si="36"/>
        <v>218</v>
      </c>
      <c r="B223" s="62" t="s">
        <v>1280</v>
      </c>
      <c r="C223" s="63" t="s">
        <v>1281</v>
      </c>
      <c r="D223" s="63" t="s">
        <v>384</v>
      </c>
      <c r="E223" s="63" t="s">
        <v>1282</v>
      </c>
      <c r="F223" s="63" t="s">
        <v>1283</v>
      </c>
      <c r="G223" s="63">
        <v>68642</v>
      </c>
      <c r="H223" s="63" t="s">
        <v>486</v>
      </c>
      <c r="I223" s="63" t="s">
        <v>385</v>
      </c>
      <c r="J223" s="63" t="s">
        <v>530</v>
      </c>
      <c r="K223" s="63" t="s">
        <v>486</v>
      </c>
      <c r="L223" s="63" t="s">
        <v>1283</v>
      </c>
      <c r="M223" s="63" t="s">
        <v>839</v>
      </c>
      <c r="N223" s="63" t="s">
        <v>840</v>
      </c>
      <c r="O223" s="63" t="s">
        <v>1100</v>
      </c>
      <c r="P223" s="63" t="s">
        <v>841</v>
      </c>
      <c r="Q223" s="63">
        <v>1</v>
      </c>
      <c r="R223" s="63" t="s">
        <v>533</v>
      </c>
      <c r="S223" s="63" t="s">
        <v>523</v>
      </c>
      <c r="T223" s="63" t="s">
        <v>524</v>
      </c>
      <c r="U223" s="63" t="s">
        <v>525</v>
      </c>
      <c r="V223" s="63" t="s">
        <v>526</v>
      </c>
      <c r="W223" s="63" t="s">
        <v>544</v>
      </c>
      <c r="X223" s="63" t="s">
        <v>530</v>
      </c>
      <c r="Y223" s="63">
        <v>313237252</v>
      </c>
      <c r="Z223" s="63" t="s">
        <v>486</v>
      </c>
      <c r="AA223" s="63">
        <v>313237252</v>
      </c>
      <c r="AB223" s="64">
        <v>44076</v>
      </c>
      <c r="AC223" s="64">
        <v>44111</v>
      </c>
      <c r="AD223" s="64">
        <v>44180.475474537037</v>
      </c>
      <c r="AE223" s="63" t="s">
        <v>830</v>
      </c>
      <c r="AF223" s="63" t="s">
        <v>596</v>
      </c>
      <c r="AG223" s="63" t="s">
        <v>652</v>
      </c>
      <c r="AH223" s="64">
        <v>44300.379861111112</v>
      </c>
      <c r="AI223" s="64">
        <v>44301.377175925925</v>
      </c>
      <c r="AJ223" s="64" t="s">
        <v>486</v>
      </c>
      <c r="AK223" s="27"/>
      <c r="AL223" s="27"/>
      <c r="AM223" s="24" t="str">
        <f>IF(AG223="","",IFERROR(VLOOKUP($AG223,Listas!$C$1:$D$1000,2,0),"No existe"))</f>
        <v>No existe</v>
      </c>
      <c r="AN223" s="3">
        <f>IF(OR(AH223="",AI223=""),0,NETWORKDAYS.INTL(AH223,AI223,1,Listas!$A$2:$A$19)-1)</f>
        <v>1</v>
      </c>
      <c r="AO223" s="16" t="str">
        <f>IF(OR(AM223="",AM223="No existe"),"No",IF(AN223&gt;=VLOOKUP(AM223,Tabla!$C$5:$I$23,7,0),"Si","No"))</f>
        <v>No</v>
      </c>
      <c r="AP223" s="3">
        <f>IF(OR(AM223="",AM223="No existe"),0,IF(AN223=0,0,IF(AN223&gt;=VLOOKUP(AM223,Tabla!$C$5:$I$23,7,0),AN223-VLOOKUP(AM223,Tabla!$C$5:$I$23,7,0),0)+1))</f>
        <v>0</v>
      </c>
      <c r="AQ223" s="4">
        <f t="shared" si="28"/>
        <v>0</v>
      </c>
      <c r="AR223" s="4">
        <f t="shared" si="29"/>
        <v>0</v>
      </c>
      <c r="AS223" s="4">
        <f t="shared" si="30"/>
        <v>0</v>
      </c>
      <c r="AT223" s="4">
        <f t="shared" si="31"/>
        <v>0</v>
      </c>
      <c r="AU223" s="4">
        <f t="shared" si="32"/>
        <v>0</v>
      </c>
      <c r="AV223" s="4">
        <f t="shared" si="33"/>
        <v>0</v>
      </c>
      <c r="AW223" s="4"/>
      <c r="AX223" s="4"/>
      <c r="AY223" s="4">
        <f t="shared" si="34"/>
        <v>0</v>
      </c>
      <c r="AZ223" s="5">
        <v>37080</v>
      </c>
      <c r="BA223" s="6">
        <f t="shared" si="35"/>
        <v>0</v>
      </c>
      <c r="BB223" s="3">
        <f>IF(OR(AM223="",AM223="No existe"),0,IF(AP223&lt;=VLOOKUP(AM223,Tabla!$C$5:$I$23,2,0),1,2))</f>
        <v>0</v>
      </c>
    </row>
    <row r="224" spans="1:54" ht="15.75" hidden="1">
      <c r="A224" s="13">
        <f t="shared" si="36"/>
        <v>219</v>
      </c>
      <c r="B224" s="62" t="s">
        <v>1230</v>
      </c>
      <c r="C224" s="63" t="s">
        <v>2069</v>
      </c>
      <c r="D224" s="63" t="s">
        <v>384</v>
      </c>
      <c r="E224" s="63" t="s">
        <v>1231</v>
      </c>
      <c r="F224" s="63" t="s">
        <v>1232</v>
      </c>
      <c r="G224" s="63">
        <v>70501</v>
      </c>
      <c r="H224" s="63" t="s">
        <v>486</v>
      </c>
      <c r="I224" s="63" t="s">
        <v>385</v>
      </c>
      <c r="J224" s="63" t="s">
        <v>542</v>
      </c>
      <c r="K224" s="63" t="s">
        <v>1233</v>
      </c>
      <c r="L224" s="63" t="s">
        <v>1232</v>
      </c>
      <c r="M224" s="63" t="s">
        <v>1234</v>
      </c>
      <c r="N224" s="63" t="s">
        <v>1235</v>
      </c>
      <c r="O224" s="63" t="s">
        <v>1234</v>
      </c>
      <c r="P224" s="63" t="s">
        <v>1235</v>
      </c>
      <c r="Q224" s="63">
        <v>1</v>
      </c>
      <c r="R224" s="63" t="s">
        <v>704</v>
      </c>
      <c r="S224" s="63" t="s">
        <v>523</v>
      </c>
      <c r="T224" s="63" t="s">
        <v>524</v>
      </c>
      <c r="U224" s="63" t="s">
        <v>525</v>
      </c>
      <c r="V224" s="63" t="s">
        <v>542</v>
      </c>
      <c r="W224" s="63" t="s">
        <v>544</v>
      </c>
      <c r="X224" s="63" t="s">
        <v>542</v>
      </c>
      <c r="Y224" s="63">
        <v>20016255</v>
      </c>
      <c r="Z224" s="63" t="s">
        <v>486</v>
      </c>
      <c r="AA224" s="63">
        <v>20016255</v>
      </c>
      <c r="AB224" s="64">
        <v>44252</v>
      </c>
      <c r="AC224" s="64">
        <v>44260</v>
      </c>
      <c r="AD224" s="64">
        <v>44272.514733796299</v>
      </c>
      <c r="AE224" s="63" t="s">
        <v>940</v>
      </c>
      <c r="AF224" s="63" t="s">
        <v>596</v>
      </c>
      <c r="AG224" s="63" t="s">
        <v>652</v>
      </c>
      <c r="AH224" s="64">
        <v>44299.88958333333</v>
      </c>
      <c r="AI224" s="64">
        <v>44300.886597222219</v>
      </c>
      <c r="AJ224" s="64" t="s">
        <v>486</v>
      </c>
      <c r="AK224" s="27"/>
      <c r="AL224" s="27"/>
      <c r="AM224" s="24" t="str">
        <f>IF(AG224="","",IFERROR(VLOOKUP($AG224,Listas!$C$1:$D$1000,2,0),"No existe"))</f>
        <v>No existe</v>
      </c>
      <c r="AN224" s="3">
        <f>IF(OR(AH224="",AI224=""),0,NETWORKDAYS.INTL(AH224,AI224,1,Listas!$A$2:$A$19)-1)</f>
        <v>1</v>
      </c>
      <c r="AO224" s="16" t="str">
        <f>IF(OR(AM224="",AM224="No existe"),"No",IF(AN224&gt;=VLOOKUP(AM224,Tabla!$C$5:$I$23,7,0),"Si","No"))</f>
        <v>No</v>
      </c>
      <c r="AP224" s="3">
        <f>IF(OR(AM224="",AM224="No existe"),0,IF(AN224=0,0,IF(AN224&gt;=VLOOKUP(AM224,Tabla!$C$5:$I$23,7,0),AN224-VLOOKUP(AM224,Tabla!$C$5:$I$23,7,0),0)+1))</f>
        <v>0</v>
      </c>
      <c r="AQ224" s="4">
        <f t="shared" si="28"/>
        <v>0</v>
      </c>
      <c r="AR224" s="4">
        <f t="shared" si="29"/>
        <v>0</v>
      </c>
      <c r="AS224" s="4">
        <f t="shared" si="30"/>
        <v>0</v>
      </c>
      <c r="AT224" s="4">
        <f t="shared" si="31"/>
        <v>0</v>
      </c>
      <c r="AU224" s="4">
        <f t="shared" si="32"/>
        <v>0</v>
      </c>
      <c r="AV224" s="4">
        <f t="shared" si="33"/>
        <v>0</v>
      </c>
      <c r="AW224" s="4"/>
      <c r="AX224" s="4"/>
      <c r="AY224" s="4">
        <f t="shared" si="34"/>
        <v>0</v>
      </c>
      <c r="AZ224" s="5">
        <v>37080</v>
      </c>
      <c r="BA224" s="6">
        <f t="shared" si="35"/>
        <v>0</v>
      </c>
      <c r="BB224" s="3">
        <f>IF(OR(AM224="",AM224="No existe"),0,IF(AP224&lt;=VLOOKUP(AM224,Tabla!$C$5:$I$23,2,0),1,2))</f>
        <v>0</v>
      </c>
    </row>
    <row r="225" spans="1:54" ht="15.75" hidden="1">
      <c r="A225" s="13">
        <f t="shared" si="36"/>
        <v>220</v>
      </c>
      <c r="B225" s="62" t="s">
        <v>1426</v>
      </c>
      <c r="C225" s="63" t="s">
        <v>1427</v>
      </c>
      <c r="D225" s="63" t="s">
        <v>385</v>
      </c>
      <c r="E225" s="63" t="s">
        <v>1428</v>
      </c>
      <c r="F225" s="63" t="s">
        <v>1429</v>
      </c>
      <c r="G225" s="63">
        <v>12219</v>
      </c>
      <c r="H225" s="63" t="s">
        <v>486</v>
      </c>
      <c r="I225" s="63" t="s">
        <v>385</v>
      </c>
      <c r="J225" s="63" t="s">
        <v>542</v>
      </c>
      <c r="K225" s="63" t="s">
        <v>543</v>
      </c>
      <c r="L225" s="63" t="s">
        <v>1429</v>
      </c>
      <c r="M225" s="63" t="s">
        <v>1430</v>
      </c>
      <c r="N225" s="63" t="s">
        <v>1431</v>
      </c>
      <c r="O225" s="63" t="s">
        <v>1432</v>
      </c>
      <c r="P225" s="63" t="s">
        <v>1433</v>
      </c>
      <c r="Q225" s="63">
        <v>1</v>
      </c>
      <c r="R225" s="63" t="s">
        <v>547</v>
      </c>
      <c r="S225" s="63" t="s">
        <v>523</v>
      </c>
      <c r="T225" s="63" t="s">
        <v>524</v>
      </c>
      <c r="U225" s="63" t="s">
        <v>525</v>
      </c>
      <c r="V225" s="63" t="s">
        <v>542</v>
      </c>
      <c r="W225" s="63" t="s">
        <v>544</v>
      </c>
      <c r="X225" s="63" t="s">
        <v>542</v>
      </c>
      <c r="Y225" s="63">
        <v>6569081</v>
      </c>
      <c r="Z225" s="63">
        <v>6415842</v>
      </c>
      <c r="AA225" s="63">
        <v>6569081</v>
      </c>
      <c r="AB225" s="64">
        <v>42482</v>
      </c>
      <c r="AC225" s="64">
        <v>42580</v>
      </c>
      <c r="AD225" s="64">
        <v>43440.841180555559</v>
      </c>
      <c r="AE225" s="63" t="s">
        <v>588</v>
      </c>
      <c r="AF225" s="63" t="s">
        <v>528</v>
      </c>
      <c r="AG225" s="63" t="s">
        <v>37</v>
      </c>
      <c r="AH225" s="64">
        <v>44299.885416666664</v>
      </c>
      <c r="AI225" s="64">
        <v>44300.882465277777</v>
      </c>
      <c r="AJ225" s="64" t="s">
        <v>486</v>
      </c>
      <c r="AK225" s="27"/>
      <c r="AL225" s="27"/>
      <c r="AM225" s="24" t="str">
        <f>IF(AG225="","",IFERROR(VLOOKUP($AG225,Listas!$C$1:$D$1000,2,0),"No existe"))</f>
        <v>ACTUACIONES</v>
      </c>
      <c r="AN225" s="3">
        <f>IF(OR(AH225="",AI225=""),0,NETWORKDAYS.INTL(AH225,AI225,1,Listas!$A$2:$A$19)-1)</f>
        <v>1</v>
      </c>
      <c r="AO225" s="16" t="str">
        <f>IF(OR(AM225="",AM225="No existe"),"No",IF(AN225&gt;=VLOOKUP(AM225,Tabla!$C$5:$I$23,7,0),"Si","No"))</f>
        <v>No</v>
      </c>
      <c r="AP225" s="3">
        <f>IF(OR(AM225="",AM225="No existe"),0,IF(AN225=0,0,IF(AN225&gt;=VLOOKUP(AM225,Tabla!$C$5:$I$23,7,0),AN225-VLOOKUP(AM225,Tabla!$C$5:$I$23,7,0),0)+1))</f>
        <v>1</v>
      </c>
      <c r="AQ225" s="4">
        <f t="shared" si="28"/>
        <v>0</v>
      </c>
      <c r="AR225" s="4">
        <f t="shared" si="29"/>
        <v>0</v>
      </c>
      <c r="AS225" s="4">
        <f t="shared" si="30"/>
        <v>0</v>
      </c>
      <c r="AT225" s="4">
        <f t="shared" si="31"/>
        <v>0</v>
      </c>
      <c r="AU225" s="4">
        <f t="shared" si="32"/>
        <v>0</v>
      </c>
      <c r="AV225" s="4">
        <f t="shared" si="33"/>
        <v>0</v>
      </c>
      <c r="AW225" s="4"/>
      <c r="AX225" s="4"/>
      <c r="AY225" s="4">
        <f t="shared" si="34"/>
        <v>0</v>
      </c>
      <c r="AZ225" s="5">
        <v>37080</v>
      </c>
      <c r="BA225" s="6">
        <f t="shared" si="35"/>
        <v>0</v>
      </c>
      <c r="BB225" s="3">
        <f>IF(OR(AM225="",AM225="No existe"),0,IF(AP225&lt;=VLOOKUP(AM225,Tabla!$C$5:$I$23,2,0),1,2))</f>
        <v>1</v>
      </c>
    </row>
    <row r="226" spans="1:54" ht="15.75" hidden="1">
      <c r="A226" s="13">
        <f t="shared" si="36"/>
        <v>221</v>
      </c>
      <c r="B226" s="62" t="s">
        <v>1071</v>
      </c>
      <c r="C226" s="63" t="s">
        <v>1072</v>
      </c>
      <c r="D226" s="63" t="s">
        <v>385</v>
      </c>
      <c r="E226" s="63" t="s">
        <v>1073</v>
      </c>
      <c r="F226" s="63" t="s">
        <v>1074</v>
      </c>
      <c r="G226" s="63">
        <v>3897</v>
      </c>
      <c r="H226" s="63" t="s">
        <v>486</v>
      </c>
      <c r="I226" s="63" t="s">
        <v>385</v>
      </c>
      <c r="J226" s="63" t="s">
        <v>542</v>
      </c>
      <c r="K226" s="63" t="s">
        <v>543</v>
      </c>
      <c r="L226" s="63" t="s">
        <v>1074</v>
      </c>
      <c r="M226" s="63" t="s">
        <v>1075</v>
      </c>
      <c r="N226" s="63" t="s">
        <v>1076</v>
      </c>
      <c r="O226" s="63" t="s">
        <v>1075</v>
      </c>
      <c r="P226" s="63" t="s">
        <v>1076</v>
      </c>
      <c r="Q226" s="63">
        <v>1</v>
      </c>
      <c r="R226" s="63" t="s">
        <v>1077</v>
      </c>
      <c r="S226" s="63" t="s">
        <v>523</v>
      </c>
      <c r="T226" s="63" t="s">
        <v>524</v>
      </c>
      <c r="U226" s="63" t="s">
        <v>525</v>
      </c>
      <c r="V226" s="63" t="s">
        <v>542</v>
      </c>
      <c r="W226" s="63" t="s">
        <v>544</v>
      </c>
      <c r="X226" s="63" t="s">
        <v>542</v>
      </c>
      <c r="Y226" s="63">
        <v>9603806</v>
      </c>
      <c r="Z226" s="63">
        <v>9399275</v>
      </c>
      <c r="AA226" s="63">
        <v>9603806</v>
      </c>
      <c r="AB226" s="64">
        <v>42313</v>
      </c>
      <c r="AC226" s="64">
        <v>42434</v>
      </c>
      <c r="AD226" s="64">
        <v>43436.248298611114</v>
      </c>
      <c r="AE226" s="63" t="s">
        <v>588</v>
      </c>
      <c r="AF226" s="63" t="s">
        <v>535</v>
      </c>
      <c r="AG226" s="63" t="s">
        <v>37</v>
      </c>
      <c r="AH226" s="64">
        <v>44299.882638888892</v>
      </c>
      <c r="AI226" s="64">
        <v>44300.879618055558</v>
      </c>
      <c r="AJ226" s="64" t="s">
        <v>486</v>
      </c>
      <c r="AK226" s="27"/>
      <c r="AL226" s="27"/>
      <c r="AM226" s="24" t="str">
        <f>IF(AG226="","",IFERROR(VLOOKUP($AG226,Listas!$C$1:$D$1000,2,0),"No existe"))</f>
        <v>ACTUACIONES</v>
      </c>
      <c r="AN226" s="3">
        <f>IF(OR(AH226="",AI226=""),0,NETWORKDAYS.INTL(AH226,AI226,1,Listas!$A$2:$A$19)-1)</f>
        <v>1</v>
      </c>
      <c r="AO226" s="16" t="str">
        <f>IF(OR(AM226="",AM226="No existe"),"No",IF(AN226&gt;=VLOOKUP(AM226,Tabla!$C$5:$I$23,7,0),"Si","No"))</f>
        <v>No</v>
      </c>
      <c r="AP226" s="3">
        <f>IF(OR(AM226="",AM226="No existe"),0,IF(AN226=0,0,IF(AN226&gt;=VLOOKUP(AM226,Tabla!$C$5:$I$23,7,0),AN226-VLOOKUP(AM226,Tabla!$C$5:$I$23,7,0),0)+1))</f>
        <v>1</v>
      </c>
      <c r="AQ226" s="4">
        <f t="shared" si="28"/>
        <v>0</v>
      </c>
      <c r="AR226" s="4">
        <f t="shared" si="29"/>
        <v>0</v>
      </c>
      <c r="AS226" s="4">
        <f t="shared" si="30"/>
        <v>0</v>
      </c>
      <c r="AT226" s="4">
        <f t="shared" si="31"/>
        <v>0</v>
      </c>
      <c r="AU226" s="4">
        <f t="shared" si="32"/>
        <v>0</v>
      </c>
      <c r="AV226" s="4">
        <f t="shared" si="33"/>
        <v>0</v>
      </c>
      <c r="AW226" s="4"/>
      <c r="AX226" s="4"/>
      <c r="AY226" s="4">
        <f t="shared" si="34"/>
        <v>0</v>
      </c>
      <c r="AZ226" s="5">
        <v>37080</v>
      </c>
      <c r="BA226" s="6">
        <f t="shared" si="35"/>
        <v>0</v>
      </c>
      <c r="BB226" s="3">
        <f>IF(OR(AM226="",AM226="No existe"),0,IF(AP226&lt;=VLOOKUP(AM226,Tabla!$C$5:$I$23,2,0),1,2))</f>
        <v>1</v>
      </c>
    </row>
    <row r="227" spans="1:54" ht="15.75" hidden="1">
      <c r="A227" s="13">
        <f t="shared" si="36"/>
        <v>222</v>
      </c>
      <c r="B227" s="62" t="s">
        <v>1660</v>
      </c>
      <c r="C227" s="63" t="s">
        <v>1661</v>
      </c>
      <c r="D227" s="63" t="s">
        <v>384</v>
      </c>
      <c r="E227" s="63" t="s">
        <v>1662</v>
      </c>
      <c r="F227" s="63" t="s">
        <v>1663</v>
      </c>
      <c r="G227" s="63">
        <v>12164</v>
      </c>
      <c r="H227" s="63" t="s">
        <v>486</v>
      </c>
      <c r="I227" s="63" t="s">
        <v>385</v>
      </c>
      <c r="J227" s="63" t="s">
        <v>542</v>
      </c>
      <c r="K227" s="63" t="s">
        <v>543</v>
      </c>
      <c r="L227" s="63" t="s">
        <v>1663</v>
      </c>
      <c r="M227" s="63" t="s">
        <v>1664</v>
      </c>
      <c r="N227" s="63" t="s">
        <v>1665</v>
      </c>
      <c r="O227" s="63" t="s">
        <v>1664</v>
      </c>
      <c r="P227" s="63" t="s">
        <v>1665</v>
      </c>
      <c r="Q227" s="63">
        <v>1</v>
      </c>
      <c r="R227" s="63" t="s">
        <v>547</v>
      </c>
      <c r="S227" s="63" t="s">
        <v>523</v>
      </c>
      <c r="T227" s="63" t="s">
        <v>524</v>
      </c>
      <c r="U227" s="63" t="s">
        <v>525</v>
      </c>
      <c r="V227" s="63" t="s">
        <v>542</v>
      </c>
      <c r="W227" s="63" t="s">
        <v>544</v>
      </c>
      <c r="X227" s="63" t="s">
        <v>542</v>
      </c>
      <c r="Y227" s="63">
        <v>39538292</v>
      </c>
      <c r="Z227" s="63">
        <v>40351864</v>
      </c>
      <c r="AA227" s="63">
        <v>39538292</v>
      </c>
      <c r="AB227" s="64">
        <v>42198</v>
      </c>
      <c r="AC227" s="64">
        <v>42300</v>
      </c>
      <c r="AD227" s="64">
        <v>43440.837083333332</v>
      </c>
      <c r="AE227" s="63" t="s">
        <v>584</v>
      </c>
      <c r="AF227" s="63" t="s">
        <v>535</v>
      </c>
      <c r="AG227" s="63" t="s">
        <v>573</v>
      </c>
      <c r="AH227" s="64">
        <v>44299.880555555559</v>
      </c>
      <c r="AI227" s="64">
        <v>44300.877384259256</v>
      </c>
      <c r="AJ227" s="64" t="s">
        <v>486</v>
      </c>
      <c r="AK227" s="27"/>
      <c r="AL227" s="27"/>
      <c r="AM227" s="24" t="str">
        <f>IF(AG227="","",IFERROR(VLOOKUP($AG227,Listas!$C$1:$D$1000,2,0),"No existe"))</f>
        <v>No existe</v>
      </c>
      <c r="AN227" s="3">
        <f>IF(OR(AH227="",AI227=""),0,NETWORKDAYS.INTL(AH227,AI227,1,Listas!$A$2:$A$19)-1)</f>
        <v>1</v>
      </c>
      <c r="AO227" s="16" t="str">
        <f>IF(OR(AM227="",AM227="No existe"),"No",IF(AN227&gt;=VLOOKUP(AM227,Tabla!$C$5:$I$23,7,0),"Si","No"))</f>
        <v>No</v>
      </c>
      <c r="AP227" s="3">
        <f>IF(OR(AM227="",AM227="No existe"),0,IF(AN227=0,0,IF(AN227&gt;=VLOOKUP(AM227,Tabla!$C$5:$I$23,7,0),AN227-VLOOKUP(AM227,Tabla!$C$5:$I$23,7,0),0)+1))</f>
        <v>0</v>
      </c>
      <c r="AQ227" s="4">
        <f t="shared" si="28"/>
        <v>0</v>
      </c>
      <c r="AR227" s="4">
        <f t="shared" si="29"/>
        <v>0</v>
      </c>
      <c r="AS227" s="4">
        <f t="shared" si="30"/>
        <v>0</v>
      </c>
      <c r="AT227" s="4">
        <f t="shared" si="31"/>
        <v>0</v>
      </c>
      <c r="AU227" s="4">
        <f t="shared" si="32"/>
        <v>0</v>
      </c>
      <c r="AV227" s="4">
        <f t="shared" si="33"/>
        <v>0</v>
      </c>
      <c r="AW227" s="4"/>
      <c r="AX227" s="4"/>
      <c r="AY227" s="4">
        <f t="shared" si="34"/>
        <v>0</v>
      </c>
      <c r="AZ227" s="5">
        <v>37080</v>
      </c>
      <c r="BA227" s="6">
        <f t="shared" si="35"/>
        <v>0</v>
      </c>
      <c r="BB227" s="3">
        <f>IF(OR(AM227="",AM227="No existe"),0,IF(AP227&lt;=VLOOKUP(AM227,Tabla!$C$5:$I$23,2,0),1,2))</f>
        <v>0</v>
      </c>
    </row>
    <row r="228" spans="1:54" ht="15.75" hidden="1">
      <c r="A228" s="13">
        <f t="shared" si="36"/>
        <v>223</v>
      </c>
      <c r="B228" s="62" t="s">
        <v>1434</v>
      </c>
      <c r="C228" s="63" t="s">
        <v>1435</v>
      </c>
      <c r="D228" s="63" t="s">
        <v>385</v>
      </c>
      <c r="E228" s="63" t="s">
        <v>1436</v>
      </c>
      <c r="F228" s="63" t="s">
        <v>1437</v>
      </c>
      <c r="G228" s="63">
        <v>12406</v>
      </c>
      <c r="H228" s="63" t="s">
        <v>486</v>
      </c>
      <c r="I228" s="63" t="s">
        <v>385</v>
      </c>
      <c r="J228" s="63" t="s">
        <v>542</v>
      </c>
      <c r="K228" s="63" t="s">
        <v>543</v>
      </c>
      <c r="L228" s="63" t="s">
        <v>1437</v>
      </c>
      <c r="M228" s="63" t="s">
        <v>1438</v>
      </c>
      <c r="N228" s="63" t="s">
        <v>1439</v>
      </c>
      <c r="O228" s="63" t="s">
        <v>1438</v>
      </c>
      <c r="P228" s="63" t="s">
        <v>1439</v>
      </c>
      <c r="Q228" s="63">
        <v>1</v>
      </c>
      <c r="R228" s="63" t="s">
        <v>709</v>
      </c>
      <c r="S228" s="63" t="s">
        <v>523</v>
      </c>
      <c r="T228" s="63" t="s">
        <v>524</v>
      </c>
      <c r="U228" s="63" t="s">
        <v>525</v>
      </c>
      <c r="V228" s="63" t="s">
        <v>542</v>
      </c>
      <c r="W228" s="63" t="s">
        <v>544</v>
      </c>
      <c r="X228" s="63" t="s">
        <v>542</v>
      </c>
      <c r="Y228" s="63">
        <v>7034183</v>
      </c>
      <c r="Z228" s="63">
        <v>6736750</v>
      </c>
      <c r="AA228" s="63">
        <v>7034183</v>
      </c>
      <c r="AB228" s="64">
        <v>42507</v>
      </c>
      <c r="AC228" s="64">
        <v>43006</v>
      </c>
      <c r="AD228" s="64">
        <v>43440.85527777778</v>
      </c>
      <c r="AE228" s="63" t="s">
        <v>671</v>
      </c>
      <c r="AF228" s="63" t="s">
        <v>528</v>
      </c>
      <c r="AG228" s="63" t="s">
        <v>37</v>
      </c>
      <c r="AH228" s="64">
        <v>44299.87777777778</v>
      </c>
      <c r="AI228" s="64">
        <v>44300.874722222223</v>
      </c>
      <c r="AJ228" s="64" t="s">
        <v>486</v>
      </c>
      <c r="AK228" s="27"/>
      <c r="AL228" s="27"/>
      <c r="AM228" s="24" t="str">
        <f>IF(AG228="","",IFERROR(VLOOKUP($AG228,Listas!$C$1:$D$1000,2,0),"No existe"))</f>
        <v>ACTUACIONES</v>
      </c>
      <c r="AN228" s="3">
        <f>IF(OR(AH228="",AI228=""),0,NETWORKDAYS.INTL(AH228,AI228,1,Listas!$A$2:$A$19)-1)</f>
        <v>1</v>
      </c>
      <c r="AO228" s="16" t="str">
        <f>IF(OR(AM228="",AM228="No existe"),"No",IF(AN228&gt;=VLOOKUP(AM228,Tabla!$C$5:$I$23,7,0),"Si","No"))</f>
        <v>No</v>
      </c>
      <c r="AP228" s="3">
        <f>IF(OR(AM228="",AM228="No existe"),0,IF(AN228=0,0,IF(AN228&gt;=VLOOKUP(AM228,Tabla!$C$5:$I$23,7,0),AN228-VLOOKUP(AM228,Tabla!$C$5:$I$23,7,0),0)+1))</f>
        <v>1</v>
      </c>
      <c r="AQ228" s="4">
        <f t="shared" si="28"/>
        <v>0</v>
      </c>
      <c r="AR228" s="4">
        <f t="shared" si="29"/>
        <v>0</v>
      </c>
      <c r="AS228" s="4">
        <f t="shared" si="30"/>
        <v>0</v>
      </c>
      <c r="AT228" s="4">
        <f t="shared" si="31"/>
        <v>0</v>
      </c>
      <c r="AU228" s="4">
        <f t="shared" si="32"/>
        <v>0</v>
      </c>
      <c r="AV228" s="4">
        <f t="shared" si="33"/>
        <v>0</v>
      </c>
      <c r="AW228" s="4"/>
      <c r="AX228" s="4"/>
      <c r="AY228" s="4">
        <f t="shared" si="34"/>
        <v>0</v>
      </c>
      <c r="AZ228" s="5">
        <v>37080</v>
      </c>
      <c r="BA228" s="6">
        <f t="shared" si="35"/>
        <v>0</v>
      </c>
      <c r="BB228" s="3">
        <f>IF(OR(AM228="",AM228="No existe"),0,IF(AP228&lt;=VLOOKUP(AM228,Tabla!$C$5:$I$23,2,0),1,2))</f>
        <v>1</v>
      </c>
    </row>
    <row r="229" spans="1:54" ht="15.75" hidden="1">
      <c r="A229" s="13">
        <f t="shared" si="36"/>
        <v>224</v>
      </c>
      <c r="B229" s="62" t="s">
        <v>1965</v>
      </c>
      <c r="C229" s="63" t="s">
        <v>1966</v>
      </c>
      <c r="D229" s="63" t="s">
        <v>384</v>
      </c>
      <c r="E229" s="63" t="s">
        <v>1967</v>
      </c>
      <c r="F229" s="63" t="s">
        <v>1968</v>
      </c>
      <c r="G229" s="63">
        <v>3613</v>
      </c>
      <c r="H229" s="63" t="s">
        <v>486</v>
      </c>
      <c r="I229" s="63" t="s">
        <v>385</v>
      </c>
      <c r="J229" s="63" t="s">
        <v>637</v>
      </c>
      <c r="K229" s="63" t="s">
        <v>637</v>
      </c>
      <c r="L229" s="63" t="s">
        <v>1968</v>
      </c>
      <c r="M229" s="63" t="s">
        <v>1969</v>
      </c>
      <c r="N229" s="63" t="s">
        <v>1970</v>
      </c>
      <c r="O229" s="63" t="s">
        <v>1969</v>
      </c>
      <c r="P229" s="63" t="s">
        <v>1970</v>
      </c>
      <c r="Q229" s="63">
        <v>1</v>
      </c>
      <c r="R229" s="63" t="s">
        <v>540</v>
      </c>
      <c r="S229" s="63" t="s">
        <v>523</v>
      </c>
      <c r="T229" s="63" t="s">
        <v>524</v>
      </c>
      <c r="U229" s="63" t="s">
        <v>525</v>
      </c>
      <c r="V229" s="63" t="s">
        <v>526</v>
      </c>
      <c r="W229" s="63" t="s">
        <v>544</v>
      </c>
      <c r="X229" s="63" t="s">
        <v>637</v>
      </c>
      <c r="Y229" s="63">
        <v>267735653</v>
      </c>
      <c r="Z229" s="63">
        <v>0</v>
      </c>
      <c r="AA229" s="63">
        <v>267735653</v>
      </c>
      <c r="AB229" s="64">
        <v>42123</v>
      </c>
      <c r="AC229" s="64">
        <v>42149</v>
      </c>
      <c r="AD229" s="64">
        <v>43436.201990740738</v>
      </c>
      <c r="AE229" s="63" t="s">
        <v>545</v>
      </c>
      <c r="AF229" s="63" t="s">
        <v>528</v>
      </c>
      <c r="AG229" s="63" t="s">
        <v>529</v>
      </c>
      <c r="AH229" s="64">
        <v>44299.865277777775</v>
      </c>
      <c r="AI229" s="64">
        <v>44300.862349537034</v>
      </c>
      <c r="AJ229" s="64" t="s">
        <v>486</v>
      </c>
      <c r="AK229" s="27"/>
      <c r="AL229" s="27"/>
      <c r="AM229" s="24" t="str">
        <f>IF(AG229="","",IFERROR(VLOOKUP($AG229,Listas!$C$1:$D$1000,2,0),"No existe"))</f>
        <v>No existe</v>
      </c>
      <c r="AN229" s="3">
        <f>IF(OR(AH229="",AI229=""),0,NETWORKDAYS.INTL(AH229,AI229,1,Listas!$A$2:$A$19)-1)</f>
        <v>1</v>
      </c>
      <c r="AO229" s="16" t="str">
        <f>IF(OR(AM229="",AM229="No existe"),"No",IF(AN229&gt;=VLOOKUP(AM229,Tabla!$C$5:$I$23,7,0),"Si","No"))</f>
        <v>No</v>
      </c>
      <c r="AP229" s="3">
        <f>IF(OR(AM229="",AM229="No existe"),0,IF(AN229=0,0,IF(AN229&gt;=VLOOKUP(AM229,Tabla!$C$5:$I$23,7,0),AN229-VLOOKUP(AM229,Tabla!$C$5:$I$23,7,0),0)+1))</f>
        <v>0</v>
      </c>
      <c r="AQ229" s="4">
        <f t="shared" si="28"/>
        <v>0</v>
      </c>
      <c r="AR229" s="4">
        <f t="shared" si="29"/>
        <v>0</v>
      </c>
      <c r="AS229" s="4">
        <f t="shared" si="30"/>
        <v>0</v>
      </c>
      <c r="AT229" s="4">
        <f t="shared" si="31"/>
        <v>0</v>
      </c>
      <c r="AU229" s="4">
        <f t="shared" si="32"/>
        <v>0</v>
      </c>
      <c r="AV229" s="4">
        <f t="shared" si="33"/>
        <v>0</v>
      </c>
      <c r="AW229" s="4"/>
      <c r="AX229" s="4"/>
      <c r="AY229" s="4">
        <f t="shared" si="34"/>
        <v>0</v>
      </c>
      <c r="AZ229" s="5">
        <v>37080</v>
      </c>
      <c r="BA229" s="6">
        <f t="shared" si="35"/>
        <v>0</v>
      </c>
      <c r="BB229" s="3">
        <f>IF(OR(AM229="",AM229="No existe"),0,IF(AP229&lt;=VLOOKUP(AM229,Tabla!$C$5:$I$23,2,0),1,2))</f>
        <v>0</v>
      </c>
    </row>
    <row r="230" spans="1:54" ht="15.75" hidden="1">
      <c r="A230" s="13">
        <f t="shared" si="36"/>
        <v>225</v>
      </c>
      <c r="B230" s="62" t="s">
        <v>2070</v>
      </c>
      <c r="C230" s="63" t="s">
        <v>2071</v>
      </c>
      <c r="D230" s="63" t="s">
        <v>385</v>
      </c>
      <c r="E230" s="63" t="s">
        <v>2072</v>
      </c>
      <c r="F230" s="63" t="s">
        <v>2073</v>
      </c>
      <c r="G230" s="63">
        <v>12143</v>
      </c>
      <c r="H230" s="63" t="s">
        <v>486</v>
      </c>
      <c r="I230" s="63" t="s">
        <v>385</v>
      </c>
      <c r="J230" s="63" t="s">
        <v>542</v>
      </c>
      <c r="K230" s="63" t="s">
        <v>554</v>
      </c>
      <c r="L230" s="63" t="s">
        <v>2073</v>
      </c>
      <c r="M230" s="63" t="s">
        <v>2074</v>
      </c>
      <c r="N230" s="63" t="s">
        <v>2075</v>
      </c>
      <c r="O230" s="63" t="s">
        <v>2074</v>
      </c>
      <c r="P230" s="63" t="s">
        <v>2075</v>
      </c>
      <c r="Q230" s="63">
        <v>1</v>
      </c>
      <c r="R230" s="63" t="s">
        <v>547</v>
      </c>
      <c r="S230" s="63" t="s">
        <v>523</v>
      </c>
      <c r="T230" s="63" t="s">
        <v>524</v>
      </c>
      <c r="U230" s="63" t="s">
        <v>525</v>
      </c>
      <c r="V230" s="63" t="s">
        <v>542</v>
      </c>
      <c r="W230" s="63" t="s">
        <v>544</v>
      </c>
      <c r="X230" s="63" t="s">
        <v>542</v>
      </c>
      <c r="Y230" s="63">
        <v>262179409</v>
      </c>
      <c r="Z230" s="63">
        <v>289699563</v>
      </c>
      <c r="AA230" s="63">
        <v>262179409</v>
      </c>
      <c r="AB230" s="64">
        <v>41975</v>
      </c>
      <c r="AC230" s="64">
        <v>42993</v>
      </c>
      <c r="AD230" s="64">
        <v>43440.835509259261</v>
      </c>
      <c r="AE230" s="63" t="s">
        <v>562</v>
      </c>
      <c r="AF230" s="63" t="s">
        <v>535</v>
      </c>
      <c r="AG230" s="63" t="s">
        <v>529</v>
      </c>
      <c r="AH230" s="64">
        <v>44299.864583333336</v>
      </c>
      <c r="AI230" s="64">
        <v>44301.861493055556</v>
      </c>
      <c r="AJ230" s="64" t="s">
        <v>486</v>
      </c>
      <c r="AK230" s="27"/>
      <c r="AL230" s="27"/>
      <c r="AM230" s="24" t="str">
        <f>IF(AG230="","",IFERROR(VLOOKUP($AG230,Listas!$C$1:$D$1000,2,0),"No existe"))</f>
        <v>No existe</v>
      </c>
      <c r="AN230" s="3">
        <f>IF(OR(AH230="",AI230=""),0,NETWORKDAYS.INTL(AH230,AI230,1,Listas!$A$2:$A$19)-1)</f>
        <v>2</v>
      </c>
      <c r="AO230" s="16" t="str">
        <f>IF(OR(AM230="",AM230="No existe"),"No",IF(AN230&gt;=VLOOKUP(AM230,Tabla!$C$5:$I$23,7,0),"Si","No"))</f>
        <v>No</v>
      </c>
      <c r="AP230" s="3">
        <f>IF(OR(AM230="",AM230="No existe"),0,IF(AN230=0,0,IF(AN230&gt;=VLOOKUP(AM230,Tabla!$C$5:$I$23,7,0),AN230-VLOOKUP(AM230,Tabla!$C$5:$I$23,7,0),0)+1))</f>
        <v>0</v>
      </c>
      <c r="AQ230" s="4">
        <f t="shared" si="28"/>
        <v>0</v>
      </c>
      <c r="AR230" s="4">
        <f t="shared" si="29"/>
        <v>0</v>
      </c>
      <c r="AS230" s="4">
        <f t="shared" si="30"/>
        <v>0</v>
      </c>
      <c r="AT230" s="4">
        <f t="shared" si="31"/>
        <v>0</v>
      </c>
      <c r="AU230" s="4">
        <f t="shared" si="32"/>
        <v>0</v>
      </c>
      <c r="AV230" s="4">
        <f t="shared" si="33"/>
        <v>0</v>
      </c>
      <c r="AW230" s="4"/>
      <c r="AX230" s="4"/>
      <c r="AY230" s="4">
        <f t="shared" si="34"/>
        <v>0</v>
      </c>
      <c r="AZ230" s="5">
        <v>37080</v>
      </c>
      <c r="BA230" s="6">
        <f t="shared" si="35"/>
        <v>0</v>
      </c>
      <c r="BB230" s="3">
        <f>IF(OR(AM230="",AM230="No existe"),0,IF(AP230&lt;=VLOOKUP(AM230,Tabla!$C$5:$I$23,2,0),1,2))</f>
        <v>0</v>
      </c>
    </row>
    <row r="231" spans="1:54" ht="15.75" hidden="1">
      <c r="A231" s="13">
        <f t="shared" si="36"/>
        <v>226</v>
      </c>
      <c r="B231" s="62" t="s">
        <v>1821</v>
      </c>
      <c r="C231" s="63" t="s">
        <v>1822</v>
      </c>
      <c r="D231" s="63" t="s">
        <v>385</v>
      </c>
      <c r="E231" s="63" t="s">
        <v>1823</v>
      </c>
      <c r="F231" s="63" t="s">
        <v>1824</v>
      </c>
      <c r="G231" s="63">
        <v>3855</v>
      </c>
      <c r="H231" s="63" t="s">
        <v>385</v>
      </c>
      <c r="I231" s="63" t="s">
        <v>385</v>
      </c>
      <c r="J231" s="63" t="s">
        <v>542</v>
      </c>
      <c r="K231" s="63" t="s">
        <v>543</v>
      </c>
      <c r="L231" s="63" t="s">
        <v>1824</v>
      </c>
      <c r="M231" s="63" t="s">
        <v>1825</v>
      </c>
      <c r="N231" s="63" t="s">
        <v>1826</v>
      </c>
      <c r="O231" s="63" t="s">
        <v>1825</v>
      </c>
      <c r="P231" s="63" t="s">
        <v>1826</v>
      </c>
      <c r="Q231" s="63">
        <v>1</v>
      </c>
      <c r="R231" s="63" t="s">
        <v>547</v>
      </c>
      <c r="S231" s="63" t="s">
        <v>523</v>
      </c>
      <c r="T231" s="63" t="s">
        <v>524</v>
      </c>
      <c r="U231" s="63" t="s">
        <v>525</v>
      </c>
      <c r="V231" s="63" t="s">
        <v>542</v>
      </c>
      <c r="W231" s="63" t="s">
        <v>544</v>
      </c>
      <c r="X231" s="63" t="s">
        <v>542</v>
      </c>
      <c r="Y231" s="63">
        <v>7470521</v>
      </c>
      <c r="Z231" s="63">
        <v>7579067</v>
      </c>
      <c r="AA231" s="63">
        <v>7470521</v>
      </c>
      <c r="AB231" s="64">
        <v>42201</v>
      </c>
      <c r="AC231" s="64">
        <v>42706</v>
      </c>
      <c r="AD231" s="64">
        <v>43436.239895833336</v>
      </c>
      <c r="AE231" s="63" t="s">
        <v>588</v>
      </c>
      <c r="AF231" s="63" t="s">
        <v>535</v>
      </c>
      <c r="AG231" s="63" t="s">
        <v>529</v>
      </c>
      <c r="AH231" s="64">
        <v>44299.863194444442</v>
      </c>
      <c r="AI231" s="64">
        <v>44301.859814814816</v>
      </c>
      <c r="AJ231" s="64" t="s">
        <v>486</v>
      </c>
      <c r="AK231" s="27"/>
      <c r="AL231" s="27"/>
      <c r="AM231" s="24" t="str">
        <f>IF(AG231="","",IFERROR(VLOOKUP($AG231,Listas!$C$1:$D$1000,2,0),"No existe"))</f>
        <v>No existe</v>
      </c>
      <c r="AN231" s="3">
        <f>IF(OR(AH231="",AI231=""),0,NETWORKDAYS.INTL(AH231,AI231,1,Listas!$A$2:$A$19)-1)</f>
        <v>2</v>
      </c>
      <c r="AO231" s="16" t="str">
        <f>IF(OR(AM231="",AM231="No existe"),"No",IF(AN231&gt;=VLOOKUP(AM231,Tabla!$C$5:$I$23,7,0),"Si","No"))</f>
        <v>No</v>
      </c>
      <c r="AP231" s="3">
        <f>IF(OR(AM231="",AM231="No existe"),0,IF(AN231=0,0,IF(AN231&gt;=VLOOKUP(AM231,Tabla!$C$5:$I$23,7,0),AN231-VLOOKUP(AM231,Tabla!$C$5:$I$23,7,0),0)+1))</f>
        <v>0</v>
      </c>
      <c r="AQ231" s="4">
        <f t="shared" si="28"/>
        <v>0</v>
      </c>
      <c r="AR231" s="4">
        <f t="shared" si="29"/>
        <v>0</v>
      </c>
      <c r="AS231" s="4">
        <f t="shared" si="30"/>
        <v>0</v>
      </c>
      <c r="AT231" s="4">
        <f t="shared" si="31"/>
        <v>0</v>
      </c>
      <c r="AU231" s="4">
        <f t="shared" si="32"/>
        <v>0</v>
      </c>
      <c r="AV231" s="4">
        <f t="shared" si="33"/>
        <v>0</v>
      </c>
      <c r="AW231" s="4"/>
      <c r="AX231" s="4"/>
      <c r="AY231" s="4">
        <f t="shared" si="34"/>
        <v>0</v>
      </c>
      <c r="AZ231" s="5">
        <v>37080</v>
      </c>
      <c r="BA231" s="6">
        <f t="shared" si="35"/>
        <v>0</v>
      </c>
      <c r="BB231" s="3">
        <f>IF(OR(AM231="",AM231="No existe"),0,IF(AP231&lt;=VLOOKUP(AM231,Tabla!$C$5:$I$23,2,0),1,2))</f>
        <v>0</v>
      </c>
    </row>
    <row r="232" spans="1:54" ht="15.75" hidden="1">
      <c r="A232" s="13">
        <f t="shared" si="36"/>
        <v>227</v>
      </c>
      <c r="B232" s="62" t="s">
        <v>2076</v>
      </c>
      <c r="C232" s="63" t="s">
        <v>2077</v>
      </c>
      <c r="D232" s="63" t="s">
        <v>385</v>
      </c>
      <c r="E232" s="63" t="s">
        <v>2078</v>
      </c>
      <c r="F232" s="63" t="s">
        <v>2079</v>
      </c>
      <c r="G232" s="63">
        <v>3821</v>
      </c>
      <c r="H232" s="63" t="s">
        <v>486</v>
      </c>
      <c r="I232" s="63" t="s">
        <v>385</v>
      </c>
      <c r="J232" s="63" t="s">
        <v>542</v>
      </c>
      <c r="K232" s="63" t="s">
        <v>543</v>
      </c>
      <c r="L232" s="63" t="s">
        <v>2079</v>
      </c>
      <c r="M232" s="63" t="s">
        <v>2080</v>
      </c>
      <c r="N232" s="63" t="s">
        <v>2081</v>
      </c>
      <c r="O232" s="63" t="s">
        <v>2080</v>
      </c>
      <c r="P232" s="63" t="s">
        <v>2081</v>
      </c>
      <c r="Q232" s="63">
        <v>1</v>
      </c>
      <c r="R232" s="63" t="s">
        <v>547</v>
      </c>
      <c r="S232" s="63" t="s">
        <v>523</v>
      </c>
      <c r="T232" s="63" t="s">
        <v>524</v>
      </c>
      <c r="U232" s="63" t="s">
        <v>525</v>
      </c>
      <c r="V232" s="63" t="s">
        <v>542</v>
      </c>
      <c r="W232" s="63" t="s">
        <v>544</v>
      </c>
      <c r="X232" s="63" t="s">
        <v>542</v>
      </c>
      <c r="Y232" s="63">
        <v>36989342</v>
      </c>
      <c r="Z232" s="63">
        <v>38038731</v>
      </c>
      <c r="AA232" s="63">
        <v>36989342</v>
      </c>
      <c r="AB232" s="64">
        <v>42074</v>
      </c>
      <c r="AC232" s="64">
        <v>42395</v>
      </c>
      <c r="AD232" s="64">
        <v>43436.23364583333</v>
      </c>
      <c r="AE232" s="63" t="s">
        <v>622</v>
      </c>
      <c r="AF232" s="63" t="s">
        <v>535</v>
      </c>
      <c r="AG232" s="63" t="s">
        <v>529</v>
      </c>
      <c r="AH232" s="64">
        <v>44299.861111111109</v>
      </c>
      <c r="AI232" s="64">
        <v>44301.85800925926</v>
      </c>
      <c r="AJ232" s="64" t="s">
        <v>486</v>
      </c>
      <c r="AK232" s="27"/>
      <c r="AL232" s="27"/>
      <c r="AM232" s="24" t="str">
        <f>IF(AG232="","",IFERROR(VLOOKUP($AG232,Listas!$C$1:$D$1000,2,0),"No existe"))</f>
        <v>No existe</v>
      </c>
      <c r="AN232" s="3">
        <f>IF(OR(AH232="",AI232=""),0,NETWORKDAYS.INTL(AH232,AI232,1,Listas!$A$2:$A$19)-1)</f>
        <v>2</v>
      </c>
      <c r="AO232" s="16" t="str">
        <f>IF(OR(AM232="",AM232="No existe"),"No",IF(AN232&gt;=VLOOKUP(AM232,Tabla!$C$5:$I$23,7,0),"Si","No"))</f>
        <v>No</v>
      </c>
      <c r="AP232" s="3">
        <f>IF(OR(AM232="",AM232="No existe"),0,IF(AN232=0,0,IF(AN232&gt;=VLOOKUP(AM232,Tabla!$C$5:$I$23,7,0),AN232-VLOOKUP(AM232,Tabla!$C$5:$I$23,7,0),0)+1))</f>
        <v>0</v>
      </c>
      <c r="AQ232" s="4">
        <f t="shared" si="28"/>
        <v>0</v>
      </c>
      <c r="AR232" s="4">
        <f t="shared" si="29"/>
        <v>0</v>
      </c>
      <c r="AS232" s="4">
        <f t="shared" si="30"/>
        <v>0</v>
      </c>
      <c r="AT232" s="4">
        <f t="shared" si="31"/>
        <v>0</v>
      </c>
      <c r="AU232" s="4">
        <f t="shared" si="32"/>
        <v>0</v>
      </c>
      <c r="AV232" s="4">
        <f t="shared" si="33"/>
        <v>0</v>
      </c>
      <c r="AW232" s="4"/>
      <c r="AX232" s="4"/>
      <c r="AY232" s="4">
        <f t="shared" si="34"/>
        <v>0</v>
      </c>
      <c r="AZ232" s="5">
        <v>37080</v>
      </c>
      <c r="BA232" s="6">
        <f t="shared" si="35"/>
        <v>0</v>
      </c>
      <c r="BB232" s="3">
        <f>IF(OR(AM232="",AM232="No existe"),0,IF(AP232&lt;=VLOOKUP(AM232,Tabla!$C$5:$I$23,2,0),1,2))</f>
        <v>0</v>
      </c>
    </row>
    <row r="233" spans="1:54" ht="15.75" hidden="1">
      <c r="A233" s="13">
        <f t="shared" si="36"/>
        <v>228</v>
      </c>
      <c r="B233" s="62" t="s">
        <v>2030</v>
      </c>
      <c r="C233" s="63" t="s">
        <v>2031</v>
      </c>
      <c r="D233" s="63" t="s">
        <v>385</v>
      </c>
      <c r="E233" s="63" t="s">
        <v>2032</v>
      </c>
      <c r="F233" s="63" t="s">
        <v>2033</v>
      </c>
      <c r="G233" s="63">
        <v>12378</v>
      </c>
      <c r="H233" s="63" t="s">
        <v>486</v>
      </c>
      <c r="I233" s="63" t="s">
        <v>385</v>
      </c>
      <c r="J233" s="63" t="s">
        <v>542</v>
      </c>
      <c r="K233" s="63" t="s">
        <v>543</v>
      </c>
      <c r="L233" s="63" t="s">
        <v>2033</v>
      </c>
      <c r="M233" s="63" t="s">
        <v>2034</v>
      </c>
      <c r="N233" s="63" t="s">
        <v>2035</v>
      </c>
      <c r="O233" s="63" t="s">
        <v>2034</v>
      </c>
      <c r="P233" s="63" t="s">
        <v>2035</v>
      </c>
      <c r="Q233" s="63">
        <v>1</v>
      </c>
      <c r="R233" s="63" t="s">
        <v>642</v>
      </c>
      <c r="S233" s="63" t="s">
        <v>523</v>
      </c>
      <c r="T233" s="63" t="s">
        <v>524</v>
      </c>
      <c r="U233" s="63" t="s">
        <v>525</v>
      </c>
      <c r="V233" s="63" t="s">
        <v>542</v>
      </c>
      <c r="W233" s="63" t="s">
        <v>544</v>
      </c>
      <c r="X233" s="63" t="s">
        <v>542</v>
      </c>
      <c r="Y233" s="63">
        <v>22167836</v>
      </c>
      <c r="Z233" s="63">
        <v>21379578</v>
      </c>
      <c r="AA233" s="63">
        <v>22167836</v>
      </c>
      <c r="AB233" s="64">
        <v>42145</v>
      </c>
      <c r="AC233" s="64">
        <v>42984</v>
      </c>
      <c r="AD233" s="64">
        <v>43440.853055555555</v>
      </c>
      <c r="AE233" s="63" t="s">
        <v>668</v>
      </c>
      <c r="AF233" s="63" t="s">
        <v>535</v>
      </c>
      <c r="AG233" s="63" t="s">
        <v>97</v>
      </c>
      <c r="AH233" s="64">
        <v>44299.857939814814</v>
      </c>
      <c r="AI233" s="64">
        <v>44299.856412037036</v>
      </c>
      <c r="AJ233" s="64" t="s">
        <v>486</v>
      </c>
      <c r="AK233" s="27"/>
      <c r="AL233" s="27"/>
      <c r="AM233" s="24" t="str">
        <f>IF(AG233="","",IFERROR(VLOOKUP($AG233,Listas!$C$1:$D$1000,2,0),"No existe"))</f>
        <v>LIQUIDACIÓN_DEL_CREDITO</v>
      </c>
      <c r="AN233" s="3">
        <f>IF(OR(AH233="",AI233=""),0,NETWORKDAYS.INTL(AH233,AI233,1,Listas!$A$2:$A$19)-1)</f>
        <v>0</v>
      </c>
      <c r="AO233" s="16" t="str">
        <f>IF(OR(AM233="",AM233="No existe"),"No",IF(AN233&gt;=VLOOKUP(AM233,Tabla!$C$5:$I$23,7,0),"Si","No"))</f>
        <v>No</v>
      </c>
      <c r="AP233" s="3">
        <f>IF(OR(AM233="",AM233="No existe"),0,IF(AN233=0,0,IF(AN233&gt;=VLOOKUP(AM233,Tabla!$C$5:$I$23,7,0),AN233-VLOOKUP(AM233,Tabla!$C$5:$I$23,7,0),0)+1))</f>
        <v>0</v>
      </c>
      <c r="AQ233" s="4">
        <f t="shared" si="28"/>
        <v>0</v>
      </c>
      <c r="AR233" s="4">
        <f t="shared" si="29"/>
        <v>0</v>
      </c>
      <c r="AS233" s="4">
        <f t="shared" si="30"/>
        <v>0</v>
      </c>
      <c r="AT233" s="4">
        <f t="shared" si="31"/>
        <v>0</v>
      </c>
      <c r="AU233" s="4">
        <f t="shared" si="32"/>
        <v>0</v>
      </c>
      <c r="AV233" s="4">
        <f t="shared" si="33"/>
        <v>0</v>
      </c>
      <c r="AW233" s="4"/>
      <c r="AX233" s="4"/>
      <c r="AY233" s="4">
        <f t="shared" si="34"/>
        <v>0</v>
      </c>
      <c r="AZ233" s="5">
        <v>37080</v>
      </c>
      <c r="BA233" s="6">
        <f t="shared" si="35"/>
        <v>0</v>
      </c>
      <c r="BB233" s="3">
        <f>IF(OR(AM233="",AM233="No existe"),0,IF(AP233&lt;=VLOOKUP(AM233,Tabla!$C$5:$I$23,2,0),1,2))</f>
        <v>1</v>
      </c>
    </row>
    <row r="234" spans="1:54" ht="15.75" hidden="1">
      <c r="A234" s="13">
        <f t="shared" si="36"/>
        <v>229</v>
      </c>
      <c r="B234" s="62" t="s">
        <v>1985</v>
      </c>
      <c r="C234" s="63" t="s">
        <v>1986</v>
      </c>
      <c r="D234" s="63" t="s">
        <v>394</v>
      </c>
      <c r="E234" s="63" t="s">
        <v>1987</v>
      </c>
      <c r="F234" s="63" t="s">
        <v>1988</v>
      </c>
      <c r="G234" s="63">
        <v>12269</v>
      </c>
      <c r="H234" s="63" t="s">
        <v>486</v>
      </c>
      <c r="I234" s="63" t="s">
        <v>394</v>
      </c>
      <c r="J234" s="63" t="s">
        <v>682</v>
      </c>
      <c r="K234" s="63" t="s">
        <v>486</v>
      </c>
      <c r="L234" s="63" t="s">
        <v>1988</v>
      </c>
      <c r="M234" s="63" t="s">
        <v>1989</v>
      </c>
      <c r="N234" s="63" t="s">
        <v>1990</v>
      </c>
      <c r="O234" s="63" t="s">
        <v>1989</v>
      </c>
      <c r="P234" s="63" t="s">
        <v>1990</v>
      </c>
      <c r="Q234" s="63">
        <v>1</v>
      </c>
      <c r="R234" s="63" t="s">
        <v>601</v>
      </c>
      <c r="S234" s="63" t="s">
        <v>523</v>
      </c>
      <c r="T234" s="63" t="s">
        <v>524</v>
      </c>
      <c r="U234" s="63" t="s">
        <v>525</v>
      </c>
      <c r="V234" s="63" t="s">
        <v>565</v>
      </c>
      <c r="W234" s="63" t="s">
        <v>566</v>
      </c>
      <c r="X234" s="63" t="s">
        <v>682</v>
      </c>
      <c r="Y234" s="63">
        <v>68945500</v>
      </c>
      <c r="Z234" s="63">
        <v>0</v>
      </c>
      <c r="AA234" s="63">
        <v>68945500</v>
      </c>
      <c r="AB234" s="64">
        <v>42685</v>
      </c>
      <c r="AC234" s="64">
        <v>42689</v>
      </c>
      <c r="AD234" s="64">
        <v>43440.844918981478</v>
      </c>
      <c r="AE234" s="63" t="s">
        <v>643</v>
      </c>
      <c r="AF234" s="63" t="s">
        <v>1876</v>
      </c>
      <c r="AG234" s="63" t="s">
        <v>45</v>
      </c>
      <c r="AH234" s="64">
        <v>44299.809027777781</v>
      </c>
      <c r="AI234" s="64">
        <v>44301.806655092594</v>
      </c>
      <c r="AJ234" s="64" t="s">
        <v>486</v>
      </c>
      <c r="AK234" s="27"/>
      <c r="AL234" s="27"/>
      <c r="AM234" s="24" t="str">
        <f>IF(AG234="","",IFERROR(VLOOKUP($AG234,Listas!$C$1:$D$1000,2,0),"No existe"))</f>
        <v>ACTUACIONES</v>
      </c>
      <c r="AN234" s="3">
        <f>IF(OR(AH234="",AI234=""),0,NETWORKDAYS.INTL(AH234,AI234,1,Listas!$A$2:$A$19)-1)</f>
        <v>2</v>
      </c>
      <c r="AO234" s="16" t="str">
        <f>IF(OR(AM234="",AM234="No existe"),"No",IF(AN234&gt;=VLOOKUP(AM234,Tabla!$C$5:$I$23,7,0),"Si","No"))</f>
        <v>No</v>
      </c>
      <c r="AP234" s="3">
        <f>IF(OR(AM234="",AM234="No existe"),0,IF(AN234=0,0,IF(AN234&gt;=VLOOKUP(AM234,Tabla!$C$5:$I$23,7,0),AN234-VLOOKUP(AM234,Tabla!$C$5:$I$23,7,0),0)+1))</f>
        <v>1</v>
      </c>
      <c r="AQ234" s="4">
        <f t="shared" si="28"/>
        <v>0</v>
      </c>
      <c r="AR234" s="4">
        <f t="shared" si="29"/>
        <v>0</v>
      </c>
      <c r="AS234" s="4">
        <f t="shared" si="30"/>
        <v>0</v>
      </c>
      <c r="AT234" s="4">
        <f t="shared" si="31"/>
        <v>0</v>
      </c>
      <c r="AU234" s="4">
        <f t="shared" si="32"/>
        <v>0</v>
      </c>
      <c r="AV234" s="4">
        <f t="shared" si="33"/>
        <v>0</v>
      </c>
      <c r="AW234" s="4"/>
      <c r="AX234" s="4"/>
      <c r="AY234" s="4">
        <f t="shared" si="34"/>
        <v>0</v>
      </c>
      <c r="AZ234" s="5">
        <v>37080</v>
      </c>
      <c r="BA234" s="6">
        <f t="shared" si="35"/>
        <v>0</v>
      </c>
      <c r="BB234" s="3">
        <f>IF(OR(AM234="",AM234="No existe"),0,IF(AP234&lt;=VLOOKUP(AM234,Tabla!$C$5:$I$23,2,0),1,2))</f>
        <v>1</v>
      </c>
    </row>
    <row r="235" spans="1:54" ht="15.75" hidden="1">
      <c r="A235" s="13">
        <f t="shared" si="36"/>
        <v>230</v>
      </c>
      <c r="B235" s="62" t="s">
        <v>2082</v>
      </c>
      <c r="C235" s="63" t="s">
        <v>2083</v>
      </c>
      <c r="D235" s="63" t="s">
        <v>384</v>
      </c>
      <c r="E235" s="63" t="s">
        <v>2084</v>
      </c>
      <c r="F235" s="63" t="s">
        <v>2085</v>
      </c>
      <c r="G235" s="63">
        <v>68712</v>
      </c>
      <c r="H235" s="63" t="s">
        <v>486</v>
      </c>
      <c r="I235" s="63" t="s">
        <v>385</v>
      </c>
      <c r="J235" s="63" t="s">
        <v>542</v>
      </c>
      <c r="K235" s="63" t="s">
        <v>543</v>
      </c>
      <c r="L235" s="63" t="s">
        <v>2085</v>
      </c>
      <c r="M235" s="63" t="s">
        <v>2086</v>
      </c>
      <c r="N235" s="63" t="s">
        <v>2087</v>
      </c>
      <c r="O235" s="63" t="s">
        <v>2086</v>
      </c>
      <c r="P235" s="63" t="s">
        <v>2087</v>
      </c>
      <c r="Q235" s="63">
        <v>1</v>
      </c>
      <c r="R235" s="63" t="s">
        <v>1984</v>
      </c>
      <c r="S235" s="63" t="s">
        <v>523</v>
      </c>
      <c r="T235" s="63" t="s">
        <v>524</v>
      </c>
      <c r="U235" s="63" t="s">
        <v>525</v>
      </c>
      <c r="V235" s="63" t="s">
        <v>542</v>
      </c>
      <c r="W235" s="63" t="s">
        <v>566</v>
      </c>
      <c r="X235" s="63" t="s">
        <v>542</v>
      </c>
      <c r="Y235" s="63">
        <v>14119870</v>
      </c>
      <c r="Z235" s="63" t="s">
        <v>486</v>
      </c>
      <c r="AA235" s="63">
        <v>14119870</v>
      </c>
      <c r="AB235" s="64">
        <v>43355</v>
      </c>
      <c r="AC235" s="64">
        <v>44156</v>
      </c>
      <c r="AD235" s="64">
        <v>44181.817372685182</v>
      </c>
      <c r="AE235" s="63" t="s">
        <v>830</v>
      </c>
      <c r="AF235" s="63" t="s">
        <v>596</v>
      </c>
      <c r="AG235" s="63" t="s">
        <v>45</v>
      </c>
      <c r="AH235" s="64">
        <v>44299.806944444441</v>
      </c>
      <c r="AI235" s="64">
        <v>44300.804270833331</v>
      </c>
      <c r="AJ235" s="64" t="s">
        <v>486</v>
      </c>
      <c r="AK235" s="27"/>
      <c r="AL235" s="27"/>
      <c r="AM235" s="24" t="str">
        <f>IF(AG235="","",IFERROR(VLOOKUP($AG235,Listas!$C$1:$D$1000,2,0),"No existe"))</f>
        <v>ACTUACIONES</v>
      </c>
      <c r="AN235" s="3">
        <f>IF(OR(AH235="",AI235=""),0,NETWORKDAYS.INTL(AH235,AI235,1,Listas!$A$2:$A$19)-1)</f>
        <v>1</v>
      </c>
      <c r="AO235" s="16" t="str">
        <f>IF(OR(AM235="",AM235="No existe"),"No",IF(AN235&gt;=VLOOKUP(AM235,Tabla!$C$5:$I$23,7,0),"Si","No"))</f>
        <v>No</v>
      </c>
      <c r="AP235" s="3">
        <f>IF(OR(AM235="",AM235="No existe"),0,IF(AN235=0,0,IF(AN235&gt;=VLOOKUP(AM235,Tabla!$C$5:$I$23,7,0),AN235-VLOOKUP(AM235,Tabla!$C$5:$I$23,7,0),0)+1))</f>
        <v>1</v>
      </c>
      <c r="AQ235" s="4">
        <f t="shared" si="28"/>
        <v>0</v>
      </c>
      <c r="AR235" s="4">
        <f t="shared" si="29"/>
        <v>0</v>
      </c>
      <c r="AS235" s="4">
        <f t="shared" si="30"/>
        <v>0</v>
      </c>
      <c r="AT235" s="4">
        <f t="shared" si="31"/>
        <v>0</v>
      </c>
      <c r="AU235" s="4">
        <f t="shared" si="32"/>
        <v>0</v>
      </c>
      <c r="AV235" s="4">
        <f t="shared" si="33"/>
        <v>0</v>
      </c>
      <c r="AW235" s="4"/>
      <c r="AX235" s="4"/>
      <c r="AY235" s="4">
        <f t="shared" si="34"/>
        <v>0</v>
      </c>
      <c r="AZ235" s="5">
        <v>37080</v>
      </c>
      <c r="BA235" s="6">
        <f t="shared" si="35"/>
        <v>0</v>
      </c>
      <c r="BB235" s="3">
        <f>IF(OR(AM235="",AM235="No existe"),0,IF(AP235&lt;=VLOOKUP(AM235,Tabla!$C$5:$I$23,2,0),1,2))</f>
        <v>1</v>
      </c>
    </row>
    <row r="236" spans="1:54" ht="15.75" hidden="1">
      <c r="A236" s="13">
        <f t="shared" si="36"/>
        <v>231</v>
      </c>
      <c r="B236" s="62" t="s">
        <v>505</v>
      </c>
      <c r="C236" s="63" t="s">
        <v>506</v>
      </c>
      <c r="D236" s="63" t="s">
        <v>384</v>
      </c>
      <c r="E236" s="63" t="s">
        <v>1340</v>
      </c>
      <c r="F236" s="63" t="s">
        <v>815</v>
      </c>
      <c r="G236" s="63">
        <v>67294</v>
      </c>
      <c r="H236" s="63" t="s">
        <v>486</v>
      </c>
      <c r="I236" s="63" t="s">
        <v>385</v>
      </c>
      <c r="J236" s="63" t="s">
        <v>530</v>
      </c>
      <c r="K236" s="63" t="s">
        <v>816</v>
      </c>
      <c r="L236" s="63" t="s">
        <v>815</v>
      </c>
      <c r="M236" s="63" t="s">
        <v>800</v>
      </c>
      <c r="N236" s="63" t="s">
        <v>801</v>
      </c>
      <c r="O236" s="63" t="s">
        <v>1341</v>
      </c>
      <c r="P236" s="63" t="s">
        <v>817</v>
      </c>
      <c r="Q236" s="63">
        <v>1</v>
      </c>
      <c r="R236" s="63" t="s">
        <v>802</v>
      </c>
      <c r="S236" s="63" t="s">
        <v>523</v>
      </c>
      <c r="T236" s="63" t="s">
        <v>524</v>
      </c>
      <c r="U236" s="63" t="s">
        <v>525</v>
      </c>
      <c r="V236" s="63" t="s">
        <v>526</v>
      </c>
      <c r="W236" s="63" t="s">
        <v>544</v>
      </c>
      <c r="X236" s="63" t="s">
        <v>530</v>
      </c>
      <c r="Y236" s="63">
        <v>85693275</v>
      </c>
      <c r="Z236" s="63" t="s">
        <v>486</v>
      </c>
      <c r="AA236" s="63">
        <v>85693275</v>
      </c>
      <c r="AB236" s="64">
        <v>44099</v>
      </c>
      <c r="AC236" s="64">
        <v>44106</v>
      </c>
      <c r="AD236" s="64">
        <v>44123.616805555554</v>
      </c>
      <c r="AE236" s="63" t="s">
        <v>818</v>
      </c>
      <c r="AF236" s="63" t="s">
        <v>535</v>
      </c>
      <c r="AG236" s="63" t="s">
        <v>548</v>
      </c>
      <c r="AH236" s="64">
        <v>44299.761111111111</v>
      </c>
      <c r="AI236" s="64">
        <v>44305.758032407408</v>
      </c>
      <c r="AJ236" s="64" t="s">
        <v>486</v>
      </c>
      <c r="AK236" s="27"/>
      <c r="AL236" s="27"/>
      <c r="AM236" s="24" t="str">
        <f>IF(AG236="","",IFERROR(VLOOKUP($AG236,Listas!$C$1:$D$1000,2,0),"No existe"))</f>
        <v>No existe</v>
      </c>
      <c r="AN236" s="3">
        <f>IF(OR(AH236="",AI236=""),0,NETWORKDAYS.INTL(AH236,AI236,1,Listas!$A$2:$A$19)-1)</f>
        <v>4</v>
      </c>
      <c r="AO236" s="16" t="str">
        <f>IF(OR(AM236="",AM236="No existe"),"No",IF(AN236&gt;=VLOOKUP(AM236,Tabla!$C$5:$I$23,7,0),"Si","No"))</f>
        <v>No</v>
      </c>
      <c r="AP236" s="3">
        <f>IF(OR(AM236="",AM236="No existe"),0,IF(AN236=0,0,IF(AN236&gt;=VLOOKUP(AM236,Tabla!$C$5:$I$23,7,0),AN236-VLOOKUP(AM236,Tabla!$C$5:$I$23,7,0),0)+1))</f>
        <v>0</v>
      </c>
      <c r="AQ236" s="4">
        <f t="shared" si="28"/>
        <v>0</v>
      </c>
      <c r="AR236" s="4">
        <f t="shared" si="29"/>
        <v>0</v>
      </c>
      <c r="AS236" s="4">
        <f t="shared" si="30"/>
        <v>0</v>
      </c>
      <c r="AT236" s="4">
        <f t="shared" si="31"/>
        <v>0</v>
      </c>
      <c r="AU236" s="4">
        <f t="shared" si="32"/>
        <v>0</v>
      </c>
      <c r="AV236" s="4">
        <f t="shared" si="33"/>
        <v>0</v>
      </c>
      <c r="AW236" s="4"/>
      <c r="AX236" s="4"/>
      <c r="AY236" s="4">
        <f t="shared" si="34"/>
        <v>0</v>
      </c>
      <c r="AZ236" s="5">
        <v>37080</v>
      </c>
      <c r="BA236" s="6">
        <f t="shared" si="35"/>
        <v>0</v>
      </c>
      <c r="BB236" s="3">
        <f>IF(OR(AM236="",AM236="No existe"),0,IF(AP236&lt;=VLOOKUP(AM236,Tabla!$C$5:$I$23,2,0),1,2))</f>
        <v>0</v>
      </c>
    </row>
    <row r="237" spans="1:54" ht="15.75" hidden="1">
      <c r="A237" s="13">
        <f t="shared" si="36"/>
        <v>232</v>
      </c>
      <c r="B237" s="62" t="s">
        <v>1503</v>
      </c>
      <c r="C237" s="63" t="s">
        <v>1504</v>
      </c>
      <c r="D237" s="63" t="s">
        <v>385</v>
      </c>
      <c r="E237" s="63" t="s">
        <v>1505</v>
      </c>
      <c r="F237" s="63" t="s">
        <v>1506</v>
      </c>
      <c r="G237" s="63">
        <v>12115</v>
      </c>
      <c r="H237" s="63" t="s">
        <v>486</v>
      </c>
      <c r="I237" s="63" t="s">
        <v>385</v>
      </c>
      <c r="J237" s="63" t="s">
        <v>542</v>
      </c>
      <c r="K237" s="63" t="s">
        <v>612</v>
      </c>
      <c r="L237" s="63" t="s">
        <v>1506</v>
      </c>
      <c r="M237" s="63" t="s">
        <v>1507</v>
      </c>
      <c r="N237" s="63" t="s">
        <v>1508</v>
      </c>
      <c r="O237" s="63" t="s">
        <v>1507</v>
      </c>
      <c r="P237" s="63" t="s">
        <v>1508</v>
      </c>
      <c r="Q237" s="63">
        <v>1</v>
      </c>
      <c r="R237" s="63" t="s">
        <v>613</v>
      </c>
      <c r="S237" s="63" t="s">
        <v>523</v>
      </c>
      <c r="T237" s="63" t="s">
        <v>524</v>
      </c>
      <c r="U237" s="63" t="s">
        <v>525</v>
      </c>
      <c r="V237" s="63" t="s">
        <v>542</v>
      </c>
      <c r="W237" s="63" t="s">
        <v>566</v>
      </c>
      <c r="X237" s="63" t="s">
        <v>542</v>
      </c>
      <c r="Y237" s="63">
        <v>3243570</v>
      </c>
      <c r="Z237" s="63">
        <v>3432511</v>
      </c>
      <c r="AA237" s="63">
        <v>3243570</v>
      </c>
      <c r="AB237" s="64">
        <v>41770</v>
      </c>
      <c r="AC237" s="64">
        <v>41923</v>
      </c>
      <c r="AD237" s="64">
        <v>43440.833425925928</v>
      </c>
      <c r="AE237" s="63" t="s">
        <v>545</v>
      </c>
      <c r="AF237" s="63" t="s">
        <v>535</v>
      </c>
      <c r="AG237" s="63" t="s">
        <v>592</v>
      </c>
      <c r="AH237" s="64">
        <v>44299.562094907407</v>
      </c>
      <c r="AI237" s="64">
        <v>44299.564363425925</v>
      </c>
      <c r="AJ237" s="64" t="s">
        <v>486</v>
      </c>
      <c r="AK237" s="27"/>
      <c r="AL237" s="27"/>
      <c r="AM237" s="24" t="str">
        <f>IF(AG237="","",IFERROR(VLOOKUP($AG237,Listas!$C$1:$D$1000,2,0),"No existe"))</f>
        <v>No existe</v>
      </c>
      <c r="AN237" s="3">
        <f>IF(OR(AH237="",AI237=""),0,NETWORKDAYS.INTL(AH237,AI237,1,Listas!$A$2:$A$19)-1)</f>
        <v>0</v>
      </c>
      <c r="AO237" s="16" t="str">
        <f>IF(OR(AM237="",AM237="No existe"),"No",IF(AN237&gt;=VLOOKUP(AM237,Tabla!$C$5:$I$23,7,0),"Si","No"))</f>
        <v>No</v>
      </c>
      <c r="AP237" s="3">
        <f>IF(OR(AM237="",AM237="No existe"),0,IF(AN237=0,0,IF(AN237&gt;=VLOOKUP(AM237,Tabla!$C$5:$I$23,7,0),AN237-VLOOKUP(AM237,Tabla!$C$5:$I$23,7,0),0)+1))</f>
        <v>0</v>
      </c>
      <c r="AQ237" s="4">
        <f t="shared" si="28"/>
        <v>0</v>
      </c>
      <c r="AR237" s="4">
        <f t="shared" si="29"/>
        <v>0</v>
      </c>
      <c r="AS237" s="4">
        <f t="shared" si="30"/>
        <v>0</v>
      </c>
      <c r="AT237" s="4">
        <f t="shared" si="31"/>
        <v>0</v>
      </c>
      <c r="AU237" s="4">
        <f t="shared" si="32"/>
        <v>0</v>
      </c>
      <c r="AV237" s="4">
        <f t="shared" si="33"/>
        <v>0</v>
      </c>
      <c r="AW237" s="4"/>
      <c r="AX237" s="4"/>
      <c r="AY237" s="4">
        <f t="shared" si="34"/>
        <v>0</v>
      </c>
      <c r="AZ237" s="5">
        <v>37080</v>
      </c>
      <c r="BA237" s="6">
        <f t="shared" si="35"/>
        <v>0</v>
      </c>
      <c r="BB237" s="3">
        <f>IF(OR(AM237="",AM237="No existe"),0,IF(AP237&lt;=VLOOKUP(AM237,Tabla!$C$5:$I$23,2,0),1,2))</f>
        <v>0</v>
      </c>
    </row>
    <row r="238" spans="1:54" ht="15.75" hidden="1">
      <c r="A238" s="13">
        <f t="shared" si="36"/>
        <v>233</v>
      </c>
      <c r="B238" s="62" t="s">
        <v>1971</v>
      </c>
      <c r="C238" s="63" t="s">
        <v>1972</v>
      </c>
      <c r="D238" s="63" t="s">
        <v>385</v>
      </c>
      <c r="E238" s="63" t="s">
        <v>1973</v>
      </c>
      <c r="F238" s="63" t="s">
        <v>1974</v>
      </c>
      <c r="G238" s="63">
        <v>12409</v>
      </c>
      <c r="H238" s="63" t="s">
        <v>486</v>
      </c>
      <c r="I238" s="63" t="s">
        <v>385</v>
      </c>
      <c r="J238" s="63" t="s">
        <v>542</v>
      </c>
      <c r="K238" s="63" t="s">
        <v>543</v>
      </c>
      <c r="L238" s="63" t="s">
        <v>1974</v>
      </c>
      <c r="M238" s="63" t="s">
        <v>1975</v>
      </c>
      <c r="N238" s="63" t="s">
        <v>1976</v>
      </c>
      <c r="O238" s="63" t="s">
        <v>1975</v>
      </c>
      <c r="P238" s="63" t="s">
        <v>1976</v>
      </c>
      <c r="Q238" s="63">
        <v>1</v>
      </c>
      <c r="R238" s="63" t="s">
        <v>1546</v>
      </c>
      <c r="S238" s="63" t="s">
        <v>523</v>
      </c>
      <c r="T238" s="63" t="s">
        <v>524</v>
      </c>
      <c r="U238" s="63" t="s">
        <v>525</v>
      </c>
      <c r="V238" s="63" t="s">
        <v>542</v>
      </c>
      <c r="W238" s="63" t="s">
        <v>544</v>
      </c>
      <c r="X238" s="63" t="s">
        <v>542</v>
      </c>
      <c r="Y238" s="63">
        <v>18974301</v>
      </c>
      <c r="Z238" s="63">
        <v>18165221</v>
      </c>
      <c r="AA238" s="63">
        <v>18974301</v>
      </c>
      <c r="AB238" s="64">
        <v>42992</v>
      </c>
      <c r="AC238" s="64">
        <v>42776</v>
      </c>
      <c r="AD238" s="64">
        <v>43440.855497685188</v>
      </c>
      <c r="AE238" s="63" t="s">
        <v>671</v>
      </c>
      <c r="AF238" s="63" t="s">
        <v>535</v>
      </c>
      <c r="AG238" s="63" t="s">
        <v>45</v>
      </c>
      <c r="AH238" s="64">
        <v>44299.425474537034</v>
      </c>
      <c r="AI238" s="64">
        <v>44299.422453703701</v>
      </c>
      <c r="AJ238" s="64" t="s">
        <v>486</v>
      </c>
      <c r="AK238" s="27"/>
      <c r="AL238" s="27"/>
      <c r="AM238" s="24" t="str">
        <f>IF(AG238="","",IFERROR(VLOOKUP($AG238,Listas!$C$1:$D$1000,2,0),"No existe"))</f>
        <v>ACTUACIONES</v>
      </c>
      <c r="AN238" s="3">
        <f>IF(OR(AH238="",AI238=""),0,NETWORKDAYS.INTL(AH238,AI238,1,Listas!$A$2:$A$19)-1)</f>
        <v>0</v>
      </c>
      <c r="AO238" s="16" t="str">
        <f>IF(OR(AM238="",AM238="No existe"),"No",IF(AN238&gt;=VLOOKUP(AM238,Tabla!$C$5:$I$23,7,0),"Si","No"))</f>
        <v>No</v>
      </c>
      <c r="AP238" s="3">
        <f>IF(OR(AM238="",AM238="No existe"),0,IF(AN238=0,0,IF(AN238&gt;=VLOOKUP(AM238,Tabla!$C$5:$I$23,7,0),AN238-VLOOKUP(AM238,Tabla!$C$5:$I$23,7,0),0)+1))</f>
        <v>0</v>
      </c>
      <c r="AQ238" s="4">
        <f t="shared" si="28"/>
        <v>0</v>
      </c>
      <c r="AR238" s="4">
        <f t="shared" si="29"/>
        <v>0</v>
      </c>
      <c r="AS238" s="4">
        <f t="shared" si="30"/>
        <v>0</v>
      </c>
      <c r="AT238" s="4">
        <f t="shared" si="31"/>
        <v>0</v>
      </c>
      <c r="AU238" s="4">
        <f t="shared" si="32"/>
        <v>0</v>
      </c>
      <c r="AV238" s="4">
        <f t="shared" si="33"/>
        <v>0</v>
      </c>
      <c r="AW238" s="4"/>
      <c r="AX238" s="4"/>
      <c r="AY238" s="4">
        <f t="shared" si="34"/>
        <v>0</v>
      </c>
      <c r="AZ238" s="5">
        <v>37080</v>
      </c>
      <c r="BA238" s="6">
        <f t="shared" si="35"/>
        <v>0</v>
      </c>
      <c r="BB238" s="3">
        <f>IF(OR(AM238="",AM238="No existe"),0,IF(AP238&lt;=VLOOKUP(AM238,Tabla!$C$5:$I$23,2,0),1,2))</f>
        <v>1</v>
      </c>
    </row>
    <row r="239" spans="1:54" ht="15.75" hidden="1">
      <c r="A239" s="13">
        <f t="shared" si="36"/>
        <v>234</v>
      </c>
      <c r="B239" s="62" t="s">
        <v>2088</v>
      </c>
      <c r="C239" s="63" t="s">
        <v>2089</v>
      </c>
      <c r="D239" s="63" t="s">
        <v>384</v>
      </c>
      <c r="E239" s="63" t="s">
        <v>2090</v>
      </c>
      <c r="F239" s="63" t="s">
        <v>2091</v>
      </c>
      <c r="G239" s="63">
        <v>32547</v>
      </c>
      <c r="H239" s="63" t="s">
        <v>385</v>
      </c>
      <c r="I239" s="63" t="s">
        <v>385</v>
      </c>
      <c r="J239" s="63" t="s">
        <v>537</v>
      </c>
      <c r="K239" s="63" t="s">
        <v>538</v>
      </c>
      <c r="L239" s="63" t="s">
        <v>2091</v>
      </c>
      <c r="M239" s="63" t="s">
        <v>2092</v>
      </c>
      <c r="N239" s="63" t="s">
        <v>2093</v>
      </c>
      <c r="O239" s="63" t="s">
        <v>2092</v>
      </c>
      <c r="P239" s="63" t="s">
        <v>2093</v>
      </c>
      <c r="Q239" s="63">
        <v>1</v>
      </c>
      <c r="R239" s="63" t="s">
        <v>540</v>
      </c>
      <c r="S239" s="63" t="s">
        <v>523</v>
      </c>
      <c r="T239" s="63" t="s">
        <v>524</v>
      </c>
      <c r="U239" s="63" t="s">
        <v>525</v>
      </c>
      <c r="V239" s="63" t="s">
        <v>526</v>
      </c>
      <c r="W239" s="63" t="s">
        <v>544</v>
      </c>
      <c r="X239" s="63" t="s">
        <v>537</v>
      </c>
      <c r="Y239" s="63">
        <v>74741481</v>
      </c>
      <c r="Z239" s="63">
        <v>70676300</v>
      </c>
      <c r="AA239" s="63">
        <v>74741481</v>
      </c>
      <c r="AB239" s="64">
        <v>43578</v>
      </c>
      <c r="AC239" s="64">
        <v>43584</v>
      </c>
      <c r="AD239" s="64">
        <v>43601.431192129632</v>
      </c>
      <c r="AE239" s="63" t="s">
        <v>747</v>
      </c>
      <c r="AF239" s="63" t="s">
        <v>528</v>
      </c>
      <c r="AG239" s="63" t="s">
        <v>529</v>
      </c>
      <c r="AH239" s="64">
        <v>44298.863888888889</v>
      </c>
      <c r="AI239" s="64">
        <v>44300.860717592594</v>
      </c>
      <c r="AJ239" s="64" t="s">
        <v>486</v>
      </c>
      <c r="AK239" s="27"/>
      <c r="AL239" s="27"/>
      <c r="AM239" s="24" t="str">
        <f>IF(AG239="","",IFERROR(VLOOKUP($AG239,Listas!$C$1:$D$1000,2,0),"No existe"))</f>
        <v>No existe</v>
      </c>
      <c r="AN239" s="3">
        <f>IF(OR(AH239="",AI239=""),0,NETWORKDAYS.INTL(AH239,AI239,1,Listas!$A$2:$A$19)-1)</f>
        <v>2</v>
      </c>
      <c r="AO239" s="16" t="str">
        <f>IF(OR(AM239="",AM239="No existe"),"No",IF(AN239&gt;=VLOOKUP(AM239,Tabla!$C$5:$I$23,7,0),"Si","No"))</f>
        <v>No</v>
      </c>
      <c r="AP239" s="3">
        <f>IF(OR(AM239="",AM239="No existe"),0,IF(AN239=0,0,IF(AN239&gt;=VLOOKUP(AM239,Tabla!$C$5:$I$23,7,0),AN239-VLOOKUP(AM239,Tabla!$C$5:$I$23,7,0),0)+1))</f>
        <v>0</v>
      </c>
      <c r="AQ239" s="4">
        <f t="shared" si="28"/>
        <v>0</v>
      </c>
      <c r="AR239" s="4">
        <f t="shared" si="29"/>
        <v>0</v>
      </c>
      <c r="AS239" s="4">
        <f t="shared" si="30"/>
        <v>0</v>
      </c>
      <c r="AT239" s="4">
        <f t="shared" si="31"/>
        <v>0</v>
      </c>
      <c r="AU239" s="4">
        <f t="shared" si="32"/>
        <v>0</v>
      </c>
      <c r="AV239" s="4">
        <f t="shared" si="33"/>
        <v>0</v>
      </c>
      <c r="AW239" s="4"/>
      <c r="AX239" s="4"/>
      <c r="AY239" s="4">
        <f t="shared" si="34"/>
        <v>0</v>
      </c>
      <c r="AZ239" s="5">
        <v>37080</v>
      </c>
      <c r="BA239" s="6">
        <f t="shared" si="35"/>
        <v>0</v>
      </c>
      <c r="BB239" s="3">
        <f>IF(OR(AM239="",AM239="No existe"),0,IF(AP239&lt;=VLOOKUP(AM239,Tabla!$C$5:$I$23,2,0),1,2))</f>
        <v>0</v>
      </c>
    </row>
    <row r="240" spans="1:54" ht="15.75" hidden="1">
      <c r="A240" s="13">
        <f t="shared" si="36"/>
        <v>235</v>
      </c>
      <c r="B240" s="62" t="s">
        <v>2094</v>
      </c>
      <c r="C240" s="63" t="s">
        <v>2095</v>
      </c>
      <c r="D240" s="63" t="s">
        <v>384</v>
      </c>
      <c r="E240" s="63" t="s">
        <v>2096</v>
      </c>
      <c r="F240" s="63" t="s">
        <v>2097</v>
      </c>
      <c r="G240" s="63">
        <v>12512</v>
      </c>
      <c r="H240" s="63" t="s">
        <v>486</v>
      </c>
      <c r="I240" s="63" t="s">
        <v>385</v>
      </c>
      <c r="J240" s="63" t="s">
        <v>1242</v>
      </c>
      <c r="K240" s="63" t="s">
        <v>486</v>
      </c>
      <c r="L240" s="63" t="s">
        <v>2097</v>
      </c>
      <c r="M240" s="63" t="s">
        <v>2098</v>
      </c>
      <c r="N240" s="63" t="s">
        <v>2099</v>
      </c>
      <c r="O240" s="63" t="s">
        <v>2098</v>
      </c>
      <c r="P240" s="63" t="s">
        <v>2099</v>
      </c>
      <c r="Q240" s="63">
        <v>1</v>
      </c>
      <c r="R240" s="63" t="s">
        <v>675</v>
      </c>
      <c r="S240" s="63" t="s">
        <v>523</v>
      </c>
      <c r="T240" s="63" t="s">
        <v>524</v>
      </c>
      <c r="U240" s="63" t="s">
        <v>525</v>
      </c>
      <c r="V240" s="63" t="s">
        <v>526</v>
      </c>
      <c r="W240" s="63" t="s">
        <v>544</v>
      </c>
      <c r="X240" s="63" t="s">
        <v>1242</v>
      </c>
      <c r="Y240" s="63">
        <v>6171752</v>
      </c>
      <c r="Z240" s="63">
        <v>0</v>
      </c>
      <c r="AA240" s="63">
        <v>6171752</v>
      </c>
      <c r="AB240" s="64">
        <v>43173</v>
      </c>
      <c r="AC240" s="64">
        <v>43193</v>
      </c>
      <c r="AD240" s="64">
        <v>43440.863229166665</v>
      </c>
      <c r="AE240" s="63" t="s">
        <v>701</v>
      </c>
      <c r="AF240" s="63" t="s">
        <v>528</v>
      </c>
      <c r="AG240" s="63" t="s">
        <v>45</v>
      </c>
      <c r="AH240" s="64">
        <v>44298.86041666667</v>
      </c>
      <c r="AI240" s="64">
        <v>44300.857766203706</v>
      </c>
      <c r="AJ240" s="64" t="s">
        <v>486</v>
      </c>
      <c r="AK240" s="27"/>
      <c r="AL240" s="27"/>
      <c r="AM240" s="24" t="str">
        <f>IF(AG240="","",IFERROR(VLOOKUP($AG240,Listas!$C$1:$D$1000,2,0),"No existe"))</f>
        <v>ACTUACIONES</v>
      </c>
      <c r="AN240" s="3">
        <f>IF(OR(AH240="",AI240=""),0,NETWORKDAYS.INTL(AH240,AI240,1,Listas!$A$2:$A$19)-1)</f>
        <v>2</v>
      </c>
      <c r="AO240" s="16" t="str">
        <f>IF(OR(AM240="",AM240="No existe"),"No",IF(AN240&gt;=VLOOKUP(AM240,Tabla!$C$5:$I$23,7,0),"Si","No"))</f>
        <v>No</v>
      </c>
      <c r="AP240" s="3">
        <f>IF(OR(AM240="",AM240="No existe"),0,IF(AN240=0,0,IF(AN240&gt;=VLOOKUP(AM240,Tabla!$C$5:$I$23,7,0),AN240-VLOOKUP(AM240,Tabla!$C$5:$I$23,7,0),0)+1))</f>
        <v>1</v>
      </c>
      <c r="AQ240" s="4">
        <f t="shared" si="28"/>
        <v>0</v>
      </c>
      <c r="AR240" s="4">
        <f t="shared" si="29"/>
        <v>0</v>
      </c>
      <c r="AS240" s="4">
        <f t="shared" si="30"/>
        <v>0</v>
      </c>
      <c r="AT240" s="4">
        <f t="shared" si="31"/>
        <v>0</v>
      </c>
      <c r="AU240" s="4">
        <f t="shared" si="32"/>
        <v>0</v>
      </c>
      <c r="AV240" s="4">
        <f t="shared" si="33"/>
        <v>0</v>
      </c>
      <c r="AW240" s="4"/>
      <c r="AX240" s="4"/>
      <c r="AY240" s="4">
        <f t="shared" si="34"/>
        <v>0</v>
      </c>
      <c r="AZ240" s="5">
        <v>37080</v>
      </c>
      <c r="BA240" s="6">
        <f t="shared" si="35"/>
        <v>0</v>
      </c>
      <c r="BB240" s="3">
        <f>IF(OR(AM240="",AM240="No existe"),0,IF(AP240&lt;=VLOOKUP(AM240,Tabla!$C$5:$I$23,2,0),1,2))</f>
        <v>1</v>
      </c>
    </row>
    <row r="241" spans="1:54" ht="15.75" hidden="1">
      <c r="A241" s="13">
        <f t="shared" si="36"/>
        <v>236</v>
      </c>
      <c r="B241" s="62" t="s">
        <v>1953</v>
      </c>
      <c r="C241" s="63" t="s">
        <v>1954</v>
      </c>
      <c r="D241" s="63" t="s">
        <v>385</v>
      </c>
      <c r="E241" s="63" t="s">
        <v>1955</v>
      </c>
      <c r="F241" s="63" t="s">
        <v>1956</v>
      </c>
      <c r="G241" s="63">
        <v>12318</v>
      </c>
      <c r="H241" s="63" t="s">
        <v>486</v>
      </c>
      <c r="I241" s="63" t="s">
        <v>385</v>
      </c>
      <c r="J241" s="63" t="s">
        <v>644</v>
      </c>
      <c r="K241" s="63" t="s">
        <v>486</v>
      </c>
      <c r="L241" s="63" t="s">
        <v>1956</v>
      </c>
      <c r="M241" s="63" t="s">
        <v>1957</v>
      </c>
      <c r="N241" s="63" t="s">
        <v>1958</v>
      </c>
      <c r="O241" s="63" t="s">
        <v>1957</v>
      </c>
      <c r="P241" s="63" t="s">
        <v>1958</v>
      </c>
      <c r="Q241" s="63">
        <v>1</v>
      </c>
      <c r="R241" s="63" t="s">
        <v>547</v>
      </c>
      <c r="S241" s="63" t="s">
        <v>523</v>
      </c>
      <c r="T241" s="63" t="s">
        <v>524</v>
      </c>
      <c r="U241" s="63" t="s">
        <v>525</v>
      </c>
      <c r="V241" s="63" t="s">
        <v>526</v>
      </c>
      <c r="W241" s="63" t="s">
        <v>544</v>
      </c>
      <c r="X241" s="63" t="s">
        <v>644</v>
      </c>
      <c r="Y241" s="63">
        <v>395695117</v>
      </c>
      <c r="Z241" s="63">
        <v>0</v>
      </c>
      <c r="AA241" s="63">
        <v>395695117</v>
      </c>
      <c r="AB241" s="64">
        <v>42692</v>
      </c>
      <c r="AC241" s="64">
        <v>42872</v>
      </c>
      <c r="AD241" s="64">
        <v>43440.848576388889</v>
      </c>
      <c r="AE241" s="63" t="s">
        <v>651</v>
      </c>
      <c r="AF241" s="63" t="s">
        <v>596</v>
      </c>
      <c r="AG241" s="63" t="s">
        <v>37</v>
      </c>
      <c r="AH241" s="64">
        <v>44298.856249999997</v>
      </c>
      <c r="AI241" s="64">
        <v>44298.854583333334</v>
      </c>
      <c r="AJ241" s="64" t="s">
        <v>486</v>
      </c>
      <c r="AK241" s="27"/>
      <c r="AL241" s="27"/>
      <c r="AM241" s="24" t="str">
        <f>IF(AG241="","",IFERROR(VLOOKUP($AG241,Listas!$C$1:$D$1000,2,0),"No existe"))</f>
        <v>ACTUACIONES</v>
      </c>
      <c r="AN241" s="3">
        <f>IF(OR(AH241="",AI241=""),0,NETWORKDAYS.INTL(AH241,AI241,1,Listas!$A$2:$A$19)-1)</f>
        <v>0</v>
      </c>
      <c r="AO241" s="16" t="str">
        <f>IF(OR(AM241="",AM241="No existe"),"No",IF(AN241&gt;=VLOOKUP(AM241,Tabla!$C$5:$I$23,7,0),"Si","No"))</f>
        <v>No</v>
      </c>
      <c r="AP241" s="3">
        <f>IF(OR(AM241="",AM241="No existe"),0,IF(AN241=0,0,IF(AN241&gt;=VLOOKUP(AM241,Tabla!$C$5:$I$23,7,0),AN241-VLOOKUP(AM241,Tabla!$C$5:$I$23,7,0),0)+1))</f>
        <v>0</v>
      </c>
      <c r="AQ241" s="4">
        <f t="shared" si="28"/>
        <v>0</v>
      </c>
      <c r="AR241" s="4">
        <f t="shared" si="29"/>
        <v>0</v>
      </c>
      <c r="AS241" s="4">
        <f t="shared" si="30"/>
        <v>0</v>
      </c>
      <c r="AT241" s="4">
        <f t="shared" si="31"/>
        <v>0</v>
      </c>
      <c r="AU241" s="4">
        <f t="shared" si="32"/>
        <v>0</v>
      </c>
      <c r="AV241" s="4">
        <f t="shared" si="33"/>
        <v>0</v>
      </c>
      <c r="AW241" s="4"/>
      <c r="AX241" s="4"/>
      <c r="AY241" s="4">
        <f t="shared" si="34"/>
        <v>0</v>
      </c>
      <c r="AZ241" s="5">
        <v>37080</v>
      </c>
      <c r="BA241" s="6">
        <f t="shared" si="35"/>
        <v>0</v>
      </c>
      <c r="BB241" s="3">
        <f>IF(OR(AM241="",AM241="No existe"),0,IF(AP241&lt;=VLOOKUP(AM241,Tabla!$C$5:$I$23,2,0),1,2))</f>
        <v>1</v>
      </c>
    </row>
    <row r="242" spans="1:54" ht="15.75" hidden="1">
      <c r="A242" s="13">
        <f t="shared" si="36"/>
        <v>237</v>
      </c>
      <c r="B242" s="62" t="s">
        <v>1580</v>
      </c>
      <c r="C242" s="63" t="s">
        <v>1581</v>
      </c>
      <c r="D242" s="63" t="s">
        <v>385</v>
      </c>
      <c r="E242" s="63" t="s">
        <v>1582</v>
      </c>
      <c r="F242" s="63" t="s">
        <v>1583</v>
      </c>
      <c r="G242" s="63">
        <v>12167</v>
      </c>
      <c r="H242" s="63" t="s">
        <v>486</v>
      </c>
      <c r="I242" s="63" t="s">
        <v>385</v>
      </c>
      <c r="J242" s="63" t="s">
        <v>542</v>
      </c>
      <c r="K242" s="63" t="s">
        <v>543</v>
      </c>
      <c r="L242" s="63" t="s">
        <v>1583</v>
      </c>
      <c r="M242" s="63" t="s">
        <v>1584</v>
      </c>
      <c r="N242" s="63" t="s">
        <v>1585</v>
      </c>
      <c r="O242" s="63" t="s">
        <v>1584</v>
      </c>
      <c r="P242" s="63" t="s">
        <v>1585</v>
      </c>
      <c r="Q242" s="63">
        <v>1</v>
      </c>
      <c r="R242" s="63" t="s">
        <v>1586</v>
      </c>
      <c r="S242" s="63" t="s">
        <v>523</v>
      </c>
      <c r="T242" s="63" t="s">
        <v>524</v>
      </c>
      <c r="U242" s="63" t="s">
        <v>525</v>
      </c>
      <c r="V242" s="63" t="s">
        <v>542</v>
      </c>
      <c r="W242" s="63" t="s">
        <v>544</v>
      </c>
      <c r="X242" s="63" t="s">
        <v>542</v>
      </c>
      <c r="Y242" s="63">
        <v>51306000</v>
      </c>
      <c r="Z242" s="63">
        <v>53600836</v>
      </c>
      <c r="AA242" s="63">
        <v>51306000</v>
      </c>
      <c r="AB242" s="64">
        <v>41898</v>
      </c>
      <c r="AC242" s="64">
        <v>42209</v>
      </c>
      <c r="AD242" s="64">
        <v>43440.83730324074</v>
      </c>
      <c r="AE242" s="63" t="s">
        <v>584</v>
      </c>
      <c r="AF242" s="63" t="s">
        <v>535</v>
      </c>
      <c r="AG242" s="63" t="s">
        <v>700</v>
      </c>
      <c r="AH242" s="64">
        <v>44298.844976851855</v>
      </c>
      <c r="AI242" s="64">
        <v>44298.84165509259</v>
      </c>
      <c r="AJ242" s="64" t="s">
        <v>486</v>
      </c>
      <c r="AK242" s="27"/>
      <c r="AL242" s="27"/>
      <c r="AM242" s="24" t="str">
        <f>IF(AG242="","",IFERROR(VLOOKUP($AG242,Listas!$C$1:$D$1000,2,0),"No existe"))</f>
        <v>No existe</v>
      </c>
      <c r="AN242" s="3">
        <f>IF(OR(AH242="",AI242=""),0,NETWORKDAYS.INTL(AH242,AI242,1,Listas!$A$2:$A$19)-1)</f>
        <v>0</v>
      </c>
      <c r="AO242" s="16" t="str">
        <f>IF(OR(AM242="",AM242="No existe"),"No",IF(AN242&gt;=VLOOKUP(AM242,Tabla!$C$5:$I$23,7,0),"Si","No"))</f>
        <v>No</v>
      </c>
      <c r="AP242" s="3">
        <f>IF(OR(AM242="",AM242="No existe"),0,IF(AN242=0,0,IF(AN242&gt;=VLOOKUP(AM242,Tabla!$C$5:$I$23,7,0),AN242-VLOOKUP(AM242,Tabla!$C$5:$I$23,7,0),0)+1))</f>
        <v>0</v>
      </c>
      <c r="AQ242" s="4">
        <f t="shared" si="28"/>
        <v>0</v>
      </c>
      <c r="AR242" s="4">
        <f t="shared" si="29"/>
        <v>0</v>
      </c>
      <c r="AS242" s="4">
        <f t="shared" si="30"/>
        <v>0</v>
      </c>
      <c r="AT242" s="4">
        <f t="shared" si="31"/>
        <v>0</v>
      </c>
      <c r="AU242" s="4">
        <f t="shared" si="32"/>
        <v>0</v>
      </c>
      <c r="AV242" s="4">
        <f t="shared" si="33"/>
        <v>0</v>
      </c>
      <c r="AW242" s="4"/>
      <c r="AX242" s="4"/>
      <c r="AY242" s="4">
        <f t="shared" si="34"/>
        <v>0</v>
      </c>
      <c r="AZ242" s="5">
        <v>37080</v>
      </c>
      <c r="BA242" s="6">
        <f t="shared" si="35"/>
        <v>0</v>
      </c>
      <c r="BB242" s="3">
        <f>IF(OR(AM242="",AM242="No existe"),0,IF(AP242&lt;=VLOOKUP(AM242,Tabla!$C$5:$I$23,2,0),1,2))</f>
        <v>0</v>
      </c>
    </row>
    <row r="243" spans="1:54" ht="15.75" hidden="1">
      <c r="A243" s="13">
        <f t="shared" si="36"/>
        <v>238</v>
      </c>
      <c r="B243" s="62" t="s">
        <v>1971</v>
      </c>
      <c r="C243" s="63" t="s">
        <v>1972</v>
      </c>
      <c r="D243" s="63" t="s">
        <v>385</v>
      </c>
      <c r="E243" s="63" t="s">
        <v>1973</v>
      </c>
      <c r="F243" s="63" t="s">
        <v>1974</v>
      </c>
      <c r="G243" s="63">
        <v>12409</v>
      </c>
      <c r="H243" s="63" t="s">
        <v>486</v>
      </c>
      <c r="I243" s="63" t="s">
        <v>385</v>
      </c>
      <c r="J243" s="63" t="s">
        <v>542</v>
      </c>
      <c r="K243" s="63" t="s">
        <v>543</v>
      </c>
      <c r="L243" s="63" t="s">
        <v>1974</v>
      </c>
      <c r="M243" s="63" t="s">
        <v>1975</v>
      </c>
      <c r="N243" s="63" t="s">
        <v>1976</v>
      </c>
      <c r="O243" s="63" t="s">
        <v>1975</v>
      </c>
      <c r="P243" s="63" t="s">
        <v>1976</v>
      </c>
      <c r="Q243" s="63">
        <v>1</v>
      </c>
      <c r="R243" s="63" t="s">
        <v>1546</v>
      </c>
      <c r="S243" s="63" t="s">
        <v>523</v>
      </c>
      <c r="T243" s="63" t="s">
        <v>524</v>
      </c>
      <c r="U243" s="63" t="s">
        <v>525</v>
      </c>
      <c r="V243" s="63" t="s">
        <v>542</v>
      </c>
      <c r="W243" s="63" t="s">
        <v>544</v>
      </c>
      <c r="X243" s="63" t="s">
        <v>542</v>
      </c>
      <c r="Y243" s="63">
        <v>18974301</v>
      </c>
      <c r="Z243" s="63">
        <v>18165221</v>
      </c>
      <c r="AA243" s="63">
        <v>18974301</v>
      </c>
      <c r="AB243" s="64">
        <v>42992</v>
      </c>
      <c r="AC243" s="64">
        <v>42776</v>
      </c>
      <c r="AD243" s="64">
        <v>43440.855497685188</v>
      </c>
      <c r="AE243" s="63" t="s">
        <v>671</v>
      </c>
      <c r="AF243" s="63" t="s">
        <v>535</v>
      </c>
      <c r="AG243" s="63" t="s">
        <v>700</v>
      </c>
      <c r="AH243" s="64">
        <v>44298.840277777781</v>
      </c>
      <c r="AI243" s="64">
        <v>44298.836921296293</v>
      </c>
      <c r="AJ243" s="64" t="s">
        <v>486</v>
      </c>
      <c r="AK243" s="27"/>
      <c r="AL243" s="27"/>
      <c r="AM243" s="24" t="str">
        <f>IF(AG243="","",IFERROR(VLOOKUP($AG243,Listas!$C$1:$D$1000,2,0),"No existe"))</f>
        <v>No existe</v>
      </c>
      <c r="AN243" s="3">
        <f>IF(OR(AH243="",AI243=""),0,NETWORKDAYS.INTL(AH243,AI243,1,Listas!$A$2:$A$19)-1)</f>
        <v>0</v>
      </c>
      <c r="AO243" s="16" t="str">
        <f>IF(OR(AM243="",AM243="No existe"),"No",IF(AN243&gt;=VLOOKUP(AM243,Tabla!$C$5:$I$23,7,0),"Si","No"))</f>
        <v>No</v>
      </c>
      <c r="AP243" s="3">
        <f>IF(OR(AM243="",AM243="No existe"),0,IF(AN243=0,0,IF(AN243&gt;=VLOOKUP(AM243,Tabla!$C$5:$I$23,7,0),AN243-VLOOKUP(AM243,Tabla!$C$5:$I$23,7,0),0)+1))</f>
        <v>0</v>
      </c>
      <c r="AQ243" s="4">
        <f t="shared" si="28"/>
        <v>0</v>
      </c>
      <c r="AR243" s="4">
        <f t="shared" si="29"/>
        <v>0</v>
      </c>
      <c r="AS243" s="4">
        <f t="shared" si="30"/>
        <v>0</v>
      </c>
      <c r="AT243" s="4">
        <f t="shared" si="31"/>
        <v>0</v>
      </c>
      <c r="AU243" s="4">
        <f t="shared" si="32"/>
        <v>0</v>
      </c>
      <c r="AV243" s="4">
        <f t="shared" si="33"/>
        <v>0</v>
      </c>
      <c r="AW243" s="4"/>
      <c r="AX243" s="4"/>
      <c r="AY243" s="4">
        <f t="shared" si="34"/>
        <v>0</v>
      </c>
      <c r="AZ243" s="5">
        <v>37080</v>
      </c>
      <c r="BA243" s="6">
        <f t="shared" si="35"/>
        <v>0</v>
      </c>
      <c r="BB243" s="3">
        <f>IF(OR(AM243="",AM243="No existe"),0,IF(AP243&lt;=VLOOKUP(AM243,Tabla!$C$5:$I$23,2,0),1,2))</f>
        <v>0</v>
      </c>
    </row>
    <row r="244" spans="1:54" ht="15.75" hidden="1">
      <c r="A244" s="13">
        <f t="shared" si="36"/>
        <v>239</v>
      </c>
      <c r="B244" s="62" t="s">
        <v>904</v>
      </c>
      <c r="C244" s="63" t="s">
        <v>905</v>
      </c>
      <c r="D244" s="63" t="s">
        <v>385</v>
      </c>
      <c r="E244" s="63" t="s">
        <v>906</v>
      </c>
      <c r="F244" s="63" t="s">
        <v>907</v>
      </c>
      <c r="G244" s="63">
        <v>3849</v>
      </c>
      <c r="H244" s="63" t="s">
        <v>486</v>
      </c>
      <c r="I244" s="63" t="s">
        <v>385</v>
      </c>
      <c r="J244" s="63" t="s">
        <v>542</v>
      </c>
      <c r="K244" s="63" t="s">
        <v>543</v>
      </c>
      <c r="L244" s="63" t="s">
        <v>907</v>
      </c>
      <c r="M244" s="63" t="s">
        <v>908</v>
      </c>
      <c r="N244" s="63" t="s">
        <v>909</v>
      </c>
      <c r="O244" s="63" t="s">
        <v>908</v>
      </c>
      <c r="P244" s="63" t="s">
        <v>909</v>
      </c>
      <c r="Q244" s="63">
        <v>1</v>
      </c>
      <c r="R244" s="63" t="s">
        <v>547</v>
      </c>
      <c r="S244" s="63" t="s">
        <v>523</v>
      </c>
      <c r="T244" s="63" t="s">
        <v>524</v>
      </c>
      <c r="U244" s="63" t="s">
        <v>525</v>
      </c>
      <c r="V244" s="63" t="s">
        <v>542</v>
      </c>
      <c r="W244" s="63" t="s">
        <v>544</v>
      </c>
      <c r="X244" s="63" t="s">
        <v>542</v>
      </c>
      <c r="Y244" s="63">
        <v>36480942</v>
      </c>
      <c r="Z244" s="63">
        <v>36339659</v>
      </c>
      <c r="AA244" s="63">
        <v>36480942</v>
      </c>
      <c r="AB244" s="64">
        <v>42103</v>
      </c>
      <c r="AC244" s="64">
        <v>42489</v>
      </c>
      <c r="AD244" s="64">
        <v>43436.238645833335</v>
      </c>
      <c r="AE244" s="63" t="s">
        <v>588</v>
      </c>
      <c r="AF244" s="63" t="s">
        <v>535</v>
      </c>
      <c r="AG244" s="63" t="s">
        <v>45</v>
      </c>
      <c r="AH244" s="64">
        <v>44298.838888888888</v>
      </c>
      <c r="AI244" s="64">
        <v>44299.835925925923</v>
      </c>
      <c r="AJ244" s="64" t="s">
        <v>486</v>
      </c>
      <c r="AK244" s="27"/>
      <c r="AL244" s="27"/>
      <c r="AM244" s="24" t="str">
        <f>IF(AG244="","",IFERROR(VLOOKUP($AG244,Listas!$C$1:$D$1000,2,0),"No existe"))</f>
        <v>ACTUACIONES</v>
      </c>
      <c r="AN244" s="3">
        <f>IF(OR(AH244="",AI244=""),0,NETWORKDAYS.INTL(AH244,AI244,1,Listas!$A$2:$A$19)-1)</f>
        <v>1</v>
      </c>
      <c r="AO244" s="16" t="str">
        <f>IF(OR(AM244="",AM244="No existe"),"No",IF(AN244&gt;=VLOOKUP(AM244,Tabla!$C$5:$I$23,7,0),"Si","No"))</f>
        <v>No</v>
      </c>
      <c r="AP244" s="3">
        <f>IF(OR(AM244="",AM244="No existe"),0,IF(AN244=0,0,IF(AN244&gt;=VLOOKUP(AM244,Tabla!$C$5:$I$23,7,0),AN244-VLOOKUP(AM244,Tabla!$C$5:$I$23,7,0),0)+1))</f>
        <v>1</v>
      </c>
      <c r="AQ244" s="4">
        <f t="shared" si="28"/>
        <v>0</v>
      </c>
      <c r="AR244" s="4">
        <f t="shared" si="29"/>
        <v>0</v>
      </c>
      <c r="AS244" s="4">
        <f t="shared" si="30"/>
        <v>0</v>
      </c>
      <c r="AT244" s="4">
        <f t="shared" si="31"/>
        <v>0</v>
      </c>
      <c r="AU244" s="4">
        <f t="shared" si="32"/>
        <v>0</v>
      </c>
      <c r="AV244" s="4">
        <f t="shared" si="33"/>
        <v>0</v>
      </c>
      <c r="AW244" s="4"/>
      <c r="AX244" s="4"/>
      <c r="AY244" s="4">
        <f t="shared" si="34"/>
        <v>0</v>
      </c>
      <c r="AZ244" s="5">
        <v>37080</v>
      </c>
      <c r="BA244" s="6">
        <f t="shared" si="35"/>
        <v>0</v>
      </c>
      <c r="BB244" s="3">
        <f>IF(OR(AM244="",AM244="No existe"),0,IF(AP244&lt;=VLOOKUP(AM244,Tabla!$C$5:$I$23,2,0),1,2))</f>
        <v>1</v>
      </c>
    </row>
    <row r="245" spans="1:54" ht="15.75" hidden="1">
      <c r="A245" s="13">
        <f t="shared" si="36"/>
        <v>240</v>
      </c>
      <c r="B245" s="62" t="s">
        <v>2100</v>
      </c>
      <c r="C245" s="63" t="s">
        <v>2101</v>
      </c>
      <c r="D245" s="63" t="s">
        <v>385</v>
      </c>
      <c r="E245" s="63" t="s">
        <v>2102</v>
      </c>
      <c r="F245" s="63" t="s">
        <v>2103</v>
      </c>
      <c r="G245" s="63">
        <v>12323</v>
      </c>
      <c r="H245" s="63" t="s">
        <v>486</v>
      </c>
      <c r="I245" s="63" t="s">
        <v>385</v>
      </c>
      <c r="J245" s="63" t="s">
        <v>542</v>
      </c>
      <c r="K245" s="63" t="s">
        <v>543</v>
      </c>
      <c r="L245" s="63" t="s">
        <v>2103</v>
      </c>
      <c r="M245" s="63" t="s">
        <v>2104</v>
      </c>
      <c r="N245" s="63" t="s">
        <v>2105</v>
      </c>
      <c r="O245" s="63" t="s">
        <v>2106</v>
      </c>
      <c r="P245" s="63" t="s">
        <v>2107</v>
      </c>
      <c r="Q245" s="63">
        <v>1</v>
      </c>
      <c r="R245" s="63" t="s">
        <v>547</v>
      </c>
      <c r="S245" s="63" t="s">
        <v>523</v>
      </c>
      <c r="T245" s="63" t="s">
        <v>524</v>
      </c>
      <c r="U245" s="63" t="s">
        <v>525</v>
      </c>
      <c r="V245" s="63" t="s">
        <v>542</v>
      </c>
      <c r="W245" s="63" t="s">
        <v>544</v>
      </c>
      <c r="X245" s="63" t="s">
        <v>542</v>
      </c>
      <c r="Y245" s="63">
        <v>5991035</v>
      </c>
      <c r="Z245" s="63">
        <v>4349298</v>
      </c>
      <c r="AA245" s="63">
        <v>5991035</v>
      </c>
      <c r="AB245" s="64">
        <v>42628</v>
      </c>
      <c r="AC245" s="64">
        <v>42789</v>
      </c>
      <c r="AD245" s="64">
        <v>43440.848946759259</v>
      </c>
      <c r="AE245" s="63" t="s">
        <v>651</v>
      </c>
      <c r="AF245" s="63" t="s">
        <v>596</v>
      </c>
      <c r="AG245" s="63" t="s">
        <v>368</v>
      </c>
      <c r="AH245" s="64">
        <v>44298.833634259259</v>
      </c>
      <c r="AI245" s="64">
        <v>44298.830925925926</v>
      </c>
      <c r="AJ245" s="64" t="s">
        <v>486</v>
      </c>
      <c r="AK245" s="27"/>
      <c r="AL245" s="27"/>
      <c r="AM245" s="24" t="str">
        <f>IF(AG245="","",IFERROR(VLOOKUP($AG245,Listas!$C$1:$D$1000,2,0),"No existe"))</f>
        <v>ACTUACIONES</v>
      </c>
      <c r="AN245" s="3">
        <f>IF(OR(AH245="",AI245=""),0,NETWORKDAYS.INTL(AH245,AI245,1,Listas!$A$2:$A$19)-1)</f>
        <v>0</v>
      </c>
      <c r="AO245" s="16" t="str">
        <f>IF(OR(AM245="",AM245="No existe"),"No",IF(AN245&gt;=VLOOKUP(AM245,Tabla!$C$5:$I$23,7,0),"Si","No"))</f>
        <v>No</v>
      </c>
      <c r="AP245" s="3">
        <f>IF(OR(AM245="",AM245="No existe"),0,IF(AN245=0,0,IF(AN245&gt;=VLOOKUP(AM245,Tabla!$C$5:$I$23,7,0),AN245-VLOOKUP(AM245,Tabla!$C$5:$I$23,7,0),0)+1))</f>
        <v>0</v>
      </c>
      <c r="AQ245" s="4">
        <f t="shared" si="28"/>
        <v>0</v>
      </c>
      <c r="AR245" s="4">
        <f t="shared" si="29"/>
        <v>0</v>
      </c>
      <c r="AS245" s="4">
        <f t="shared" si="30"/>
        <v>0</v>
      </c>
      <c r="AT245" s="4">
        <f t="shared" si="31"/>
        <v>0</v>
      </c>
      <c r="AU245" s="4">
        <f t="shared" si="32"/>
        <v>0</v>
      </c>
      <c r="AV245" s="4">
        <f t="shared" si="33"/>
        <v>0</v>
      </c>
      <c r="AW245" s="4"/>
      <c r="AX245" s="4"/>
      <c r="AY245" s="4">
        <f t="shared" si="34"/>
        <v>0</v>
      </c>
      <c r="AZ245" s="5">
        <v>37080</v>
      </c>
      <c r="BA245" s="6">
        <f t="shared" si="35"/>
        <v>0</v>
      </c>
      <c r="BB245" s="3">
        <f>IF(OR(AM245="",AM245="No existe"),0,IF(AP245&lt;=VLOOKUP(AM245,Tabla!$C$5:$I$23,2,0),1,2))</f>
        <v>1</v>
      </c>
    </row>
    <row r="246" spans="1:54" ht="15.75" hidden="1">
      <c r="A246" s="13">
        <f t="shared" si="36"/>
        <v>241</v>
      </c>
      <c r="B246" s="62" t="s">
        <v>410</v>
      </c>
      <c r="C246" s="63" t="s">
        <v>411</v>
      </c>
      <c r="D246" s="63" t="s">
        <v>385</v>
      </c>
      <c r="E246" s="63" t="s">
        <v>1209</v>
      </c>
      <c r="F246" s="63" t="s">
        <v>607</v>
      </c>
      <c r="G246" s="63">
        <v>12155</v>
      </c>
      <c r="H246" s="63" t="s">
        <v>486</v>
      </c>
      <c r="I246" s="63" t="s">
        <v>385</v>
      </c>
      <c r="J246" s="63" t="s">
        <v>542</v>
      </c>
      <c r="K246" s="63" t="s">
        <v>543</v>
      </c>
      <c r="L246" s="63" t="s">
        <v>607</v>
      </c>
      <c r="M246" s="63" t="s">
        <v>1210</v>
      </c>
      <c r="N246" s="63" t="s">
        <v>608</v>
      </c>
      <c r="O246" s="63" t="s">
        <v>1210</v>
      </c>
      <c r="P246" s="63" t="s">
        <v>608</v>
      </c>
      <c r="Q246" s="63">
        <v>1</v>
      </c>
      <c r="R246" s="63" t="s">
        <v>609</v>
      </c>
      <c r="S246" s="63" t="s">
        <v>523</v>
      </c>
      <c r="T246" s="63" t="s">
        <v>524</v>
      </c>
      <c r="U246" s="63" t="s">
        <v>525</v>
      </c>
      <c r="V246" s="63" t="s">
        <v>542</v>
      </c>
      <c r="W246" s="63" t="s">
        <v>544</v>
      </c>
      <c r="X246" s="63" t="s">
        <v>542</v>
      </c>
      <c r="Y246" s="63">
        <v>74886433</v>
      </c>
      <c r="Z246" s="63">
        <v>76482389</v>
      </c>
      <c r="AA246" s="63">
        <v>74886433</v>
      </c>
      <c r="AB246" s="64">
        <v>42310</v>
      </c>
      <c r="AC246" s="64">
        <v>42349</v>
      </c>
      <c r="AD246" s="64">
        <v>43440.836412037039</v>
      </c>
      <c r="AE246" s="63" t="s">
        <v>582</v>
      </c>
      <c r="AF246" s="63" t="s">
        <v>528</v>
      </c>
      <c r="AG246" s="63" t="s">
        <v>45</v>
      </c>
      <c r="AH246" s="64">
        <v>44298.832638888889</v>
      </c>
      <c r="AI246" s="64">
        <v>44299.831273148149</v>
      </c>
      <c r="AJ246" s="64" t="s">
        <v>486</v>
      </c>
      <c r="AK246" s="27"/>
      <c r="AL246" s="27"/>
      <c r="AM246" s="24" t="str">
        <f>IF(AG246="","",IFERROR(VLOOKUP($AG246,Listas!$C$1:$D$1000,2,0),"No existe"))</f>
        <v>ACTUACIONES</v>
      </c>
      <c r="AN246" s="3">
        <f>IF(OR(AH246="",AI246=""),0,NETWORKDAYS.INTL(AH246,AI246,1,Listas!$A$2:$A$19)-1)</f>
        <v>1</v>
      </c>
      <c r="AO246" s="16" t="str">
        <f>IF(OR(AM246="",AM246="No existe"),"No",IF(AN246&gt;=VLOOKUP(AM246,Tabla!$C$5:$I$23,7,0),"Si","No"))</f>
        <v>No</v>
      </c>
      <c r="AP246" s="3">
        <f>IF(OR(AM246="",AM246="No existe"),0,IF(AN246=0,0,IF(AN246&gt;=VLOOKUP(AM246,Tabla!$C$5:$I$23,7,0),AN246-VLOOKUP(AM246,Tabla!$C$5:$I$23,7,0),0)+1))</f>
        <v>1</v>
      </c>
      <c r="AQ246" s="4">
        <f t="shared" si="28"/>
        <v>0</v>
      </c>
      <c r="AR246" s="4">
        <f t="shared" si="29"/>
        <v>0</v>
      </c>
      <c r="AS246" s="4">
        <f t="shared" si="30"/>
        <v>0</v>
      </c>
      <c r="AT246" s="4">
        <f t="shared" si="31"/>
        <v>0</v>
      </c>
      <c r="AU246" s="4">
        <f t="shared" si="32"/>
        <v>0</v>
      </c>
      <c r="AV246" s="4">
        <f t="shared" si="33"/>
        <v>0</v>
      </c>
      <c r="AW246" s="4"/>
      <c r="AX246" s="4"/>
      <c r="AY246" s="4">
        <f t="shared" si="34"/>
        <v>0</v>
      </c>
      <c r="AZ246" s="5">
        <v>37080</v>
      </c>
      <c r="BA246" s="6">
        <f t="shared" si="35"/>
        <v>0</v>
      </c>
      <c r="BB246" s="3">
        <f>IF(OR(AM246="",AM246="No existe"),0,IF(AP246&lt;=VLOOKUP(AM246,Tabla!$C$5:$I$23,2,0),1,2))</f>
        <v>1</v>
      </c>
    </row>
    <row r="247" spans="1:54" ht="15.75" hidden="1">
      <c r="A247" s="13">
        <f t="shared" si="36"/>
        <v>242</v>
      </c>
      <c r="B247" s="62" t="s">
        <v>2100</v>
      </c>
      <c r="C247" s="63" t="s">
        <v>2101</v>
      </c>
      <c r="D247" s="63" t="s">
        <v>385</v>
      </c>
      <c r="E247" s="63" t="s">
        <v>2102</v>
      </c>
      <c r="F247" s="63" t="s">
        <v>2103</v>
      </c>
      <c r="G247" s="63">
        <v>12323</v>
      </c>
      <c r="H247" s="63" t="s">
        <v>486</v>
      </c>
      <c r="I247" s="63" t="s">
        <v>385</v>
      </c>
      <c r="J247" s="63" t="s">
        <v>542</v>
      </c>
      <c r="K247" s="63" t="s">
        <v>543</v>
      </c>
      <c r="L247" s="63" t="s">
        <v>2103</v>
      </c>
      <c r="M247" s="63" t="s">
        <v>2104</v>
      </c>
      <c r="N247" s="63" t="s">
        <v>2105</v>
      </c>
      <c r="O247" s="63" t="s">
        <v>2106</v>
      </c>
      <c r="P247" s="63" t="s">
        <v>2107</v>
      </c>
      <c r="Q247" s="63">
        <v>1</v>
      </c>
      <c r="R247" s="63" t="s">
        <v>547</v>
      </c>
      <c r="S247" s="63" t="s">
        <v>523</v>
      </c>
      <c r="T247" s="63" t="s">
        <v>524</v>
      </c>
      <c r="U247" s="63" t="s">
        <v>525</v>
      </c>
      <c r="V247" s="63" t="s">
        <v>542</v>
      </c>
      <c r="W247" s="63" t="s">
        <v>544</v>
      </c>
      <c r="X247" s="63" t="s">
        <v>542</v>
      </c>
      <c r="Y247" s="63">
        <v>5991035</v>
      </c>
      <c r="Z247" s="63">
        <v>4349298</v>
      </c>
      <c r="AA247" s="63">
        <v>5991035</v>
      </c>
      <c r="AB247" s="64">
        <v>42628</v>
      </c>
      <c r="AC247" s="64">
        <v>42789</v>
      </c>
      <c r="AD247" s="64">
        <v>43440.848946759259</v>
      </c>
      <c r="AE247" s="63" t="s">
        <v>651</v>
      </c>
      <c r="AF247" s="63" t="s">
        <v>596</v>
      </c>
      <c r="AG247" s="63" t="s">
        <v>652</v>
      </c>
      <c r="AH247" s="64">
        <v>44298.832118055558</v>
      </c>
      <c r="AI247" s="64">
        <v>44298.828958333332</v>
      </c>
      <c r="AJ247" s="64" t="s">
        <v>486</v>
      </c>
      <c r="AK247" s="27"/>
      <c r="AL247" s="27"/>
      <c r="AM247" s="24" t="str">
        <f>IF(AG247="","",IFERROR(VLOOKUP($AG247,Listas!$C$1:$D$1000,2,0),"No existe"))</f>
        <v>No existe</v>
      </c>
      <c r="AN247" s="3">
        <f>IF(OR(AH247="",AI247=""),0,NETWORKDAYS.INTL(AH247,AI247,1,Listas!$A$2:$A$19)-1)</f>
        <v>0</v>
      </c>
      <c r="AO247" s="16" t="str">
        <f>IF(OR(AM247="",AM247="No existe"),"No",IF(AN247&gt;=VLOOKUP(AM247,Tabla!$C$5:$I$23,7,0),"Si","No"))</f>
        <v>No</v>
      </c>
      <c r="AP247" s="3">
        <f>IF(OR(AM247="",AM247="No existe"),0,IF(AN247=0,0,IF(AN247&gt;=VLOOKUP(AM247,Tabla!$C$5:$I$23,7,0),AN247-VLOOKUP(AM247,Tabla!$C$5:$I$23,7,0),0)+1))</f>
        <v>0</v>
      </c>
      <c r="AQ247" s="4">
        <f t="shared" si="28"/>
        <v>0</v>
      </c>
      <c r="AR247" s="4">
        <f t="shared" si="29"/>
        <v>0</v>
      </c>
      <c r="AS247" s="4">
        <f t="shared" si="30"/>
        <v>0</v>
      </c>
      <c r="AT247" s="4">
        <f t="shared" si="31"/>
        <v>0</v>
      </c>
      <c r="AU247" s="4">
        <f t="shared" si="32"/>
        <v>0</v>
      </c>
      <c r="AV247" s="4">
        <f t="shared" si="33"/>
        <v>0</v>
      </c>
      <c r="AW247" s="4"/>
      <c r="AX247" s="4"/>
      <c r="AY247" s="4">
        <f t="shared" si="34"/>
        <v>0</v>
      </c>
      <c r="AZ247" s="5">
        <v>37080</v>
      </c>
      <c r="BA247" s="6">
        <f t="shared" si="35"/>
        <v>0</v>
      </c>
      <c r="BB247" s="3">
        <f>IF(OR(AM247="",AM247="No existe"),0,IF(AP247&lt;=VLOOKUP(AM247,Tabla!$C$5:$I$23,2,0),1,2))</f>
        <v>0</v>
      </c>
    </row>
    <row r="248" spans="1:54" ht="15.75" hidden="1">
      <c r="A248" s="13">
        <f t="shared" si="36"/>
        <v>243</v>
      </c>
      <c r="B248" s="62" t="s">
        <v>957</v>
      </c>
      <c r="C248" s="63" t="s">
        <v>958</v>
      </c>
      <c r="D248" s="63" t="s">
        <v>385</v>
      </c>
      <c r="E248" s="63" t="s">
        <v>959</v>
      </c>
      <c r="F248" s="63" t="s">
        <v>960</v>
      </c>
      <c r="G248" s="63">
        <v>12170</v>
      </c>
      <c r="H248" s="63" t="s">
        <v>486</v>
      </c>
      <c r="I248" s="63" t="s">
        <v>385</v>
      </c>
      <c r="J248" s="63" t="s">
        <v>542</v>
      </c>
      <c r="K248" s="63" t="s">
        <v>543</v>
      </c>
      <c r="L248" s="63" t="s">
        <v>960</v>
      </c>
      <c r="M248" s="63" t="s">
        <v>961</v>
      </c>
      <c r="N248" s="63" t="s">
        <v>962</v>
      </c>
      <c r="O248" s="63" t="s">
        <v>961</v>
      </c>
      <c r="P248" s="63" t="s">
        <v>962</v>
      </c>
      <c r="Q248" s="63">
        <v>1</v>
      </c>
      <c r="R248" s="63" t="s">
        <v>609</v>
      </c>
      <c r="S248" s="63" t="s">
        <v>523</v>
      </c>
      <c r="T248" s="63" t="s">
        <v>524</v>
      </c>
      <c r="U248" s="63" t="s">
        <v>525</v>
      </c>
      <c r="V248" s="63" t="s">
        <v>542</v>
      </c>
      <c r="W248" s="63" t="s">
        <v>544</v>
      </c>
      <c r="X248" s="63" t="s">
        <v>542</v>
      </c>
      <c r="Y248" s="63">
        <v>4582627</v>
      </c>
      <c r="Z248" s="63">
        <v>4607626</v>
      </c>
      <c r="AA248" s="63">
        <v>4582627</v>
      </c>
      <c r="AB248" s="64">
        <v>42135</v>
      </c>
      <c r="AC248" s="64">
        <v>42353</v>
      </c>
      <c r="AD248" s="64">
        <v>43440.837523148148</v>
      </c>
      <c r="AE248" s="63" t="s">
        <v>616</v>
      </c>
      <c r="AF248" s="63" t="s">
        <v>528</v>
      </c>
      <c r="AG248" s="63" t="s">
        <v>2108</v>
      </c>
      <c r="AH248" s="64">
        <v>44298.824849537035</v>
      </c>
      <c r="AI248" s="64">
        <v>44298.821770833332</v>
      </c>
      <c r="AJ248" s="64" t="s">
        <v>486</v>
      </c>
      <c r="AK248" s="27"/>
      <c r="AL248" s="27"/>
      <c r="AM248" s="24" t="str">
        <f>IF(AG248="","",IFERROR(VLOOKUP($AG248,Listas!$C$1:$D$1000,2,0),"No existe"))</f>
        <v>No existe</v>
      </c>
      <c r="AN248" s="3">
        <f>IF(OR(AH248="",AI248=""),0,NETWORKDAYS.INTL(AH248,AI248,1,Listas!$A$2:$A$19)-1)</f>
        <v>0</v>
      </c>
      <c r="AO248" s="16" t="str">
        <f>IF(OR(AM248="",AM248="No existe"),"No",IF(AN248&gt;=VLOOKUP(AM248,Tabla!$C$5:$I$23,7,0),"Si","No"))</f>
        <v>No</v>
      </c>
      <c r="AP248" s="3">
        <f>IF(OR(AM248="",AM248="No existe"),0,IF(AN248=0,0,IF(AN248&gt;=VLOOKUP(AM248,Tabla!$C$5:$I$23,7,0),AN248-VLOOKUP(AM248,Tabla!$C$5:$I$23,7,0),0)+1))</f>
        <v>0</v>
      </c>
      <c r="AQ248" s="4">
        <f t="shared" si="28"/>
        <v>0</v>
      </c>
      <c r="AR248" s="4">
        <f t="shared" si="29"/>
        <v>0</v>
      </c>
      <c r="AS248" s="4">
        <f t="shared" si="30"/>
        <v>0</v>
      </c>
      <c r="AT248" s="4">
        <f t="shared" si="31"/>
        <v>0</v>
      </c>
      <c r="AU248" s="4">
        <f t="shared" si="32"/>
        <v>0</v>
      </c>
      <c r="AV248" s="4">
        <f t="shared" si="33"/>
        <v>0</v>
      </c>
      <c r="AW248" s="4"/>
      <c r="AX248" s="4"/>
      <c r="AY248" s="4">
        <f t="shared" si="34"/>
        <v>0</v>
      </c>
      <c r="AZ248" s="5">
        <v>37080</v>
      </c>
      <c r="BA248" s="6">
        <f t="shared" si="35"/>
        <v>0</v>
      </c>
      <c r="BB248" s="3">
        <f>IF(OR(AM248="",AM248="No existe"),0,IF(AP248&lt;=VLOOKUP(AM248,Tabla!$C$5:$I$23,2,0),1,2))</f>
        <v>0</v>
      </c>
    </row>
    <row r="249" spans="1:54" ht="15.75" hidden="1">
      <c r="A249" s="13">
        <f t="shared" si="36"/>
        <v>244</v>
      </c>
      <c r="B249" s="62" t="s">
        <v>2109</v>
      </c>
      <c r="C249" s="63" t="s">
        <v>2110</v>
      </c>
      <c r="D249" s="63" t="s">
        <v>385</v>
      </c>
      <c r="E249" s="63" t="s">
        <v>2111</v>
      </c>
      <c r="F249" s="63" t="s">
        <v>2112</v>
      </c>
      <c r="G249" s="63">
        <v>3887</v>
      </c>
      <c r="H249" s="63" t="s">
        <v>385</v>
      </c>
      <c r="I249" s="63" t="s">
        <v>385</v>
      </c>
      <c r="J249" s="63" t="s">
        <v>542</v>
      </c>
      <c r="K249" s="63" t="s">
        <v>543</v>
      </c>
      <c r="L249" s="63" t="s">
        <v>2112</v>
      </c>
      <c r="M249" s="63" t="s">
        <v>2113</v>
      </c>
      <c r="N249" s="63" t="s">
        <v>2114</v>
      </c>
      <c r="O249" s="63" t="s">
        <v>2113</v>
      </c>
      <c r="P249" s="63" t="s">
        <v>2114</v>
      </c>
      <c r="Q249" s="63">
        <v>1</v>
      </c>
      <c r="R249" s="63" t="s">
        <v>547</v>
      </c>
      <c r="S249" s="63" t="s">
        <v>523</v>
      </c>
      <c r="T249" s="63" t="s">
        <v>524</v>
      </c>
      <c r="U249" s="63" t="s">
        <v>525</v>
      </c>
      <c r="V249" s="63" t="s">
        <v>542</v>
      </c>
      <c r="W249" s="63" t="s">
        <v>544</v>
      </c>
      <c r="X249" s="63" t="s">
        <v>542</v>
      </c>
      <c r="Y249" s="63">
        <v>28328401</v>
      </c>
      <c r="Z249" s="63">
        <v>27709419</v>
      </c>
      <c r="AA249" s="63">
        <v>28328401</v>
      </c>
      <c r="AB249" s="64">
        <v>42286</v>
      </c>
      <c r="AC249" s="64">
        <v>42612</v>
      </c>
      <c r="AD249" s="64">
        <v>43436.246539351851</v>
      </c>
      <c r="AE249" s="63" t="s">
        <v>588</v>
      </c>
      <c r="AF249" s="63" t="s">
        <v>535</v>
      </c>
      <c r="AG249" s="63" t="s">
        <v>529</v>
      </c>
      <c r="AH249" s="64">
        <v>44298.810416666667</v>
      </c>
      <c r="AI249" s="64">
        <v>44299.80740740741</v>
      </c>
      <c r="AJ249" s="64" t="s">
        <v>486</v>
      </c>
      <c r="AK249" s="27"/>
      <c r="AL249" s="27"/>
      <c r="AM249" s="24" t="str">
        <f>IF(AG249="","",IFERROR(VLOOKUP($AG249,Listas!$C$1:$D$1000,2,0),"No existe"))</f>
        <v>No existe</v>
      </c>
      <c r="AN249" s="3">
        <f>IF(OR(AH249="",AI249=""),0,NETWORKDAYS.INTL(AH249,AI249,1,Listas!$A$2:$A$19)-1)</f>
        <v>1</v>
      </c>
      <c r="AO249" s="16" t="str">
        <f>IF(OR(AM249="",AM249="No existe"),"No",IF(AN249&gt;=VLOOKUP(AM249,Tabla!$C$5:$I$23,7,0),"Si","No"))</f>
        <v>No</v>
      </c>
      <c r="AP249" s="3">
        <f>IF(OR(AM249="",AM249="No existe"),0,IF(AN249=0,0,IF(AN249&gt;=VLOOKUP(AM249,Tabla!$C$5:$I$23,7,0),AN249-VLOOKUP(AM249,Tabla!$C$5:$I$23,7,0),0)+1))</f>
        <v>0</v>
      </c>
      <c r="AQ249" s="4">
        <f t="shared" si="28"/>
        <v>0</v>
      </c>
      <c r="AR249" s="4">
        <f t="shared" si="29"/>
        <v>0</v>
      </c>
      <c r="AS249" s="4">
        <f t="shared" si="30"/>
        <v>0</v>
      </c>
      <c r="AT249" s="4">
        <f t="shared" si="31"/>
        <v>0</v>
      </c>
      <c r="AU249" s="4">
        <f t="shared" si="32"/>
        <v>0</v>
      </c>
      <c r="AV249" s="4">
        <f t="shared" si="33"/>
        <v>0</v>
      </c>
      <c r="AW249" s="4"/>
      <c r="AX249" s="4"/>
      <c r="AY249" s="4">
        <f t="shared" si="34"/>
        <v>0</v>
      </c>
      <c r="AZ249" s="5">
        <v>37080</v>
      </c>
      <c r="BA249" s="6">
        <f t="shared" si="35"/>
        <v>0</v>
      </c>
      <c r="BB249" s="3">
        <f>IF(OR(AM249="",AM249="No existe"),0,IF(AP249&lt;=VLOOKUP(AM249,Tabla!$C$5:$I$23,2,0),1,2))</f>
        <v>0</v>
      </c>
    </row>
    <row r="250" spans="1:54" ht="15.75" hidden="1">
      <c r="A250" s="13">
        <f t="shared" si="36"/>
        <v>245</v>
      </c>
      <c r="B250" s="62" t="s">
        <v>510</v>
      </c>
      <c r="C250" s="63" t="s">
        <v>1024</v>
      </c>
      <c r="D250" s="63" t="s">
        <v>384</v>
      </c>
      <c r="E250" s="63" t="s">
        <v>1025</v>
      </c>
      <c r="F250" s="63" t="s">
        <v>828</v>
      </c>
      <c r="G250" s="63">
        <v>67952</v>
      </c>
      <c r="H250" s="63" t="s">
        <v>486</v>
      </c>
      <c r="I250" s="63" t="s">
        <v>385</v>
      </c>
      <c r="J250" s="63" t="s">
        <v>530</v>
      </c>
      <c r="K250" s="63" t="s">
        <v>486</v>
      </c>
      <c r="L250" s="63" t="s">
        <v>828</v>
      </c>
      <c r="M250" s="63" t="s">
        <v>800</v>
      </c>
      <c r="N250" s="63" t="s">
        <v>801</v>
      </c>
      <c r="O250" s="63" t="s">
        <v>1026</v>
      </c>
      <c r="P250" s="63" t="s">
        <v>829</v>
      </c>
      <c r="Q250" s="63">
        <v>1</v>
      </c>
      <c r="R250" s="63" t="s">
        <v>780</v>
      </c>
      <c r="S250" s="63" t="s">
        <v>523</v>
      </c>
      <c r="T250" s="63" t="s">
        <v>524</v>
      </c>
      <c r="U250" s="63" t="s">
        <v>525</v>
      </c>
      <c r="V250" s="63" t="s">
        <v>526</v>
      </c>
      <c r="W250" s="63" t="s">
        <v>527</v>
      </c>
      <c r="X250" s="63" t="s">
        <v>530</v>
      </c>
      <c r="Y250" s="63">
        <v>12999393</v>
      </c>
      <c r="Z250" s="63" t="s">
        <v>486</v>
      </c>
      <c r="AA250" s="63">
        <v>12999393</v>
      </c>
      <c r="AB250" s="64">
        <v>44015</v>
      </c>
      <c r="AC250" s="64">
        <v>44054</v>
      </c>
      <c r="AD250" s="64">
        <v>44148.915914351855</v>
      </c>
      <c r="AE250" s="63" t="s">
        <v>827</v>
      </c>
      <c r="AF250" s="63" t="s">
        <v>535</v>
      </c>
      <c r="AG250" s="63" t="s">
        <v>52</v>
      </c>
      <c r="AH250" s="64">
        <v>44298.808738425927</v>
      </c>
      <c r="AI250" s="64">
        <v>44298.805671296293</v>
      </c>
      <c r="AJ250" s="64" t="s">
        <v>486</v>
      </c>
      <c r="AK250" s="27"/>
      <c r="AL250" s="27"/>
      <c r="AM250" s="24" t="str">
        <f>IF(AG250="","",IFERROR(VLOOKUP($AG250,Listas!$C$1:$D$1000,2,0),"No existe"))</f>
        <v>ACTUACIONES</v>
      </c>
      <c r="AN250" s="3">
        <f>IF(OR(AH250="",AI250=""),0,NETWORKDAYS.INTL(AH250,AI250,1,Listas!$A$2:$A$19)-1)</f>
        <v>0</v>
      </c>
      <c r="AO250" s="16" t="str">
        <f>IF(OR(AM250="",AM250="No existe"),"No",IF(AN250&gt;=VLOOKUP(AM250,Tabla!$C$5:$I$23,7,0),"Si","No"))</f>
        <v>No</v>
      </c>
      <c r="AP250" s="3">
        <f>IF(OR(AM250="",AM250="No existe"),0,IF(AN250=0,0,IF(AN250&gt;=VLOOKUP(AM250,Tabla!$C$5:$I$23,7,0),AN250-VLOOKUP(AM250,Tabla!$C$5:$I$23,7,0),0)+1))</f>
        <v>0</v>
      </c>
      <c r="AQ250" s="4">
        <f t="shared" si="28"/>
        <v>0</v>
      </c>
      <c r="AR250" s="4">
        <f t="shared" si="29"/>
        <v>0</v>
      </c>
      <c r="AS250" s="4">
        <f t="shared" si="30"/>
        <v>0</v>
      </c>
      <c r="AT250" s="4">
        <f t="shared" si="31"/>
        <v>0</v>
      </c>
      <c r="AU250" s="4">
        <f t="shared" si="32"/>
        <v>0</v>
      </c>
      <c r="AV250" s="4">
        <f t="shared" si="33"/>
        <v>0</v>
      </c>
      <c r="AW250" s="4"/>
      <c r="AX250" s="4"/>
      <c r="AY250" s="4">
        <f t="shared" si="34"/>
        <v>0</v>
      </c>
      <c r="AZ250" s="5">
        <v>37080</v>
      </c>
      <c r="BA250" s="6">
        <f t="shared" si="35"/>
        <v>0</v>
      </c>
      <c r="BB250" s="3">
        <f>IF(OR(AM250="",AM250="No existe"),0,IF(AP250&lt;=VLOOKUP(AM250,Tabla!$C$5:$I$23,2,0),1,2))</f>
        <v>1</v>
      </c>
    </row>
    <row r="251" spans="1:54" ht="15.75" hidden="1">
      <c r="A251" s="13">
        <f t="shared" si="36"/>
        <v>246</v>
      </c>
      <c r="B251" s="62" t="s">
        <v>455</v>
      </c>
      <c r="C251" s="63" t="s">
        <v>456</v>
      </c>
      <c r="D251" s="63" t="s">
        <v>384</v>
      </c>
      <c r="E251" s="63" t="s">
        <v>950</v>
      </c>
      <c r="F251" s="63" t="s">
        <v>702</v>
      </c>
      <c r="G251" s="63">
        <v>12518</v>
      </c>
      <c r="H251" s="63" t="s">
        <v>486</v>
      </c>
      <c r="I251" s="63" t="s">
        <v>385</v>
      </c>
      <c r="J251" s="63" t="s">
        <v>549</v>
      </c>
      <c r="K251" s="63" t="s">
        <v>550</v>
      </c>
      <c r="L251" s="63" t="s">
        <v>702</v>
      </c>
      <c r="M251" s="63" t="s">
        <v>951</v>
      </c>
      <c r="N251" s="63" t="s">
        <v>703</v>
      </c>
      <c r="O251" s="63" t="s">
        <v>951</v>
      </c>
      <c r="P251" s="63" t="s">
        <v>703</v>
      </c>
      <c r="Q251" s="63">
        <v>1</v>
      </c>
      <c r="R251" s="63" t="s">
        <v>704</v>
      </c>
      <c r="S251" s="63" t="s">
        <v>523</v>
      </c>
      <c r="T251" s="63" t="s">
        <v>524</v>
      </c>
      <c r="U251" s="63" t="s">
        <v>525</v>
      </c>
      <c r="V251" s="63" t="s">
        <v>526</v>
      </c>
      <c r="W251" s="63" t="s">
        <v>544</v>
      </c>
      <c r="X251" s="63" t="s">
        <v>549</v>
      </c>
      <c r="Y251" s="63">
        <v>15000000</v>
      </c>
      <c r="Z251" s="63">
        <v>0</v>
      </c>
      <c r="AA251" s="63">
        <v>15000000</v>
      </c>
      <c r="AB251" s="64">
        <v>42928</v>
      </c>
      <c r="AC251" s="64">
        <v>43409</v>
      </c>
      <c r="AD251" s="64">
        <v>43440.863668981481</v>
      </c>
      <c r="AE251" s="63" t="s">
        <v>701</v>
      </c>
      <c r="AF251" s="63" t="s">
        <v>535</v>
      </c>
      <c r="AG251" s="63" t="s">
        <v>583</v>
      </c>
      <c r="AH251" s="64">
        <v>44298.807638888888</v>
      </c>
      <c r="AI251" s="64">
        <v>44299.804780092592</v>
      </c>
      <c r="AJ251" s="64" t="s">
        <v>486</v>
      </c>
      <c r="AK251" s="27"/>
      <c r="AL251" s="27"/>
      <c r="AM251" s="24" t="str">
        <f>IF(AG251="","",IFERROR(VLOOKUP($AG251,Listas!$C$1:$D$1000,2,0),"No existe"))</f>
        <v>No existe</v>
      </c>
      <c r="AN251" s="3">
        <f>IF(OR(AH251="",AI251=""),0,NETWORKDAYS.INTL(AH251,AI251,1,Listas!$A$2:$A$19)-1)</f>
        <v>1</v>
      </c>
      <c r="AO251" s="16" t="str">
        <f>IF(OR(AM251="",AM251="No existe"),"No",IF(AN251&gt;=VLOOKUP(AM251,Tabla!$C$5:$I$23,7,0),"Si","No"))</f>
        <v>No</v>
      </c>
      <c r="AP251" s="3">
        <f>IF(OR(AM251="",AM251="No existe"),0,IF(AN251=0,0,IF(AN251&gt;=VLOOKUP(AM251,Tabla!$C$5:$I$23,7,0),AN251-VLOOKUP(AM251,Tabla!$C$5:$I$23,7,0),0)+1))</f>
        <v>0</v>
      </c>
      <c r="AQ251" s="4">
        <f t="shared" si="28"/>
        <v>0</v>
      </c>
      <c r="AR251" s="4">
        <f t="shared" si="29"/>
        <v>0</v>
      </c>
      <c r="AS251" s="4">
        <f t="shared" si="30"/>
        <v>0</v>
      </c>
      <c r="AT251" s="4">
        <f t="shared" si="31"/>
        <v>0</v>
      </c>
      <c r="AU251" s="4">
        <f t="shared" si="32"/>
        <v>0</v>
      </c>
      <c r="AV251" s="4">
        <f t="shared" si="33"/>
        <v>0</v>
      </c>
      <c r="AW251" s="4"/>
      <c r="AX251" s="4"/>
      <c r="AY251" s="4">
        <f t="shared" si="34"/>
        <v>0</v>
      </c>
      <c r="AZ251" s="5">
        <v>37080</v>
      </c>
      <c r="BA251" s="6">
        <f t="shared" si="35"/>
        <v>0</v>
      </c>
      <c r="BB251" s="3">
        <f>IF(OR(AM251="",AM251="No existe"),0,IF(AP251&lt;=VLOOKUP(AM251,Tabla!$C$5:$I$23,2,0),1,2))</f>
        <v>0</v>
      </c>
    </row>
    <row r="252" spans="1:54" ht="15.75" hidden="1">
      <c r="A252" s="13">
        <f t="shared" si="36"/>
        <v>247</v>
      </c>
      <c r="B252" s="62" t="s">
        <v>2115</v>
      </c>
      <c r="C252" s="63" t="s">
        <v>2116</v>
      </c>
      <c r="D252" s="63" t="s">
        <v>385</v>
      </c>
      <c r="E252" s="63" t="s">
        <v>2117</v>
      </c>
      <c r="F252" s="63" t="s">
        <v>2118</v>
      </c>
      <c r="G252" s="63">
        <v>12386</v>
      </c>
      <c r="H252" s="63" t="s">
        <v>486</v>
      </c>
      <c r="I252" s="63" t="s">
        <v>385</v>
      </c>
      <c r="J252" s="63" t="s">
        <v>542</v>
      </c>
      <c r="K252" s="63" t="s">
        <v>543</v>
      </c>
      <c r="L252" s="63" t="s">
        <v>2118</v>
      </c>
      <c r="M252" s="63" t="s">
        <v>2119</v>
      </c>
      <c r="N252" s="63" t="s">
        <v>2120</v>
      </c>
      <c r="O252" s="63" t="s">
        <v>2119</v>
      </c>
      <c r="P252" s="63" t="s">
        <v>2120</v>
      </c>
      <c r="Q252" s="63">
        <v>1</v>
      </c>
      <c r="R252" s="63" t="s">
        <v>822</v>
      </c>
      <c r="S252" s="63" t="s">
        <v>523</v>
      </c>
      <c r="T252" s="63" t="s">
        <v>524</v>
      </c>
      <c r="U252" s="63" t="s">
        <v>525</v>
      </c>
      <c r="V252" s="63" t="s">
        <v>542</v>
      </c>
      <c r="W252" s="63" t="s">
        <v>544</v>
      </c>
      <c r="X252" s="63" t="s">
        <v>542</v>
      </c>
      <c r="Y252" s="63">
        <v>12899166</v>
      </c>
      <c r="Z252" s="63">
        <v>12348500</v>
      </c>
      <c r="AA252" s="63">
        <v>12899166</v>
      </c>
      <c r="AB252" s="64">
        <v>42833</v>
      </c>
      <c r="AC252" s="64">
        <v>42804</v>
      </c>
      <c r="AD252" s="64">
        <v>43440.85365740741</v>
      </c>
      <c r="AE252" s="63" t="s">
        <v>671</v>
      </c>
      <c r="AF252" s="63" t="s">
        <v>528</v>
      </c>
      <c r="AG252" s="63" t="s">
        <v>529</v>
      </c>
      <c r="AH252" s="64">
        <v>44298.804861111108</v>
      </c>
      <c r="AI252" s="64">
        <v>44299.801990740743</v>
      </c>
      <c r="AJ252" s="64" t="s">
        <v>486</v>
      </c>
      <c r="AK252" s="27"/>
      <c r="AL252" s="27"/>
      <c r="AM252" s="24" t="str">
        <f>IF(AG252="","",IFERROR(VLOOKUP($AG252,Listas!$C$1:$D$1000,2,0),"No existe"))</f>
        <v>No existe</v>
      </c>
      <c r="AN252" s="3">
        <f>IF(OR(AH252="",AI252=""),0,NETWORKDAYS.INTL(AH252,AI252,1,Listas!$A$2:$A$19)-1)</f>
        <v>1</v>
      </c>
      <c r="AO252" s="16" t="str">
        <f>IF(OR(AM252="",AM252="No existe"),"No",IF(AN252&gt;=VLOOKUP(AM252,Tabla!$C$5:$I$23,7,0),"Si","No"))</f>
        <v>No</v>
      </c>
      <c r="AP252" s="3">
        <f>IF(OR(AM252="",AM252="No existe"),0,IF(AN252=0,0,IF(AN252&gt;=VLOOKUP(AM252,Tabla!$C$5:$I$23,7,0),AN252-VLOOKUP(AM252,Tabla!$C$5:$I$23,7,0),0)+1))</f>
        <v>0</v>
      </c>
      <c r="AQ252" s="4">
        <f t="shared" si="28"/>
        <v>0</v>
      </c>
      <c r="AR252" s="4">
        <f t="shared" si="29"/>
        <v>0</v>
      </c>
      <c r="AS252" s="4">
        <f t="shared" si="30"/>
        <v>0</v>
      </c>
      <c r="AT252" s="4">
        <f t="shared" si="31"/>
        <v>0</v>
      </c>
      <c r="AU252" s="4">
        <f t="shared" si="32"/>
        <v>0</v>
      </c>
      <c r="AV252" s="4">
        <f t="shared" si="33"/>
        <v>0</v>
      </c>
      <c r="AW252" s="4"/>
      <c r="AX252" s="4"/>
      <c r="AY252" s="4">
        <f t="shared" si="34"/>
        <v>0</v>
      </c>
      <c r="AZ252" s="5">
        <v>37080</v>
      </c>
      <c r="BA252" s="6">
        <f t="shared" si="35"/>
        <v>0</v>
      </c>
      <c r="BB252" s="3">
        <f>IF(OR(AM252="",AM252="No existe"),0,IF(AP252&lt;=VLOOKUP(AM252,Tabla!$C$5:$I$23,2,0),1,2))</f>
        <v>0</v>
      </c>
    </row>
    <row r="253" spans="1:54" ht="15.75" hidden="1">
      <c r="A253" s="13">
        <f t="shared" si="36"/>
        <v>248</v>
      </c>
      <c r="B253" s="62" t="s">
        <v>2121</v>
      </c>
      <c r="C253" s="63" t="s">
        <v>2122</v>
      </c>
      <c r="D253" s="63" t="s">
        <v>384</v>
      </c>
      <c r="E253" s="63" t="s">
        <v>2123</v>
      </c>
      <c r="F253" s="63" t="s">
        <v>2124</v>
      </c>
      <c r="G253" s="63">
        <v>12456</v>
      </c>
      <c r="H253" s="63" t="s">
        <v>486</v>
      </c>
      <c r="I253" s="63" t="s">
        <v>385</v>
      </c>
      <c r="J253" s="63" t="s">
        <v>637</v>
      </c>
      <c r="K253" s="63" t="s">
        <v>638</v>
      </c>
      <c r="L253" s="63" t="s">
        <v>2124</v>
      </c>
      <c r="M253" s="63" t="s">
        <v>2125</v>
      </c>
      <c r="N253" s="63" t="s">
        <v>2126</v>
      </c>
      <c r="O253" s="63" t="s">
        <v>2125</v>
      </c>
      <c r="P253" s="63" t="s">
        <v>2126</v>
      </c>
      <c r="Q253" s="63">
        <v>1</v>
      </c>
      <c r="R253" s="63" t="s">
        <v>675</v>
      </c>
      <c r="S253" s="63" t="s">
        <v>523</v>
      </c>
      <c r="T253" s="63" t="s">
        <v>524</v>
      </c>
      <c r="U253" s="63" t="s">
        <v>525</v>
      </c>
      <c r="V253" s="63" t="s">
        <v>526</v>
      </c>
      <c r="W253" s="63" t="s">
        <v>544</v>
      </c>
      <c r="X253" s="63" t="s">
        <v>637</v>
      </c>
      <c r="Y253" s="63">
        <v>14615047</v>
      </c>
      <c r="Z253" s="63">
        <v>0</v>
      </c>
      <c r="AA253" s="63">
        <v>14615047</v>
      </c>
      <c r="AB253" s="64">
        <v>43053</v>
      </c>
      <c r="AC253" s="64">
        <v>43060</v>
      </c>
      <c r="AD253" s="64">
        <v>43440.859050925923</v>
      </c>
      <c r="AE253" s="63" t="s">
        <v>680</v>
      </c>
      <c r="AF253" s="63" t="s">
        <v>528</v>
      </c>
      <c r="AG253" s="63" t="s">
        <v>529</v>
      </c>
      <c r="AH253" s="64">
        <v>44298.801388888889</v>
      </c>
      <c r="AI253" s="64">
        <v>44299.798993055556</v>
      </c>
      <c r="AJ253" s="64" t="s">
        <v>486</v>
      </c>
      <c r="AK253" s="27"/>
      <c r="AL253" s="27"/>
      <c r="AM253" s="24" t="str">
        <f>IF(AG253="","",IFERROR(VLOOKUP($AG253,Listas!$C$1:$D$1000,2,0),"No existe"))</f>
        <v>No existe</v>
      </c>
      <c r="AN253" s="3">
        <f>IF(OR(AH253="",AI253=""),0,NETWORKDAYS.INTL(AH253,AI253,1,Listas!$A$2:$A$19)-1)</f>
        <v>1</v>
      </c>
      <c r="AO253" s="16" t="str">
        <f>IF(OR(AM253="",AM253="No existe"),"No",IF(AN253&gt;=VLOOKUP(AM253,Tabla!$C$5:$I$23,7,0),"Si","No"))</f>
        <v>No</v>
      </c>
      <c r="AP253" s="3">
        <f>IF(OR(AM253="",AM253="No existe"),0,IF(AN253=0,0,IF(AN253&gt;=VLOOKUP(AM253,Tabla!$C$5:$I$23,7,0),AN253-VLOOKUP(AM253,Tabla!$C$5:$I$23,7,0),0)+1))</f>
        <v>0</v>
      </c>
      <c r="AQ253" s="4">
        <f t="shared" si="28"/>
        <v>0</v>
      </c>
      <c r="AR253" s="4">
        <f t="shared" si="29"/>
        <v>0</v>
      </c>
      <c r="AS253" s="4">
        <f t="shared" si="30"/>
        <v>0</v>
      </c>
      <c r="AT253" s="4">
        <f t="shared" si="31"/>
        <v>0</v>
      </c>
      <c r="AU253" s="4">
        <f t="shared" si="32"/>
        <v>0</v>
      </c>
      <c r="AV253" s="4">
        <f t="shared" si="33"/>
        <v>0</v>
      </c>
      <c r="AW253" s="4"/>
      <c r="AX253" s="4"/>
      <c r="AY253" s="4">
        <f t="shared" si="34"/>
        <v>0</v>
      </c>
      <c r="AZ253" s="5">
        <v>37080</v>
      </c>
      <c r="BA253" s="6">
        <f t="shared" si="35"/>
        <v>0</v>
      </c>
      <c r="BB253" s="3">
        <f>IF(OR(AM253="",AM253="No existe"),0,IF(AP253&lt;=VLOOKUP(AM253,Tabla!$C$5:$I$23,2,0),1,2))</f>
        <v>0</v>
      </c>
    </row>
    <row r="254" spans="1:54" ht="15.75" hidden="1">
      <c r="A254" s="13">
        <f t="shared" si="36"/>
        <v>249</v>
      </c>
      <c r="B254" s="62" t="s">
        <v>459</v>
      </c>
      <c r="C254" s="63" t="s">
        <v>1069</v>
      </c>
      <c r="D254" s="63" t="s">
        <v>385</v>
      </c>
      <c r="E254" s="63" t="s">
        <v>1070</v>
      </c>
      <c r="F254" s="63" t="s">
        <v>711</v>
      </c>
      <c r="G254" s="63">
        <v>21737</v>
      </c>
      <c r="H254" s="63" t="s">
        <v>486</v>
      </c>
      <c r="I254" s="63" t="s">
        <v>385</v>
      </c>
      <c r="J254" s="63" t="s">
        <v>542</v>
      </c>
      <c r="K254" s="63" t="s">
        <v>591</v>
      </c>
      <c r="L254" s="63" t="s">
        <v>711</v>
      </c>
      <c r="M254" s="63" t="s">
        <v>712</v>
      </c>
      <c r="N254" s="63" t="s">
        <v>713</v>
      </c>
      <c r="O254" s="63" t="s">
        <v>712</v>
      </c>
      <c r="P254" s="63" t="s">
        <v>713</v>
      </c>
      <c r="Q254" s="63">
        <v>1</v>
      </c>
      <c r="R254" s="63" t="s">
        <v>709</v>
      </c>
      <c r="S254" s="63" t="s">
        <v>523</v>
      </c>
      <c r="T254" s="63" t="s">
        <v>524</v>
      </c>
      <c r="U254" s="63" t="s">
        <v>525</v>
      </c>
      <c r="V254" s="63" t="s">
        <v>542</v>
      </c>
      <c r="W254" s="63" t="s">
        <v>544</v>
      </c>
      <c r="X254" s="63" t="s">
        <v>542</v>
      </c>
      <c r="Y254" s="63">
        <v>63782116</v>
      </c>
      <c r="Z254" s="63">
        <v>61566867</v>
      </c>
      <c r="AA254" s="63">
        <v>63782116</v>
      </c>
      <c r="AB254" s="64">
        <v>43165</v>
      </c>
      <c r="AC254" s="64">
        <v>43286</v>
      </c>
      <c r="AD254" s="64">
        <v>43501.730787037035</v>
      </c>
      <c r="AE254" s="63" t="s">
        <v>706</v>
      </c>
      <c r="AF254" s="63" t="s">
        <v>535</v>
      </c>
      <c r="AG254" s="63" t="s">
        <v>108</v>
      </c>
      <c r="AH254" s="64">
        <v>44298.796041666668</v>
      </c>
      <c r="AI254" s="64">
        <v>44298.793275462966</v>
      </c>
      <c r="AJ254" s="64" t="s">
        <v>486</v>
      </c>
      <c r="AK254" s="27"/>
      <c r="AL254" s="27"/>
      <c r="AM254" s="24" t="str">
        <f>IF(AG254="","",IFERROR(VLOOKUP($AG254,Listas!$C$1:$D$1000,2,0),"No existe"))</f>
        <v>ACTUACIONES</v>
      </c>
      <c r="AN254" s="3">
        <f>IF(OR(AH254="",AI254=""),0,NETWORKDAYS.INTL(AH254,AI254,1,Listas!$A$2:$A$19)-1)</f>
        <v>0</v>
      </c>
      <c r="AO254" s="16" t="str">
        <f>IF(OR(AM254="",AM254="No existe"),"No",IF(AN254&gt;=VLOOKUP(AM254,Tabla!$C$5:$I$23,7,0),"Si","No"))</f>
        <v>No</v>
      </c>
      <c r="AP254" s="3">
        <f>IF(OR(AM254="",AM254="No existe"),0,IF(AN254=0,0,IF(AN254&gt;=VLOOKUP(AM254,Tabla!$C$5:$I$23,7,0),AN254-VLOOKUP(AM254,Tabla!$C$5:$I$23,7,0),0)+1))</f>
        <v>0</v>
      </c>
      <c r="AQ254" s="4">
        <f t="shared" si="28"/>
        <v>0</v>
      </c>
      <c r="AR254" s="4">
        <f t="shared" si="29"/>
        <v>0</v>
      </c>
      <c r="AS254" s="4">
        <f t="shared" si="30"/>
        <v>0</v>
      </c>
      <c r="AT254" s="4">
        <f t="shared" si="31"/>
        <v>0</v>
      </c>
      <c r="AU254" s="4">
        <f t="shared" si="32"/>
        <v>0</v>
      </c>
      <c r="AV254" s="4">
        <f t="shared" si="33"/>
        <v>0</v>
      </c>
      <c r="AW254" s="4"/>
      <c r="AX254" s="4"/>
      <c r="AY254" s="4">
        <f t="shared" si="34"/>
        <v>0</v>
      </c>
      <c r="AZ254" s="5">
        <v>37080</v>
      </c>
      <c r="BA254" s="6">
        <f t="shared" si="35"/>
        <v>0</v>
      </c>
      <c r="BB254" s="3">
        <f>IF(OR(AM254="",AM254="No existe"),0,IF(AP254&lt;=VLOOKUP(AM254,Tabla!$C$5:$I$23,2,0),1,2))</f>
        <v>1</v>
      </c>
    </row>
    <row r="255" spans="1:54" ht="15.75" hidden="1">
      <c r="A255" s="13">
        <f t="shared" si="36"/>
        <v>250</v>
      </c>
      <c r="B255" s="62" t="s">
        <v>1696</v>
      </c>
      <c r="C255" s="63" t="s">
        <v>1697</v>
      </c>
      <c r="D255" s="63" t="s">
        <v>384</v>
      </c>
      <c r="E255" s="63" t="s">
        <v>1698</v>
      </c>
      <c r="F255" s="63" t="s">
        <v>1699</v>
      </c>
      <c r="G255" s="63">
        <v>33537</v>
      </c>
      <c r="H255" s="63" t="s">
        <v>385</v>
      </c>
      <c r="I255" s="63" t="s">
        <v>385</v>
      </c>
      <c r="J255" s="63" t="s">
        <v>537</v>
      </c>
      <c r="K255" s="63" t="s">
        <v>538</v>
      </c>
      <c r="L255" s="63" t="s">
        <v>1699</v>
      </c>
      <c r="M255" s="63" t="s">
        <v>1700</v>
      </c>
      <c r="N255" s="63" t="s">
        <v>1701</v>
      </c>
      <c r="O255" s="63" t="s">
        <v>1700</v>
      </c>
      <c r="P255" s="63" t="s">
        <v>1701</v>
      </c>
      <c r="Q255" s="63">
        <v>1</v>
      </c>
      <c r="R255" s="63" t="s">
        <v>540</v>
      </c>
      <c r="S255" s="63" t="s">
        <v>523</v>
      </c>
      <c r="T255" s="63" t="s">
        <v>524</v>
      </c>
      <c r="U255" s="63" t="s">
        <v>525</v>
      </c>
      <c r="V255" s="63" t="s">
        <v>526</v>
      </c>
      <c r="W255" s="63" t="s">
        <v>544</v>
      </c>
      <c r="X255" s="63" t="s">
        <v>537</v>
      </c>
      <c r="Y255" s="63">
        <v>84799333</v>
      </c>
      <c r="Z255" s="63">
        <v>80187106</v>
      </c>
      <c r="AA255" s="63">
        <v>84799333</v>
      </c>
      <c r="AB255" s="64">
        <v>43578</v>
      </c>
      <c r="AC255" s="64">
        <v>43584</v>
      </c>
      <c r="AD255" s="64">
        <v>43613.439988425926</v>
      </c>
      <c r="AE255" s="63" t="s">
        <v>1702</v>
      </c>
      <c r="AF255" s="63" t="s">
        <v>528</v>
      </c>
      <c r="AG255" s="63" t="s">
        <v>43</v>
      </c>
      <c r="AH255" s="64">
        <v>44298.407638888886</v>
      </c>
      <c r="AI255" s="64">
        <v>44271.406412037039</v>
      </c>
      <c r="AJ255" s="64" t="s">
        <v>486</v>
      </c>
      <c r="AK255" s="27"/>
      <c r="AL255" s="27"/>
      <c r="AM255" s="24" t="str">
        <f>IF(AG255="","",IFERROR(VLOOKUP($AG255,Listas!$C$1:$D$1000,2,0),"No existe"))</f>
        <v>ACTUACIONES</v>
      </c>
      <c r="AN255" s="3">
        <f>IF(OR(AH255="",AI255=""),0,NETWORKDAYS.INTL(AH255,AI255,1,Listas!$A$2:$A$19)-1)</f>
        <v>-18</v>
      </c>
      <c r="AO255" s="16" t="str">
        <f>IF(OR(AM255="",AM255="No existe"),"No",IF(AN255&gt;=VLOOKUP(AM255,Tabla!$C$5:$I$23,7,0),"Si","No"))</f>
        <v>No</v>
      </c>
      <c r="AP255" s="3">
        <f>IF(OR(AM255="",AM255="No existe"),0,IF(AN255=0,0,IF(AN255&gt;=VLOOKUP(AM255,Tabla!$C$5:$I$23,7,0),AN255-VLOOKUP(AM255,Tabla!$C$5:$I$23,7,0),0)+1))</f>
        <v>1</v>
      </c>
      <c r="AQ255" s="4">
        <f t="shared" si="28"/>
        <v>0</v>
      </c>
      <c r="AR255" s="4">
        <f t="shared" si="29"/>
        <v>0</v>
      </c>
      <c r="AS255" s="4">
        <f t="shared" si="30"/>
        <v>0</v>
      </c>
      <c r="AT255" s="4">
        <f t="shared" si="31"/>
        <v>0</v>
      </c>
      <c r="AU255" s="4">
        <f t="shared" si="32"/>
        <v>0</v>
      </c>
      <c r="AV255" s="4">
        <f t="shared" si="33"/>
        <v>0</v>
      </c>
      <c r="AW255" s="4"/>
      <c r="AX255" s="4"/>
      <c r="AY255" s="4">
        <f t="shared" si="34"/>
        <v>0</v>
      </c>
      <c r="AZ255" s="5">
        <v>37080</v>
      </c>
      <c r="BA255" s="6">
        <f t="shared" si="35"/>
        <v>0</v>
      </c>
      <c r="BB255" s="3">
        <f>IF(OR(AM255="",AM255="No existe"),0,IF(AP255&lt;=VLOOKUP(AM255,Tabla!$C$5:$I$23,2,0),1,2))</f>
        <v>1</v>
      </c>
    </row>
    <row r="256" spans="1:54" ht="15.75" hidden="1">
      <c r="A256" s="13">
        <f t="shared" si="36"/>
        <v>251</v>
      </c>
      <c r="B256" s="62" t="s">
        <v>2127</v>
      </c>
      <c r="C256" s="63" t="s">
        <v>2128</v>
      </c>
      <c r="D256" s="63" t="s">
        <v>384</v>
      </c>
      <c r="E256" s="63" t="s">
        <v>2129</v>
      </c>
      <c r="F256" s="63" t="s">
        <v>2130</v>
      </c>
      <c r="G256" s="63">
        <v>50221</v>
      </c>
      <c r="H256" s="63" t="s">
        <v>486</v>
      </c>
      <c r="I256" s="63" t="s">
        <v>385</v>
      </c>
      <c r="J256" s="63" t="s">
        <v>577</v>
      </c>
      <c r="K256" s="63" t="s">
        <v>2131</v>
      </c>
      <c r="L256" s="63" t="s">
        <v>2130</v>
      </c>
      <c r="M256" s="63" t="s">
        <v>2132</v>
      </c>
      <c r="N256" s="63" t="s">
        <v>2133</v>
      </c>
      <c r="O256" s="63" t="s">
        <v>2132</v>
      </c>
      <c r="P256" s="63" t="s">
        <v>2133</v>
      </c>
      <c r="Q256" s="63">
        <v>1</v>
      </c>
      <c r="R256" s="63" t="s">
        <v>2134</v>
      </c>
      <c r="S256" s="63" t="s">
        <v>523</v>
      </c>
      <c r="T256" s="63" t="s">
        <v>524</v>
      </c>
      <c r="U256" s="63" t="s">
        <v>525</v>
      </c>
      <c r="V256" s="63" t="s">
        <v>565</v>
      </c>
      <c r="W256" s="63" t="s">
        <v>566</v>
      </c>
      <c r="X256" s="63" t="s">
        <v>577</v>
      </c>
      <c r="Y256" s="63">
        <v>9109276</v>
      </c>
      <c r="Z256" s="63" t="s">
        <v>486</v>
      </c>
      <c r="AA256" s="63">
        <v>9109276</v>
      </c>
      <c r="AB256" s="64">
        <v>43797</v>
      </c>
      <c r="AC256" s="64">
        <v>43815</v>
      </c>
      <c r="AD256" s="64">
        <v>43867.703935185185</v>
      </c>
      <c r="AE256" s="63" t="s">
        <v>769</v>
      </c>
      <c r="AF256" s="63" t="s">
        <v>596</v>
      </c>
      <c r="AG256" s="63" t="s">
        <v>770</v>
      </c>
      <c r="AH256" s="64">
        <v>44298.335416666669</v>
      </c>
      <c r="AI256" s="64">
        <v>44298.378379629627</v>
      </c>
      <c r="AJ256" s="64">
        <v>44298.354166666664</v>
      </c>
      <c r="AK256" s="27"/>
      <c r="AL256" s="27"/>
      <c r="AM256" s="24" t="str">
        <f>IF(AG256="","",IFERROR(VLOOKUP($AG256,Listas!$C$1:$D$1000,2,0),"No existe"))</f>
        <v>No existe</v>
      </c>
      <c r="AN256" s="3">
        <f>IF(OR(AH256="",AI256=""),0,NETWORKDAYS.INTL(AH256,AI256,1,Listas!$A$2:$A$19)-1)</f>
        <v>0</v>
      </c>
      <c r="AO256" s="16" t="str">
        <f>IF(OR(AM256="",AM256="No existe"),"No",IF(AN256&gt;=VLOOKUP(AM256,Tabla!$C$5:$I$23,7,0),"Si","No"))</f>
        <v>No</v>
      </c>
      <c r="AP256" s="3">
        <f>IF(OR(AM256="",AM256="No existe"),0,IF(AN256=0,0,IF(AN256&gt;=VLOOKUP(AM256,Tabla!$C$5:$I$23,7,0),AN256-VLOOKUP(AM256,Tabla!$C$5:$I$23,7,0),0)+1))</f>
        <v>0</v>
      </c>
      <c r="AQ256" s="4">
        <f t="shared" si="28"/>
        <v>0</v>
      </c>
      <c r="AR256" s="4">
        <f t="shared" si="29"/>
        <v>0</v>
      </c>
      <c r="AS256" s="4">
        <f t="shared" si="30"/>
        <v>0</v>
      </c>
      <c r="AT256" s="4">
        <f t="shared" si="31"/>
        <v>0</v>
      </c>
      <c r="AU256" s="4">
        <f t="shared" si="32"/>
        <v>0</v>
      </c>
      <c r="AV256" s="4">
        <f t="shared" si="33"/>
        <v>0</v>
      </c>
      <c r="AW256" s="4"/>
      <c r="AX256" s="4"/>
      <c r="AY256" s="4">
        <f t="shared" si="34"/>
        <v>0</v>
      </c>
      <c r="AZ256" s="5">
        <v>37080</v>
      </c>
      <c r="BA256" s="6">
        <f t="shared" si="35"/>
        <v>0</v>
      </c>
      <c r="BB256" s="3">
        <f>IF(OR(AM256="",AM256="No existe"),0,IF(AP256&lt;=VLOOKUP(AM256,Tabla!$C$5:$I$23,2,0),1,2))</f>
        <v>0</v>
      </c>
    </row>
    <row r="257" spans="1:54" ht="15.75" hidden="1">
      <c r="A257" s="13">
        <f t="shared" si="36"/>
        <v>252</v>
      </c>
      <c r="B257" s="62" t="s">
        <v>2135</v>
      </c>
      <c r="C257" s="63" t="s">
        <v>2136</v>
      </c>
      <c r="D257" s="63" t="s">
        <v>385</v>
      </c>
      <c r="E257" s="63" t="s">
        <v>2137</v>
      </c>
      <c r="F257" s="63" t="s">
        <v>2138</v>
      </c>
      <c r="G257" s="63">
        <v>3841</v>
      </c>
      <c r="H257" s="63" t="s">
        <v>486</v>
      </c>
      <c r="I257" s="63" t="s">
        <v>385</v>
      </c>
      <c r="J257" s="63" t="s">
        <v>542</v>
      </c>
      <c r="K257" s="63" t="s">
        <v>591</v>
      </c>
      <c r="L257" s="63" t="s">
        <v>2138</v>
      </c>
      <c r="M257" s="63" t="s">
        <v>2139</v>
      </c>
      <c r="N257" s="63" t="s">
        <v>2140</v>
      </c>
      <c r="O257" s="63" t="s">
        <v>2141</v>
      </c>
      <c r="P257" s="63" t="s">
        <v>2142</v>
      </c>
      <c r="Q257" s="63">
        <v>1</v>
      </c>
      <c r="R257" s="63" t="s">
        <v>547</v>
      </c>
      <c r="S257" s="63" t="s">
        <v>523</v>
      </c>
      <c r="T257" s="63" t="s">
        <v>524</v>
      </c>
      <c r="U257" s="63" t="s">
        <v>525</v>
      </c>
      <c r="V257" s="63" t="s">
        <v>542</v>
      </c>
      <c r="W257" s="63" t="s">
        <v>544</v>
      </c>
      <c r="X257" s="63" t="s">
        <v>542</v>
      </c>
      <c r="Y257" s="63">
        <v>179011392</v>
      </c>
      <c r="Z257" s="63">
        <v>181547065</v>
      </c>
      <c r="AA257" s="63">
        <v>179011392</v>
      </c>
      <c r="AB257" s="64">
        <v>42257</v>
      </c>
      <c r="AC257" s="64">
        <v>42419</v>
      </c>
      <c r="AD257" s="64">
        <v>43436.237453703703</v>
      </c>
      <c r="AE257" s="63" t="s">
        <v>588</v>
      </c>
      <c r="AF257" s="63" t="s">
        <v>528</v>
      </c>
      <c r="AG257" s="63" t="s">
        <v>592</v>
      </c>
      <c r="AH257" s="64">
        <v>44298.333402777775</v>
      </c>
      <c r="AI257" s="64">
        <v>44298.332025462965</v>
      </c>
      <c r="AJ257" s="64">
        <v>43759.62222222222</v>
      </c>
      <c r="AK257" s="27"/>
      <c r="AL257" s="27"/>
      <c r="AM257" s="24" t="str">
        <f>IF(AG257="","",IFERROR(VLOOKUP($AG257,Listas!$C$1:$D$1000,2,0),"No existe"))</f>
        <v>No existe</v>
      </c>
      <c r="AN257" s="3">
        <f>IF(OR(AH257="",AI257=""),0,NETWORKDAYS.INTL(AH257,AI257,1,Listas!$A$2:$A$19)-1)</f>
        <v>0</v>
      </c>
      <c r="AO257" s="16" t="str">
        <f>IF(OR(AM257="",AM257="No existe"),"No",IF(AN257&gt;=VLOOKUP(AM257,Tabla!$C$5:$I$23,7,0),"Si","No"))</f>
        <v>No</v>
      </c>
      <c r="AP257" s="3">
        <f>IF(OR(AM257="",AM257="No existe"),0,IF(AN257=0,0,IF(AN257&gt;=VLOOKUP(AM257,Tabla!$C$5:$I$23,7,0),AN257-VLOOKUP(AM257,Tabla!$C$5:$I$23,7,0),0)+1))</f>
        <v>0</v>
      </c>
      <c r="AQ257" s="4">
        <f t="shared" si="28"/>
        <v>0</v>
      </c>
      <c r="AR257" s="4">
        <f t="shared" si="29"/>
        <v>0</v>
      </c>
      <c r="AS257" s="4">
        <f t="shared" si="30"/>
        <v>0</v>
      </c>
      <c r="AT257" s="4">
        <f t="shared" si="31"/>
        <v>0</v>
      </c>
      <c r="AU257" s="4">
        <f t="shared" si="32"/>
        <v>0</v>
      </c>
      <c r="AV257" s="4">
        <f t="shared" si="33"/>
        <v>0</v>
      </c>
      <c r="AW257" s="4"/>
      <c r="AX257" s="4"/>
      <c r="AY257" s="4">
        <f t="shared" si="34"/>
        <v>0</v>
      </c>
      <c r="AZ257" s="5">
        <v>37080</v>
      </c>
      <c r="BA257" s="6">
        <f t="shared" si="35"/>
        <v>0</v>
      </c>
      <c r="BB257" s="3">
        <f>IF(OR(AM257="",AM257="No existe"),0,IF(AP257&lt;=VLOOKUP(AM257,Tabla!$C$5:$I$23,2,0),1,2))</f>
        <v>0</v>
      </c>
    </row>
    <row r="258" spans="1:54" ht="15.75" hidden="1">
      <c r="A258" s="13">
        <f t="shared" si="36"/>
        <v>253</v>
      </c>
      <c r="B258" s="62" t="s">
        <v>2143</v>
      </c>
      <c r="C258" s="63" t="s">
        <v>2144</v>
      </c>
      <c r="D258" s="63" t="s">
        <v>385</v>
      </c>
      <c r="E258" s="63" t="s">
        <v>2145</v>
      </c>
      <c r="F258" s="63" t="s">
        <v>2146</v>
      </c>
      <c r="G258" s="63">
        <v>16027</v>
      </c>
      <c r="H258" s="63" t="s">
        <v>486</v>
      </c>
      <c r="I258" s="63" t="s">
        <v>385</v>
      </c>
      <c r="J258" s="63" t="s">
        <v>537</v>
      </c>
      <c r="K258" s="63" t="s">
        <v>1160</v>
      </c>
      <c r="L258" s="63" t="s">
        <v>2146</v>
      </c>
      <c r="M258" s="63" t="s">
        <v>2147</v>
      </c>
      <c r="N258" s="63" t="s">
        <v>2148</v>
      </c>
      <c r="O258" s="63" t="s">
        <v>2147</v>
      </c>
      <c r="P258" s="63" t="s">
        <v>2148</v>
      </c>
      <c r="Q258" s="63">
        <v>1</v>
      </c>
      <c r="R258" s="63" t="s">
        <v>540</v>
      </c>
      <c r="S258" s="63" t="s">
        <v>523</v>
      </c>
      <c r="T258" s="63" t="s">
        <v>524</v>
      </c>
      <c r="U258" s="63" t="s">
        <v>525</v>
      </c>
      <c r="V258" s="63" t="s">
        <v>526</v>
      </c>
      <c r="W258" s="63" t="s">
        <v>544</v>
      </c>
      <c r="X258" s="63" t="s">
        <v>537</v>
      </c>
      <c r="Y258" s="63">
        <v>60421837</v>
      </c>
      <c r="Z258" s="63">
        <v>64732654</v>
      </c>
      <c r="AA258" s="63">
        <v>60421837</v>
      </c>
      <c r="AB258" s="64">
        <v>41779</v>
      </c>
      <c r="AC258" s="64">
        <v>41841</v>
      </c>
      <c r="AD258" s="64">
        <v>43441.126423611109</v>
      </c>
      <c r="AE258" s="63" t="s">
        <v>1776</v>
      </c>
      <c r="AF258" s="63" t="s">
        <v>528</v>
      </c>
      <c r="AG258" s="63" t="s">
        <v>548</v>
      </c>
      <c r="AH258" s="64">
        <v>44295.897916666669</v>
      </c>
      <c r="AI258" s="64">
        <v>44308.895162037035</v>
      </c>
      <c r="AJ258" s="64" t="s">
        <v>486</v>
      </c>
      <c r="AK258" s="27"/>
      <c r="AL258" s="27"/>
      <c r="AM258" s="24" t="str">
        <f>IF(AG258="","",IFERROR(VLOOKUP($AG258,Listas!$C$1:$D$1000,2,0),"No existe"))</f>
        <v>No existe</v>
      </c>
      <c r="AN258" s="3">
        <f>IF(OR(AH258="",AI258=""),0,NETWORKDAYS.INTL(AH258,AI258,1,Listas!$A$2:$A$19)-1)</f>
        <v>9</v>
      </c>
      <c r="AO258" s="16" t="str">
        <f>IF(OR(AM258="",AM258="No existe"),"No",IF(AN258&gt;=VLOOKUP(AM258,Tabla!$C$5:$I$23,7,0),"Si","No"))</f>
        <v>No</v>
      </c>
      <c r="AP258" s="3">
        <f>IF(OR(AM258="",AM258="No existe"),0,IF(AN258=0,0,IF(AN258&gt;=VLOOKUP(AM258,Tabla!$C$5:$I$23,7,0),AN258-VLOOKUP(AM258,Tabla!$C$5:$I$23,7,0),0)+1))</f>
        <v>0</v>
      </c>
      <c r="AQ258" s="4">
        <f t="shared" si="28"/>
        <v>0</v>
      </c>
      <c r="AR258" s="4">
        <f t="shared" si="29"/>
        <v>0</v>
      </c>
      <c r="AS258" s="4">
        <f t="shared" si="30"/>
        <v>0</v>
      </c>
      <c r="AT258" s="4">
        <f t="shared" si="31"/>
        <v>0</v>
      </c>
      <c r="AU258" s="4">
        <f t="shared" si="32"/>
        <v>0</v>
      </c>
      <c r="AV258" s="4">
        <f t="shared" si="33"/>
        <v>0</v>
      </c>
      <c r="AW258" s="4"/>
      <c r="AX258" s="4"/>
      <c r="AY258" s="4">
        <f t="shared" si="34"/>
        <v>0</v>
      </c>
      <c r="AZ258" s="5">
        <v>37080</v>
      </c>
      <c r="BA258" s="6">
        <f t="shared" si="35"/>
        <v>0</v>
      </c>
      <c r="BB258" s="3">
        <f>IF(OR(AM258="",AM258="No existe"),0,IF(AP258&lt;=VLOOKUP(AM258,Tabla!$C$5:$I$23,2,0),1,2))</f>
        <v>0</v>
      </c>
    </row>
    <row r="259" spans="1:54" ht="15.75" hidden="1">
      <c r="A259" s="13">
        <f t="shared" si="36"/>
        <v>254</v>
      </c>
      <c r="B259" s="62" t="s">
        <v>1660</v>
      </c>
      <c r="C259" s="63" t="s">
        <v>1661</v>
      </c>
      <c r="D259" s="63" t="s">
        <v>384</v>
      </c>
      <c r="E259" s="63" t="s">
        <v>1662</v>
      </c>
      <c r="F259" s="63" t="s">
        <v>1663</v>
      </c>
      <c r="G259" s="63">
        <v>12164</v>
      </c>
      <c r="H259" s="63" t="s">
        <v>486</v>
      </c>
      <c r="I259" s="63" t="s">
        <v>385</v>
      </c>
      <c r="J259" s="63" t="s">
        <v>542</v>
      </c>
      <c r="K259" s="63" t="s">
        <v>543</v>
      </c>
      <c r="L259" s="63" t="s">
        <v>1663</v>
      </c>
      <c r="M259" s="63" t="s">
        <v>1664</v>
      </c>
      <c r="N259" s="63" t="s">
        <v>1665</v>
      </c>
      <c r="O259" s="63" t="s">
        <v>1664</v>
      </c>
      <c r="P259" s="63" t="s">
        <v>1665</v>
      </c>
      <c r="Q259" s="63">
        <v>1</v>
      </c>
      <c r="R259" s="63" t="s">
        <v>547</v>
      </c>
      <c r="S259" s="63" t="s">
        <v>523</v>
      </c>
      <c r="T259" s="63" t="s">
        <v>524</v>
      </c>
      <c r="U259" s="63" t="s">
        <v>525</v>
      </c>
      <c r="V259" s="63" t="s">
        <v>542</v>
      </c>
      <c r="W259" s="63" t="s">
        <v>544</v>
      </c>
      <c r="X259" s="63" t="s">
        <v>542</v>
      </c>
      <c r="Y259" s="63">
        <v>39538292</v>
      </c>
      <c r="Z259" s="63">
        <v>40351864</v>
      </c>
      <c r="AA259" s="63">
        <v>39538292</v>
      </c>
      <c r="AB259" s="64">
        <v>42198</v>
      </c>
      <c r="AC259" s="64">
        <v>42300</v>
      </c>
      <c r="AD259" s="64">
        <v>43440.837083333332</v>
      </c>
      <c r="AE259" s="63" t="s">
        <v>584</v>
      </c>
      <c r="AF259" s="63" t="s">
        <v>528</v>
      </c>
      <c r="AG259" s="63" t="s">
        <v>573</v>
      </c>
      <c r="AH259" s="64">
        <v>44295.882638888892</v>
      </c>
      <c r="AI259" s="64">
        <v>44298.879571759258</v>
      </c>
      <c r="AJ259" s="64" t="s">
        <v>486</v>
      </c>
      <c r="AK259" s="27"/>
      <c r="AL259" s="27"/>
      <c r="AM259" s="24" t="str">
        <f>IF(AG259="","",IFERROR(VLOOKUP($AG259,Listas!$C$1:$D$1000,2,0),"No existe"))</f>
        <v>No existe</v>
      </c>
      <c r="AN259" s="3">
        <f>IF(OR(AH259="",AI259=""),0,NETWORKDAYS.INTL(AH259,AI259,1,Listas!$A$2:$A$19)-1)</f>
        <v>1</v>
      </c>
      <c r="AO259" s="16" t="str">
        <f>IF(OR(AM259="",AM259="No existe"),"No",IF(AN259&gt;=VLOOKUP(AM259,Tabla!$C$5:$I$23,7,0),"Si","No"))</f>
        <v>No</v>
      </c>
      <c r="AP259" s="3">
        <f>IF(OR(AM259="",AM259="No existe"),0,IF(AN259=0,0,IF(AN259&gt;=VLOOKUP(AM259,Tabla!$C$5:$I$23,7,0),AN259-VLOOKUP(AM259,Tabla!$C$5:$I$23,7,0),0)+1))</f>
        <v>0</v>
      </c>
      <c r="AQ259" s="4">
        <f t="shared" si="28"/>
        <v>0</v>
      </c>
      <c r="AR259" s="4">
        <f t="shared" si="29"/>
        <v>0</v>
      </c>
      <c r="AS259" s="4">
        <f t="shared" si="30"/>
        <v>0</v>
      </c>
      <c r="AT259" s="4">
        <f t="shared" si="31"/>
        <v>0</v>
      </c>
      <c r="AU259" s="4">
        <f t="shared" si="32"/>
        <v>0</v>
      </c>
      <c r="AV259" s="4">
        <f t="shared" si="33"/>
        <v>0</v>
      </c>
      <c r="AW259" s="4"/>
      <c r="AX259" s="4"/>
      <c r="AY259" s="4">
        <f t="shared" si="34"/>
        <v>0</v>
      </c>
      <c r="AZ259" s="5">
        <v>37080</v>
      </c>
      <c r="BA259" s="6">
        <f t="shared" si="35"/>
        <v>0</v>
      </c>
      <c r="BB259" s="3">
        <f>IF(OR(AM259="",AM259="No existe"),0,IF(AP259&lt;=VLOOKUP(AM259,Tabla!$C$5:$I$23,2,0),1,2))</f>
        <v>0</v>
      </c>
    </row>
    <row r="260" spans="1:54" ht="15.75" hidden="1">
      <c r="A260" s="13">
        <f t="shared" si="36"/>
        <v>255</v>
      </c>
      <c r="B260" s="62" t="s">
        <v>2149</v>
      </c>
      <c r="C260" s="63" t="s">
        <v>2150</v>
      </c>
      <c r="D260" s="63" t="s">
        <v>385</v>
      </c>
      <c r="E260" s="63" t="s">
        <v>2151</v>
      </c>
      <c r="F260" s="63" t="s">
        <v>2152</v>
      </c>
      <c r="G260" s="63">
        <v>12353</v>
      </c>
      <c r="H260" s="63" t="s">
        <v>486</v>
      </c>
      <c r="I260" s="63" t="s">
        <v>385</v>
      </c>
      <c r="J260" s="63" t="s">
        <v>542</v>
      </c>
      <c r="K260" s="63" t="s">
        <v>543</v>
      </c>
      <c r="L260" s="63" t="s">
        <v>2152</v>
      </c>
      <c r="M260" s="63" t="s">
        <v>2153</v>
      </c>
      <c r="N260" s="63" t="s">
        <v>2154</v>
      </c>
      <c r="O260" s="63" t="s">
        <v>2153</v>
      </c>
      <c r="P260" s="63" t="s">
        <v>2154</v>
      </c>
      <c r="Q260" s="63">
        <v>1</v>
      </c>
      <c r="R260" s="63" t="s">
        <v>836</v>
      </c>
      <c r="S260" s="63" t="s">
        <v>523</v>
      </c>
      <c r="T260" s="63" t="s">
        <v>524</v>
      </c>
      <c r="U260" s="63" t="s">
        <v>525</v>
      </c>
      <c r="V260" s="63" t="s">
        <v>542</v>
      </c>
      <c r="W260" s="63" t="s">
        <v>544</v>
      </c>
      <c r="X260" s="63" t="s">
        <v>542</v>
      </c>
      <c r="Y260" s="63">
        <v>35971683</v>
      </c>
      <c r="Z260" s="63">
        <v>34517738</v>
      </c>
      <c r="AA260" s="63">
        <v>35971683</v>
      </c>
      <c r="AB260" s="64">
        <v>42045</v>
      </c>
      <c r="AC260" s="64">
        <v>42976</v>
      </c>
      <c r="AD260" s="64">
        <v>43440.85119212963</v>
      </c>
      <c r="AE260" s="63" t="s">
        <v>666</v>
      </c>
      <c r="AF260" s="63" t="s">
        <v>535</v>
      </c>
      <c r="AG260" s="63" t="s">
        <v>700</v>
      </c>
      <c r="AH260" s="64">
        <v>44295.872916666667</v>
      </c>
      <c r="AI260" s="64">
        <v>44295.870266203703</v>
      </c>
      <c r="AJ260" s="64" t="s">
        <v>486</v>
      </c>
      <c r="AK260" s="27"/>
      <c r="AL260" s="27"/>
      <c r="AM260" s="24" t="str">
        <f>IF(AG260="","",IFERROR(VLOOKUP($AG260,Listas!$C$1:$D$1000,2,0),"No existe"))</f>
        <v>No existe</v>
      </c>
      <c r="AN260" s="3">
        <f>IF(OR(AH260="",AI260=""),0,NETWORKDAYS.INTL(AH260,AI260,1,Listas!$A$2:$A$19)-1)</f>
        <v>0</v>
      </c>
      <c r="AO260" s="16" t="str">
        <f>IF(OR(AM260="",AM260="No existe"),"No",IF(AN260&gt;=VLOOKUP(AM260,Tabla!$C$5:$I$23,7,0),"Si","No"))</f>
        <v>No</v>
      </c>
      <c r="AP260" s="3">
        <f>IF(OR(AM260="",AM260="No existe"),0,IF(AN260=0,0,IF(AN260&gt;=VLOOKUP(AM260,Tabla!$C$5:$I$23,7,0),AN260-VLOOKUP(AM260,Tabla!$C$5:$I$23,7,0),0)+1))</f>
        <v>0</v>
      </c>
      <c r="AQ260" s="4">
        <f t="shared" si="28"/>
        <v>0</v>
      </c>
      <c r="AR260" s="4">
        <f t="shared" si="29"/>
        <v>0</v>
      </c>
      <c r="AS260" s="4">
        <f t="shared" si="30"/>
        <v>0</v>
      </c>
      <c r="AT260" s="4">
        <f t="shared" si="31"/>
        <v>0</v>
      </c>
      <c r="AU260" s="4">
        <f t="shared" si="32"/>
        <v>0</v>
      </c>
      <c r="AV260" s="4">
        <f t="shared" si="33"/>
        <v>0</v>
      </c>
      <c r="AW260" s="4"/>
      <c r="AX260" s="4"/>
      <c r="AY260" s="4">
        <f t="shared" si="34"/>
        <v>0</v>
      </c>
      <c r="AZ260" s="5">
        <v>37080</v>
      </c>
      <c r="BA260" s="6">
        <f t="shared" si="35"/>
        <v>0</v>
      </c>
      <c r="BB260" s="3">
        <f>IF(OR(AM260="",AM260="No existe"),0,IF(AP260&lt;=VLOOKUP(AM260,Tabla!$C$5:$I$23,2,0),1,2))</f>
        <v>0</v>
      </c>
    </row>
    <row r="261" spans="1:54" ht="15.75">
      <c r="A261" s="13">
        <f t="shared" si="36"/>
        <v>256</v>
      </c>
      <c r="B261" s="62" t="s">
        <v>1503</v>
      </c>
      <c r="C261" s="63" t="s">
        <v>1504</v>
      </c>
      <c r="D261" s="63" t="s">
        <v>385</v>
      </c>
      <c r="E261" s="63" t="s">
        <v>1505</v>
      </c>
      <c r="F261" s="63" t="s">
        <v>1506</v>
      </c>
      <c r="G261" s="63">
        <v>12115</v>
      </c>
      <c r="H261" s="63" t="s">
        <v>486</v>
      </c>
      <c r="I261" s="63" t="s">
        <v>385</v>
      </c>
      <c r="J261" s="63" t="s">
        <v>542</v>
      </c>
      <c r="K261" s="63" t="s">
        <v>612</v>
      </c>
      <c r="L261" s="63" t="s">
        <v>1506</v>
      </c>
      <c r="M261" s="63" t="s">
        <v>1507</v>
      </c>
      <c r="N261" s="63" t="s">
        <v>1508</v>
      </c>
      <c r="O261" s="63" t="s">
        <v>1507</v>
      </c>
      <c r="P261" s="63" t="s">
        <v>1508</v>
      </c>
      <c r="Q261" s="63">
        <v>1</v>
      </c>
      <c r="R261" s="63" t="s">
        <v>613</v>
      </c>
      <c r="S261" s="63" t="s">
        <v>523</v>
      </c>
      <c r="T261" s="63" t="s">
        <v>524</v>
      </c>
      <c r="U261" s="63" t="s">
        <v>525</v>
      </c>
      <c r="V261" s="63" t="s">
        <v>542</v>
      </c>
      <c r="W261" s="63" t="s">
        <v>566</v>
      </c>
      <c r="X261" s="63" t="s">
        <v>542</v>
      </c>
      <c r="Y261" s="63">
        <v>3243570</v>
      </c>
      <c r="Z261" s="63">
        <v>3432511</v>
      </c>
      <c r="AA261" s="63">
        <v>3243570</v>
      </c>
      <c r="AB261" s="64">
        <v>41770</v>
      </c>
      <c r="AC261" s="64">
        <v>41923</v>
      </c>
      <c r="AD261" s="64">
        <v>43440.833425925928</v>
      </c>
      <c r="AE261" s="63" t="s">
        <v>545</v>
      </c>
      <c r="AF261" s="63" t="s">
        <v>535</v>
      </c>
      <c r="AG261" s="63" t="s">
        <v>205</v>
      </c>
      <c r="AH261" s="64">
        <v>44295.871527777781</v>
      </c>
      <c r="AI261" s="64">
        <v>44298.868807870371</v>
      </c>
      <c r="AJ261" s="64" t="s">
        <v>486</v>
      </c>
      <c r="AK261" s="27"/>
      <c r="AL261" s="27"/>
      <c r="AM261" s="24" t="str">
        <f>IF(AG261="","",IFERROR(VLOOKUP($AG261,Listas!$C$1:$D$1000,2,0),"No existe"))</f>
        <v>LIQUIDACIÓN_DEL_CREDITO</v>
      </c>
      <c r="AN261" s="3">
        <f>IF(OR(AH261="",AI261=""),0,NETWORKDAYS.INTL(AH261,AI261,1,Listas!$A$2:$A$19)-1)</f>
        <v>1</v>
      </c>
      <c r="AO261" s="16" t="str">
        <f>IF(OR(AM261="",AM261="No existe"),"No",IF(AN261&gt;=VLOOKUP(AM261,Tabla!$C$5:$I$23,7,0),"Si","No"))</f>
        <v>Si</v>
      </c>
      <c r="AP261" s="3">
        <f>IF(OR(AM261="",AM261="No existe"),0,IF(AN261=0,0,IF(AN261&gt;=VLOOKUP(AM261,Tabla!$C$5:$I$23,7,0),AN261-VLOOKUP(AM261,Tabla!$C$5:$I$23,7,0),0)+1))</f>
        <v>1</v>
      </c>
      <c r="AQ261" s="4">
        <f t="shared" si="28"/>
        <v>0</v>
      </c>
      <c r="AR261" s="4">
        <f t="shared" si="29"/>
        <v>0</v>
      </c>
      <c r="AS261" s="4">
        <f t="shared" si="30"/>
        <v>0</v>
      </c>
      <c r="AT261" s="4">
        <f t="shared" si="31"/>
        <v>0</v>
      </c>
      <c r="AU261" s="4">
        <f t="shared" si="32"/>
        <v>0</v>
      </c>
      <c r="AV261" s="4">
        <f t="shared" si="33"/>
        <v>0</v>
      </c>
      <c r="AW261" s="4"/>
      <c r="AX261" s="4"/>
      <c r="AY261" s="4">
        <f t="shared" si="34"/>
        <v>0</v>
      </c>
      <c r="AZ261" s="5">
        <v>37080</v>
      </c>
      <c r="BA261" s="6">
        <f t="shared" si="35"/>
        <v>0</v>
      </c>
      <c r="BB261" s="3">
        <f>IF(OR(AM261="",AM261="No existe"),0,IF(AP261&lt;=VLOOKUP(AM261,Tabla!$C$5:$I$23,2,0),1,2))</f>
        <v>1</v>
      </c>
    </row>
    <row r="262" spans="1:54" ht="15.75" hidden="1">
      <c r="A262" s="13">
        <f t="shared" si="36"/>
        <v>257</v>
      </c>
      <c r="B262" s="62" t="s">
        <v>2135</v>
      </c>
      <c r="C262" s="63" t="s">
        <v>2136</v>
      </c>
      <c r="D262" s="63" t="s">
        <v>385</v>
      </c>
      <c r="E262" s="63" t="s">
        <v>2137</v>
      </c>
      <c r="F262" s="63" t="s">
        <v>2138</v>
      </c>
      <c r="G262" s="63">
        <v>3841</v>
      </c>
      <c r="H262" s="63" t="s">
        <v>486</v>
      </c>
      <c r="I262" s="63" t="s">
        <v>385</v>
      </c>
      <c r="J262" s="63" t="s">
        <v>542</v>
      </c>
      <c r="K262" s="63" t="s">
        <v>591</v>
      </c>
      <c r="L262" s="63" t="s">
        <v>2138</v>
      </c>
      <c r="M262" s="63" t="s">
        <v>2139</v>
      </c>
      <c r="N262" s="63" t="s">
        <v>2140</v>
      </c>
      <c r="O262" s="63" t="s">
        <v>2141</v>
      </c>
      <c r="P262" s="63" t="s">
        <v>2142</v>
      </c>
      <c r="Q262" s="63">
        <v>1</v>
      </c>
      <c r="R262" s="63" t="s">
        <v>547</v>
      </c>
      <c r="S262" s="63" t="s">
        <v>523</v>
      </c>
      <c r="T262" s="63" t="s">
        <v>524</v>
      </c>
      <c r="U262" s="63" t="s">
        <v>525</v>
      </c>
      <c r="V262" s="63" t="s">
        <v>542</v>
      </c>
      <c r="W262" s="63" t="s">
        <v>544</v>
      </c>
      <c r="X262" s="63" t="s">
        <v>542</v>
      </c>
      <c r="Y262" s="63">
        <v>179011392</v>
      </c>
      <c r="Z262" s="63">
        <v>181547065</v>
      </c>
      <c r="AA262" s="63">
        <v>179011392</v>
      </c>
      <c r="AB262" s="64">
        <v>42257</v>
      </c>
      <c r="AC262" s="64">
        <v>42419</v>
      </c>
      <c r="AD262" s="64">
        <v>43436.237453703703</v>
      </c>
      <c r="AE262" s="63" t="s">
        <v>588</v>
      </c>
      <c r="AF262" s="63" t="s">
        <v>528</v>
      </c>
      <c r="AG262" s="63" t="s">
        <v>50</v>
      </c>
      <c r="AH262" s="64">
        <v>44295.866238425922</v>
      </c>
      <c r="AI262" s="64">
        <v>44295.863946759258</v>
      </c>
      <c r="AJ262" s="64" t="s">
        <v>486</v>
      </c>
      <c r="AK262" s="27"/>
      <c r="AL262" s="27"/>
      <c r="AM262" s="24" t="str">
        <f>IF(AG262="","",IFERROR(VLOOKUP($AG262,Listas!$C$1:$D$1000,2,0),"No existe"))</f>
        <v>LIQUIDACIÓN_DEL_CREDITO</v>
      </c>
      <c r="AN262" s="3">
        <f>IF(OR(AH262="",AI262=""),0,NETWORKDAYS.INTL(AH262,AI262,1,Listas!$A$2:$A$19)-1)</f>
        <v>0</v>
      </c>
      <c r="AO262" s="16" t="str">
        <f>IF(OR(AM262="",AM262="No existe"),"No",IF(AN262&gt;=VLOOKUP(AM262,Tabla!$C$5:$I$23,7,0),"Si","No"))</f>
        <v>No</v>
      </c>
      <c r="AP262" s="3">
        <f>IF(OR(AM262="",AM262="No existe"),0,IF(AN262=0,0,IF(AN262&gt;=VLOOKUP(AM262,Tabla!$C$5:$I$23,7,0),AN262-VLOOKUP(AM262,Tabla!$C$5:$I$23,7,0),0)+1))</f>
        <v>0</v>
      </c>
      <c r="AQ262" s="4">
        <f t="shared" si="28"/>
        <v>0</v>
      </c>
      <c r="AR262" s="4">
        <f t="shared" si="29"/>
        <v>0</v>
      </c>
      <c r="AS262" s="4">
        <f t="shared" si="30"/>
        <v>0</v>
      </c>
      <c r="AT262" s="4">
        <f t="shared" si="31"/>
        <v>0</v>
      </c>
      <c r="AU262" s="4">
        <f t="shared" si="32"/>
        <v>0</v>
      </c>
      <c r="AV262" s="4">
        <f t="shared" si="33"/>
        <v>0</v>
      </c>
      <c r="AW262" s="4"/>
      <c r="AX262" s="4"/>
      <c r="AY262" s="4">
        <f t="shared" si="34"/>
        <v>0</v>
      </c>
      <c r="AZ262" s="5">
        <v>37080</v>
      </c>
      <c r="BA262" s="6">
        <f t="shared" si="35"/>
        <v>0</v>
      </c>
      <c r="BB262" s="3">
        <f>IF(OR(AM262="",AM262="No existe"),0,IF(AP262&lt;=VLOOKUP(AM262,Tabla!$C$5:$I$23,2,0),1,2))</f>
        <v>1</v>
      </c>
    </row>
    <row r="263" spans="1:54" ht="15.75" hidden="1">
      <c r="A263" s="13">
        <f t="shared" si="36"/>
        <v>258</v>
      </c>
      <c r="B263" s="62" t="s">
        <v>425</v>
      </c>
      <c r="C263" s="63" t="s">
        <v>426</v>
      </c>
      <c r="D263" s="63" t="s">
        <v>385</v>
      </c>
      <c r="E263" s="63" t="s">
        <v>1047</v>
      </c>
      <c r="F263" s="63" t="s">
        <v>632</v>
      </c>
      <c r="G263" s="63">
        <v>12220</v>
      </c>
      <c r="H263" s="63" t="s">
        <v>486</v>
      </c>
      <c r="I263" s="63" t="s">
        <v>385</v>
      </c>
      <c r="J263" s="63" t="s">
        <v>542</v>
      </c>
      <c r="K263" s="63" t="s">
        <v>543</v>
      </c>
      <c r="L263" s="63" t="s">
        <v>632</v>
      </c>
      <c r="M263" s="63" t="s">
        <v>1048</v>
      </c>
      <c r="N263" s="63" t="s">
        <v>633</v>
      </c>
      <c r="O263" s="63" t="s">
        <v>1048</v>
      </c>
      <c r="P263" s="63" t="s">
        <v>633</v>
      </c>
      <c r="Q263" s="63">
        <v>1</v>
      </c>
      <c r="R263" s="63" t="s">
        <v>547</v>
      </c>
      <c r="S263" s="63" t="s">
        <v>523</v>
      </c>
      <c r="T263" s="63" t="s">
        <v>524</v>
      </c>
      <c r="U263" s="63" t="s">
        <v>525</v>
      </c>
      <c r="V263" s="63" t="s">
        <v>542</v>
      </c>
      <c r="W263" s="63" t="s">
        <v>544</v>
      </c>
      <c r="X263" s="63" t="s">
        <v>542</v>
      </c>
      <c r="Y263" s="63">
        <v>8256088</v>
      </c>
      <c r="Z263" s="63">
        <v>8224114</v>
      </c>
      <c r="AA263" s="63">
        <v>8256088</v>
      </c>
      <c r="AB263" s="64">
        <v>42172</v>
      </c>
      <c r="AC263" s="64">
        <v>42489</v>
      </c>
      <c r="AD263" s="64">
        <v>43440.841261574074</v>
      </c>
      <c r="AE263" s="63" t="s">
        <v>588</v>
      </c>
      <c r="AF263" s="63" t="s">
        <v>528</v>
      </c>
      <c r="AG263" s="63" t="s">
        <v>37</v>
      </c>
      <c r="AH263" s="64">
        <v>44295.861805555556</v>
      </c>
      <c r="AI263" s="64">
        <v>44298.859537037039</v>
      </c>
      <c r="AJ263" s="64" t="s">
        <v>486</v>
      </c>
      <c r="AK263" s="27"/>
      <c r="AL263" s="27"/>
      <c r="AM263" s="24" t="str">
        <f>IF(AG263="","",IFERROR(VLOOKUP($AG263,Listas!$C$1:$D$1000,2,0),"No existe"))</f>
        <v>ACTUACIONES</v>
      </c>
      <c r="AN263" s="3">
        <f>IF(OR(AH263="",AI263=""),0,NETWORKDAYS.INTL(AH263,AI263,1,Listas!$A$2:$A$19)-1)</f>
        <v>1</v>
      </c>
      <c r="AO263" s="16" t="str">
        <f>IF(OR(AM263="",AM263="No existe"),"No",IF(AN263&gt;=VLOOKUP(AM263,Tabla!$C$5:$I$23,7,0),"Si","No"))</f>
        <v>No</v>
      </c>
      <c r="AP263" s="3">
        <f>IF(OR(AM263="",AM263="No existe"),0,IF(AN263=0,0,IF(AN263&gt;=VLOOKUP(AM263,Tabla!$C$5:$I$23,7,0),AN263-VLOOKUP(AM263,Tabla!$C$5:$I$23,7,0),0)+1))</f>
        <v>1</v>
      </c>
      <c r="AQ263" s="4">
        <f t="shared" ref="AQ263:AQ326" si="37">IF(AND(AM263="Liquidación del credito",AP263&gt;=1,AP263&lt;2),0.2%,IF(AND(AM263="Liquidación del credito",AP263&gt;=2),0.5%,0))</f>
        <v>0</v>
      </c>
      <c r="AR263" s="4">
        <f t="shared" ref="AR263:AR326" si="38">IF(AND(AM263="Genérica",AP263&gt;=3,AP263&lt;7),2%,IF(AND(AM263="Genérica",AP263&gt;=7),5%,0))</f>
        <v>0</v>
      </c>
      <c r="AS263" s="4">
        <f t="shared" ref="AS263:AS326" si="39">IF(AND(AM263="Sentencia",AP263&gt;=2,AP263&lt;=5),3%,IF(AND(AM263="Sentencia",AP263&gt;=6),6%,0))</f>
        <v>0</v>
      </c>
      <c r="AT263" s="4">
        <f t="shared" ref="AT263:AT326" si="40">IF(OR(AK263="SI",AK263=""),0,IF(AND(AK263="NO",OR(AG263="EXCEPCIONES DE FONDO O MERITO",AG263="PRESENTACION DE RECURSO DE APELACION CONTRA SENTENCIA",AG263="CONTESTACION DE LA DEMANDA",AG263="PRESENTACION DE EXCEPCIONES PREVIAS"),$AK$4=1),20%,IF(AND(AK263="NO",OR(AG263="EXCEPCIONES DE FONDO O MERITO",AG263="PRESENTACION DE RECURSO DE APELACION CONTRA SENTENCIA",AG263="CONTESTACION DE LA DEMANDA",AG263="PRESENTACION DE EXCEPCIONES PREVIAS"),$AK$4&gt;1),30%,0)))</f>
        <v>0</v>
      </c>
      <c r="AU263" s="4">
        <f t="shared" ref="AU263:AU326" si="41">IF(OR(AK263="SI",AK263=""),0,IF(AND(AK263="NO",(IFERROR(SEARCH("AUDIENCIA",AG263,1),0))&gt;0,$AK$4=1),5%,IF(AND(AK263="NO",(IFERROR(SEARCH("AUDIENCIA",AG263,1),0))&gt;0,$AK$4&gt;1),10%,0)))</f>
        <v>0</v>
      </c>
      <c r="AV263" s="4">
        <f t="shared" ref="AV263:AV326" si="42">IF(OR(AK263="SI",AK263=""),0,IF(AND(AK263="NO",AG263="PRESENTACION DE LA DEMANDA DE RECONVENCION"),2%,0))</f>
        <v>0</v>
      </c>
      <c r="AW263" s="4"/>
      <c r="AX263" s="4"/>
      <c r="AY263" s="4">
        <f t="shared" ref="AY263:AY326" si="43">SUM(AQ263:AX263)</f>
        <v>0</v>
      </c>
      <c r="AZ263" s="5">
        <v>37080</v>
      </c>
      <c r="BA263" s="6">
        <f t="shared" ref="BA263:BA326" si="44">ROUND(AY263*AZ263,0)</f>
        <v>0</v>
      </c>
      <c r="BB263" s="3">
        <f>IF(OR(AM263="",AM263="No existe"),0,IF(AP263&lt;=VLOOKUP(AM263,Tabla!$C$5:$I$23,2,0),1,2))</f>
        <v>1</v>
      </c>
    </row>
    <row r="264" spans="1:54" ht="15.75" hidden="1">
      <c r="A264" s="13">
        <f t="shared" ref="A264:A327" si="45">+A263+1</f>
        <v>259</v>
      </c>
      <c r="B264" s="62" t="s">
        <v>2155</v>
      </c>
      <c r="C264" s="63" t="s">
        <v>2156</v>
      </c>
      <c r="D264" s="63" t="s">
        <v>384</v>
      </c>
      <c r="E264" s="63" t="s">
        <v>2157</v>
      </c>
      <c r="F264" s="63" t="s">
        <v>2158</v>
      </c>
      <c r="G264" s="63">
        <v>63065</v>
      </c>
      <c r="H264" s="63" t="s">
        <v>486</v>
      </c>
      <c r="I264" s="63" t="s">
        <v>385</v>
      </c>
      <c r="J264" s="63" t="s">
        <v>530</v>
      </c>
      <c r="K264" s="63" t="s">
        <v>486</v>
      </c>
      <c r="L264" s="63" t="s">
        <v>2158</v>
      </c>
      <c r="M264" s="63" t="s">
        <v>2159</v>
      </c>
      <c r="N264" s="63" t="s">
        <v>2160</v>
      </c>
      <c r="O264" s="63" t="s">
        <v>2161</v>
      </c>
      <c r="P264" s="63" t="s">
        <v>2162</v>
      </c>
      <c r="Q264" s="63">
        <v>1</v>
      </c>
      <c r="R264" s="63" t="s">
        <v>798</v>
      </c>
      <c r="S264" s="63" t="s">
        <v>523</v>
      </c>
      <c r="T264" s="63" t="s">
        <v>524</v>
      </c>
      <c r="U264" s="63" t="s">
        <v>525</v>
      </c>
      <c r="V264" s="63" t="s">
        <v>526</v>
      </c>
      <c r="W264" s="63" t="s">
        <v>544</v>
      </c>
      <c r="X264" s="63" t="s">
        <v>530</v>
      </c>
      <c r="Y264" s="63">
        <v>716519</v>
      </c>
      <c r="Z264" s="63" t="s">
        <v>486</v>
      </c>
      <c r="AA264" s="63">
        <v>716519</v>
      </c>
      <c r="AB264" s="64">
        <v>43878</v>
      </c>
      <c r="AC264" s="64">
        <v>44015</v>
      </c>
      <c r="AD264" s="64">
        <v>44064.048530092594</v>
      </c>
      <c r="AE264" s="63" t="s">
        <v>799</v>
      </c>
      <c r="AF264" s="63" t="s">
        <v>535</v>
      </c>
      <c r="AG264" s="63" t="s">
        <v>48</v>
      </c>
      <c r="AH264" s="64">
        <v>44295.850902777776</v>
      </c>
      <c r="AI264" s="64">
        <v>44295.847719907404</v>
      </c>
      <c r="AJ264" s="64" t="s">
        <v>486</v>
      </c>
      <c r="AK264" s="27"/>
      <c r="AL264" s="27"/>
      <c r="AM264" s="24" t="str">
        <f>IF(AG264="","",IFERROR(VLOOKUP($AG264,Listas!$C$1:$D$1000,2,0),"No existe"))</f>
        <v>ACTUACIONES</v>
      </c>
      <c r="AN264" s="3">
        <f>IF(OR(AH264="",AI264=""),0,NETWORKDAYS.INTL(AH264,AI264,1,Listas!$A$2:$A$19)-1)</f>
        <v>0</v>
      </c>
      <c r="AO264" s="16" t="str">
        <f>IF(OR(AM264="",AM264="No existe"),"No",IF(AN264&gt;=VLOOKUP(AM264,Tabla!$C$5:$I$23,7,0),"Si","No"))</f>
        <v>No</v>
      </c>
      <c r="AP264" s="3">
        <f>IF(OR(AM264="",AM264="No existe"),0,IF(AN264=0,0,IF(AN264&gt;=VLOOKUP(AM264,Tabla!$C$5:$I$23,7,0),AN264-VLOOKUP(AM264,Tabla!$C$5:$I$23,7,0),0)+1))</f>
        <v>0</v>
      </c>
      <c r="AQ264" s="4">
        <f t="shared" si="37"/>
        <v>0</v>
      </c>
      <c r="AR264" s="4">
        <f t="shared" si="38"/>
        <v>0</v>
      </c>
      <c r="AS264" s="4">
        <f t="shared" si="39"/>
        <v>0</v>
      </c>
      <c r="AT264" s="4">
        <f t="shared" si="40"/>
        <v>0</v>
      </c>
      <c r="AU264" s="4">
        <f t="shared" si="41"/>
        <v>0</v>
      </c>
      <c r="AV264" s="4">
        <f t="shared" si="42"/>
        <v>0</v>
      </c>
      <c r="AW264" s="4"/>
      <c r="AX264" s="4"/>
      <c r="AY264" s="4">
        <f t="shared" si="43"/>
        <v>0</v>
      </c>
      <c r="AZ264" s="5">
        <v>37080</v>
      </c>
      <c r="BA264" s="6">
        <f t="shared" si="44"/>
        <v>0</v>
      </c>
      <c r="BB264" s="3">
        <f>IF(OR(AM264="",AM264="No existe"),0,IF(AP264&lt;=VLOOKUP(AM264,Tabla!$C$5:$I$23,2,0),1,2))</f>
        <v>1</v>
      </c>
    </row>
    <row r="265" spans="1:54" ht="15.75" hidden="1">
      <c r="A265" s="13">
        <f t="shared" si="45"/>
        <v>260</v>
      </c>
      <c r="B265" s="62" t="s">
        <v>2163</v>
      </c>
      <c r="C265" s="63" t="s">
        <v>2164</v>
      </c>
      <c r="D265" s="63" t="s">
        <v>384</v>
      </c>
      <c r="E265" s="63" t="s">
        <v>2165</v>
      </c>
      <c r="F265" s="63" t="s">
        <v>2166</v>
      </c>
      <c r="G265" s="63">
        <v>63064</v>
      </c>
      <c r="H265" s="63" t="s">
        <v>486</v>
      </c>
      <c r="I265" s="63" t="s">
        <v>385</v>
      </c>
      <c r="J265" s="63" t="s">
        <v>530</v>
      </c>
      <c r="K265" s="63" t="s">
        <v>486</v>
      </c>
      <c r="L265" s="63" t="s">
        <v>2166</v>
      </c>
      <c r="M265" s="63" t="s">
        <v>2159</v>
      </c>
      <c r="N265" s="63" t="s">
        <v>2160</v>
      </c>
      <c r="O265" s="63" t="s">
        <v>2167</v>
      </c>
      <c r="P265" s="63" t="s">
        <v>2168</v>
      </c>
      <c r="Q265" s="63">
        <v>1</v>
      </c>
      <c r="R265" s="63" t="s">
        <v>798</v>
      </c>
      <c r="S265" s="63" t="s">
        <v>523</v>
      </c>
      <c r="T265" s="63" t="s">
        <v>524</v>
      </c>
      <c r="U265" s="63" t="s">
        <v>525</v>
      </c>
      <c r="V265" s="63" t="s">
        <v>526</v>
      </c>
      <c r="W265" s="63" t="s">
        <v>544</v>
      </c>
      <c r="X265" s="63" t="s">
        <v>530</v>
      </c>
      <c r="Y265" s="63">
        <v>1766960</v>
      </c>
      <c r="Z265" s="63" t="s">
        <v>486</v>
      </c>
      <c r="AA265" s="63">
        <v>1766960</v>
      </c>
      <c r="AB265" s="64">
        <v>43878</v>
      </c>
      <c r="AC265" s="64">
        <v>44015</v>
      </c>
      <c r="AD265" s="64">
        <v>44064.004918981482</v>
      </c>
      <c r="AE265" s="63" t="s">
        <v>799</v>
      </c>
      <c r="AF265" s="63" t="s">
        <v>535</v>
      </c>
      <c r="AG265" s="63" t="s">
        <v>48</v>
      </c>
      <c r="AH265" s="64">
        <v>44295.844953703701</v>
      </c>
      <c r="AI265" s="64">
        <v>44295.84175925926</v>
      </c>
      <c r="AJ265" s="64" t="s">
        <v>486</v>
      </c>
      <c r="AK265" s="27"/>
      <c r="AL265" s="27"/>
      <c r="AM265" s="24" t="str">
        <f>IF(AG265="","",IFERROR(VLOOKUP($AG265,Listas!$C$1:$D$1000,2,0),"No existe"))</f>
        <v>ACTUACIONES</v>
      </c>
      <c r="AN265" s="3">
        <f>IF(OR(AH265="",AI265=""),0,NETWORKDAYS.INTL(AH265,AI265,1,Listas!$A$2:$A$19)-1)</f>
        <v>0</v>
      </c>
      <c r="AO265" s="16" t="str">
        <f>IF(OR(AM265="",AM265="No existe"),"No",IF(AN265&gt;=VLOOKUP(AM265,Tabla!$C$5:$I$23,7,0),"Si","No"))</f>
        <v>No</v>
      </c>
      <c r="AP265" s="3">
        <f>IF(OR(AM265="",AM265="No existe"),0,IF(AN265=0,0,IF(AN265&gt;=VLOOKUP(AM265,Tabla!$C$5:$I$23,7,0),AN265-VLOOKUP(AM265,Tabla!$C$5:$I$23,7,0),0)+1))</f>
        <v>0</v>
      </c>
      <c r="AQ265" s="4">
        <f t="shared" si="37"/>
        <v>0</v>
      </c>
      <c r="AR265" s="4">
        <f t="shared" si="38"/>
        <v>0</v>
      </c>
      <c r="AS265" s="4">
        <f t="shared" si="39"/>
        <v>0</v>
      </c>
      <c r="AT265" s="4">
        <f t="shared" si="40"/>
        <v>0</v>
      </c>
      <c r="AU265" s="4">
        <f t="shared" si="41"/>
        <v>0</v>
      </c>
      <c r="AV265" s="4">
        <f t="shared" si="42"/>
        <v>0</v>
      </c>
      <c r="AW265" s="4"/>
      <c r="AX265" s="4"/>
      <c r="AY265" s="4">
        <f t="shared" si="43"/>
        <v>0</v>
      </c>
      <c r="AZ265" s="5">
        <v>37080</v>
      </c>
      <c r="BA265" s="6">
        <f t="shared" si="44"/>
        <v>0</v>
      </c>
      <c r="BB265" s="3">
        <f>IF(OR(AM265="",AM265="No existe"),0,IF(AP265&lt;=VLOOKUP(AM265,Tabla!$C$5:$I$23,2,0),1,2))</f>
        <v>1</v>
      </c>
    </row>
    <row r="266" spans="1:54" ht="15.75" hidden="1">
      <c r="A266" s="13">
        <f t="shared" si="45"/>
        <v>261</v>
      </c>
      <c r="B266" s="62" t="s">
        <v>1078</v>
      </c>
      <c r="C266" s="63" t="s">
        <v>1860</v>
      </c>
      <c r="D266" s="63" t="s">
        <v>384</v>
      </c>
      <c r="E266" s="63" t="s">
        <v>1079</v>
      </c>
      <c r="F266" s="63" t="s">
        <v>1080</v>
      </c>
      <c r="G266" s="63">
        <v>69666</v>
      </c>
      <c r="H266" s="63" t="s">
        <v>486</v>
      </c>
      <c r="I266" s="63" t="s">
        <v>385</v>
      </c>
      <c r="J266" s="63" t="s">
        <v>542</v>
      </c>
      <c r="K266" s="63" t="s">
        <v>591</v>
      </c>
      <c r="L266" s="63" t="s">
        <v>1080</v>
      </c>
      <c r="M266" s="63" t="s">
        <v>1081</v>
      </c>
      <c r="N266" s="63" t="s">
        <v>1082</v>
      </c>
      <c r="O266" s="63" t="s">
        <v>1081</v>
      </c>
      <c r="P266" s="63" t="s">
        <v>1082</v>
      </c>
      <c r="Q266" s="63">
        <v>1</v>
      </c>
      <c r="R266" s="63" t="s">
        <v>1083</v>
      </c>
      <c r="S266" s="63" t="s">
        <v>523</v>
      </c>
      <c r="T266" s="63" t="s">
        <v>524</v>
      </c>
      <c r="U266" s="63" t="s">
        <v>525</v>
      </c>
      <c r="V266" s="63" t="s">
        <v>542</v>
      </c>
      <c r="W266" s="63" t="s">
        <v>544</v>
      </c>
      <c r="X266" s="63" t="s">
        <v>542</v>
      </c>
      <c r="Y266" s="63" t="s">
        <v>486</v>
      </c>
      <c r="Z266" s="63" t="s">
        <v>486</v>
      </c>
      <c r="AA266" s="63" t="s">
        <v>486</v>
      </c>
      <c r="AB266" s="64">
        <v>44102</v>
      </c>
      <c r="AC266" s="64">
        <v>44238</v>
      </c>
      <c r="AD266" s="64">
        <v>44242.594201388885</v>
      </c>
      <c r="AE266" s="63" t="s">
        <v>834</v>
      </c>
      <c r="AF266" s="63" t="s">
        <v>596</v>
      </c>
      <c r="AG266" s="63" t="s">
        <v>652</v>
      </c>
      <c r="AH266" s="64">
        <v>44295.835925925923</v>
      </c>
      <c r="AI266" s="64">
        <v>44295.832951388889</v>
      </c>
      <c r="AJ266" s="64" t="s">
        <v>486</v>
      </c>
      <c r="AK266" s="27"/>
      <c r="AL266" s="27"/>
      <c r="AM266" s="24" t="str">
        <f>IF(AG266="","",IFERROR(VLOOKUP($AG266,Listas!$C$1:$D$1000,2,0),"No existe"))</f>
        <v>No existe</v>
      </c>
      <c r="AN266" s="3">
        <f>IF(OR(AH266="",AI266=""),0,NETWORKDAYS.INTL(AH266,AI266,1,Listas!$A$2:$A$19)-1)</f>
        <v>0</v>
      </c>
      <c r="AO266" s="16" t="str">
        <f>IF(OR(AM266="",AM266="No existe"),"No",IF(AN266&gt;=VLOOKUP(AM266,Tabla!$C$5:$I$23,7,0),"Si","No"))</f>
        <v>No</v>
      </c>
      <c r="AP266" s="3">
        <f>IF(OR(AM266="",AM266="No existe"),0,IF(AN266=0,0,IF(AN266&gt;=VLOOKUP(AM266,Tabla!$C$5:$I$23,7,0),AN266-VLOOKUP(AM266,Tabla!$C$5:$I$23,7,0),0)+1))</f>
        <v>0</v>
      </c>
      <c r="AQ266" s="4">
        <f t="shared" si="37"/>
        <v>0</v>
      </c>
      <c r="AR266" s="4">
        <f t="shared" si="38"/>
        <v>0</v>
      </c>
      <c r="AS266" s="4">
        <f t="shared" si="39"/>
        <v>0</v>
      </c>
      <c r="AT266" s="4">
        <f t="shared" si="40"/>
        <v>0</v>
      </c>
      <c r="AU266" s="4">
        <f t="shared" si="41"/>
        <v>0</v>
      </c>
      <c r="AV266" s="4">
        <f t="shared" si="42"/>
        <v>0</v>
      </c>
      <c r="AW266" s="4"/>
      <c r="AX266" s="4"/>
      <c r="AY266" s="4">
        <f t="shared" si="43"/>
        <v>0</v>
      </c>
      <c r="AZ266" s="5">
        <v>37080</v>
      </c>
      <c r="BA266" s="6">
        <f t="shared" si="44"/>
        <v>0</v>
      </c>
      <c r="BB266" s="3">
        <f>IF(OR(AM266="",AM266="No existe"),0,IF(AP266&lt;=VLOOKUP(AM266,Tabla!$C$5:$I$23,2,0),1,2))</f>
        <v>0</v>
      </c>
    </row>
    <row r="267" spans="1:54" ht="15.75" hidden="1">
      <c r="A267" s="13">
        <f t="shared" si="45"/>
        <v>262</v>
      </c>
      <c r="B267" s="62" t="s">
        <v>1534</v>
      </c>
      <c r="C267" s="63" t="s">
        <v>1535</v>
      </c>
      <c r="D267" s="63" t="s">
        <v>384</v>
      </c>
      <c r="E267" s="63" t="s">
        <v>1536</v>
      </c>
      <c r="F267" s="63" t="s">
        <v>1537</v>
      </c>
      <c r="G267" s="63">
        <v>3845</v>
      </c>
      <c r="H267" s="63" t="s">
        <v>486</v>
      </c>
      <c r="I267" s="63" t="s">
        <v>385</v>
      </c>
      <c r="J267" s="63" t="s">
        <v>549</v>
      </c>
      <c r="K267" s="63" t="s">
        <v>550</v>
      </c>
      <c r="L267" s="63" t="s">
        <v>1537</v>
      </c>
      <c r="M267" s="63" t="s">
        <v>1538</v>
      </c>
      <c r="N267" s="63" t="s">
        <v>1539</v>
      </c>
      <c r="O267" s="63" t="s">
        <v>1538</v>
      </c>
      <c r="P267" s="63" t="s">
        <v>1539</v>
      </c>
      <c r="Q267" s="63">
        <v>1</v>
      </c>
      <c r="R267" s="63" t="s">
        <v>665</v>
      </c>
      <c r="S267" s="63" t="s">
        <v>523</v>
      </c>
      <c r="T267" s="63" t="s">
        <v>524</v>
      </c>
      <c r="U267" s="63" t="s">
        <v>525</v>
      </c>
      <c r="V267" s="63" t="s">
        <v>526</v>
      </c>
      <c r="W267" s="63" t="s">
        <v>544</v>
      </c>
      <c r="X267" s="63" t="s">
        <v>549</v>
      </c>
      <c r="Y267" s="63">
        <v>12385705</v>
      </c>
      <c r="Z267" s="63">
        <v>0</v>
      </c>
      <c r="AA267" s="63">
        <v>12385705</v>
      </c>
      <c r="AB267" s="64">
        <v>42106</v>
      </c>
      <c r="AC267" s="64">
        <v>42588</v>
      </c>
      <c r="AD267" s="64">
        <v>43436.237939814811</v>
      </c>
      <c r="AE267" s="63" t="s">
        <v>588</v>
      </c>
      <c r="AF267" s="63" t="s">
        <v>535</v>
      </c>
      <c r="AG267" s="63" t="s">
        <v>934</v>
      </c>
      <c r="AH267" s="64">
        <v>44295.798611111109</v>
      </c>
      <c r="AI267" s="64">
        <v>44295.795925925922</v>
      </c>
      <c r="AJ267" s="64" t="s">
        <v>486</v>
      </c>
      <c r="AK267" s="27"/>
      <c r="AL267" s="27"/>
      <c r="AM267" s="24" t="str">
        <f>IF(AG267="","",IFERROR(VLOOKUP($AG267,Listas!$C$1:$D$1000,2,0),"No existe"))</f>
        <v>No existe</v>
      </c>
      <c r="AN267" s="3">
        <f>IF(OR(AH267="",AI267=""),0,NETWORKDAYS.INTL(AH267,AI267,1,Listas!$A$2:$A$19)-1)</f>
        <v>0</v>
      </c>
      <c r="AO267" s="16" t="str">
        <f>IF(OR(AM267="",AM267="No existe"),"No",IF(AN267&gt;=VLOOKUP(AM267,Tabla!$C$5:$I$23,7,0),"Si","No"))</f>
        <v>No</v>
      </c>
      <c r="AP267" s="3">
        <f>IF(OR(AM267="",AM267="No existe"),0,IF(AN267=0,0,IF(AN267&gt;=VLOOKUP(AM267,Tabla!$C$5:$I$23,7,0),AN267-VLOOKUP(AM267,Tabla!$C$5:$I$23,7,0),0)+1))</f>
        <v>0</v>
      </c>
      <c r="AQ267" s="4">
        <f t="shared" si="37"/>
        <v>0</v>
      </c>
      <c r="AR267" s="4">
        <f t="shared" si="38"/>
        <v>0</v>
      </c>
      <c r="AS267" s="4">
        <f t="shared" si="39"/>
        <v>0</v>
      </c>
      <c r="AT267" s="4">
        <f t="shared" si="40"/>
        <v>0</v>
      </c>
      <c r="AU267" s="4">
        <f t="shared" si="41"/>
        <v>0</v>
      </c>
      <c r="AV267" s="4">
        <f t="shared" si="42"/>
        <v>0</v>
      </c>
      <c r="AW267" s="4"/>
      <c r="AX267" s="4"/>
      <c r="AY267" s="4">
        <f t="shared" si="43"/>
        <v>0</v>
      </c>
      <c r="AZ267" s="5">
        <v>37080</v>
      </c>
      <c r="BA267" s="6">
        <f t="shared" si="44"/>
        <v>0</v>
      </c>
      <c r="BB267" s="3">
        <f>IF(OR(AM267="",AM267="No existe"),0,IF(AP267&lt;=VLOOKUP(AM267,Tabla!$C$5:$I$23,2,0),1,2))</f>
        <v>0</v>
      </c>
    </row>
    <row r="268" spans="1:54" ht="15.75" hidden="1">
      <c r="A268" s="13">
        <f t="shared" si="45"/>
        <v>263</v>
      </c>
      <c r="B268" s="62" t="s">
        <v>1985</v>
      </c>
      <c r="C268" s="63" t="s">
        <v>1986</v>
      </c>
      <c r="D268" s="63" t="s">
        <v>394</v>
      </c>
      <c r="E268" s="63" t="s">
        <v>1987</v>
      </c>
      <c r="F268" s="63" t="s">
        <v>1988</v>
      </c>
      <c r="G268" s="63">
        <v>12269</v>
      </c>
      <c r="H268" s="63" t="s">
        <v>486</v>
      </c>
      <c r="I268" s="63" t="s">
        <v>394</v>
      </c>
      <c r="J268" s="63" t="s">
        <v>682</v>
      </c>
      <c r="K268" s="63" t="s">
        <v>486</v>
      </c>
      <c r="L268" s="63" t="s">
        <v>1988</v>
      </c>
      <c r="M268" s="63" t="s">
        <v>1989</v>
      </c>
      <c r="N268" s="63" t="s">
        <v>1990</v>
      </c>
      <c r="O268" s="63" t="s">
        <v>1989</v>
      </c>
      <c r="P268" s="63" t="s">
        <v>1990</v>
      </c>
      <c r="Q268" s="63">
        <v>1</v>
      </c>
      <c r="R268" s="63" t="s">
        <v>601</v>
      </c>
      <c r="S268" s="63" t="s">
        <v>523</v>
      </c>
      <c r="T268" s="63" t="s">
        <v>524</v>
      </c>
      <c r="U268" s="63" t="s">
        <v>525</v>
      </c>
      <c r="V268" s="63" t="s">
        <v>565</v>
      </c>
      <c r="W268" s="63" t="s">
        <v>566</v>
      </c>
      <c r="X268" s="63" t="s">
        <v>682</v>
      </c>
      <c r="Y268" s="63">
        <v>68945500</v>
      </c>
      <c r="Z268" s="63">
        <v>0</v>
      </c>
      <c r="AA268" s="63">
        <v>68945500</v>
      </c>
      <c r="AB268" s="64">
        <v>42685</v>
      </c>
      <c r="AC268" s="64">
        <v>42689</v>
      </c>
      <c r="AD268" s="64">
        <v>43440.844918981478</v>
      </c>
      <c r="AE268" s="63" t="s">
        <v>643</v>
      </c>
      <c r="AF268" s="63" t="s">
        <v>1876</v>
      </c>
      <c r="AG268" s="63" t="s">
        <v>1991</v>
      </c>
      <c r="AH268" s="64">
        <v>44295.776724537034</v>
      </c>
      <c r="AI268" s="64">
        <v>44295.775451388887</v>
      </c>
      <c r="AJ268" s="64" t="s">
        <v>486</v>
      </c>
      <c r="AK268" s="27"/>
      <c r="AL268" s="27"/>
      <c r="AM268" s="24" t="str">
        <f>IF(AG268="","",IFERROR(VLOOKUP($AG268,Listas!$C$1:$D$1000,2,0),"No existe"))</f>
        <v>No existe</v>
      </c>
      <c r="AN268" s="3">
        <f>IF(OR(AH268="",AI268=""),0,NETWORKDAYS.INTL(AH268,AI268,1,Listas!$A$2:$A$19)-1)</f>
        <v>0</v>
      </c>
      <c r="AO268" s="16" t="str">
        <f>IF(OR(AM268="",AM268="No existe"),"No",IF(AN268&gt;=VLOOKUP(AM268,Tabla!$C$5:$I$23,7,0),"Si","No"))</f>
        <v>No</v>
      </c>
      <c r="AP268" s="3">
        <f>IF(OR(AM268="",AM268="No existe"),0,IF(AN268=0,0,IF(AN268&gt;=VLOOKUP(AM268,Tabla!$C$5:$I$23,7,0),AN268-VLOOKUP(AM268,Tabla!$C$5:$I$23,7,0),0)+1))</f>
        <v>0</v>
      </c>
      <c r="AQ268" s="4">
        <f t="shared" si="37"/>
        <v>0</v>
      </c>
      <c r="AR268" s="4">
        <f t="shared" si="38"/>
        <v>0</v>
      </c>
      <c r="AS268" s="4">
        <f t="shared" si="39"/>
        <v>0</v>
      </c>
      <c r="AT268" s="4">
        <f t="shared" si="40"/>
        <v>0</v>
      </c>
      <c r="AU268" s="4">
        <f t="shared" si="41"/>
        <v>0</v>
      </c>
      <c r="AV268" s="4">
        <f t="shared" si="42"/>
        <v>0</v>
      </c>
      <c r="AW268" s="4"/>
      <c r="AX268" s="4"/>
      <c r="AY268" s="4">
        <f t="shared" si="43"/>
        <v>0</v>
      </c>
      <c r="AZ268" s="5">
        <v>37080</v>
      </c>
      <c r="BA268" s="6">
        <f t="shared" si="44"/>
        <v>0</v>
      </c>
      <c r="BB268" s="3">
        <f>IF(OR(AM268="",AM268="No existe"),0,IF(AP268&lt;=VLOOKUP(AM268,Tabla!$C$5:$I$23,2,0),1,2))</f>
        <v>0</v>
      </c>
    </row>
    <row r="269" spans="1:54" ht="15.75" hidden="1">
      <c r="A269" s="13">
        <f t="shared" si="45"/>
        <v>264</v>
      </c>
      <c r="B269" s="62" t="s">
        <v>1985</v>
      </c>
      <c r="C269" s="63" t="s">
        <v>1986</v>
      </c>
      <c r="D269" s="63" t="s">
        <v>394</v>
      </c>
      <c r="E269" s="63" t="s">
        <v>1987</v>
      </c>
      <c r="F269" s="63" t="s">
        <v>1988</v>
      </c>
      <c r="G269" s="63">
        <v>12269</v>
      </c>
      <c r="H269" s="63" t="s">
        <v>486</v>
      </c>
      <c r="I269" s="63" t="s">
        <v>394</v>
      </c>
      <c r="J269" s="63" t="s">
        <v>682</v>
      </c>
      <c r="K269" s="63" t="s">
        <v>486</v>
      </c>
      <c r="L269" s="63" t="s">
        <v>1988</v>
      </c>
      <c r="M269" s="63" t="s">
        <v>1989</v>
      </c>
      <c r="N269" s="63" t="s">
        <v>1990</v>
      </c>
      <c r="O269" s="63" t="s">
        <v>1989</v>
      </c>
      <c r="P269" s="63" t="s">
        <v>1990</v>
      </c>
      <c r="Q269" s="63">
        <v>1</v>
      </c>
      <c r="R269" s="63" t="s">
        <v>601</v>
      </c>
      <c r="S269" s="63" t="s">
        <v>523</v>
      </c>
      <c r="T269" s="63" t="s">
        <v>524</v>
      </c>
      <c r="U269" s="63" t="s">
        <v>525</v>
      </c>
      <c r="V269" s="63" t="s">
        <v>565</v>
      </c>
      <c r="W269" s="63" t="s">
        <v>566</v>
      </c>
      <c r="X269" s="63" t="s">
        <v>682</v>
      </c>
      <c r="Y269" s="63">
        <v>68945500</v>
      </c>
      <c r="Z269" s="63">
        <v>0</v>
      </c>
      <c r="AA269" s="63">
        <v>68945500</v>
      </c>
      <c r="AB269" s="64">
        <v>42685</v>
      </c>
      <c r="AC269" s="64">
        <v>42689</v>
      </c>
      <c r="AD269" s="64">
        <v>43440.844918981478</v>
      </c>
      <c r="AE269" s="63" t="s">
        <v>643</v>
      </c>
      <c r="AF269" s="63" t="s">
        <v>1876</v>
      </c>
      <c r="AG269" s="63" t="s">
        <v>110</v>
      </c>
      <c r="AH269" s="64">
        <v>44295.774768518517</v>
      </c>
      <c r="AI269" s="64">
        <v>44295.773113425923</v>
      </c>
      <c r="AJ269" s="64" t="s">
        <v>486</v>
      </c>
      <c r="AK269" s="27"/>
      <c r="AL269" s="27"/>
      <c r="AM269" s="24" t="str">
        <f>IF(AG269="","",IFERROR(VLOOKUP($AG269,Listas!$C$1:$D$1000,2,0),"No existe"))</f>
        <v>SENTENCIAS</v>
      </c>
      <c r="AN269" s="3">
        <f>IF(OR(AH269="",AI269=""),0,NETWORKDAYS.INTL(AH269,AI269,1,Listas!$A$2:$A$19)-1)</f>
        <v>0</v>
      </c>
      <c r="AO269" s="16" t="str">
        <f>IF(OR(AM269="",AM269="No existe"),"No",IF(AN269&gt;=VLOOKUP(AM269,Tabla!$C$5:$I$23,7,0),"Si","No"))</f>
        <v>No</v>
      </c>
      <c r="AP269" s="3">
        <f>IF(OR(AM269="",AM269="No existe"),0,IF(AN269=0,0,IF(AN269&gt;=VLOOKUP(AM269,Tabla!$C$5:$I$23,7,0),AN269-VLOOKUP(AM269,Tabla!$C$5:$I$23,7,0),0)+1))</f>
        <v>0</v>
      </c>
      <c r="AQ269" s="4">
        <f t="shared" si="37"/>
        <v>0</v>
      </c>
      <c r="AR269" s="4">
        <f t="shared" si="38"/>
        <v>0</v>
      </c>
      <c r="AS269" s="4">
        <f t="shared" si="39"/>
        <v>0</v>
      </c>
      <c r="AT269" s="4">
        <f t="shared" si="40"/>
        <v>0</v>
      </c>
      <c r="AU269" s="4">
        <f t="shared" si="41"/>
        <v>0</v>
      </c>
      <c r="AV269" s="4">
        <f t="shared" si="42"/>
        <v>0</v>
      </c>
      <c r="AW269" s="4"/>
      <c r="AX269" s="4"/>
      <c r="AY269" s="4">
        <f t="shared" si="43"/>
        <v>0</v>
      </c>
      <c r="AZ269" s="5">
        <v>37080</v>
      </c>
      <c r="BA269" s="6">
        <f t="shared" si="44"/>
        <v>0</v>
      </c>
      <c r="BB269" s="3">
        <f>IF(OR(AM269="",AM269="No existe"),0,IF(AP269&lt;=VLOOKUP(AM269,Tabla!$C$5:$I$23,2,0),1,2))</f>
        <v>1</v>
      </c>
    </row>
    <row r="270" spans="1:54" ht="15.75" hidden="1">
      <c r="A270" s="13">
        <f t="shared" si="45"/>
        <v>265</v>
      </c>
      <c r="B270" s="62" t="s">
        <v>495</v>
      </c>
      <c r="C270" s="63" t="s">
        <v>496</v>
      </c>
      <c r="D270" s="63" t="s">
        <v>384</v>
      </c>
      <c r="E270" s="63" t="s">
        <v>1148</v>
      </c>
      <c r="F270" s="63" t="s">
        <v>793</v>
      </c>
      <c r="G270" s="63">
        <v>52128</v>
      </c>
      <c r="H270" s="63" t="s">
        <v>486</v>
      </c>
      <c r="I270" s="63" t="s">
        <v>385</v>
      </c>
      <c r="J270" s="63" t="s">
        <v>530</v>
      </c>
      <c r="K270" s="63" t="s">
        <v>486</v>
      </c>
      <c r="L270" s="63" t="s">
        <v>793</v>
      </c>
      <c r="M270" s="63" t="s">
        <v>794</v>
      </c>
      <c r="N270" s="63" t="s">
        <v>795</v>
      </c>
      <c r="O270" s="63" t="s">
        <v>1149</v>
      </c>
      <c r="P270" s="63" t="s">
        <v>796</v>
      </c>
      <c r="Q270" s="63">
        <v>1</v>
      </c>
      <c r="R270" s="63" t="s">
        <v>780</v>
      </c>
      <c r="S270" s="63" t="s">
        <v>523</v>
      </c>
      <c r="T270" s="63" t="s">
        <v>524</v>
      </c>
      <c r="U270" s="63" t="s">
        <v>525</v>
      </c>
      <c r="V270" s="63" t="s">
        <v>526</v>
      </c>
      <c r="W270" s="63" t="s">
        <v>544</v>
      </c>
      <c r="X270" s="63" t="s">
        <v>530</v>
      </c>
      <c r="Y270" s="63">
        <v>34971604</v>
      </c>
      <c r="Z270" s="63" t="s">
        <v>486</v>
      </c>
      <c r="AA270" s="63">
        <v>34971604</v>
      </c>
      <c r="AB270" s="64">
        <v>43854</v>
      </c>
      <c r="AC270" s="64">
        <v>43889</v>
      </c>
      <c r="AD270" s="64">
        <v>44020.756712962961</v>
      </c>
      <c r="AE270" s="63" t="s">
        <v>797</v>
      </c>
      <c r="AF270" s="63" t="s">
        <v>535</v>
      </c>
      <c r="AG270" s="63" t="s">
        <v>328</v>
      </c>
      <c r="AH270" s="64">
        <v>44295.608020833337</v>
      </c>
      <c r="AI270" s="64">
        <v>44295.604895833334</v>
      </c>
      <c r="AJ270" s="64">
        <v>44302.5</v>
      </c>
      <c r="AK270" s="27"/>
      <c r="AL270" s="27"/>
      <c r="AM270" s="24" t="str">
        <f>IF(AG270="","",IFERROR(VLOOKUP($AG270,Listas!$C$1:$D$1000,2,0),"No existe"))</f>
        <v>ACTUACIONES</v>
      </c>
      <c r="AN270" s="3">
        <f>IF(OR(AH270="",AI270=""),0,NETWORKDAYS.INTL(AH270,AI270,1,Listas!$A$2:$A$19)-1)</f>
        <v>0</v>
      </c>
      <c r="AO270" s="16" t="str">
        <f>IF(OR(AM270="",AM270="No existe"),"No",IF(AN270&gt;=VLOOKUP(AM270,Tabla!$C$5:$I$23,7,0),"Si","No"))</f>
        <v>No</v>
      </c>
      <c r="AP270" s="3">
        <f>IF(OR(AM270="",AM270="No existe"),0,IF(AN270=0,0,IF(AN270&gt;=VLOOKUP(AM270,Tabla!$C$5:$I$23,7,0),AN270-VLOOKUP(AM270,Tabla!$C$5:$I$23,7,0),0)+1))</f>
        <v>0</v>
      </c>
      <c r="AQ270" s="4">
        <f t="shared" si="37"/>
        <v>0</v>
      </c>
      <c r="AR270" s="4">
        <f t="shared" si="38"/>
        <v>0</v>
      </c>
      <c r="AS270" s="4">
        <f t="shared" si="39"/>
        <v>0</v>
      </c>
      <c r="AT270" s="4">
        <f t="shared" si="40"/>
        <v>0</v>
      </c>
      <c r="AU270" s="4">
        <f t="shared" si="41"/>
        <v>0</v>
      </c>
      <c r="AV270" s="4">
        <f t="shared" si="42"/>
        <v>0</v>
      </c>
      <c r="AW270" s="4"/>
      <c r="AX270" s="4"/>
      <c r="AY270" s="4">
        <f t="shared" si="43"/>
        <v>0</v>
      </c>
      <c r="AZ270" s="5">
        <v>37080</v>
      </c>
      <c r="BA270" s="6">
        <f t="shared" si="44"/>
        <v>0</v>
      </c>
      <c r="BB270" s="3">
        <f>IF(OR(AM270="",AM270="No existe"),0,IF(AP270&lt;=VLOOKUP(AM270,Tabla!$C$5:$I$23,2,0),1,2))</f>
        <v>1</v>
      </c>
    </row>
    <row r="271" spans="1:54" ht="15.75" hidden="1">
      <c r="A271" s="13">
        <f t="shared" si="45"/>
        <v>266</v>
      </c>
      <c r="B271" s="62" t="s">
        <v>462</v>
      </c>
      <c r="C271" s="63" t="s">
        <v>463</v>
      </c>
      <c r="D271" s="63" t="s">
        <v>384</v>
      </c>
      <c r="E271" s="63" t="s">
        <v>1221</v>
      </c>
      <c r="F271" s="63" t="s">
        <v>718</v>
      </c>
      <c r="G271" s="63">
        <v>26208</v>
      </c>
      <c r="H271" s="63" t="s">
        <v>486</v>
      </c>
      <c r="I271" s="63" t="s">
        <v>385</v>
      </c>
      <c r="J271" s="63" t="s">
        <v>577</v>
      </c>
      <c r="K271" s="63" t="s">
        <v>593</v>
      </c>
      <c r="L271" s="63" t="s">
        <v>719</v>
      </c>
      <c r="M271" s="63" t="s">
        <v>1222</v>
      </c>
      <c r="N271" s="63" t="s">
        <v>720</v>
      </c>
      <c r="O271" s="63" t="s">
        <v>1223</v>
      </c>
      <c r="P271" s="63" t="s">
        <v>721</v>
      </c>
      <c r="Q271" s="63">
        <v>1</v>
      </c>
      <c r="R271" s="63" t="s">
        <v>665</v>
      </c>
      <c r="S271" s="63" t="s">
        <v>523</v>
      </c>
      <c r="T271" s="63" t="s">
        <v>524</v>
      </c>
      <c r="U271" s="63" t="s">
        <v>525</v>
      </c>
      <c r="V271" s="63" t="s">
        <v>526</v>
      </c>
      <c r="W271" s="63" t="s">
        <v>544</v>
      </c>
      <c r="X271" s="63" t="s">
        <v>577</v>
      </c>
      <c r="Y271" s="63">
        <v>12000000</v>
      </c>
      <c r="Z271" s="63">
        <v>10947170</v>
      </c>
      <c r="AA271" s="63">
        <v>12000000</v>
      </c>
      <c r="AB271" s="64">
        <v>43439</v>
      </c>
      <c r="AC271" s="64">
        <v>43479</v>
      </c>
      <c r="AD271" s="64">
        <v>43544.473912037036</v>
      </c>
      <c r="AE271" s="63" t="s">
        <v>717</v>
      </c>
      <c r="AF271" s="63" t="s">
        <v>535</v>
      </c>
      <c r="AG271" s="63" t="s">
        <v>529</v>
      </c>
      <c r="AH271" s="64">
        <v>44295.446527777778</v>
      </c>
      <c r="AI271" s="64">
        <v>44299.443333333336</v>
      </c>
      <c r="AJ271" s="64" t="s">
        <v>486</v>
      </c>
      <c r="AK271" s="27"/>
      <c r="AL271" s="27"/>
      <c r="AM271" s="24" t="str">
        <f>IF(AG271="","",IFERROR(VLOOKUP($AG271,Listas!$C$1:$D$1000,2,0),"No existe"))</f>
        <v>No existe</v>
      </c>
      <c r="AN271" s="3">
        <f>IF(OR(AH271="",AI271=""),0,NETWORKDAYS.INTL(AH271,AI271,1,Listas!$A$2:$A$19)-1)</f>
        <v>2</v>
      </c>
      <c r="AO271" s="16" t="str">
        <f>IF(OR(AM271="",AM271="No existe"),"No",IF(AN271&gt;=VLOOKUP(AM271,Tabla!$C$5:$I$23,7,0),"Si","No"))</f>
        <v>No</v>
      </c>
      <c r="AP271" s="3">
        <f>IF(OR(AM271="",AM271="No existe"),0,IF(AN271=0,0,IF(AN271&gt;=VLOOKUP(AM271,Tabla!$C$5:$I$23,7,0),AN271-VLOOKUP(AM271,Tabla!$C$5:$I$23,7,0),0)+1))</f>
        <v>0</v>
      </c>
      <c r="AQ271" s="4">
        <f t="shared" si="37"/>
        <v>0</v>
      </c>
      <c r="AR271" s="4">
        <f t="shared" si="38"/>
        <v>0</v>
      </c>
      <c r="AS271" s="4">
        <f t="shared" si="39"/>
        <v>0</v>
      </c>
      <c r="AT271" s="4">
        <f t="shared" si="40"/>
        <v>0</v>
      </c>
      <c r="AU271" s="4">
        <f t="shared" si="41"/>
        <v>0</v>
      </c>
      <c r="AV271" s="4">
        <f t="shared" si="42"/>
        <v>0</v>
      </c>
      <c r="AW271" s="4"/>
      <c r="AX271" s="4"/>
      <c r="AY271" s="4">
        <f t="shared" si="43"/>
        <v>0</v>
      </c>
      <c r="AZ271" s="5">
        <v>37080</v>
      </c>
      <c r="BA271" s="6">
        <f t="shared" si="44"/>
        <v>0</v>
      </c>
      <c r="BB271" s="3">
        <f>IF(OR(AM271="",AM271="No existe"),0,IF(AP271&lt;=VLOOKUP(AM271,Tabla!$C$5:$I$23,2,0),1,2))</f>
        <v>0</v>
      </c>
    </row>
    <row r="272" spans="1:54" ht="15.75" hidden="1">
      <c r="A272" s="13">
        <f t="shared" si="45"/>
        <v>267</v>
      </c>
      <c r="B272" s="62" t="s">
        <v>2169</v>
      </c>
      <c r="C272" s="63" t="s">
        <v>2170</v>
      </c>
      <c r="D272" s="63" t="s">
        <v>385</v>
      </c>
      <c r="E272" s="63" t="s">
        <v>2171</v>
      </c>
      <c r="F272" s="63" t="s">
        <v>2172</v>
      </c>
      <c r="G272" s="63">
        <v>3884</v>
      </c>
      <c r="H272" s="63" t="s">
        <v>486</v>
      </c>
      <c r="I272" s="63" t="s">
        <v>385</v>
      </c>
      <c r="J272" s="63" t="s">
        <v>542</v>
      </c>
      <c r="K272" s="63" t="s">
        <v>543</v>
      </c>
      <c r="L272" s="63" t="s">
        <v>2172</v>
      </c>
      <c r="M272" s="63" t="s">
        <v>2173</v>
      </c>
      <c r="N272" s="63" t="s">
        <v>2174</v>
      </c>
      <c r="O272" s="63" t="s">
        <v>2173</v>
      </c>
      <c r="P272" s="63" t="s">
        <v>2174</v>
      </c>
      <c r="Q272" s="63">
        <v>1</v>
      </c>
      <c r="R272" s="63" t="s">
        <v>547</v>
      </c>
      <c r="S272" s="63" t="s">
        <v>523</v>
      </c>
      <c r="T272" s="63" t="s">
        <v>524</v>
      </c>
      <c r="U272" s="63" t="s">
        <v>525</v>
      </c>
      <c r="V272" s="63" t="s">
        <v>542</v>
      </c>
      <c r="W272" s="63" t="s">
        <v>544</v>
      </c>
      <c r="X272" s="63" t="s">
        <v>542</v>
      </c>
      <c r="Y272" s="63">
        <v>16238468</v>
      </c>
      <c r="Z272" s="63">
        <v>15904083</v>
      </c>
      <c r="AA272" s="63">
        <v>16238468</v>
      </c>
      <c r="AB272" s="64">
        <v>42446</v>
      </c>
      <c r="AC272" s="64">
        <v>42498</v>
      </c>
      <c r="AD272" s="64">
        <v>43436.246168981481</v>
      </c>
      <c r="AE272" s="63" t="s">
        <v>588</v>
      </c>
      <c r="AF272" s="63" t="s">
        <v>535</v>
      </c>
      <c r="AG272" s="63" t="s">
        <v>529</v>
      </c>
      <c r="AH272" s="64">
        <v>44295.443749999999</v>
      </c>
      <c r="AI272" s="64">
        <v>44299.440925925926</v>
      </c>
      <c r="AJ272" s="64" t="s">
        <v>486</v>
      </c>
      <c r="AK272" s="27"/>
      <c r="AL272" s="27"/>
      <c r="AM272" s="24" t="str">
        <f>IF(AG272="","",IFERROR(VLOOKUP($AG272,Listas!$C$1:$D$1000,2,0),"No existe"))</f>
        <v>No existe</v>
      </c>
      <c r="AN272" s="3">
        <f>IF(OR(AH272="",AI272=""),0,NETWORKDAYS.INTL(AH272,AI272,1,Listas!$A$2:$A$19)-1)</f>
        <v>2</v>
      </c>
      <c r="AO272" s="16" t="str">
        <f>IF(OR(AM272="",AM272="No existe"),"No",IF(AN272&gt;=VLOOKUP(AM272,Tabla!$C$5:$I$23,7,0),"Si","No"))</f>
        <v>No</v>
      </c>
      <c r="AP272" s="3">
        <f>IF(OR(AM272="",AM272="No existe"),0,IF(AN272=0,0,IF(AN272&gt;=VLOOKUP(AM272,Tabla!$C$5:$I$23,7,0),AN272-VLOOKUP(AM272,Tabla!$C$5:$I$23,7,0),0)+1))</f>
        <v>0</v>
      </c>
      <c r="AQ272" s="4">
        <f t="shared" si="37"/>
        <v>0</v>
      </c>
      <c r="AR272" s="4">
        <f t="shared" si="38"/>
        <v>0</v>
      </c>
      <c r="AS272" s="4">
        <f t="shared" si="39"/>
        <v>0</v>
      </c>
      <c r="AT272" s="4">
        <f t="shared" si="40"/>
        <v>0</v>
      </c>
      <c r="AU272" s="4">
        <f t="shared" si="41"/>
        <v>0</v>
      </c>
      <c r="AV272" s="4">
        <f t="shared" si="42"/>
        <v>0</v>
      </c>
      <c r="AW272" s="4"/>
      <c r="AX272" s="4"/>
      <c r="AY272" s="4">
        <f t="shared" si="43"/>
        <v>0</v>
      </c>
      <c r="AZ272" s="5">
        <v>37080</v>
      </c>
      <c r="BA272" s="6">
        <f t="shared" si="44"/>
        <v>0</v>
      </c>
      <c r="BB272" s="3">
        <f>IF(OR(AM272="",AM272="No existe"),0,IF(AP272&lt;=VLOOKUP(AM272,Tabla!$C$5:$I$23,2,0),1,2))</f>
        <v>0</v>
      </c>
    </row>
    <row r="273" spans="1:54" ht="15.75" hidden="1">
      <c r="A273" s="13">
        <f t="shared" si="45"/>
        <v>268</v>
      </c>
      <c r="B273" s="62" t="s">
        <v>1905</v>
      </c>
      <c r="C273" s="63" t="s">
        <v>1906</v>
      </c>
      <c r="D273" s="63" t="s">
        <v>385</v>
      </c>
      <c r="E273" s="63" t="s">
        <v>1907</v>
      </c>
      <c r="F273" s="63" t="s">
        <v>1908</v>
      </c>
      <c r="G273" s="63">
        <v>12224</v>
      </c>
      <c r="H273" s="63" t="s">
        <v>486</v>
      </c>
      <c r="I273" s="63" t="s">
        <v>385</v>
      </c>
      <c r="J273" s="63" t="s">
        <v>542</v>
      </c>
      <c r="K273" s="63" t="s">
        <v>543</v>
      </c>
      <c r="L273" s="63" t="s">
        <v>1908</v>
      </c>
      <c r="M273" s="63" t="s">
        <v>1909</v>
      </c>
      <c r="N273" s="63" t="s">
        <v>1910</v>
      </c>
      <c r="O273" s="63" t="s">
        <v>1909</v>
      </c>
      <c r="P273" s="63" t="s">
        <v>1910</v>
      </c>
      <c r="Q273" s="63">
        <v>1</v>
      </c>
      <c r="R273" s="63" t="s">
        <v>547</v>
      </c>
      <c r="S273" s="63" t="s">
        <v>523</v>
      </c>
      <c r="T273" s="63" t="s">
        <v>524</v>
      </c>
      <c r="U273" s="63" t="s">
        <v>525</v>
      </c>
      <c r="V273" s="63" t="s">
        <v>542</v>
      </c>
      <c r="W273" s="63" t="s">
        <v>544</v>
      </c>
      <c r="X273" s="63" t="s">
        <v>542</v>
      </c>
      <c r="Y273" s="63">
        <v>20916687</v>
      </c>
      <c r="Z273" s="63">
        <v>20716033</v>
      </c>
      <c r="AA273" s="63">
        <v>20916687</v>
      </c>
      <c r="AB273" s="64">
        <v>42241</v>
      </c>
      <c r="AC273" s="64">
        <v>42709</v>
      </c>
      <c r="AD273" s="64">
        <v>43440.841562499998</v>
      </c>
      <c r="AE273" s="63" t="s">
        <v>588</v>
      </c>
      <c r="AF273" s="63" t="s">
        <v>535</v>
      </c>
      <c r="AG273" s="63" t="s">
        <v>529</v>
      </c>
      <c r="AH273" s="64">
        <v>44295.442361111112</v>
      </c>
      <c r="AI273" s="64">
        <v>44299.439166666663</v>
      </c>
      <c r="AJ273" s="64" t="s">
        <v>486</v>
      </c>
      <c r="AK273" s="27"/>
      <c r="AL273" s="27"/>
      <c r="AM273" s="24" t="str">
        <f>IF(AG273="","",IFERROR(VLOOKUP($AG273,Listas!$C$1:$D$1000,2,0),"No existe"))</f>
        <v>No existe</v>
      </c>
      <c r="AN273" s="3">
        <f>IF(OR(AH273="",AI273=""),0,NETWORKDAYS.INTL(AH273,AI273,1,Listas!$A$2:$A$19)-1)</f>
        <v>2</v>
      </c>
      <c r="AO273" s="16" t="str">
        <f>IF(OR(AM273="",AM273="No existe"),"No",IF(AN273&gt;=VLOOKUP(AM273,Tabla!$C$5:$I$23,7,0),"Si","No"))</f>
        <v>No</v>
      </c>
      <c r="AP273" s="3">
        <f>IF(OR(AM273="",AM273="No existe"),0,IF(AN273=0,0,IF(AN273&gt;=VLOOKUP(AM273,Tabla!$C$5:$I$23,7,0),AN273-VLOOKUP(AM273,Tabla!$C$5:$I$23,7,0),0)+1))</f>
        <v>0</v>
      </c>
      <c r="AQ273" s="4">
        <f t="shared" si="37"/>
        <v>0</v>
      </c>
      <c r="AR273" s="4">
        <f t="shared" si="38"/>
        <v>0</v>
      </c>
      <c r="AS273" s="4">
        <f t="shared" si="39"/>
        <v>0</v>
      </c>
      <c r="AT273" s="4">
        <f t="shared" si="40"/>
        <v>0</v>
      </c>
      <c r="AU273" s="4">
        <f t="shared" si="41"/>
        <v>0</v>
      </c>
      <c r="AV273" s="4">
        <f t="shared" si="42"/>
        <v>0</v>
      </c>
      <c r="AW273" s="4"/>
      <c r="AX273" s="4"/>
      <c r="AY273" s="4">
        <f t="shared" si="43"/>
        <v>0</v>
      </c>
      <c r="AZ273" s="5">
        <v>37080</v>
      </c>
      <c r="BA273" s="6">
        <f t="shared" si="44"/>
        <v>0</v>
      </c>
      <c r="BB273" s="3">
        <f>IF(OR(AM273="",AM273="No existe"),0,IF(AP273&lt;=VLOOKUP(AM273,Tabla!$C$5:$I$23,2,0),1,2))</f>
        <v>0</v>
      </c>
    </row>
    <row r="274" spans="1:54" ht="15.75" hidden="1">
      <c r="A274" s="13">
        <f t="shared" si="45"/>
        <v>269</v>
      </c>
      <c r="B274" s="62" t="s">
        <v>1985</v>
      </c>
      <c r="C274" s="63" t="s">
        <v>1986</v>
      </c>
      <c r="D274" s="63" t="s">
        <v>394</v>
      </c>
      <c r="E274" s="63" t="s">
        <v>1987</v>
      </c>
      <c r="F274" s="63" t="s">
        <v>1988</v>
      </c>
      <c r="G274" s="63">
        <v>12269</v>
      </c>
      <c r="H274" s="63" t="s">
        <v>486</v>
      </c>
      <c r="I274" s="63" t="s">
        <v>394</v>
      </c>
      <c r="J274" s="63" t="s">
        <v>682</v>
      </c>
      <c r="K274" s="63" t="s">
        <v>486</v>
      </c>
      <c r="L274" s="63" t="s">
        <v>1988</v>
      </c>
      <c r="M274" s="63" t="s">
        <v>1989</v>
      </c>
      <c r="N274" s="63" t="s">
        <v>1990</v>
      </c>
      <c r="O274" s="63" t="s">
        <v>1989</v>
      </c>
      <c r="P274" s="63" t="s">
        <v>1990</v>
      </c>
      <c r="Q274" s="63">
        <v>1</v>
      </c>
      <c r="R274" s="63" t="s">
        <v>601</v>
      </c>
      <c r="S274" s="63" t="s">
        <v>523</v>
      </c>
      <c r="T274" s="63" t="s">
        <v>524</v>
      </c>
      <c r="U274" s="63" t="s">
        <v>525</v>
      </c>
      <c r="V274" s="63" t="s">
        <v>565</v>
      </c>
      <c r="W274" s="63" t="s">
        <v>566</v>
      </c>
      <c r="X274" s="63" t="s">
        <v>682</v>
      </c>
      <c r="Y274" s="63">
        <v>68945500</v>
      </c>
      <c r="Z274" s="63">
        <v>0</v>
      </c>
      <c r="AA274" s="63">
        <v>68945500</v>
      </c>
      <c r="AB274" s="64">
        <v>42685</v>
      </c>
      <c r="AC274" s="64">
        <v>42689</v>
      </c>
      <c r="AD274" s="64">
        <v>43440.844918981478</v>
      </c>
      <c r="AE274" s="63" t="s">
        <v>643</v>
      </c>
      <c r="AF274" s="63" t="s">
        <v>1876</v>
      </c>
      <c r="AG274" s="63" t="s">
        <v>45</v>
      </c>
      <c r="AH274" s="64">
        <v>44295.44189814815</v>
      </c>
      <c r="AI274" s="64">
        <v>44295.438854166663</v>
      </c>
      <c r="AJ274" s="64" t="s">
        <v>486</v>
      </c>
      <c r="AK274" s="27"/>
      <c r="AL274" s="27"/>
      <c r="AM274" s="24" t="str">
        <f>IF(AG274="","",IFERROR(VLOOKUP($AG274,Listas!$C$1:$D$1000,2,0),"No existe"))</f>
        <v>ACTUACIONES</v>
      </c>
      <c r="AN274" s="3">
        <f>IF(OR(AH274="",AI274=""),0,NETWORKDAYS.INTL(AH274,AI274,1,Listas!$A$2:$A$19)-1)</f>
        <v>0</v>
      </c>
      <c r="AO274" s="16" t="str">
        <f>IF(OR(AM274="",AM274="No existe"),"No",IF(AN274&gt;=VLOOKUP(AM274,Tabla!$C$5:$I$23,7,0),"Si","No"))</f>
        <v>No</v>
      </c>
      <c r="AP274" s="3">
        <f>IF(OR(AM274="",AM274="No existe"),0,IF(AN274=0,0,IF(AN274&gt;=VLOOKUP(AM274,Tabla!$C$5:$I$23,7,0),AN274-VLOOKUP(AM274,Tabla!$C$5:$I$23,7,0),0)+1))</f>
        <v>0</v>
      </c>
      <c r="AQ274" s="4">
        <f t="shared" si="37"/>
        <v>0</v>
      </c>
      <c r="AR274" s="4">
        <f t="shared" si="38"/>
        <v>0</v>
      </c>
      <c r="AS274" s="4">
        <f t="shared" si="39"/>
        <v>0</v>
      </c>
      <c r="AT274" s="4">
        <f t="shared" si="40"/>
        <v>0</v>
      </c>
      <c r="AU274" s="4">
        <f t="shared" si="41"/>
        <v>0</v>
      </c>
      <c r="AV274" s="4">
        <f t="shared" si="42"/>
        <v>0</v>
      </c>
      <c r="AW274" s="4"/>
      <c r="AX274" s="4"/>
      <c r="AY274" s="4">
        <f t="shared" si="43"/>
        <v>0</v>
      </c>
      <c r="AZ274" s="5">
        <v>37080</v>
      </c>
      <c r="BA274" s="6">
        <f t="shared" si="44"/>
        <v>0</v>
      </c>
      <c r="BB274" s="3">
        <f>IF(OR(AM274="",AM274="No existe"),0,IF(AP274&lt;=VLOOKUP(AM274,Tabla!$C$5:$I$23,2,0),1,2))</f>
        <v>1</v>
      </c>
    </row>
    <row r="275" spans="1:54" ht="15.75" hidden="1">
      <c r="A275" s="13">
        <f t="shared" si="45"/>
        <v>270</v>
      </c>
      <c r="B275" s="62" t="s">
        <v>1369</v>
      </c>
      <c r="C275" s="63" t="s">
        <v>1370</v>
      </c>
      <c r="D275" s="63" t="s">
        <v>384</v>
      </c>
      <c r="E275" s="63" t="s">
        <v>1371</v>
      </c>
      <c r="F275" s="63" t="s">
        <v>1372</v>
      </c>
      <c r="G275" s="63">
        <v>3624</v>
      </c>
      <c r="H275" s="63" t="s">
        <v>486</v>
      </c>
      <c r="I275" s="63" t="s">
        <v>385</v>
      </c>
      <c r="J275" s="63" t="s">
        <v>542</v>
      </c>
      <c r="K275" s="63" t="s">
        <v>543</v>
      </c>
      <c r="L275" s="63" t="s">
        <v>1372</v>
      </c>
      <c r="M275" s="63" t="s">
        <v>1373</v>
      </c>
      <c r="N275" s="63" t="s">
        <v>1374</v>
      </c>
      <c r="O275" s="63" t="s">
        <v>1373</v>
      </c>
      <c r="P275" s="63" t="s">
        <v>1374</v>
      </c>
      <c r="Q275" s="63">
        <v>1</v>
      </c>
      <c r="R275" s="63" t="s">
        <v>1375</v>
      </c>
      <c r="S275" s="63" t="s">
        <v>523</v>
      </c>
      <c r="T275" s="63" t="s">
        <v>524</v>
      </c>
      <c r="U275" s="63" t="s">
        <v>525</v>
      </c>
      <c r="V275" s="63" t="s">
        <v>542</v>
      </c>
      <c r="W275" s="63" t="s">
        <v>544</v>
      </c>
      <c r="X275" s="63" t="s">
        <v>542</v>
      </c>
      <c r="Y275" s="63">
        <v>7690183</v>
      </c>
      <c r="Z275" s="63">
        <v>8084427</v>
      </c>
      <c r="AA275" s="63">
        <v>7690183</v>
      </c>
      <c r="AB275" s="64">
        <v>42109</v>
      </c>
      <c r="AC275" s="64">
        <v>42145</v>
      </c>
      <c r="AD275" s="64">
        <v>43436.203472222223</v>
      </c>
      <c r="AE275" s="63" t="s">
        <v>545</v>
      </c>
      <c r="AF275" s="63" t="s">
        <v>689</v>
      </c>
      <c r="AG275" s="63" t="s">
        <v>342</v>
      </c>
      <c r="AH275" s="64">
        <v>44295.44090277778</v>
      </c>
      <c r="AI275" s="64">
        <v>44295.437696759262</v>
      </c>
      <c r="AJ275" s="64" t="s">
        <v>486</v>
      </c>
      <c r="AK275" s="27"/>
      <c r="AL275" s="27"/>
      <c r="AM275" s="24" t="str">
        <f>IF(AG275="","",IFERROR(VLOOKUP($AG275,Listas!$C$1:$D$1000,2,0),"No existe"))</f>
        <v>ACTUACIONES</v>
      </c>
      <c r="AN275" s="3">
        <f>IF(OR(AH275="",AI275=""),0,NETWORKDAYS.INTL(AH275,AI275,1,Listas!$A$2:$A$19)-1)</f>
        <v>0</v>
      </c>
      <c r="AO275" s="16" t="str">
        <f>IF(OR(AM275="",AM275="No existe"),"No",IF(AN275&gt;=VLOOKUP(AM275,Tabla!$C$5:$I$23,7,0),"Si","No"))</f>
        <v>No</v>
      </c>
      <c r="AP275" s="3">
        <f>IF(OR(AM275="",AM275="No existe"),0,IF(AN275=0,0,IF(AN275&gt;=VLOOKUP(AM275,Tabla!$C$5:$I$23,7,0),AN275-VLOOKUP(AM275,Tabla!$C$5:$I$23,7,0),0)+1))</f>
        <v>0</v>
      </c>
      <c r="AQ275" s="4">
        <f t="shared" si="37"/>
        <v>0</v>
      </c>
      <c r="AR275" s="4">
        <f t="shared" si="38"/>
        <v>0</v>
      </c>
      <c r="AS275" s="4">
        <f t="shared" si="39"/>
        <v>0</v>
      </c>
      <c r="AT275" s="4">
        <f t="shared" si="40"/>
        <v>0</v>
      </c>
      <c r="AU275" s="4">
        <f t="shared" si="41"/>
        <v>0</v>
      </c>
      <c r="AV275" s="4">
        <f t="shared" si="42"/>
        <v>0</v>
      </c>
      <c r="AW275" s="4"/>
      <c r="AX275" s="4"/>
      <c r="AY275" s="4">
        <f t="shared" si="43"/>
        <v>0</v>
      </c>
      <c r="AZ275" s="5">
        <v>37080</v>
      </c>
      <c r="BA275" s="6">
        <f t="shared" si="44"/>
        <v>0</v>
      </c>
      <c r="BB275" s="3">
        <f>IF(OR(AM275="",AM275="No existe"),0,IF(AP275&lt;=VLOOKUP(AM275,Tabla!$C$5:$I$23,2,0),1,2))</f>
        <v>1</v>
      </c>
    </row>
    <row r="276" spans="1:54" ht="15.75" hidden="1">
      <c r="A276" s="13">
        <f t="shared" si="45"/>
        <v>271</v>
      </c>
      <c r="B276" s="62" t="s">
        <v>1540</v>
      </c>
      <c r="C276" s="63" t="s">
        <v>1541</v>
      </c>
      <c r="D276" s="63" t="s">
        <v>385</v>
      </c>
      <c r="E276" s="63" t="s">
        <v>1542</v>
      </c>
      <c r="F276" s="63" t="s">
        <v>1543</v>
      </c>
      <c r="G276" s="63">
        <v>12157</v>
      </c>
      <c r="H276" s="63" t="s">
        <v>385</v>
      </c>
      <c r="I276" s="63" t="s">
        <v>385</v>
      </c>
      <c r="J276" s="63" t="s">
        <v>542</v>
      </c>
      <c r="K276" s="63" t="s">
        <v>543</v>
      </c>
      <c r="L276" s="63" t="s">
        <v>1543</v>
      </c>
      <c r="M276" s="63" t="s">
        <v>1544</v>
      </c>
      <c r="N276" s="63" t="s">
        <v>1545</v>
      </c>
      <c r="O276" s="63" t="s">
        <v>1544</v>
      </c>
      <c r="P276" s="63" t="s">
        <v>1545</v>
      </c>
      <c r="Q276" s="63">
        <v>1</v>
      </c>
      <c r="R276" s="63" t="s">
        <v>665</v>
      </c>
      <c r="S276" s="63" t="s">
        <v>523</v>
      </c>
      <c r="T276" s="63" t="s">
        <v>524</v>
      </c>
      <c r="U276" s="63" t="s">
        <v>525</v>
      </c>
      <c r="V276" s="63" t="s">
        <v>542</v>
      </c>
      <c r="W276" s="63" t="s">
        <v>544</v>
      </c>
      <c r="X276" s="63" t="s">
        <v>542</v>
      </c>
      <c r="Y276" s="63">
        <v>31573150</v>
      </c>
      <c r="Z276" s="63">
        <v>30423344</v>
      </c>
      <c r="AA276" s="63">
        <v>31573150</v>
      </c>
      <c r="AB276" s="64">
        <v>38722</v>
      </c>
      <c r="AC276" s="64">
        <v>39057</v>
      </c>
      <c r="AD276" s="64">
        <v>43440.836550925924</v>
      </c>
      <c r="AE276" s="63" t="s">
        <v>582</v>
      </c>
      <c r="AF276" s="63" t="s">
        <v>535</v>
      </c>
      <c r="AG276" s="63" t="s">
        <v>529</v>
      </c>
      <c r="AH276" s="64">
        <v>44295.438888888886</v>
      </c>
      <c r="AI276" s="64">
        <v>44299.436273148145</v>
      </c>
      <c r="AJ276" s="64" t="s">
        <v>486</v>
      </c>
      <c r="AK276" s="27"/>
      <c r="AL276" s="27"/>
      <c r="AM276" s="24" t="str">
        <f>IF(AG276="","",IFERROR(VLOOKUP($AG276,Listas!$C$1:$D$1000,2,0),"No existe"))</f>
        <v>No existe</v>
      </c>
      <c r="AN276" s="3">
        <f>IF(OR(AH276="",AI276=""),0,NETWORKDAYS.INTL(AH276,AI276,1,Listas!$A$2:$A$19)-1)</f>
        <v>2</v>
      </c>
      <c r="AO276" s="16" t="str">
        <f>IF(OR(AM276="",AM276="No existe"),"No",IF(AN276&gt;=VLOOKUP(AM276,Tabla!$C$5:$I$23,7,0),"Si","No"))</f>
        <v>No</v>
      </c>
      <c r="AP276" s="3">
        <f>IF(OR(AM276="",AM276="No existe"),0,IF(AN276=0,0,IF(AN276&gt;=VLOOKUP(AM276,Tabla!$C$5:$I$23,7,0),AN276-VLOOKUP(AM276,Tabla!$C$5:$I$23,7,0),0)+1))</f>
        <v>0</v>
      </c>
      <c r="AQ276" s="4">
        <f t="shared" si="37"/>
        <v>0</v>
      </c>
      <c r="AR276" s="4">
        <f t="shared" si="38"/>
        <v>0</v>
      </c>
      <c r="AS276" s="4">
        <f t="shared" si="39"/>
        <v>0</v>
      </c>
      <c r="AT276" s="4">
        <f t="shared" si="40"/>
        <v>0</v>
      </c>
      <c r="AU276" s="4">
        <f t="shared" si="41"/>
        <v>0</v>
      </c>
      <c r="AV276" s="4">
        <f t="shared" si="42"/>
        <v>0</v>
      </c>
      <c r="AW276" s="4"/>
      <c r="AX276" s="4"/>
      <c r="AY276" s="4">
        <f t="shared" si="43"/>
        <v>0</v>
      </c>
      <c r="AZ276" s="5">
        <v>37080</v>
      </c>
      <c r="BA276" s="6">
        <f t="shared" si="44"/>
        <v>0</v>
      </c>
      <c r="BB276" s="3">
        <f>IF(OR(AM276="",AM276="No existe"),0,IF(AP276&lt;=VLOOKUP(AM276,Tabla!$C$5:$I$23,2,0),1,2))</f>
        <v>0</v>
      </c>
    </row>
    <row r="277" spans="1:54" ht="15.75" hidden="1">
      <c r="A277" s="13">
        <f t="shared" si="45"/>
        <v>272</v>
      </c>
      <c r="B277" s="62" t="s">
        <v>1489</v>
      </c>
      <c r="C277" s="63" t="s">
        <v>1490</v>
      </c>
      <c r="D277" s="63" t="s">
        <v>384</v>
      </c>
      <c r="E277" s="63" t="s">
        <v>1491</v>
      </c>
      <c r="F277" s="63" t="s">
        <v>1492</v>
      </c>
      <c r="G277" s="63">
        <v>3612</v>
      </c>
      <c r="H277" s="63" t="s">
        <v>486</v>
      </c>
      <c r="I277" s="63" t="s">
        <v>385</v>
      </c>
      <c r="J277" s="63" t="s">
        <v>549</v>
      </c>
      <c r="K277" s="63" t="s">
        <v>550</v>
      </c>
      <c r="L277" s="63" t="s">
        <v>1492</v>
      </c>
      <c r="M277" s="63" t="s">
        <v>1493</v>
      </c>
      <c r="N277" s="63" t="s">
        <v>1494</v>
      </c>
      <c r="O277" s="63" t="s">
        <v>1493</v>
      </c>
      <c r="P277" s="63" t="s">
        <v>1494</v>
      </c>
      <c r="Q277" s="63">
        <v>1</v>
      </c>
      <c r="R277" s="63" t="s">
        <v>547</v>
      </c>
      <c r="S277" s="63" t="s">
        <v>523</v>
      </c>
      <c r="T277" s="63" t="s">
        <v>524</v>
      </c>
      <c r="U277" s="63" t="s">
        <v>525</v>
      </c>
      <c r="V277" s="63" t="s">
        <v>526</v>
      </c>
      <c r="W277" s="63" t="s">
        <v>544</v>
      </c>
      <c r="X277" s="63" t="s">
        <v>549</v>
      </c>
      <c r="Y277" s="63">
        <v>38327671</v>
      </c>
      <c r="Z277" s="63">
        <v>0</v>
      </c>
      <c r="AA277" s="63">
        <v>38327671</v>
      </c>
      <c r="AB277" s="64">
        <v>42048</v>
      </c>
      <c r="AC277" s="64">
        <v>42109</v>
      </c>
      <c r="AD277" s="64">
        <v>43436.201863425929</v>
      </c>
      <c r="AE277" s="63" t="s">
        <v>545</v>
      </c>
      <c r="AF277" s="63" t="s">
        <v>535</v>
      </c>
      <c r="AG277" s="63" t="s">
        <v>529</v>
      </c>
      <c r="AH277" s="64">
        <v>44295.436111111114</v>
      </c>
      <c r="AI277" s="64">
        <v>44299.433449074073</v>
      </c>
      <c r="AJ277" s="64" t="s">
        <v>486</v>
      </c>
      <c r="AK277" s="27"/>
      <c r="AL277" s="27"/>
      <c r="AM277" s="24" t="str">
        <f>IF(AG277="","",IFERROR(VLOOKUP($AG277,Listas!$C$1:$D$1000,2,0),"No existe"))</f>
        <v>No existe</v>
      </c>
      <c r="AN277" s="3">
        <f>IF(OR(AH277="",AI277=""),0,NETWORKDAYS.INTL(AH277,AI277,1,Listas!$A$2:$A$19)-1)</f>
        <v>2</v>
      </c>
      <c r="AO277" s="16" t="str">
        <f>IF(OR(AM277="",AM277="No existe"),"No",IF(AN277&gt;=VLOOKUP(AM277,Tabla!$C$5:$I$23,7,0),"Si","No"))</f>
        <v>No</v>
      </c>
      <c r="AP277" s="3">
        <f>IF(OR(AM277="",AM277="No existe"),0,IF(AN277=0,0,IF(AN277&gt;=VLOOKUP(AM277,Tabla!$C$5:$I$23,7,0),AN277-VLOOKUP(AM277,Tabla!$C$5:$I$23,7,0),0)+1))</f>
        <v>0</v>
      </c>
      <c r="AQ277" s="4">
        <f t="shared" si="37"/>
        <v>0</v>
      </c>
      <c r="AR277" s="4">
        <f t="shared" si="38"/>
        <v>0</v>
      </c>
      <c r="AS277" s="4">
        <f t="shared" si="39"/>
        <v>0</v>
      </c>
      <c r="AT277" s="4">
        <f t="shared" si="40"/>
        <v>0</v>
      </c>
      <c r="AU277" s="4">
        <f t="shared" si="41"/>
        <v>0</v>
      </c>
      <c r="AV277" s="4">
        <f t="shared" si="42"/>
        <v>0</v>
      </c>
      <c r="AW277" s="4"/>
      <c r="AX277" s="4"/>
      <c r="AY277" s="4">
        <f t="shared" si="43"/>
        <v>0</v>
      </c>
      <c r="AZ277" s="5">
        <v>37080</v>
      </c>
      <c r="BA277" s="6">
        <f t="shared" si="44"/>
        <v>0</v>
      </c>
      <c r="BB277" s="3">
        <f>IF(OR(AM277="",AM277="No existe"),0,IF(AP277&lt;=VLOOKUP(AM277,Tabla!$C$5:$I$23,2,0),1,2))</f>
        <v>0</v>
      </c>
    </row>
    <row r="278" spans="1:54" ht="15.75" hidden="1">
      <c r="A278" s="13">
        <f t="shared" si="45"/>
        <v>273</v>
      </c>
      <c r="B278" s="62" t="s">
        <v>1448</v>
      </c>
      <c r="C278" s="63" t="s">
        <v>1449</v>
      </c>
      <c r="D278" s="63" t="s">
        <v>385</v>
      </c>
      <c r="E278" s="63" t="s">
        <v>1450</v>
      </c>
      <c r="F278" s="63" t="s">
        <v>1451</v>
      </c>
      <c r="G278" s="63">
        <v>12370</v>
      </c>
      <c r="H278" s="63" t="s">
        <v>486</v>
      </c>
      <c r="I278" s="63" t="s">
        <v>385</v>
      </c>
      <c r="J278" s="63" t="s">
        <v>542</v>
      </c>
      <c r="K278" s="63" t="s">
        <v>591</v>
      </c>
      <c r="L278" s="63" t="s">
        <v>1451</v>
      </c>
      <c r="M278" s="63" t="s">
        <v>1452</v>
      </c>
      <c r="N278" s="63" t="s">
        <v>1453</v>
      </c>
      <c r="O278" s="63" t="s">
        <v>1452</v>
      </c>
      <c r="P278" s="63" t="s">
        <v>1453</v>
      </c>
      <c r="Q278" s="63">
        <v>1</v>
      </c>
      <c r="R278" s="63" t="s">
        <v>1454</v>
      </c>
      <c r="S278" s="63" t="s">
        <v>523</v>
      </c>
      <c r="T278" s="63" t="s">
        <v>524</v>
      </c>
      <c r="U278" s="63" t="s">
        <v>525</v>
      </c>
      <c r="V278" s="63" t="s">
        <v>542</v>
      </c>
      <c r="W278" s="63" t="s">
        <v>544</v>
      </c>
      <c r="X278" s="63" t="s">
        <v>542</v>
      </c>
      <c r="Y278" s="63">
        <v>63710605</v>
      </c>
      <c r="Z278" s="63">
        <v>61375529</v>
      </c>
      <c r="AA278" s="63">
        <v>63710605</v>
      </c>
      <c r="AB278" s="64">
        <v>42816</v>
      </c>
      <c r="AC278" s="64">
        <v>43046</v>
      </c>
      <c r="AD278" s="64">
        <v>43440.852453703701</v>
      </c>
      <c r="AE278" s="63" t="s">
        <v>668</v>
      </c>
      <c r="AF278" s="63" t="s">
        <v>528</v>
      </c>
      <c r="AG278" s="63" t="s">
        <v>285</v>
      </c>
      <c r="AH278" s="64">
        <v>44295.436111111114</v>
      </c>
      <c r="AI278" s="64">
        <v>44301.433125000003</v>
      </c>
      <c r="AJ278" s="64" t="s">
        <v>486</v>
      </c>
      <c r="AK278" s="27"/>
      <c r="AL278" s="27"/>
      <c r="AM278" s="24" t="str">
        <f>IF(AG278="","",IFERROR(VLOOKUP($AG278,Listas!$C$1:$D$1000,2,0),"No existe"))</f>
        <v>PRUEBAS_PRACTICADAS</v>
      </c>
      <c r="AN278" s="3">
        <f>IF(OR(AH278="",AI278=""),0,NETWORKDAYS.INTL(AH278,AI278,1,Listas!$A$2:$A$19)-1)</f>
        <v>4</v>
      </c>
      <c r="AO278" s="16" t="str">
        <f>IF(OR(AM278="",AM278="No existe"),"No",IF(AN278&gt;=VLOOKUP(AM278,Tabla!$C$5:$I$23,7,0),"Si","No"))</f>
        <v>No</v>
      </c>
      <c r="AP278" s="3">
        <f>IF(OR(AM278="",AM278="No existe"),0,IF(AN278=0,0,IF(AN278&gt;=VLOOKUP(AM278,Tabla!$C$5:$I$23,7,0),AN278-VLOOKUP(AM278,Tabla!$C$5:$I$23,7,0),0)+1))</f>
        <v>1</v>
      </c>
      <c r="AQ278" s="4">
        <f t="shared" si="37"/>
        <v>0</v>
      </c>
      <c r="AR278" s="4">
        <f t="shared" si="38"/>
        <v>0</v>
      </c>
      <c r="AS278" s="4">
        <f t="shared" si="39"/>
        <v>0</v>
      </c>
      <c r="AT278" s="4">
        <f t="shared" si="40"/>
        <v>0</v>
      </c>
      <c r="AU278" s="4">
        <f t="shared" si="41"/>
        <v>0</v>
      </c>
      <c r="AV278" s="4">
        <f t="shared" si="42"/>
        <v>0</v>
      </c>
      <c r="AW278" s="4"/>
      <c r="AX278" s="4"/>
      <c r="AY278" s="4">
        <f t="shared" si="43"/>
        <v>0</v>
      </c>
      <c r="AZ278" s="5">
        <v>37080</v>
      </c>
      <c r="BA278" s="6">
        <f t="shared" si="44"/>
        <v>0</v>
      </c>
      <c r="BB278" s="3">
        <f>IF(OR(AM278="",AM278="No existe"),0,IF(AP278&lt;=VLOOKUP(AM278,Tabla!$C$5:$I$23,2,0),1,2))</f>
        <v>1</v>
      </c>
    </row>
    <row r="279" spans="1:54" ht="15.75" hidden="1">
      <c r="A279" s="13">
        <f t="shared" si="45"/>
        <v>274</v>
      </c>
      <c r="B279" s="62" t="s">
        <v>447</v>
      </c>
      <c r="C279" s="63" t="s">
        <v>448</v>
      </c>
      <c r="D279" s="63" t="s">
        <v>384</v>
      </c>
      <c r="E279" s="63" t="s">
        <v>1399</v>
      </c>
      <c r="F279" s="63" t="s">
        <v>686</v>
      </c>
      <c r="G279" s="63">
        <v>12488</v>
      </c>
      <c r="H279" s="63" t="s">
        <v>486</v>
      </c>
      <c r="I279" s="63" t="s">
        <v>385</v>
      </c>
      <c r="J279" s="63" t="s">
        <v>549</v>
      </c>
      <c r="K279" s="63" t="s">
        <v>550</v>
      </c>
      <c r="L279" s="63" t="s">
        <v>686</v>
      </c>
      <c r="M279" s="63" t="s">
        <v>1400</v>
      </c>
      <c r="N279" s="63" t="s">
        <v>687</v>
      </c>
      <c r="O279" s="63" t="s">
        <v>1400</v>
      </c>
      <c r="P279" s="63" t="s">
        <v>687</v>
      </c>
      <c r="Q279" s="63">
        <v>1</v>
      </c>
      <c r="R279" s="63" t="s">
        <v>547</v>
      </c>
      <c r="S279" s="63" t="s">
        <v>523</v>
      </c>
      <c r="T279" s="63" t="s">
        <v>524</v>
      </c>
      <c r="U279" s="63" t="s">
        <v>525</v>
      </c>
      <c r="V279" s="63" t="s">
        <v>526</v>
      </c>
      <c r="W279" s="63" t="s">
        <v>544</v>
      </c>
      <c r="X279" s="63" t="s">
        <v>549</v>
      </c>
      <c r="Y279" s="63">
        <v>52118895</v>
      </c>
      <c r="Z279" s="63">
        <v>0</v>
      </c>
      <c r="AA279" s="63">
        <v>52118895</v>
      </c>
      <c r="AB279" s="64">
        <v>42982</v>
      </c>
      <c r="AC279" s="64">
        <v>43208</v>
      </c>
      <c r="AD279" s="64">
        <v>43440.861435185187</v>
      </c>
      <c r="AE279" s="63" t="s">
        <v>688</v>
      </c>
      <c r="AF279" s="63" t="s">
        <v>535</v>
      </c>
      <c r="AG279" s="63" t="s">
        <v>45</v>
      </c>
      <c r="AH279" s="64">
        <v>44295.432662037034</v>
      </c>
      <c r="AI279" s="64">
        <v>44295.429629629631</v>
      </c>
      <c r="AJ279" s="64" t="s">
        <v>486</v>
      </c>
      <c r="AK279" s="27"/>
      <c r="AL279" s="27"/>
      <c r="AM279" s="24" t="str">
        <f>IF(AG279="","",IFERROR(VLOOKUP($AG279,Listas!$C$1:$D$1000,2,0),"No existe"))</f>
        <v>ACTUACIONES</v>
      </c>
      <c r="AN279" s="3">
        <f>IF(OR(AH279="",AI279=""),0,NETWORKDAYS.INTL(AH279,AI279,1,Listas!$A$2:$A$19)-1)</f>
        <v>0</v>
      </c>
      <c r="AO279" s="16" t="str">
        <f>IF(OR(AM279="",AM279="No existe"),"No",IF(AN279&gt;=VLOOKUP(AM279,Tabla!$C$5:$I$23,7,0),"Si","No"))</f>
        <v>No</v>
      </c>
      <c r="AP279" s="3">
        <f>IF(OR(AM279="",AM279="No existe"),0,IF(AN279=0,0,IF(AN279&gt;=VLOOKUP(AM279,Tabla!$C$5:$I$23,7,0),AN279-VLOOKUP(AM279,Tabla!$C$5:$I$23,7,0),0)+1))</f>
        <v>0</v>
      </c>
      <c r="AQ279" s="4">
        <f t="shared" si="37"/>
        <v>0</v>
      </c>
      <c r="AR279" s="4">
        <f t="shared" si="38"/>
        <v>0</v>
      </c>
      <c r="AS279" s="4">
        <f t="shared" si="39"/>
        <v>0</v>
      </c>
      <c r="AT279" s="4">
        <f t="shared" si="40"/>
        <v>0</v>
      </c>
      <c r="AU279" s="4">
        <f t="shared" si="41"/>
        <v>0</v>
      </c>
      <c r="AV279" s="4">
        <f t="shared" si="42"/>
        <v>0</v>
      </c>
      <c r="AW279" s="4"/>
      <c r="AX279" s="4"/>
      <c r="AY279" s="4">
        <f t="shared" si="43"/>
        <v>0</v>
      </c>
      <c r="AZ279" s="5">
        <v>37080</v>
      </c>
      <c r="BA279" s="6">
        <f t="shared" si="44"/>
        <v>0</v>
      </c>
      <c r="BB279" s="3">
        <f>IF(OR(AM279="",AM279="No existe"),0,IF(AP279&lt;=VLOOKUP(AM279,Tabla!$C$5:$I$23,2,0),1,2))</f>
        <v>1</v>
      </c>
    </row>
    <row r="280" spans="1:54" ht="15.75" hidden="1">
      <c r="A280" s="13">
        <f t="shared" si="45"/>
        <v>275</v>
      </c>
      <c r="B280" s="62" t="s">
        <v>2175</v>
      </c>
      <c r="C280" s="63" t="s">
        <v>2176</v>
      </c>
      <c r="D280" s="63" t="s">
        <v>384</v>
      </c>
      <c r="E280" s="63" t="s">
        <v>2177</v>
      </c>
      <c r="F280" s="63" t="s">
        <v>2178</v>
      </c>
      <c r="G280" s="63">
        <v>67300</v>
      </c>
      <c r="H280" s="63" t="s">
        <v>486</v>
      </c>
      <c r="I280" s="63" t="s">
        <v>385</v>
      </c>
      <c r="J280" s="63" t="s">
        <v>537</v>
      </c>
      <c r="K280" s="63" t="s">
        <v>538</v>
      </c>
      <c r="L280" s="63" t="s">
        <v>2178</v>
      </c>
      <c r="M280" s="63" t="s">
        <v>2179</v>
      </c>
      <c r="N280" s="63" t="s">
        <v>2180</v>
      </c>
      <c r="O280" s="63" t="s">
        <v>2179</v>
      </c>
      <c r="P280" s="63" t="s">
        <v>2180</v>
      </c>
      <c r="Q280" s="63">
        <v>1</v>
      </c>
      <c r="R280" s="63" t="s">
        <v>733</v>
      </c>
      <c r="S280" s="63" t="s">
        <v>523</v>
      </c>
      <c r="T280" s="63" t="s">
        <v>524</v>
      </c>
      <c r="U280" s="63" t="s">
        <v>525</v>
      </c>
      <c r="V280" s="63" t="s">
        <v>526</v>
      </c>
      <c r="W280" s="63" t="s">
        <v>544</v>
      </c>
      <c r="X280" s="63" t="s">
        <v>537</v>
      </c>
      <c r="Y280" s="63">
        <v>70071677</v>
      </c>
      <c r="Z280" s="63" t="s">
        <v>486</v>
      </c>
      <c r="AA280" s="63">
        <v>70071677</v>
      </c>
      <c r="AB280" s="64">
        <v>43895</v>
      </c>
      <c r="AC280" s="64">
        <v>44054</v>
      </c>
      <c r="AD280" s="64">
        <v>44123.74596064815</v>
      </c>
      <c r="AE280" s="63" t="s">
        <v>812</v>
      </c>
      <c r="AF280" s="63" t="s">
        <v>596</v>
      </c>
      <c r="AG280" s="63" t="s">
        <v>652</v>
      </c>
      <c r="AH280" s="64">
        <v>44294.90902777778</v>
      </c>
      <c r="AI280" s="64">
        <v>44295.906481481485</v>
      </c>
      <c r="AJ280" s="64" t="s">
        <v>486</v>
      </c>
      <c r="AK280" s="27"/>
      <c r="AL280" s="27"/>
      <c r="AM280" s="24" t="str">
        <f>IF(AG280="","",IFERROR(VLOOKUP($AG280,Listas!$C$1:$D$1000,2,0),"No existe"))</f>
        <v>No existe</v>
      </c>
      <c r="AN280" s="3">
        <f>IF(OR(AH280="",AI280=""),0,NETWORKDAYS.INTL(AH280,AI280,1,Listas!$A$2:$A$19)-1)</f>
        <v>1</v>
      </c>
      <c r="AO280" s="16" t="str">
        <f>IF(OR(AM280="",AM280="No existe"),"No",IF(AN280&gt;=VLOOKUP(AM280,Tabla!$C$5:$I$23,7,0),"Si","No"))</f>
        <v>No</v>
      </c>
      <c r="AP280" s="3">
        <f>IF(OR(AM280="",AM280="No existe"),0,IF(AN280=0,0,IF(AN280&gt;=VLOOKUP(AM280,Tabla!$C$5:$I$23,7,0),AN280-VLOOKUP(AM280,Tabla!$C$5:$I$23,7,0),0)+1))</f>
        <v>0</v>
      </c>
      <c r="AQ280" s="4">
        <f t="shared" si="37"/>
        <v>0</v>
      </c>
      <c r="AR280" s="4">
        <f t="shared" si="38"/>
        <v>0</v>
      </c>
      <c r="AS280" s="4">
        <f t="shared" si="39"/>
        <v>0</v>
      </c>
      <c r="AT280" s="4">
        <f t="shared" si="40"/>
        <v>0</v>
      </c>
      <c r="AU280" s="4">
        <f t="shared" si="41"/>
        <v>0</v>
      </c>
      <c r="AV280" s="4">
        <f t="shared" si="42"/>
        <v>0</v>
      </c>
      <c r="AW280" s="4"/>
      <c r="AX280" s="4"/>
      <c r="AY280" s="4">
        <f t="shared" si="43"/>
        <v>0</v>
      </c>
      <c r="AZ280" s="5">
        <v>37080</v>
      </c>
      <c r="BA280" s="6">
        <f t="shared" si="44"/>
        <v>0</v>
      </c>
      <c r="BB280" s="3">
        <f>IF(OR(AM280="",AM280="No existe"),0,IF(AP280&lt;=VLOOKUP(AM280,Tabla!$C$5:$I$23,2,0),1,2))</f>
        <v>0</v>
      </c>
    </row>
    <row r="281" spans="1:54" ht="15.75" hidden="1">
      <c r="A281" s="13">
        <f t="shared" si="45"/>
        <v>276</v>
      </c>
      <c r="B281" s="62" t="s">
        <v>453</v>
      </c>
      <c r="C281" s="63" t="s">
        <v>454</v>
      </c>
      <c r="D281" s="63" t="s">
        <v>384</v>
      </c>
      <c r="E281" s="63" t="s">
        <v>1649</v>
      </c>
      <c r="F281" s="63" t="s">
        <v>696</v>
      </c>
      <c r="G281" s="63">
        <v>12497</v>
      </c>
      <c r="H281" s="63" t="s">
        <v>486</v>
      </c>
      <c r="I281" s="63" t="s">
        <v>385</v>
      </c>
      <c r="J281" s="63" t="s">
        <v>697</v>
      </c>
      <c r="K281" s="63" t="s">
        <v>486</v>
      </c>
      <c r="L281" s="63" t="s">
        <v>696</v>
      </c>
      <c r="M281" s="63" t="s">
        <v>1650</v>
      </c>
      <c r="N281" s="63" t="s">
        <v>698</v>
      </c>
      <c r="O281" s="63" t="s">
        <v>1650</v>
      </c>
      <c r="P281" s="63" t="s">
        <v>698</v>
      </c>
      <c r="Q281" s="63">
        <v>1</v>
      </c>
      <c r="R281" s="63" t="s">
        <v>699</v>
      </c>
      <c r="S281" s="63" t="s">
        <v>523</v>
      </c>
      <c r="T281" s="63" t="s">
        <v>524</v>
      </c>
      <c r="U281" s="63" t="s">
        <v>525</v>
      </c>
      <c r="V281" s="63" t="s">
        <v>526</v>
      </c>
      <c r="W281" s="63" t="s">
        <v>544</v>
      </c>
      <c r="X281" s="63" t="s">
        <v>697</v>
      </c>
      <c r="Y281" s="63">
        <v>7496811</v>
      </c>
      <c r="Z281" s="63">
        <v>0</v>
      </c>
      <c r="AA281" s="63">
        <v>7496811</v>
      </c>
      <c r="AB281" s="64">
        <v>42984</v>
      </c>
      <c r="AC281" s="64">
        <v>42993</v>
      </c>
      <c r="AD281" s="64">
        <v>43440.862118055556</v>
      </c>
      <c r="AE281" s="63" t="s">
        <v>688</v>
      </c>
      <c r="AF281" s="63" t="s">
        <v>535</v>
      </c>
      <c r="AG281" s="63" t="s">
        <v>37</v>
      </c>
      <c r="AH281" s="64">
        <v>44294.897916666669</v>
      </c>
      <c r="AI281" s="64">
        <v>44295.894942129627</v>
      </c>
      <c r="AJ281" s="64" t="s">
        <v>486</v>
      </c>
      <c r="AK281" s="27"/>
      <c r="AL281" s="27"/>
      <c r="AM281" s="24" t="str">
        <f>IF(AG281="","",IFERROR(VLOOKUP($AG281,Listas!$C$1:$D$1000,2,0),"No existe"))</f>
        <v>ACTUACIONES</v>
      </c>
      <c r="AN281" s="3">
        <f>IF(OR(AH281="",AI281=""),0,NETWORKDAYS.INTL(AH281,AI281,1,Listas!$A$2:$A$19)-1)</f>
        <v>1</v>
      </c>
      <c r="AO281" s="16" t="str">
        <f>IF(OR(AM281="",AM281="No existe"),"No",IF(AN281&gt;=VLOOKUP(AM281,Tabla!$C$5:$I$23,7,0),"Si","No"))</f>
        <v>No</v>
      </c>
      <c r="AP281" s="3">
        <f>IF(OR(AM281="",AM281="No existe"),0,IF(AN281=0,0,IF(AN281&gt;=VLOOKUP(AM281,Tabla!$C$5:$I$23,7,0),AN281-VLOOKUP(AM281,Tabla!$C$5:$I$23,7,0),0)+1))</f>
        <v>1</v>
      </c>
      <c r="AQ281" s="4">
        <f t="shared" si="37"/>
        <v>0</v>
      </c>
      <c r="AR281" s="4">
        <f t="shared" si="38"/>
        <v>0</v>
      </c>
      <c r="AS281" s="4">
        <f t="shared" si="39"/>
        <v>0</v>
      </c>
      <c r="AT281" s="4">
        <f t="shared" si="40"/>
        <v>0</v>
      </c>
      <c r="AU281" s="4">
        <f t="shared" si="41"/>
        <v>0</v>
      </c>
      <c r="AV281" s="4">
        <f t="shared" si="42"/>
        <v>0</v>
      </c>
      <c r="AW281" s="4"/>
      <c r="AX281" s="4"/>
      <c r="AY281" s="4">
        <f t="shared" si="43"/>
        <v>0</v>
      </c>
      <c r="AZ281" s="5">
        <v>37080</v>
      </c>
      <c r="BA281" s="6">
        <f t="shared" si="44"/>
        <v>0</v>
      </c>
      <c r="BB281" s="3">
        <f>IF(OR(AM281="",AM281="No existe"),0,IF(AP281&lt;=VLOOKUP(AM281,Tabla!$C$5:$I$23,2,0),1,2))</f>
        <v>1</v>
      </c>
    </row>
    <row r="282" spans="1:54" ht="15.75" hidden="1">
      <c r="A282" s="13">
        <f t="shared" si="45"/>
        <v>277</v>
      </c>
      <c r="B282" s="62" t="s">
        <v>453</v>
      </c>
      <c r="C282" s="63" t="s">
        <v>454</v>
      </c>
      <c r="D282" s="63" t="s">
        <v>384</v>
      </c>
      <c r="E282" s="63" t="s">
        <v>1649</v>
      </c>
      <c r="F282" s="63" t="s">
        <v>696</v>
      </c>
      <c r="G282" s="63">
        <v>12497</v>
      </c>
      <c r="H282" s="63" t="s">
        <v>486</v>
      </c>
      <c r="I282" s="63" t="s">
        <v>385</v>
      </c>
      <c r="J282" s="63" t="s">
        <v>697</v>
      </c>
      <c r="K282" s="63" t="s">
        <v>486</v>
      </c>
      <c r="L282" s="63" t="s">
        <v>696</v>
      </c>
      <c r="M282" s="63" t="s">
        <v>1650</v>
      </c>
      <c r="N282" s="63" t="s">
        <v>698</v>
      </c>
      <c r="O282" s="63" t="s">
        <v>1650</v>
      </c>
      <c r="P282" s="63" t="s">
        <v>698</v>
      </c>
      <c r="Q282" s="63">
        <v>1</v>
      </c>
      <c r="R282" s="63" t="s">
        <v>699</v>
      </c>
      <c r="S282" s="63" t="s">
        <v>523</v>
      </c>
      <c r="T282" s="63" t="s">
        <v>524</v>
      </c>
      <c r="U282" s="63" t="s">
        <v>525</v>
      </c>
      <c r="V282" s="63" t="s">
        <v>526</v>
      </c>
      <c r="W282" s="63" t="s">
        <v>544</v>
      </c>
      <c r="X282" s="63" t="s">
        <v>697</v>
      </c>
      <c r="Y282" s="63">
        <v>7496811</v>
      </c>
      <c r="Z282" s="63">
        <v>0</v>
      </c>
      <c r="AA282" s="63">
        <v>7496811</v>
      </c>
      <c r="AB282" s="64">
        <v>42984</v>
      </c>
      <c r="AC282" s="64">
        <v>42993</v>
      </c>
      <c r="AD282" s="64">
        <v>43440.862118055556</v>
      </c>
      <c r="AE282" s="63" t="s">
        <v>688</v>
      </c>
      <c r="AF282" s="63" t="s">
        <v>535</v>
      </c>
      <c r="AG282" s="63" t="s">
        <v>37</v>
      </c>
      <c r="AH282" s="64">
        <v>44294.897916666669</v>
      </c>
      <c r="AI282" s="64">
        <v>44295.895405092589</v>
      </c>
      <c r="AJ282" s="64" t="s">
        <v>486</v>
      </c>
      <c r="AK282" s="27"/>
      <c r="AL282" s="27"/>
      <c r="AM282" s="24" t="str">
        <f>IF(AG282="","",IFERROR(VLOOKUP($AG282,Listas!$C$1:$D$1000,2,0),"No existe"))</f>
        <v>ACTUACIONES</v>
      </c>
      <c r="AN282" s="3">
        <f>IF(OR(AH282="",AI282=""),0,NETWORKDAYS.INTL(AH282,AI282,1,Listas!$A$2:$A$19)-1)</f>
        <v>1</v>
      </c>
      <c r="AO282" s="16" t="str">
        <f>IF(OR(AM282="",AM282="No existe"),"No",IF(AN282&gt;=VLOOKUP(AM282,Tabla!$C$5:$I$23,7,0),"Si","No"))</f>
        <v>No</v>
      </c>
      <c r="AP282" s="3">
        <f>IF(OR(AM282="",AM282="No existe"),0,IF(AN282=0,0,IF(AN282&gt;=VLOOKUP(AM282,Tabla!$C$5:$I$23,7,0),AN282-VLOOKUP(AM282,Tabla!$C$5:$I$23,7,0),0)+1))</f>
        <v>1</v>
      </c>
      <c r="AQ282" s="4">
        <f t="shared" si="37"/>
        <v>0</v>
      </c>
      <c r="AR282" s="4">
        <f t="shared" si="38"/>
        <v>0</v>
      </c>
      <c r="AS282" s="4">
        <f t="shared" si="39"/>
        <v>0</v>
      </c>
      <c r="AT282" s="4">
        <f t="shared" si="40"/>
        <v>0</v>
      </c>
      <c r="AU282" s="4">
        <f t="shared" si="41"/>
        <v>0</v>
      </c>
      <c r="AV282" s="4">
        <f t="shared" si="42"/>
        <v>0</v>
      </c>
      <c r="AW282" s="4"/>
      <c r="AX282" s="4"/>
      <c r="AY282" s="4">
        <f t="shared" si="43"/>
        <v>0</v>
      </c>
      <c r="AZ282" s="5">
        <v>37080</v>
      </c>
      <c r="BA282" s="6">
        <f t="shared" si="44"/>
        <v>0</v>
      </c>
      <c r="BB282" s="3">
        <f>IF(OR(AM282="",AM282="No existe"),0,IF(AP282&lt;=VLOOKUP(AM282,Tabla!$C$5:$I$23,2,0),1,2))</f>
        <v>1</v>
      </c>
    </row>
    <row r="283" spans="1:54" ht="15.75" hidden="1">
      <c r="A283" s="13">
        <f t="shared" si="45"/>
        <v>278</v>
      </c>
      <c r="B283" s="62" t="s">
        <v>1302</v>
      </c>
      <c r="C283" s="63" t="s">
        <v>1303</v>
      </c>
      <c r="D283" s="63" t="s">
        <v>384</v>
      </c>
      <c r="E283" s="63" t="s">
        <v>1304</v>
      </c>
      <c r="F283" s="63" t="s">
        <v>1305</v>
      </c>
      <c r="G283" s="63">
        <v>35475</v>
      </c>
      <c r="H283" s="63" t="s">
        <v>486</v>
      </c>
      <c r="I283" s="63" t="s">
        <v>385</v>
      </c>
      <c r="J283" s="63" t="s">
        <v>644</v>
      </c>
      <c r="K283" s="63" t="s">
        <v>486</v>
      </c>
      <c r="L283" s="63" t="s">
        <v>1305</v>
      </c>
      <c r="M283" s="63" t="s">
        <v>1306</v>
      </c>
      <c r="N283" s="63" t="s">
        <v>1307</v>
      </c>
      <c r="O283" s="63" t="s">
        <v>1306</v>
      </c>
      <c r="P283" s="63" t="s">
        <v>1307</v>
      </c>
      <c r="Q283" s="63">
        <v>1</v>
      </c>
      <c r="R283" s="63" t="s">
        <v>581</v>
      </c>
      <c r="S283" s="63" t="s">
        <v>523</v>
      </c>
      <c r="T283" s="63" t="s">
        <v>524</v>
      </c>
      <c r="U283" s="63" t="s">
        <v>525</v>
      </c>
      <c r="V283" s="63" t="s">
        <v>526</v>
      </c>
      <c r="W283" s="63" t="s">
        <v>544</v>
      </c>
      <c r="X283" s="63" t="s">
        <v>644</v>
      </c>
      <c r="Y283" s="63">
        <v>15728938</v>
      </c>
      <c r="Z283" s="63">
        <v>0</v>
      </c>
      <c r="AA283" s="63">
        <v>15728938</v>
      </c>
      <c r="AB283" s="64">
        <v>43559</v>
      </c>
      <c r="AC283" s="64">
        <v>43622</v>
      </c>
      <c r="AD283" s="64">
        <v>43686.599398148152</v>
      </c>
      <c r="AE283" s="63" t="s">
        <v>749</v>
      </c>
      <c r="AF283" s="63" t="s">
        <v>535</v>
      </c>
      <c r="AG283" s="63" t="s">
        <v>552</v>
      </c>
      <c r="AH283" s="64">
        <v>44294.893055555556</v>
      </c>
      <c r="AI283" s="64">
        <v>44295.890416666669</v>
      </c>
      <c r="AJ283" s="64" t="s">
        <v>486</v>
      </c>
      <c r="AK283" s="27"/>
      <c r="AL283" s="27"/>
      <c r="AM283" s="24" t="str">
        <f>IF(AG283="","",IFERROR(VLOOKUP($AG283,Listas!$C$1:$D$1000,2,0),"No existe"))</f>
        <v>No existe</v>
      </c>
      <c r="AN283" s="3">
        <f>IF(OR(AH283="",AI283=""),0,NETWORKDAYS.INTL(AH283,AI283,1,Listas!$A$2:$A$19)-1)</f>
        <v>1</v>
      </c>
      <c r="AO283" s="16" t="str">
        <f>IF(OR(AM283="",AM283="No existe"),"No",IF(AN283&gt;=VLOOKUP(AM283,Tabla!$C$5:$I$23,7,0),"Si","No"))</f>
        <v>No</v>
      </c>
      <c r="AP283" s="3">
        <f>IF(OR(AM283="",AM283="No existe"),0,IF(AN283=0,0,IF(AN283&gt;=VLOOKUP(AM283,Tabla!$C$5:$I$23,7,0),AN283-VLOOKUP(AM283,Tabla!$C$5:$I$23,7,0),0)+1))</f>
        <v>0</v>
      </c>
      <c r="AQ283" s="4">
        <f t="shared" si="37"/>
        <v>0</v>
      </c>
      <c r="AR283" s="4">
        <f t="shared" si="38"/>
        <v>0</v>
      </c>
      <c r="AS283" s="4">
        <f t="shared" si="39"/>
        <v>0</v>
      </c>
      <c r="AT283" s="4">
        <f t="shared" si="40"/>
        <v>0</v>
      </c>
      <c r="AU283" s="4">
        <f t="shared" si="41"/>
        <v>0</v>
      </c>
      <c r="AV283" s="4">
        <f t="shared" si="42"/>
        <v>0</v>
      </c>
      <c r="AW283" s="4"/>
      <c r="AX283" s="4"/>
      <c r="AY283" s="4">
        <f t="shared" si="43"/>
        <v>0</v>
      </c>
      <c r="AZ283" s="5">
        <v>37080</v>
      </c>
      <c r="BA283" s="6">
        <f t="shared" si="44"/>
        <v>0</v>
      </c>
      <c r="BB283" s="3">
        <f>IF(OR(AM283="",AM283="No existe"),0,IF(AP283&lt;=VLOOKUP(AM283,Tabla!$C$5:$I$23,2,0),1,2))</f>
        <v>0</v>
      </c>
    </row>
    <row r="284" spans="1:54" ht="15.75" hidden="1">
      <c r="A284" s="13">
        <f t="shared" si="45"/>
        <v>279</v>
      </c>
      <c r="B284" s="62" t="s">
        <v>2181</v>
      </c>
      <c r="C284" s="63" t="s">
        <v>2182</v>
      </c>
      <c r="D284" s="63" t="s">
        <v>385</v>
      </c>
      <c r="E284" s="63" t="s">
        <v>2183</v>
      </c>
      <c r="F284" s="63" t="s">
        <v>2184</v>
      </c>
      <c r="G284" s="63">
        <v>12365</v>
      </c>
      <c r="H284" s="63" t="s">
        <v>486</v>
      </c>
      <c r="I284" s="63" t="s">
        <v>385</v>
      </c>
      <c r="J284" s="63" t="s">
        <v>542</v>
      </c>
      <c r="K284" s="63" t="s">
        <v>543</v>
      </c>
      <c r="L284" s="63" t="s">
        <v>2184</v>
      </c>
      <c r="M284" s="63" t="s">
        <v>2185</v>
      </c>
      <c r="N284" s="63" t="s">
        <v>2186</v>
      </c>
      <c r="O284" s="63" t="s">
        <v>2185</v>
      </c>
      <c r="P284" s="63" t="s">
        <v>2186</v>
      </c>
      <c r="Q284" s="63">
        <v>1</v>
      </c>
      <c r="R284" s="63" t="s">
        <v>822</v>
      </c>
      <c r="S284" s="63" t="s">
        <v>523</v>
      </c>
      <c r="T284" s="63" t="s">
        <v>524</v>
      </c>
      <c r="U284" s="63" t="s">
        <v>525</v>
      </c>
      <c r="V284" s="63" t="s">
        <v>542</v>
      </c>
      <c r="W284" s="63" t="s">
        <v>544</v>
      </c>
      <c r="X284" s="63" t="s">
        <v>542</v>
      </c>
      <c r="Y284" s="63">
        <v>3304745</v>
      </c>
      <c r="Z284" s="63">
        <v>3182476</v>
      </c>
      <c r="AA284" s="63">
        <v>3304745</v>
      </c>
      <c r="AB284" s="64">
        <v>42412</v>
      </c>
      <c r="AC284" s="64">
        <v>42934</v>
      </c>
      <c r="AD284" s="64">
        <v>43440.852083333331</v>
      </c>
      <c r="AE284" s="63" t="s">
        <v>668</v>
      </c>
      <c r="AF284" s="63" t="s">
        <v>535</v>
      </c>
      <c r="AG284" s="63" t="s">
        <v>45</v>
      </c>
      <c r="AH284" s="64">
        <v>44294.890277777777</v>
      </c>
      <c r="AI284" s="64">
        <v>44295.887523148151</v>
      </c>
      <c r="AJ284" s="64" t="s">
        <v>486</v>
      </c>
      <c r="AK284" s="27"/>
      <c r="AL284" s="27"/>
      <c r="AM284" s="24" t="str">
        <f>IF(AG284="","",IFERROR(VLOOKUP($AG284,Listas!$C$1:$D$1000,2,0),"No existe"))</f>
        <v>ACTUACIONES</v>
      </c>
      <c r="AN284" s="3">
        <f>IF(OR(AH284="",AI284=""),0,NETWORKDAYS.INTL(AH284,AI284,1,Listas!$A$2:$A$19)-1)</f>
        <v>1</v>
      </c>
      <c r="AO284" s="16" t="str">
        <f>IF(OR(AM284="",AM284="No existe"),"No",IF(AN284&gt;=VLOOKUP(AM284,Tabla!$C$5:$I$23,7,0),"Si","No"))</f>
        <v>No</v>
      </c>
      <c r="AP284" s="3">
        <f>IF(OR(AM284="",AM284="No existe"),0,IF(AN284=0,0,IF(AN284&gt;=VLOOKUP(AM284,Tabla!$C$5:$I$23,7,0),AN284-VLOOKUP(AM284,Tabla!$C$5:$I$23,7,0),0)+1))</f>
        <v>1</v>
      </c>
      <c r="AQ284" s="4">
        <f t="shared" si="37"/>
        <v>0</v>
      </c>
      <c r="AR284" s="4">
        <f t="shared" si="38"/>
        <v>0</v>
      </c>
      <c r="AS284" s="4">
        <f t="shared" si="39"/>
        <v>0</v>
      </c>
      <c r="AT284" s="4">
        <f t="shared" si="40"/>
        <v>0</v>
      </c>
      <c r="AU284" s="4">
        <f t="shared" si="41"/>
        <v>0</v>
      </c>
      <c r="AV284" s="4">
        <f t="shared" si="42"/>
        <v>0</v>
      </c>
      <c r="AW284" s="4"/>
      <c r="AX284" s="4"/>
      <c r="AY284" s="4">
        <f t="shared" si="43"/>
        <v>0</v>
      </c>
      <c r="AZ284" s="5">
        <v>37080</v>
      </c>
      <c r="BA284" s="6">
        <f t="shared" si="44"/>
        <v>0</v>
      </c>
      <c r="BB284" s="3">
        <f>IF(OR(AM284="",AM284="No existe"),0,IF(AP284&lt;=VLOOKUP(AM284,Tabla!$C$5:$I$23,2,0),1,2))</f>
        <v>1</v>
      </c>
    </row>
    <row r="285" spans="1:54" ht="15.75" hidden="1">
      <c r="A285" s="13">
        <f t="shared" si="45"/>
        <v>280</v>
      </c>
      <c r="B285" s="62" t="s">
        <v>2187</v>
      </c>
      <c r="C285" s="63" t="s">
        <v>2188</v>
      </c>
      <c r="D285" s="63" t="s">
        <v>385</v>
      </c>
      <c r="E285" s="63" t="s">
        <v>2189</v>
      </c>
      <c r="F285" s="63" t="s">
        <v>2190</v>
      </c>
      <c r="G285" s="63">
        <v>12398</v>
      </c>
      <c r="H285" s="63" t="s">
        <v>486</v>
      </c>
      <c r="I285" s="63" t="s">
        <v>385</v>
      </c>
      <c r="J285" s="63" t="s">
        <v>542</v>
      </c>
      <c r="K285" s="63" t="s">
        <v>543</v>
      </c>
      <c r="L285" s="63" t="s">
        <v>2190</v>
      </c>
      <c r="M285" s="63" t="s">
        <v>2191</v>
      </c>
      <c r="N285" s="63" t="s">
        <v>2192</v>
      </c>
      <c r="O285" s="63" t="s">
        <v>2191</v>
      </c>
      <c r="P285" s="63" t="s">
        <v>2192</v>
      </c>
      <c r="Q285" s="63">
        <v>1</v>
      </c>
      <c r="R285" s="63" t="s">
        <v>547</v>
      </c>
      <c r="S285" s="63" t="s">
        <v>523</v>
      </c>
      <c r="T285" s="63" t="s">
        <v>524</v>
      </c>
      <c r="U285" s="63" t="s">
        <v>525</v>
      </c>
      <c r="V285" s="63" t="s">
        <v>542</v>
      </c>
      <c r="W285" s="63" t="s">
        <v>544</v>
      </c>
      <c r="X285" s="63" t="s">
        <v>542</v>
      </c>
      <c r="Y285" s="63">
        <v>20323302</v>
      </c>
      <c r="Z285" s="63">
        <v>19465956</v>
      </c>
      <c r="AA285" s="63">
        <v>20323302</v>
      </c>
      <c r="AB285" s="64">
        <v>42702</v>
      </c>
      <c r="AC285" s="64">
        <v>43004</v>
      </c>
      <c r="AD285" s="64">
        <v>43440.854583333334</v>
      </c>
      <c r="AE285" s="63" t="s">
        <v>671</v>
      </c>
      <c r="AF285" s="63" t="s">
        <v>528</v>
      </c>
      <c r="AG285" s="63" t="s">
        <v>43</v>
      </c>
      <c r="AH285" s="64">
        <v>44294.878472222219</v>
      </c>
      <c r="AI285" s="64">
        <v>44298.876006944447</v>
      </c>
      <c r="AJ285" s="64" t="s">
        <v>486</v>
      </c>
      <c r="AK285" s="27"/>
      <c r="AL285" s="27"/>
      <c r="AM285" s="24" t="str">
        <f>IF(AG285="","",IFERROR(VLOOKUP($AG285,Listas!$C$1:$D$1000,2,0),"No existe"))</f>
        <v>ACTUACIONES</v>
      </c>
      <c r="AN285" s="3">
        <f>IF(OR(AH285="",AI285=""),0,NETWORKDAYS.INTL(AH285,AI285,1,Listas!$A$2:$A$19)-1)</f>
        <v>2</v>
      </c>
      <c r="AO285" s="16" t="str">
        <f>IF(OR(AM285="",AM285="No existe"),"No",IF(AN285&gt;=VLOOKUP(AM285,Tabla!$C$5:$I$23,7,0),"Si","No"))</f>
        <v>No</v>
      </c>
      <c r="AP285" s="3">
        <f>IF(OR(AM285="",AM285="No existe"),0,IF(AN285=0,0,IF(AN285&gt;=VLOOKUP(AM285,Tabla!$C$5:$I$23,7,0),AN285-VLOOKUP(AM285,Tabla!$C$5:$I$23,7,0),0)+1))</f>
        <v>1</v>
      </c>
      <c r="AQ285" s="4">
        <f t="shared" si="37"/>
        <v>0</v>
      </c>
      <c r="AR285" s="4">
        <f t="shared" si="38"/>
        <v>0</v>
      </c>
      <c r="AS285" s="4">
        <f t="shared" si="39"/>
        <v>0</v>
      </c>
      <c r="AT285" s="4">
        <f t="shared" si="40"/>
        <v>0</v>
      </c>
      <c r="AU285" s="4">
        <f t="shared" si="41"/>
        <v>0</v>
      </c>
      <c r="AV285" s="4">
        <f t="shared" si="42"/>
        <v>0</v>
      </c>
      <c r="AW285" s="4"/>
      <c r="AX285" s="4"/>
      <c r="AY285" s="4">
        <f t="shared" si="43"/>
        <v>0</v>
      </c>
      <c r="AZ285" s="5">
        <v>37080</v>
      </c>
      <c r="BA285" s="6">
        <f t="shared" si="44"/>
        <v>0</v>
      </c>
      <c r="BB285" s="3">
        <f>IF(OR(AM285="",AM285="No existe"),0,IF(AP285&lt;=VLOOKUP(AM285,Tabla!$C$5:$I$23,2,0),1,2))</f>
        <v>1</v>
      </c>
    </row>
    <row r="286" spans="1:54" ht="15.75" hidden="1">
      <c r="A286" s="13">
        <f t="shared" si="45"/>
        <v>281</v>
      </c>
      <c r="B286" s="62" t="s">
        <v>2088</v>
      </c>
      <c r="C286" s="63" t="s">
        <v>2089</v>
      </c>
      <c r="D286" s="63" t="s">
        <v>384</v>
      </c>
      <c r="E286" s="63" t="s">
        <v>2090</v>
      </c>
      <c r="F286" s="63" t="s">
        <v>2091</v>
      </c>
      <c r="G286" s="63">
        <v>32547</v>
      </c>
      <c r="H286" s="63" t="s">
        <v>385</v>
      </c>
      <c r="I286" s="63" t="s">
        <v>385</v>
      </c>
      <c r="J286" s="63" t="s">
        <v>537</v>
      </c>
      <c r="K286" s="63" t="s">
        <v>538</v>
      </c>
      <c r="L286" s="63" t="s">
        <v>2091</v>
      </c>
      <c r="M286" s="63" t="s">
        <v>2092</v>
      </c>
      <c r="N286" s="63" t="s">
        <v>2093</v>
      </c>
      <c r="O286" s="63" t="s">
        <v>2092</v>
      </c>
      <c r="P286" s="63" t="s">
        <v>2093</v>
      </c>
      <c r="Q286" s="63">
        <v>1</v>
      </c>
      <c r="R286" s="63" t="s">
        <v>540</v>
      </c>
      <c r="S286" s="63" t="s">
        <v>523</v>
      </c>
      <c r="T286" s="63" t="s">
        <v>524</v>
      </c>
      <c r="U286" s="63" t="s">
        <v>525</v>
      </c>
      <c r="V286" s="63" t="s">
        <v>526</v>
      </c>
      <c r="W286" s="63" t="s">
        <v>544</v>
      </c>
      <c r="X286" s="63" t="s">
        <v>537</v>
      </c>
      <c r="Y286" s="63">
        <v>74741481</v>
      </c>
      <c r="Z286" s="63">
        <v>70676300</v>
      </c>
      <c r="AA286" s="63">
        <v>74741481</v>
      </c>
      <c r="AB286" s="64">
        <v>43578</v>
      </c>
      <c r="AC286" s="64">
        <v>43584</v>
      </c>
      <c r="AD286" s="64">
        <v>43601.431192129632</v>
      </c>
      <c r="AE286" s="63" t="s">
        <v>747</v>
      </c>
      <c r="AF286" s="63" t="s">
        <v>528</v>
      </c>
      <c r="AG286" s="63" t="s">
        <v>43</v>
      </c>
      <c r="AH286" s="64">
        <v>44294.876388888886</v>
      </c>
      <c r="AI286" s="64">
        <v>44298.87358796296</v>
      </c>
      <c r="AJ286" s="64" t="s">
        <v>486</v>
      </c>
      <c r="AK286" s="27"/>
      <c r="AL286" s="27"/>
      <c r="AM286" s="24" t="str">
        <f>IF(AG286="","",IFERROR(VLOOKUP($AG286,Listas!$C$1:$D$1000,2,0),"No existe"))</f>
        <v>ACTUACIONES</v>
      </c>
      <c r="AN286" s="3">
        <f>IF(OR(AH286="",AI286=""),0,NETWORKDAYS.INTL(AH286,AI286,1,Listas!$A$2:$A$19)-1)</f>
        <v>2</v>
      </c>
      <c r="AO286" s="16" t="str">
        <f>IF(OR(AM286="",AM286="No existe"),"No",IF(AN286&gt;=VLOOKUP(AM286,Tabla!$C$5:$I$23,7,0),"Si","No"))</f>
        <v>No</v>
      </c>
      <c r="AP286" s="3">
        <f>IF(OR(AM286="",AM286="No existe"),0,IF(AN286=0,0,IF(AN286&gt;=VLOOKUP(AM286,Tabla!$C$5:$I$23,7,0),AN286-VLOOKUP(AM286,Tabla!$C$5:$I$23,7,0),0)+1))</f>
        <v>1</v>
      </c>
      <c r="AQ286" s="4">
        <f t="shared" si="37"/>
        <v>0</v>
      </c>
      <c r="AR286" s="4">
        <f t="shared" si="38"/>
        <v>0</v>
      </c>
      <c r="AS286" s="4">
        <f t="shared" si="39"/>
        <v>0</v>
      </c>
      <c r="AT286" s="4">
        <f t="shared" si="40"/>
        <v>0</v>
      </c>
      <c r="AU286" s="4">
        <f t="shared" si="41"/>
        <v>0</v>
      </c>
      <c r="AV286" s="4">
        <f t="shared" si="42"/>
        <v>0</v>
      </c>
      <c r="AW286" s="4"/>
      <c r="AX286" s="4"/>
      <c r="AY286" s="4">
        <f t="shared" si="43"/>
        <v>0</v>
      </c>
      <c r="AZ286" s="5">
        <v>37080</v>
      </c>
      <c r="BA286" s="6">
        <f t="shared" si="44"/>
        <v>0</v>
      </c>
      <c r="BB286" s="3">
        <f>IF(OR(AM286="",AM286="No existe"),0,IF(AP286&lt;=VLOOKUP(AM286,Tabla!$C$5:$I$23,2,0),1,2))</f>
        <v>1</v>
      </c>
    </row>
    <row r="287" spans="1:54" ht="15.75" hidden="1">
      <c r="A287" s="13">
        <f t="shared" si="45"/>
        <v>282</v>
      </c>
      <c r="B287" s="62" t="s">
        <v>447</v>
      </c>
      <c r="C287" s="63" t="s">
        <v>448</v>
      </c>
      <c r="D287" s="63" t="s">
        <v>384</v>
      </c>
      <c r="E287" s="63" t="s">
        <v>1399</v>
      </c>
      <c r="F287" s="63" t="s">
        <v>686</v>
      </c>
      <c r="G287" s="63">
        <v>12488</v>
      </c>
      <c r="H287" s="63" t="s">
        <v>486</v>
      </c>
      <c r="I287" s="63" t="s">
        <v>385</v>
      </c>
      <c r="J287" s="63" t="s">
        <v>549</v>
      </c>
      <c r="K287" s="63" t="s">
        <v>550</v>
      </c>
      <c r="L287" s="63" t="s">
        <v>686</v>
      </c>
      <c r="M287" s="63" t="s">
        <v>1400</v>
      </c>
      <c r="N287" s="63" t="s">
        <v>687</v>
      </c>
      <c r="O287" s="63" t="s">
        <v>1400</v>
      </c>
      <c r="P287" s="63" t="s">
        <v>687</v>
      </c>
      <c r="Q287" s="63">
        <v>1</v>
      </c>
      <c r="R287" s="63" t="s">
        <v>547</v>
      </c>
      <c r="S287" s="63" t="s">
        <v>523</v>
      </c>
      <c r="T287" s="63" t="s">
        <v>524</v>
      </c>
      <c r="U287" s="63" t="s">
        <v>525</v>
      </c>
      <c r="V287" s="63" t="s">
        <v>526</v>
      </c>
      <c r="W287" s="63" t="s">
        <v>544</v>
      </c>
      <c r="X287" s="63" t="s">
        <v>549</v>
      </c>
      <c r="Y287" s="63">
        <v>52118895</v>
      </c>
      <c r="Z287" s="63">
        <v>0</v>
      </c>
      <c r="AA287" s="63">
        <v>52118895</v>
      </c>
      <c r="AB287" s="64">
        <v>42982</v>
      </c>
      <c r="AC287" s="64">
        <v>43208</v>
      </c>
      <c r="AD287" s="64">
        <v>43440.861435185187</v>
      </c>
      <c r="AE287" s="63" t="s">
        <v>688</v>
      </c>
      <c r="AF287" s="63" t="s">
        <v>535</v>
      </c>
      <c r="AG287" s="63" t="s">
        <v>37</v>
      </c>
      <c r="AH287" s="64">
        <v>44294.829351851855</v>
      </c>
      <c r="AI287" s="64">
        <v>44294.826296296298</v>
      </c>
      <c r="AJ287" s="64" t="s">
        <v>486</v>
      </c>
      <c r="AK287" s="27"/>
      <c r="AL287" s="27"/>
      <c r="AM287" s="24" t="str">
        <f>IF(AG287="","",IFERROR(VLOOKUP($AG287,Listas!$C$1:$D$1000,2,0),"No existe"))</f>
        <v>ACTUACIONES</v>
      </c>
      <c r="AN287" s="3">
        <f>IF(OR(AH287="",AI287=""),0,NETWORKDAYS.INTL(AH287,AI287,1,Listas!$A$2:$A$19)-1)</f>
        <v>0</v>
      </c>
      <c r="AO287" s="16" t="str">
        <f>IF(OR(AM287="",AM287="No existe"),"No",IF(AN287&gt;=VLOOKUP(AM287,Tabla!$C$5:$I$23,7,0),"Si","No"))</f>
        <v>No</v>
      </c>
      <c r="AP287" s="3">
        <f>IF(OR(AM287="",AM287="No existe"),0,IF(AN287=0,0,IF(AN287&gt;=VLOOKUP(AM287,Tabla!$C$5:$I$23,7,0),AN287-VLOOKUP(AM287,Tabla!$C$5:$I$23,7,0),0)+1))</f>
        <v>0</v>
      </c>
      <c r="AQ287" s="4">
        <f t="shared" si="37"/>
        <v>0</v>
      </c>
      <c r="AR287" s="4">
        <f t="shared" si="38"/>
        <v>0</v>
      </c>
      <c r="AS287" s="4">
        <f t="shared" si="39"/>
        <v>0</v>
      </c>
      <c r="AT287" s="4">
        <f t="shared" si="40"/>
        <v>0</v>
      </c>
      <c r="AU287" s="4">
        <f t="shared" si="41"/>
        <v>0</v>
      </c>
      <c r="AV287" s="4">
        <f t="shared" si="42"/>
        <v>0</v>
      </c>
      <c r="AW287" s="4"/>
      <c r="AX287" s="4"/>
      <c r="AY287" s="4">
        <f t="shared" si="43"/>
        <v>0</v>
      </c>
      <c r="AZ287" s="5">
        <v>37080</v>
      </c>
      <c r="BA287" s="6">
        <f t="shared" si="44"/>
        <v>0</v>
      </c>
      <c r="BB287" s="3">
        <f>IF(OR(AM287="",AM287="No existe"),0,IF(AP287&lt;=VLOOKUP(AM287,Tabla!$C$5:$I$23,2,0),1,2))</f>
        <v>1</v>
      </c>
    </row>
    <row r="288" spans="1:54" ht="15.75" hidden="1">
      <c r="A288" s="13">
        <f t="shared" si="45"/>
        <v>283</v>
      </c>
      <c r="B288" s="62" t="s">
        <v>1369</v>
      </c>
      <c r="C288" s="63" t="s">
        <v>1370</v>
      </c>
      <c r="D288" s="63" t="s">
        <v>384</v>
      </c>
      <c r="E288" s="63" t="s">
        <v>1371</v>
      </c>
      <c r="F288" s="63" t="s">
        <v>1372</v>
      </c>
      <c r="G288" s="63">
        <v>3624</v>
      </c>
      <c r="H288" s="63" t="s">
        <v>486</v>
      </c>
      <c r="I288" s="63" t="s">
        <v>385</v>
      </c>
      <c r="J288" s="63" t="s">
        <v>542</v>
      </c>
      <c r="K288" s="63" t="s">
        <v>543</v>
      </c>
      <c r="L288" s="63" t="s">
        <v>1372</v>
      </c>
      <c r="M288" s="63" t="s">
        <v>1373</v>
      </c>
      <c r="N288" s="63" t="s">
        <v>1374</v>
      </c>
      <c r="O288" s="63" t="s">
        <v>1373</v>
      </c>
      <c r="P288" s="63" t="s">
        <v>1374</v>
      </c>
      <c r="Q288" s="63">
        <v>1</v>
      </c>
      <c r="R288" s="63" t="s">
        <v>1375</v>
      </c>
      <c r="S288" s="63" t="s">
        <v>523</v>
      </c>
      <c r="T288" s="63" t="s">
        <v>524</v>
      </c>
      <c r="U288" s="63" t="s">
        <v>525</v>
      </c>
      <c r="V288" s="63" t="s">
        <v>542</v>
      </c>
      <c r="W288" s="63" t="s">
        <v>544</v>
      </c>
      <c r="X288" s="63" t="s">
        <v>542</v>
      </c>
      <c r="Y288" s="63">
        <v>7690183</v>
      </c>
      <c r="Z288" s="63">
        <v>8084427</v>
      </c>
      <c r="AA288" s="63">
        <v>7690183</v>
      </c>
      <c r="AB288" s="64">
        <v>42109</v>
      </c>
      <c r="AC288" s="64">
        <v>42145</v>
      </c>
      <c r="AD288" s="64">
        <v>43436.203472222223</v>
      </c>
      <c r="AE288" s="63" t="s">
        <v>545</v>
      </c>
      <c r="AF288" s="63" t="s">
        <v>535</v>
      </c>
      <c r="AG288" s="63" t="s">
        <v>368</v>
      </c>
      <c r="AH288" s="64">
        <v>44294.812928240739</v>
      </c>
      <c r="AI288" s="64">
        <v>44294.810335648152</v>
      </c>
      <c r="AJ288" s="64" t="s">
        <v>486</v>
      </c>
      <c r="AK288" s="27"/>
      <c r="AL288" s="27"/>
      <c r="AM288" s="24" t="str">
        <f>IF(AG288="","",IFERROR(VLOOKUP($AG288,Listas!$C$1:$D$1000,2,0),"No existe"))</f>
        <v>ACTUACIONES</v>
      </c>
      <c r="AN288" s="3">
        <f>IF(OR(AH288="",AI288=""),0,NETWORKDAYS.INTL(AH288,AI288,1,Listas!$A$2:$A$19)-1)</f>
        <v>0</v>
      </c>
      <c r="AO288" s="16" t="str">
        <f>IF(OR(AM288="",AM288="No existe"),"No",IF(AN288&gt;=VLOOKUP(AM288,Tabla!$C$5:$I$23,7,0),"Si","No"))</f>
        <v>No</v>
      </c>
      <c r="AP288" s="3">
        <f>IF(OR(AM288="",AM288="No existe"),0,IF(AN288=0,0,IF(AN288&gt;=VLOOKUP(AM288,Tabla!$C$5:$I$23,7,0),AN288-VLOOKUP(AM288,Tabla!$C$5:$I$23,7,0),0)+1))</f>
        <v>0</v>
      </c>
      <c r="AQ288" s="4">
        <f t="shared" si="37"/>
        <v>0</v>
      </c>
      <c r="AR288" s="4">
        <f t="shared" si="38"/>
        <v>0</v>
      </c>
      <c r="AS288" s="4">
        <f t="shared" si="39"/>
        <v>0</v>
      </c>
      <c r="AT288" s="4">
        <f t="shared" si="40"/>
        <v>0</v>
      </c>
      <c r="AU288" s="4">
        <f t="shared" si="41"/>
        <v>0</v>
      </c>
      <c r="AV288" s="4">
        <f t="shared" si="42"/>
        <v>0</v>
      </c>
      <c r="AW288" s="4"/>
      <c r="AX288" s="4"/>
      <c r="AY288" s="4">
        <f t="shared" si="43"/>
        <v>0</v>
      </c>
      <c r="AZ288" s="5">
        <v>37080</v>
      </c>
      <c r="BA288" s="6">
        <f t="shared" si="44"/>
        <v>0</v>
      </c>
      <c r="BB288" s="3">
        <f>IF(OR(AM288="",AM288="No existe"),0,IF(AP288&lt;=VLOOKUP(AM288,Tabla!$C$5:$I$23,2,0),1,2))</f>
        <v>1</v>
      </c>
    </row>
    <row r="289" spans="1:54" ht="15.75" hidden="1">
      <c r="A289" s="13">
        <f t="shared" si="45"/>
        <v>284</v>
      </c>
      <c r="B289" s="62" t="s">
        <v>1641</v>
      </c>
      <c r="C289" s="63" t="s">
        <v>1642</v>
      </c>
      <c r="D289" s="63" t="s">
        <v>384</v>
      </c>
      <c r="E289" s="63" t="s">
        <v>1643</v>
      </c>
      <c r="F289" s="63" t="s">
        <v>1644</v>
      </c>
      <c r="G289" s="63">
        <v>35496</v>
      </c>
      <c r="H289" s="63" t="s">
        <v>486</v>
      </c>
      <c r="I289" s="63" t="s">
        <v>385</v>
      </c>
      <c r="J289" s="63" t="s">
        <v>549</v>
      </c>
      <c r="K289" s="63" t="s">
        <v>550</v>
      </c>
      <c r="L289" s="63" t="s">
        <v>1644</v>
      </c>
      <c r="M289" s="63" t="s">
        <v>1645</v>
      </c>
      <c r="N289" s="63" t="s">
        <v>1646</v>
      </c>
      <c r="O289" s="63" t="s">
        <v>1645</v>
      </c>
      <c r="P289" s="63" t="s">
        <v>1646</v>
      </c>
      <c r="Q289" s="63">
        <v>1</v>
      </c>
      <c r="R289" s="63" t="s">
        <v>564</v>
      </c>
      <c r="S289" s="63" t="s">
        <v>523</v>
      </c>
      <c r="T289" s="63" t="s">
        <v>524</v>
      </c>
      <c r="U289" s="63" t="s">
        <v>525</v>
      </c>
      <c r="V289" s="63" t="s">
        <v>565</v>
      </c>
      <c r="W289" s="63" t="s">
        <v>566</v>
      </c>
      <c r="X289" s="63" t="s">
        <v>549</v>
      </c>
      <c r="Y289" s="63">
        <v>7000000</v>
      </c>
      <c r="Z289" s="63">
        <v>0</v>
      </c>
      <c r="AA289" s="63">
        <v>7000000</v>
      </c>
      <c r="AB289" s="64">
        <v>43249</v>
      </c>
      <c r="AC289" s="64">
        <v>43621</v>
      </c>
      <c r="AD289" s="64">
        <v>43689.446886574071</v>
      </c>
      <c r="AE289" s="63" t="s">
        <v>749</v>
      </c>
      <c r="AF289" s="63" t="s">
        <v>535</v>
      </c>
      <c r="AG289" s="63" t="s">
        <v>99</v>
      </c>
      <c r="AH289" s="64">
        <v>44294.803472222222</v>
      </c>
      <c r="AI289" s="64">
        <v>44293.801631944443</v>
      </c>
      <c r="AJ289" s="64" t="s">
        <v>486</v>
      </c>
      <c r="AK289" s="27"/>
      <c r="AL289" s="27"/>
      <c r="AM289" s="24" t="str">
        <f>IF(AG289="","",IFERROR(VLOOKUP($AG289,Listas!$C$1:$D$1000,2,0),"No existe"))</f>
        <v>ACTUACIONES</v>
      </c>
      <c r="AN289" s="3">
        <f>IF(OR(AH289="",AI289=""),0,NETWORKDAYS.INTL(AH289,AI289,1,Listas!$A$2:$A$19)-1)</f>
        <v>-3</v>
      </c>
      <c r="AO289" s="16" t="str">
        <f>IF(OR(AM289="",AM289="No existe"),"No",IF(AN289&gt;=VLOOKUP(AM289,Tabla!$C$5:$I$23,7,0),"Si","No"))</f>
        <v>No</v>
      </c>
      <c r="AP289" s="3">
        <f>IF(OR(AM289="",AM289="No existe"),0,IF(AN289=0,0,IF(AN289&gt;=VLOOKUP(AM289,Tabla!$C$5:$I$23,7,0),AN289-VLOOKUP(AM289,Tabla!$C$5:$I$23,7,0),0)+1))</f>
        <v>1</v>
      </c>
      <c r="AQ289" s="4">
        <f t="shared" si="37"/>
        <v>0</v>
      </c>
      <c r="AR289" s="4">
        <f t="shared" si="38"/>
        <v>0</v>
      </c>
      <c r="AS289" s="4">
        <f t="shared" si="39"/>
        <v>0</v>
      </c>
      <c r="AT289" s="4">
        <f t="shared" si="40"/>
        <v>0</v>
      </c>
      <c r="AU289" s="4">
        <f t="shared" si="41"/>
        <v>0</v>
      </c>
      <c r="AV289" s="4">
        <f t="shared" si="42"/>
        <v>0</v>
      </c>
      <c r="AW289" s="4"/>
      <c r="AX289" s="4"/>
      <c r="AY289" s="4">
        <f t="shared" si="43"/>
        <v>0</v>
      </c>
      <c r="AZ289" s="5">
        <v>37080</v>
      </c>
      <c r="BA289" s="6">
        <f t="shared" si="44"/>
        <v>0</v>
      </c>
      <c r="BB289" s="3">
        <f>IF(OR(AM289="",AM289="No existe"),0,IF(AP289&lt;=VLOOKUP(AM289,Tabla!$C$5:$I$23,2,0),1,2))</f>
        <v>1</v>
      </c>
    </row>
    <row r="290" spans="1:54" ht="15.75" hidden="1">
      <c r="A290" s="13">
        <f t="shared" si="45"/>
        <v>285</v>
      </c>
      <c r="B290" s="62" t="s">
        <v>1230</v>
      </c>
      <c r="C290" s="63" t="s">
        <v>2069</v>
      </c>
      <c r="D290" s="63" t="s">
        <v>384</v>
      </c>
      <c r="E290" s="63" t="s">
        <v>1231</v>
      </c>
      <c r="F290" s="63" t="s">
        <v>1232</v>
      </c>
      <c r="G290" s="63">
        <v>70501</v>
      </c>
      <c r="H290" s="63" t="s">
        <v>486</v>
      </c>
      <c r="I290" s="63" t="s">
        <v>385</v>
      </c>
      <c r="J290" s="63" t="s">
        <v>542</v>
      </c>
      <c r="K290" s="63" t="s">
        <v>1233</v>
      </c>
      <c r="L290" s="63" t="s">
        <v>1232</v>
      </c>
      <c r="M290" s="63" t="s">
        <v>1234</v>
      </c>
      <c r="N290" s="63" t="s">
        <v>1235</v>
      </c>
      <c r="O290" s="63" t="s">
        <v>1234</v>
      </c>
      <c r="P290" s="63" t="s">
        <v>1235</v>
      </c>
      <c r="Q290" s="63">
        <v>1</v>
      </c>
      <c r="R290" s="63" t="s">
        <v>704</v>
      </c>
      <c r="S290" s="63" t="s">
        <v>523</v>
      </c>
      <c r="T290" s="63" t="s">
        <v>524</v>
      </c>
      <c r="U290" s="63" t="s">
        <v>525</v>
      </c>
      <c r="V290" s="63" t="s">
        <v>542</v>
      </c>
      <c r="W290" s="63" t="s">
        <v>544</v>
      </c>
      <c r="X290" s="63" t="s">
        <v>542</v>
      </c>
      <c r="Y290" s="63">
        <v>20016255</v>
      </c>
      <c r="Z290" s="63" t="s">
        <v>486</v>
      </c>
      <c r="AA290" s="63">
        <v>20016255</v>
      </c>
      <c r="AB290" s="64">
        <v>44252</v>
      </c>
      <c r="AC290" s="64">
        <v>44260</v>
      </c>
      <c r="AD290" s="64">
        <v>44272.514733796299</v>
      </c>
      <c r="AE290" s="63" t="s">
        <v>940</v>
      </c>
      <c r="AF290" s="63" t="s">
        <v>596</v>
      </c>
      <c r="AG290" s="63" t="s">
        <v>34</v>
      </c>
      <c r="AH290" s="64">
        <v>44294.667268518519</v>
      </c>
      <c r="AI290" s="64">
        <v>44294.664004629631</v>
      </c>
      <c r="AJ290" s="64">
        <v>44294.75</v>
      </c>
      <c r="AK290" s="27"/>
      <c r="AL290" s="27"/>
      <c r="AM290" s="24" t="str">
        <f>IF(AG290="","",IFERROR(VLOOKUP($AG290,Listas!$C$1:$D$1000,2,0),"No existe"))</f>
        <v>CONTESTACIÓN_DE_DEMANDAS</v>
      </c>
      <c r="AN290" s="3">
        <f>IF(OR(AH290="",AI290=""),0,NETWORKDAYS.INTL(AH290,AI290,1,Listas!$A$2:$A$19)-1)</f>
        <v>0</v>
      </c>
      <c r="AO290" s="16" t="str">
        <f>IF(OR(AM290="",AM290="No existe"),"No",IF(AN290&gt;=VLOOKUP(AM290,Tabla!$C$5:$I$23,7,0),"Si","No"))</f>
        <v>No</v>
      </c>
      <c r="AP290" s="3">
        <f>IF(OR(AM290="",AM290="No existe"),0,IF(AN290=0,0,IF(AN290&gt;=VLOOKUP(AM290,Tabla!$C$5:$I$23,7,0),AN290-VLOOKUP(AM290,Tabla!$C$5:$I$23,7,0),0)+1))</f>
        <v>0</v>
      </c>
      <c r="AQ290" s="4">
        <f t="shared" si="37"/>
        <v>0</v>
      </c>
      <c r="AR290" s="4">
        <f t="shared" si="38"/>
        <v>0</v>
      </c>
      <c r="AS290" s="4">
        <f t="shared" si="39"/>
        <v>0</v>
      </c>
      <c r="AT290" s="4">
        <f t="shared" si="40"/>
        <v>0</v>
      </c>
      <c r="AU290" s="4">
        <f t="shared" si="41"/>
        <v>0</v>
      </c>
      <c r="AV290" s="4">
        <f t="shared" si="42"/>
        <v>0</v>
      </c>
      <c r="AW290" s="4"/>
      <c r="AX290" s="4"/>
      <c r="AY290" s="4">
        <f t="shared" si="43"/>
        <v>0</v>
      </c>
      <c r="AZ290" s="5">
        <v>37080</v>
      </c>
      <c r="BA290" s="6">
        <f t="shared" si="44"/>
        <v>0</v>
      </c>
      <c r="BB290" s="3">
        <f>IF(OR(AM290="",AM290="No existe"),0,IF(AP290&lt;=VLOOKUP(AM290,Tabla!$C$5:$I$23,2,0),1,2))</f>
        <v>1</v>
      </c>
    </row>
    <row r="291" spans="1:54" ht="15.75" hidden="1">
      <c r="A291" s="13">
        <f t="shared" si="45"/>
        <v>286</v>
      </c>
      <c r="B291" s="62" t="s">
        <v>1833</v>
      </c>
      <c r="C291" s="63" t="s">
        <v>1834</v>
      </c>
      <c r="D291" s="63" t="s">
        <v>384</v>
      </c>
      <c r="E291" s="63" t="s">
        <v>1835</v>
      </c>
      <c r="F291" s="63" t="s">
        <v>1836</v>
      </c>
      <c r="G291" s="63">
        <v>70758</v>
      </c>
      <c r="H291" s="63" t="s">
        <v>486</v>
      </c>
      <c r="I291" s="63" t="s">
        <v>710</v>
      </c>
      <c r="J291" s="63" t="s">
        <v>755</v>
      </c>
      <c r="K291" s="63" t="s">
        <v>486</v>
      </c>
      <c r="L291" s="63" t="s">
        <v>1836</v>
      </c>
      <c r="M291" s="63" t="s">
        <v>1837</v>
      </c>
      <c r="N291" s="63" t="s">
        <v>1838</v>
      </c>
      <c r="O291" s="63" t="s">
        <v>1837</v>
      </c>
      <c r="P291" s="63" t="s">
        <v>1838</v>
      </c>
      <c r="Q291" s="63">
        <v>1</v>
      </c>
      <c r="R291" s="63" t="s">
        <v>757</v>
      </c>
      <c r="S291" s="63" t="s">
        <v>523</v>
      </c>
      <c r="T291" s="63" t="s">
        <v>524</v>
      </c>
      <c r="U291" s="63" t="s">
        <v>525</v>
      </c>
      <c r="V291" s="63" t="s">
        <v>565</v>
      </c>
      <c r="W291" s="63" t="s">
        <v>566</v>
      </c>
      <c r="X291" s="63" t="s">
        <v>755</v>
      </c>
      <c r="Y291" s="63" t="s">
        <v>486</v>
      </c>
      <c r="Z291" s="63" t="s">
        <v>486</v>
      </c>
      <c r="AA291" s="63" t="s">
        <v>486</v>
      </c>
      <c r="AB291" s="64">
        <v>43501</v>
      </c>
      <c r="AC291" s="64">
        <v>43600</v>
      </c>
      <c r="AD291" s="64">
        <v>44283.940636574072</v>
      </c>
      <c r="AE291" s="63" t="s">
        <v>940</v>
      </c>
      <c r="AF291" s="63" t="s">
        <v>596</v>
      </c>
      <c r="AG291" s="63" t="s">
        <v>34</v>
      </c>
      <c r="AH291" s="64">
        <v>44294.602650462963</v>
      </c>
      <c r="AI291" s="64">
        <v>44294.599363425928</v>
      </c>
      <c r="AJ291" s="64">
        <v>44298.943749999999</v>
      </c>
      <c r="AK291" s="27"/>
      <c r="AL291" s="27"/>
      <c r="AM291" s="24" t="str">
        <f>IF(AG291="","",IFERROR(VLOOKUP($AG291,Listas!$C$1:$D$1000,2,0),"No existe"))</f>
        <v>CONTESTACIÓN_DE_DEMANDAS</v>
      </c>
      <c r="AN291" s="3">
        <f>IF(OR(AH291="",AI291=""),0,NETWORKDAYS.INTL(AH291,AI291,1,Listas!$A$2:$A$19)-1)</f>
        <v>0</v>
      </c>
      <c r="AO291" s="16" t="str">
        <f>IF(OR(AM291="",AM291="No existe"),"No",IF(AN291&gt;=VLOOKUP(AM291,Tabla!$C$5:$I$23,7,0),"Si","No"))</f>
        <v>No</v>
      </c>
      <c r="AP291" s="3">
        <f>IF(OR(AM291="",AM291="No existe"),0,IF(AN291=0,0,IF(AN291&gt;=VLOOKUP(AM291,Tabla!$C$5:$I$23,7,0),AN291-VLOOKUP(AM291,Tabla!$C$5:$I$23,7,0),0)+1))</f>
        <v>0</v>
      </c>
      <c r="AQ291" s="4">
        <f t="shared" si="37"/>
        <v>0</v>
      </c>
      <c r="AR291" s="4">
        <f t="shared" si="38"/>
        <v>0</v>
      </c>
      <c r="AS291" s="4">
        <f t="shared" si="39"/>
        <v>0</v>
      </c>
      <c r="AT291" s="4">
        <f t="shared" si="40"/>
        <v>0</v>
      </c>
      <c r="AU291" s="4">
        <f t="shared" si="41"/>
        <v>0</v>
      </c>
      <c r="AV291" s="4">
        <f t="shared" si="42"/>
        <v>0</v>
      </c>
      <c r="AW291" s="4"/>
      <c r="AX291" s="4"/>
      <c r="AY291" s="4">
        <f t="shared" si="43"/>
        <v>0</v>
      </c>
      <c r="AZ291" s="5">
        <v>37080</v>
      </c>
      <c r="BA291" s="6">
        <f t="shared" si="44"/>
        <v>0</v>
      </c>
      <c r="BB291" s="3">
        <f>IF(OR(AM291="",AM291="No existe"),0,IF(AP291&lt;=VLOOKUP(AM291,Tabla!$C$5:$I$23,2,0),1,2))</f>
        <v>1</v>
      </c>
    </row>
    <row r="292" spans="1:54" ht="15.75">
      <c r="A292" s="13">
        <f t="shared" si="45"/>
        <v>287</v>
      </c>
      <c r="B292" s="62" t="s">
        <v>2044</v>
      </c>
      <c r="C292" s="63" t="s">
        <v>2045</v>
      </c>
      <c r="D292" s="63" t="s">
        <v>385</v>
      </c>
      <c r="E292" s="63" t="s">
        <v>2046</v>
      </c>
      <c r="F292" s="63" t="s">
        <v>2047</v>
      </c>
      <c r="G292" s="63">
        <v>11945</v>
      </c>
      <c r="H292" s="63" t="s">
        <v>486</v>
      </c>
      <c r="I292" s="63" t="s">
        <v>385</v>
      </c>
      <c r="J292" s="63" t="s">
        <v>537</v>
      </c>
      <c r="K292" s="63" t="s">
        <v>603</v>
      </c>
      <c r="L292" s="63" t="s">
        <v>2047</v>
      </c>
      <c r="M292" s="63" t="s">
        <v>2048</v>
      </c>
      <c r="N292" s="63" t="s">
        <v>2049</v>
      </c>
      <c r="O292" s="63" t="s">
        <v>2048</v>
      </c>
      <c r="P292" s="63" t="s">
        <v>2049</v>
      </c>
      <c r="Q292" s="63">
        <v>1</v>
      </c>
      <c r="R292" s="63" t="s">
        <v>540</v>
      </c>
      <c r="S292" s="63" t="s">
        <v>523</v>
      </c>
      <c r="T292" s="63" t="s">
        <v>524</v>
      </c>
      <c r="U292" s="63" t="s">
        <v>525</v>
      </c>
      <c r="V292" s="63" t="s">
        <v>526</v>
      </c>
      <c r="W292" s="63" t="s">
        <v>544</v>
      </c>
      <c r="X292" s="63" t="s">
        <v>537</v>
      </c>
      <c r="Y292" s="63">
        <v>51308751</v>
      </c>
      <c r="Z292" s="63">
        <v>48936532</v>
      </c>
      <c r="AA292" s="63">
        <v>51308751</v>
      </c>
      <c r="AB292" s="64">
        <v>42940</v>
      </c>
      <c r="AC292" s="64">
        <v>43048</v>
      </c>
      <c r="AD292" s="64">
        <v>43440.820740740739</v>
      </c>
      <c r="AE292" s="63" t="s">
        <v>2050</v>
      </c>
      <c r="AF292" s="63" t="s">
        <v>528</v>
      </c>
      <c r="AG292" s="63" t="s">
        <v>52</v>
      </c>
      <c r="AH292" s="64">
        <v>44294.469444444447</v>
      </c>
      <c r="AI292" s="64">
        <v>44299.467175925929</v>
      </c>
      <c r="AJ292" s="64" t="s">
        <v>486</v>
      </c>
      <c r="AK292" s="27"/>
      <c r="AL292" s="27"/>
      <c r="AM292" s="24" t="str">
        <f>IF(AG292="","",IFERROR(VLOOKUP($AG292,Listas!$C$1:$D$1000,2,0),"No existe"))</f>
        <v>ACTUACIONES</v>
      </c>
      <c r="AN292" s="3">
        <f>IF(OR(AH292="",AI292=""),0,NETWORKDAYS.INTL(AH292,AI292,1,Listas!$A$2:$A$19)-1)</f>
        <v>3</v>
      </c>
      <c r="AO292" s="16" t="str">
        <f>IF(OR(AM292="",AM292="No existe"),"No",IF(AN292&gt;=VLOOKUP(AM292,Tabla!$C$5:$I$23,7,0),"Si","No"))</f>
        <v>Si</v>
      </c>
      <c r="AP292" s="3">
        <f>IF(OR(AM292="",AM292="No existe"),0,IF(AN292=0,0,IF(AN292&gt;=VLOOKUP(AM292,Tabla!$C$5:$I$23,7,0),AN292-VLOOKUP(AM292,Tabla!$C$5:$I$23,7,0),0)+1))</f>
        <v>1</v>
      </c>
      <c r="AQ292" s="4">
        <f t="shared" si="37"/>
        <v>0</v>
      </c>
      <c r="AR292" s="4">
        <f t="shared" si="38"/>
        <v>0</v>
      </c>
      <c r="AS292" s="4">
        <f t="shared" si="39"/>
        <v>0</v>
      </c>
      <c r="AT292" s="4">
        <f t="shared" si="40"/>
        <v>0</v>
      </c>
      <c r="AU292" s="4">
        <f t="shared" si="41"/>
        <v>0</v>
      </c>
      <c r="AV292" s="4">
        <f t="shared" si="42"/>
        <v>0</v>
      </c>
      <c r="AW292" s="4"/>
      <c r="AX292" s="4"/>
      <c r="AY292" s="4">
        <f t="shared" si="43"/>
        <v>0</v>
      </c>
      <c r="AZ292" s="5">
        <v>37080</v>
      </c>
      <c r="BA292" s="6">
        <f t="shared" si="44"/>
        <v>0</v>
      </c>
      <c r="BB292" s="3">
        <f>IF(OR(AM292="",AM292="No existe"),0,IF(AP292&lt;=VLOOKUP(AM292,Tabla!$C$5:$I$23,2,0),1,2))</f>
        <v>1</v>
      </c>
    </row>
    <row r="293" spans="1:54" ht="15.75">
      <c r="A293" s="13">
        <f t="shared" si="45"/>
        <v>288</v>
      </c>
      <c r="B293" s="62" t="s">
        <v>2193</v>
      </c>
      <c r="C293" s="63" t="s">
        <v>2194</v>
      </c>
      <c r="D293" s="63" t="s">
        <v>384</v>
      </c>
      <c r="E293" s="63" t="s">
        <v>2195</v>
      </c>
      <c r="F293" s="63" t="s">
        <v>2196</v>
      </c>
      <c r="G293" s="63">
        <v>12106</v>
      </c>
      <c r="H293" s="63" t="s">
        <v>486</v>
      </c>
      <c r="I293" s="63" t="s">
        <v>385</v>
      </c>
      <c r="J293" s="63" t="s">
        <v>549</v>
      </c>
      <c r="K293" s="63" t="s">
        <v>550</v>
      </c>
      <c r="L293" s="63" t="s">
        <v>2196</v>
      </c>
      <c r="M293" s="63" t="s">
        <v>2197</v>
      </c>
      <c r="N293" s="63" t="s">
        <v>2198</v>
      </c>
      <c r="O293" s="63" t="s">
        <v>2197</v>
      </c>
      <c r="P293" s="63" t="s">
        <v>2198</v>
      </c>
      <c r="Q293" s="63">
        <v>1</v>
      </c>
      <c r="R293" s="63" t="s">
        <v>540</v>
      </c>
      <c r="S293" s="63" t="s">
        <v>523</v>
      </c>
      <c r="T293" s="63" t="s">
        <v>524</v>
      </c>
      <c r="U293" s="63" t="s">
        <v>525</v>
      </c>
      <c r="V293" s="63" t="s">
        <v>526</v>
      </c>
      <c r="W293" s="63" t="s">
        <v>544</v>
      </c>
      <c r="X293" s="63" t="s">
        <v>549</v>
      </c>
      <c r="Y293" s="63">
        <v>111147189</v>
      </c>
      <c r="Z293" s="63">
        <v>0</v>
      </c>
      <c r="AA293" s="63">
        <v>111147189</v>
      </c>
      <c r="AB293" s="64">
        <v>42041</v>
      </c>
      <c r="AC293" s="64">
        <v>42061</v>
      </c>
      <c r="AD293" s="64">
        <v>43440.832754629628</v>
      </c>
      <c r="AE293" s="63" t="s">
        <v>545</v>
      </c>
      <c r="AF293" s="63" t="s">
        <v>528</v>
      </c>
      <c r="AG293" s="63" t="s">
        <v>37</v>
      </c>
      <c r="AH293" s="64">
        <v>44294.464583333334</v>
      </c>
      <c r="AI293" s="64">
        <v>44299.462245370371</v>
      </c>
      <c r="AJ293" s="64" t="s">
        <v>486</v>
      </c>
      <c r="AK293" s="27"/>
      <c r="AL293" s="27"/>
      <c r="AM293" s="24" t="str">
        <f>IF(AG293="","",IFERROR(VLOOKUP($AG293,Listas!$C$1:$D$1000,2,0),"No existe"))</f>
        <v>ACTUACIONES</v>
      </c>
      <c r="AN293" s="3">
        <f>IF(OR(AH293="",AI293=""),0,NETWORKDAYS.INTL(AH293,AI293,1,Listas!$A$2:$A$19)-1)</f>
        <v>3</v>
      </c>
      <c r="AO293" s="16" t="str">
        <f>IF(OR(AM293="",AM293="No existe"),"No",IF(AN293&gt;=VLOOKUP(AM293,Tabla!$C$5:$I$23,7,0),"Si","No"))</f>
        <v>Si</v>
      </c>
      <c r="AP293" s="3">
        <f>IF(OR(AM293="",AM293="No existe"),0,IF(AN293=0,0,IF(AN293&gt;=VLOOKUP(AM293,Tabla!$C$5:$I$23,7,0),AN293-VLOOKUP(AM293,Tabla!$C$5:$I$23,7,0),0)+1))</f>
        <v>1</v>
      </c>
      <c r="AQ293" s="4">
        <f t="shared" si="37"/>
        <v>0</v>
      </c>
      <c r="AR293" s="4">
        <f t="shared" si="38"/>
        <v>0</v>
      </c>
      <c r="AS293" s="4">
        <f t="shared" si="39"/>
        <v>0</v>
      </c>
      <c r="AT293" s="4">
        <f t="shared" si="40"/>
        <v>0</v>
      </c>
      <c r="AU293" s="4">
        <f t="shared" si="41"/>
        <v>0</v>
      </c>
      <c r="AV293" s="4">
        <f t="shared" si="42"/>
        <v>0</v>
      </c>
      <c r="AW293" s="4"/>
      <c r="AX293" s="4"/>
      <c r="AY293" s="4">
        <f t="shared" si="43"/>
        <v>0</v>
      </c>
      <c r="AZ293" s="5">
        <v>37080</v>
      </c>
      <c r="BA293" s="6">
        <f t="shared" si="44"/>
        <v>0</v>
      </c>
      <c r="BB293" s="3">
        <f>IF(OR(AM293="",AM293="No existe"),0,IF(AP293&lt;=VLOOKUP(AM293,Tabla!$C$5:$I$23,2,0),1,2))</f>
        <v>1</v>
      </c>
    </row>
    <row r="294" spans="1:54" ht="15.75" hidden="1">
      <c r="A294" s="13">
        <f t="shared" si="45"/>
        <v>289</v>
      </c>
      <c r="B294" s="62" t="s">
        <v>1561</v>
      </c>
      <c r="C294" s="63" t="s">
        <v>1562</v>
      </c>
      <c r="D294" s="63" t="s">
        <v>384</v>
      </c>
      <c r="E294" s="63" t="s">
        <v>1563</v>
      </c>
      <c r="F294" s="63" t="s">
        <v>1564</v>
      </c>
      <c r="G294" s="63">
        <v>23485</v>
      </c>
      <c r="H294" s="63" t="s">
        <v>486</v>
      </c>
      <c r="I294" s="63" t="s">
        <v>385</v>
      </c>
      <c r="J294" s="63" t="s">
        <v>542</v>
      </c>
      <c r="K294" s="63" t="s">
        <v>543</v>
      </c>
      <c r="L294" s="63" t="s">
        <v>1564</v>
      </c>
      <c r="M294" s="63" t="s">
        <v>1565</v>
      </c>
      <c r="N294" s="63" t="s">
        <v>1566</v>
      </c>
      <c r="O294" s="63" t="s">
        <v>1565</v>
      </c>
      <c r="P294" s="63" t="s">
        <v>1566</v>
      </c>
      <c r="Q294" s="63">
        <v>1</v>
      </c>
      <c r="R294" s="63" t="s">
        <v>831</v>
      </c>
      <c r="S294" s="63" t="s">
        <v>523</v>
      </c>
      <c r="T294" s="63" t="s">
        <v>524</v>
      </c>
      <c r="U294" s="63" t="s">
        <v>525</v>
      </c>
      <c r="V294" s="63" t="s">
        <v>542</v>
      </c>
      <c r="W294" s="63" t="s">
        <v>716</v>
      </c>
      <c r="X294" s="63" t="s">
        <v>542</v>
      </c>
      <c r="Y294" s="63">
        <v>25517909</v>
      </c>
      <c r="Z294" s="63">
        <v>26164886</v>
      </c>
      <c r="AA294" s="63">
        <v>25517909</v>
      </c>
      <c r="AB294" s="64">
        <v>42702</v>
      </c>
      <c r="AC294" s="64">
        <v>42709</v>
      </c>
      <c r="AD294" s="64">
        <v>43516.404120370367</v>
      </c>
      <c r="AE294" s="63" t="s">
        <v>732</v>
      </c>
      <c r="AF294" s="63" t="s">
        <v>528</v>
      </c>
      <c r="AG294" s="63" t="s">
        <v>529</v>
      </c>
      <c r="AH294" s="64">
        <v>44294.453472222223</v>
      </c>
      <c r="AI294" s="64">
        <v>44299.450601851851</v>
      </c>
      <c r="AJ294" s="64" t="s">
        <v>486</v>
      </c>
      <c r="AK294" s="27"/>
      <c r="AL294" s="27"/>
      <c r="AM294" s="24" t="str">
        <f>IF(AG294="","",IFERROR(VLOOKUP($AG294,Listas!$C$1:$D$1000,2,0),"No existe"))</f>
        <v>No existe</v>
      </c>
      <c r="AN294" s="3">
        <f>IF(OR(AH294="",AI294=""),0,NETWORKDAYS.INTL(AH294,AI294,1,Listas!$A$2:$A$19)-1)</f>
        <v>3</v>
      </c>
      <c r="AO294" s="16" t="str">
        <f>IF(OR(AM294="",AM294="No existe"),"No",IF(AN294&gt;=VLOOKUP(AM294,Tabla!$C$5:$I$23,7,0),"Si","No"))</f>
        <v>No</v>
      </c>
      <c r="AP294" s="3">
        <f>IF(OR(AM294="",AM294="No existe"),0,IF(AN294=0,0,IF(AN294&gt;=VLOOKUP(AM294,Tabla!$C$5:$I$23,7,0),AN294-VLOOKUP(AM294,Tabla!$C$5:$I$23,7,0),0)+1))</f>
        <v>0</v>
      </c>
      <c r="AQ294" s="4">
        <f t="shared" si="37"/>
        <v>0</v>
      </c>
      <c r="AR294" s="4">
        <f t="shared" si="38"/>
        <v>0</v>
      </c>
      <c r="AS294" s="4">
        <f t="shared" si="39"/>
        <v>0</v>
      </c>
      <c r="AT294" s="4">
        <f t="shared" si="40"/>
        <v>0</v>
      </c>
      <c r="AU294" s="4">
        <f t="shared" si="41"/>
        <v>0</v>
      </c>
      <c r="AV294" s="4">
        <f t="shared" si="42"/>
        <v>0</v>
      </c>
      <c r="AW294" s="4"/>
      <c r="AX294" s="4"/>
      <c r="AY294" s="4">
        <f t="shared" si="43"/>
        <v>0</v>
      </c>
      <c r="AZ294" s="5">
        <v>37080</v>
      </c>
      <c r="BA294" s="6">
        <f t="shared" si="44"/>
        <v>0</v>
      </c>
      <c r="BB294" s="3">
        <f>IF(OR(AM294="",AM294="No existe"),0,IF(AP294&lt;=VLOOKUP(AM294,Tabla!$C$5:$I$23,2,0),1,2))</f>
        <v>0</v>
      </c>
    </row>
    <row r="295" spans="1:54" ht="15.75" hidden="1">
      <c r="A295" s="13">
        <f t="shared" si="45"/>
        <v>290</v>
      </c>
      <c r="B295" s="62" t="s">
        <v>1846</v>
      </c>
      <c r="C295" s="63" t="s">
        <v>1847</v>
      </c>
      <c r="D295" s="63" t="s">
        <v>384</v>
      </c>
      <c r="E295" s="63" t="s">
        <v>1848</v>
      </c>
      <c r="F295" s="63" t="s">
        <v>1849</v>
      </c>
      <c r="G295" s="63">
        <v>3562</v>
      </c>
      <c r="H295" s="63" t="s">
        <v>486</v>
      </c>
      <c r="I295" s="63" t="s">
        <v>385</v>
      </c>
      <c r="J295" s="63" t="s">
        <v>637</v>
      </c>
      <c r="K295" s="63" t="s">
        <v>638</v>
      </c>
      <c r="L295" s="63" t="s">
        <v>1849</v>
      </c>
      <c r="M295" s="63" t="s">
        <v>1850</v>
      </c>
      <c r="N295" s="63" t="s">
        <v>1851</v>
      </c>
      <c r="O295" s="63" t="s">
        <v>1850</v>
      </c>
      <c r="P295" s="63" t="s">
        <v>1851</v>
      </c>
      <c r="Q295" s="63">
        <v>1</v>
      </c>
      <c r="R295" s="63" t="s">
        <v>547</v>
      </c>
      <c r="S295" s="63" t="s">
        <v>523</v>
      </c>
      <c r="T295" s="63" t="s">
        <v>524</v>
      </c>
      <c r="U295" s="63" t="s">
        <v>525</v>
      </c>
      <c r="V295" s="63" t="s">
        <v>526</v>
      </c>
      <c r="W295" s="63" t="s">
        <v>544</v>
      </c>
      <c r="X295" s="63" t="s">
        <v>637</v>
      </c>
      <c r="Y295" s="63">
        <v>4928000</v>
      </c>
      <c r="Z295" s="63">
        <v>0</v>
      </c>
      <c r="AA295" s="63">
        <v>4928000</v>
      </c>
      <c r="AB295" s="64">
        <v>41695</v>
      </c>
      <c r="AC295" s="64">
        <v>41732</v>
      </c>
      <c r="AD295" s="64">
        <v>43436.193067129629</v>
      </c>
      <c r="AE295" s="63" t="s">
        <v>545</v>
      </c>
      <c r="AF295" s="63" t="s">
        <v>528</v>
      </c>
      <c r="AG295" s="63" t="s">
        <v>52</v>
      </c>
      <c r="AH295" s="64">
        <v>44293.872384259259</v>
      </c>
      <c r="AI295" s="64">
        <v>44293.869467592594</v>
      </c>
      <c r="AJ295" s="64" t="s">
        <v>486</v>
      </c>
      <c r="AK295" s="27"/>
      <c r="AL295" s="27"/>
      <c r="AM295" s="24" t="str">
        <f>IF(AG295="","",IFERROR(VLOOKUP($AG295,Listas!$C$1:$D$1000,2,0),"No existe"))</f>
        <v>ACTUACIONES</v>
      </c>
      <c r="AN295" s="3">
        <f>IF(OR(AH295="",AI295=""),0,NETWORKDAYS.INTL(AH295,AI295,1,Listas!$A$2:$A$19)-1)</f>
        <v>0</v>
      </c>
      <c r="AO295" s="16" t="str">
        <f>IF(OR(AM295="",AM295="No existe"),"No",IF(AN295&gt;=VLOOKUP(AM295,Tabla!$C$5:$I$23,7,0),"Si","No"))</f>
        <v>No</v>
      </c>
      <c r="AP295" s="3">
        <f>IF(OR(AM295="",AM295="No existe"),0,IF(AN295=0,0,IF(AN295&gt;=VLOOKUP(AM295,Tabla!$C$5:$I$23,7,0),AN295-VLOOKUP(AM295,Tabla!$C$5:$I$23,7,0),0)+1))</f>
        <v>0</v>
      </c>
      <c r="AQ295" s="4">
        <f t="shared" si="37"/>
        <v>0</v>
      </c>
      <c r="AR295" s="4">
        <f t="shared" si="38"/>
        <v>0</v>
      </c>
      <c r="AS295" s="4">
        <f t="shared" si="39"/>
        <v>0</v>
      </c>
      <c r="AT295" s="4">
        <f t="shared" si="40"/>
        <v>0</v>
      </c>
      <c r="AU295" s="4">
        <f t="shared" si="41"/>
        <v>0</v>
      </c>
      <c r="AV295" s="4">
        <f t="shared" si="42"/>
        <v>0</v>
      </c>
      <c r="AW295" s="4"/>
      <c r="AX295" s="4"/>
      <c r="AY295" s="4">
        <f t="shared" si="43"/>
        <v>0</v>
      </c>
      <c r="AZ295" s="5">
        <v>37080</v>
      </c>
      <c r="BA295" s="6">
        <f t="shared" si="44"/>
        <v>0</v>
      </c>
      <c r="BB295" s="3">
        <f>IF(OR(AM295="",AM295="No existe"),0,IF(AP295&lt;=VLOOKUP(AM295,Tabla!$C$5:$I$23,2,0),1,2))</f>
        <v>1</v>
      </c>
    </row>
    <row r="296" spans="1:54" ht="15.75" hidden="1">
      <c r="A296" s="13">
        <f t="shared" si="45"/>
        <v>291</v>
      </c>
      <c r="B296" s="62" t="s">
        <v>989</v>
      </c>
      <c r="C296" s="63" t="s">
        <v>990</v>
      </c>
      <c r="D296" s="63" t="s">
        <v>385</v>
      </c>
      <c r="E296" s="63" t="s">
        <v>991</v>
      </c>
      <c r="F296" s="63" t="s">
        <v>992</v>
      </c>
      <c r="G296" s="63">
        <v>3784</v>
      </c>
      <c r="H296" s="63" t="s">
        <v>486</v>
      </c>
      <c r="I296" s="63" t="s">
        <v>385</v>
      </c>
      <c r="J296" s="63" t="s">
        <v>610</v>
      </c>
      <c r="K296" s="63" t="s">
        <v>611</v>
      </c>
      <c r="L296" s="63" t="s">
        <v>992</v>
      </c>
      <c r="M296" s="63" t="s">
        <v>993</v>
      </c>
      <c r="N296" s="63" t="s">
        <v>994</v>
      </c>
      <c r="O296" s="63" t="s">
        <v>993</v>
      </c>
      <c r="P296" s="63" t="s">
        <v>994</v>
      </c>
      <c r="Q296" s="63">
        <v>1</v>
      </c>
      <c r="R296" s="63" t="s">
        <v>547</v>
      </c>
      <c r="S296" s="63" t="s">
        <v>523</v>
      </c>
      <c r="T296" s="63" t="s">
        <v>524</v>
      </c>
      <c r="U296" s="63" t="s">
        <v>525</v>
      </c>
      <c r="V296" s="63" t="s">
        <v>526</v>
      </c>
      <c r="W296" s="63" t="s">
        <v>544</v>
      </c>
      <c r="X296" s="63" t="s">
        <v>610</v>
      </c>
      <c r="Y296" s="63">
        <v>33577456</v>
      </c>
      <c r="Z296" s="63">
        <v>0</v>
      </c>
      <c r="AA296" s="63">
        <v>33577456</v>
      </c>
      <c r="AB296" s="64">
        <v>41681</v>
      </c>
      <c r="AC296" s="64">
        <v>41733</v>
      </c>
      <c r="AD296" s="64">
        <v>43436.227384259262</v>
      </c>
      <c r="AE296" s="63" t="s">
        <v>582</v>
      </c>
      <c r="AF296" s="63" t="s">
        <v>528</v>
      </c>
      <c r="AG296" s="63" t="s">
        <v>52</v>
      </c>
      <c r="AH296" s="64">
        <v>44293.866666666669</v>
      </c>
      <c r="AI296" s="64">
        <v>44293.864340277774</v>
      </c>
      <c r="AJ296" s="64" t="s">
        <v>486</v>
      </c>
      <c r="AK296" s="27"/>
      <c r="AL296" s="27"/>
      <c r="AM296" s="24" t="str">
        <f>IF(AG296="","",IFERROR(VLOOKUP($AG296,Listas!$C$1:$D$1000,2,0),"No existe"))</f>
        <v>ACTUACIONES</v>
      </c>
      <c r="AN296" s="3">
        <f>IF(OR(AH296="",AI296=""),0,NETWORKDAYS.INTL(AH296,AI296,1,Listas!$A$2:$A$19)-1)</f>
        <v>0</v>
      </c>
      <c r="AO296" s="16" t="str">
        <f>IF(OR(AM296="",AM296="No existe"),"No",IF(AN296&gt;=VLOOKUP(AM296,Tabla!$C$5:$I$23,7,0),"Si","No"))</f>
        <v>No</v>
      </c>
      <c r="AP296" s="3">
        <f>IF(OR(AM296="",AM296="No existe"),0,IF(AN296=0,0,IF(AN296&gt;=VLOOKUP(AM296,Tabla!$C$5:$I$23,7,0),AN296-VLOOKUP(AM296,Tabla!$C$5:$I$23,7,0),0)+1))</f>
        <v>0</v>
      </c>
      <c r="AQ296" s="4">
        <f t="shared" si="37"/>
        <v>0</v>
      </c>
      <c r="AR296" s="4">
        <f t="shared" si="38"/>
        <v>0</v>
      </c>
      <c r="AS296" s="4">
        <f t="shared" si="39"/>
        <v>0</v>
      </c>
      <c r="AT296" s="4">
        <f t="shared" si="40"/>
        <v>0</v>
      </c>
      <c r="AU296" s="4">
        <f t="shared" si="41"/>
        <v>0</v>
      </c>
      <c r="AV296" s="4">
        <f t="shared" si="42"/>
        <v>0</v>
      </c>
      <c r="AW296" s="4"/>
      <c r="AX296" s="4"/>
      <c r="AY296" s="4">
        <f t="shared" si="43"/>
        <v>0</v>
      </c>
      <c r="AZ296" s="5">
        <v>37080</v>
      </c>
      <c r="BA296" s="6">
        <f t="shared" si="44"/>
        <v>0</v>
      </c>
      <c r="BB296" s="3">
        <f>IF(OR(AM296="",AM296="No existe"),0,IF(AP296&lt;=VLOOKUP(AM296,Tabla!$C$5:$I$23,2,0),1,2))</f>
        <v>1</v>
      </c>
    </row>
    <row r="297" spans="1:54" ht="15.75" hidden="1">
      <c r="A297" s="13">
        <f t="shared" si="45"/>
        <v>292</v>
      </c>
      <c r="B297" s="62" t="s">
        <v>2199</v>
      </c>
      <c r="C297" s="63" t="s">
        <v>2200</v>
      </c>
      <c r="D297" s="63" t="s">
        <v>384</v>
      </c>
      <c r="E297" s="63" t="s">
        <v>2201</v>
      </c>
      <c r="F297" s="63" t="s">
        <v>2202</v>
      </c>
      <c r="G297" s="63">
        <v>50187</v>
      </c>
      <c r="H297" s="63" t="s">
        <v>486</v>
      </c>
      <c r="I297" s="63" t="s">
        <v>385</v>
      </c>
      <c r="J297" s="63" t="s">
        <v>530</v>
      </c>
      <c r="K297" s="63" t="s">
        <v>486</v>
      </c>
      <c r="L297" s="63" t="s">
        <v>2202</v>
      </c>
      <c r="M297" s="63" t="s">
        <v>2203</v>
      </c>
      <c r="N297" s="63" t="s">
        <v>2204</v>
      </c>
      <c r="O297" s="63" t="s">
        <v>2205</v>
      </c>
      <c r="P297" s="63" t="s">
        <v>2206</v>
      </c>
      <c r="Q297" s="63">
        <v>1</v>
      </c>
      <c r="R297" s="63" t="s">
        <v>533</v>
      </c>
      <c r="S297" s="63" t="s">
        <v>523</v>
      </c>
      <c r="T297" s="63" t="s">
        <v>524</v>
      </c>
      <c r="U297" s="63" t="s">
        <v>525</v>
      </c>
      <c r="V297" s="63" t="s">
        <v>526</v>
      </c>
      <c r="W297" s="63" t="s">
        <v>544</v>
      </c>
      <c r="X297" s="63" t="s">
        <v>530</v>
      </c>
      <c r="Y297" s="63">
        <v>16980817</v>
      </c>
      <c r="Z297" s="63" t="s">
        <v>486</v>
      </c>
      <c r="AA297" s="63">
        <v>16980817</v>
      </c>
      <c r="AB297" s="64">
        <v>43818</v>
      </c>
      <c r="AC297" s="64">
        <v>43852</v>
      </c>
      <c r="AD297" s="64">
        <v>43867.389027777775</v>
      </c>
      <c r="AE297" s="63" t="s">
        <v>769</v>
      </c>
      <c r="AF297" s="63" t="s">
        <v>596</v>
      </c>
      <c r="AG297" s="63" t="s">
        <v>338</v>
      </c>
      <c r="AH297" s="64">
        <v>44293.844942129632</v>
      </c>
      <c r="AI297" s="64">
        <v>44293.84175925926</v>
      </c>
      <c r="AJ297" s="64" t="s">
        <v>486</v>
      </c>
      <c r="AK297" s="27"/>
      <c r="AL297" s="27"/>
      <c r="AM297" s="24" t="str">
        <f>IF(AG297="","",IFERROR(VLOOKUP($AG297,Listas!$C$1:$D$1000,2,0),"No existe"))</f>
        <v>ACTUACIONES</v>
      </c>
      <c r="AN297" s="3">
        <f>IF(OR(AH297="",AI297=""),0,NETWORKDAYS.INTL(AH297,AI297,1,Listas!$A$2:$A$19)-1)</f>
        <v>0</v>
      </c>
      <c r="AO297" s="16" t="str">
        <f>IF(OR(AM297="",AM297="No existe"),"No",IF(AN297&gt;=VLOOKUP(AM297,Tabla!$C$5:$I$23,7,0),"Si","No"))</f>
        <v>No</v>
      </c>
      <c r="AP297" s="3">
        <f>IF(OR(AM297="",AM297="No existe"),0,IF(AN297=0,0,IF(AN297&gt;=VLOOKUP(AM297,Tabla!$C$5:$I$23,7,0),AN297-VLOOKUP(AM297,Tabla!$C$5:$I$23,7,0),0)+1))</f>
        <v>0</v>
      </c>
      <c r="AQ297" s="4">
        <f t="shared" si="37"/>
        <v>0</v>
      </c>
      <c r="AR297" s="4">
        <f t="shared" si="38"/>
        <v>0</v>
      </c>
      <c r="AS297" s="4">
        <f t="shared" si="39"/>
        <v>0</v>
      </c>
      <c r="AT297" s="4">
        <f t="shared" si="40"/>
        <v>0</v>
      </c>
      <c r="AU297" s="4">
        <f t="shared" si="41"/>
        <v>0</v>
      </c>
      <c r="AV297" s="4">
        <f t="shared" si="42"/>
        <v>0</v>
      </c>
      <c r="AW297" s="4"/>
      <c r="AX297" s="4"/>
      <c r="AY297" s="4">
        <f t="shared" si="43"/>
        <v>0</v>
      </c>
      <c r="AZ297" s="5">
        <v>37080</v>
      </c>
      <c r="BA297" s="6">
        <f t="shared" si="44"/>
        <v>0</v>
      </c>
      <c r="BB297" s="3">
        <f>IF(OR(AM297="",AM297="No existe"),0,IF(AP297&lt;=VLOOKUP(AM297,Tabla!$C$5:$I$23,2,0),1,2))</f>
        <v>1</v>
      </c>
    </row>
    <row r="298" spans="1:54" ht="15.75" hidden="1">
      <c r="A298" s="13">
        <f t="shared" si="45"/>
        <v>293</v>
      </c>
      <c r="B298" s="62" t="s">
        <v>2207</v>
      </c>
      <c r="C298" s="63" t="s">
        <v>2208</v>
      </c>
      <c r="D298" s="63" t="s">
        <v>385</v>
      </c>
      <c r="E298" s="63" t="s">
        <v>2209</v>
      </c>
      <c r="F298" s="63" t="s">
        <v>2210</v>
      </c>
      <c r="G298" s="63">
        <v>21768</v>
      </c>
      <c r="H298" s="63" t="s">
        <v>486</v>
      </c>
      <c r="I298" s="63" t="s">
        <v>385</v>
      </c>
      <c r="J298" s="63" t="s">
        <v>542</v>
      </c>
      <c r="K298" s="63" t="s">
        <v>543</v>
      </c>
      <c r="L298" s="63" t="s">
        <v>2210</v>
      </c>
      <c r="M298" s="63" t="s">
        <v>2211</v>
      </c>
      <c r="N298" s="63" t="s">
        <v>2212</v>
      </c>
      <c r="O298" s="63" t="s">
        <v>2211</v>
      </c>
      <c r="P298" s="63" t="s">
        <v>2212</v>
      </c>
      <c r="Q298" s="63">
        <v>1</v>
      </c>
      <c r="R298" s="63" t="s">
        <v>704</v>
      </c>
      <c r="S298" s="63" t="s">
        <v>523</v>
      </c>
      <c r="T298" s="63" t="s">
        <v>524</v>
      </c>
      <c r="U298" s="63" t="s">
        <v>525</v>
      </c>
      <c r="V298" s="63" t="s">
        <v>542</v>
      </c>
      <c r="W298" s="63" t="s">
        <v>544</v>
      </c>
      <c r="X298" s="63" t="s">
        <v>542</v>
      </c>
      <c r="Y298" s="63">
        <v>16802383</v>
      </c>
      <c r="Z298" s="63">
        <v>15947263</v>
      </c>
      <c r="AA298" s="63">
        <v>16802383</v>
      </c>
      <c r="AB298" s="64">
        <v>42671</v>
      </c>
      <c r="AC298" s="64">
        <v>43326</v>
      </c>
      <c r="AD298" s="64">
        <v>43501.731944444444</v>
      </c>
      <c r="AE298" s="63" t="s">
        <v>706</v>
      </c>
      <c r="AF298" s="63" t="s">
        <v>535</v>
      </c>
      <c r="AG298" s="63" t="s">
        <v>139</v>
      </c>
      <c r="AH298" s="64">
        <v>44293.842604166668</v>
      </c>
      <c r="AI298" s="64">
        <v>44293.839409722219</v>
      </c>
      <c r="AJ298" s="64" t="s">
        <v>486</v>
      </c>
      <c r="AK298" s="27"/>
      <c r="AL298" s="27"/>
      <c r="AM298" s="24" t="str">
        <f>IF(AG298="","",IFERROR(VLOOKUP($AG298,Listas!$C$1:$D$1000,2,0),"No existe"))</f>
        <v>LIQUIDACIÓN_DEL_CREDITO</v>
      </c>
      <c r="AN298" s="3">
        <f>IF(OR(AH298="",AI298=""),0,NETWORKDAYS.INTL(AH298,AI298,1,Listas!$A$2:$A$19)-1)</f>
        <v>0</v>
      </c>
      <c r="AO298" s="16" t="str">
        <f>IF(OR(AM298="",AM298="No existe"),"No",IF(AN298&gt;=VLOOKUP(AM298,Tabla!$C$5:$I$23,7,0),"Si","No"))</f>
        <v>No</v>
      </c>
      <c r="AP298" s="3">
        <f>IF(OR(AM298="",AM298="No existe"),0,IF(AN298=0,0,IF(AN298&gt;=VLOOKUP(AM298,Tabla!$C$5:$I$23,7,0),AN298-VLOOKUP(AM298,Tabla!$C$5:$I$23,7,0),0)+1))</f>
        <v>0</v>
      </c>
      <c r="AQ298" s="4">
        <f t="shared" si="37"/>
        <v>0</v>
      </c>
      <c r="AR298" s="4">
        <f t="shared" si="38"/>
        <v>0</v>
      </c>
      <c r="AS298" s="4">
        <f t="shared" si="39"/>
        <v>0</v>
      </c>
      <c r="AT298" s="4">
        <f t="shared" si="40"/>
        <v>0</v>
      </c>
      <c r="AU298" s="4">
        <f t="shared" si="41"/>
        <v>0</v>
      </c>
      <c r="AV298" s="4">
        <f t="shared" si="42"/>
        <v>0</v>
      </c>
      <c r="AW298" s="4"/>
      <c r="AX298" s="4"/>
      <c r="AY298" s="4">
        <f t="shared" si="43"/>
        <v>0</v>
      </c>
      <c r="AZ298" s="5">
        <v>37080</v>
      </c>
      <c r="BA298" s="6">
        <f t="shared" si="44"/>
        <v>0</v>
      </c>
      <c r="BB298" s="3">
        <f>IF(OR(AM298="",AM298="No existe"),0,IF(AP298&lt;=VLOOKUP(AM298,Tabla!$C$5:$I$23,2,0),1,2))</f>
        <v>1</v>
      </c>
    </row>
    <row r="299" spans="1:54" ht="15.75" hidden="1">
      <c r="A299" s="13">
        <f t="shared" si="45"/>
        <v>294</v>
      </c>
      <c r="B299" s="62" t="s">
        <v>444</v>
      </c>
      <c r="C299" s="63" t="s">
        <v>445</v>
      </c>
      <c r="D299" s="63" t="s">
        <v>446</v>
      </c>
      <c r="E299" s="63" t="s">
        <v>1226</v>
      </c>
      <c r="F299" s="63" t="s">
        <v>681</v>
      </c>
      <c r="G299" s="63">
        <v>12469</v>
      </c>
      <c r="H299" s="63" t="s">
        <v>486</v>
      </c>
      <c r="I299" s="63" t="s">
        <v>446</v>
      </c>
      <c r="J299" s="63" t="s">
        <v>682</v>
      </c>
      <c r="K299" s="63" t="s">
        <v>486</v>
      </c>
      <c r="L299" s="63" t="s">
        <v>681</v>
      </c>
      <c r="M299" s="63" t="s">
        <v>683</v>
      </c>
      <c r="N299" s="63" t="s">
        <v>684</v>
      </c>
      <c r="O299" s="63" t="s">
        <v>683</v>
      </c>
      <c r="P299" s="63" t="s">
        <v>684</v>
      </c>
      <c r="Q299" s="63">
        <v>1</v>
      </c>
      <c r="R299" s="63" t="s">
        <v>685</v>
      </c>
      <c r="S299" s="63" t="s">
        <v>523</v>
      </c>
      <c r="T299" s="63" t="s">
        <v>524</v>
      </c>
      <c r="U299" s="63" t="s">
        <v>525</v>
      </c>
      <c r="V299" s="63" t="s">
        <v>565</v>
      </c>
      <c r="W299" s="63" t="s">
        <v>566</v>
      </c>
      <c r="X299" s="63" t="s">
        <v>682</v>
      </c>
      <c r="Y299" s="63">
        <v>15492057</v>
      </c>
      <c r="Z299" s="63">
        <v>0</v>
      </c>
      <c r="AA299" s="63">
        <v>15492057</v>
      </c>
      <c r="AB299" s="64">
        <v>42760</v>
      </c>
      <c r="AC299" s="64">
        <v>42928</v>
      </c>
      <c r="AD299" s="64">
        <v>43440.860023148147</v>
      </c>
      <c r="AE299" s="63" t="s">
        <v>671</v>
      </c>
      <c r="AF299" s="63" t="s">
        <v>528</v>
      </c>
      <c r="AG299" s="63" t="s">
        <v>529</v>
      </c>
      <c r="AH299" s="64">
        <v>44293.820335648146</v>
      </c>
      <c r="AI299" s="64">
        <v>44293.817175925928</v>
      </c>
      <c r="AJ299" s="64" t="s">
        <v>486</v>
      </c>
      <c r="AK299" s="27"/>
      <c r="AL299" s="27"/>
      <c r="AM299" s="24" t="str">
        <f>IF(AG299="","",IFERROR(VLOOKUP($AG299,Listas!$C$1:$D$1000,2,0),"No existe"))</f>
        <v>No existe</v>
      </c>
      <c r="AN299" s="3">
        <f>IF(OR(AH299="",AI299=""),0,NETWORKDAYS.INTL(AH299,AI299,1,Listas!$A$2:$A$19)-1)</f>
        <v>0</v>
      </c>
      <c r="AO299" s="16" t="str">
        <f>IF(OR(AM299="",AM299="No existe"),"No",IF(AN299&gt;=VLOOKUP(AM299,Tabla!$C$5:$I$23,7,0),"Si","No"))</f>
        <v>No</v>
      </c>
      <c r="AP299" s="3">
        <f>IF(OR(AM299="",AM299="No existe"),0,IF(AN299=0,0,IF(AN299&gt;=VLOOKUP(AM299,Tabla!$C$5:$I$23,7,0),AN299-VLOOKUP(AM299,Tabla!$C$5:$I$23,7,0),0)+1))</f>
        <v>0</v>
      </c>
      <c r="AQ299" s="4">
        <f t="shared" si="37"/>
        <v>0</v>
      </c>
      <c r="AR299" s="4">
        <f t="shared" si="38"/>
        <v>0</v>
      </c>
      <c r="AS299" s="4">
        <f t="shared" si="39"/>
        <v>0</v>
      </c>
      <c r="AT299" s="4">
        <f t="shared" si="40"/>
        <v>0</v>
      </c>
      <c r="AU299" s="4">
        <f t="shared" si="41"/>
        <v>0</v>
      </c>
      <c r="AV299" s="4">
        <f t="shared" si="42"/>
        <v>0</v>
      </c>
      <c r="AW299" s="4"/>
      <c r="AX299" s="4"/>
      <c r="AY299" s="4">
        <f t="shared" si="43"/>
        <v>0</v>
      </c>
      <c r="AZ299" s="5">
        <v>37080</v>
      </c>
      <c r="BA299" s="6">
        <f t="shared" si="44"/>
        <v>0</v>
      </c>
      <c r="BB299" s="3">
        <f>IF(OR(AM299="",AM299="No existe"),0,IF(AP299&lt;=VLOOKUP(AM299,Tabla!$C$5:$I$23,2,0),1,2))</f>
        <v>0</v>
      </c>
    </row>
    <row r="300" spans="1:54" ht="15.75" hidden="1">
      <c r="A300" s="13">
        <f t="shared" si="45"/>
        <v>295</v>
      </c>
      <c r="B300" s="62" t="s">
        <v>2213</v>
      </c>
      <c r="C300" s="63" t="s">
        <v>2214</v>
      </c>
      <c r="D300" s="63" t="s">
        <v>385</v>
      </c>
      <c r="E300" s="63" t="s">
        <v>2215</v>
      </c>
      <c r="F300" s="63" t="s">
        <v>2216</v>
      </c>
      <c r="G300" s="63">
        <v>3695</v>
      </c>
      <c r="H300" s="63" t="s">
        <v>385</v>
      </c>
      <c r="I300" s="63" t="s">
        <v>385</v>
      </c>
      <c r="J300" s="63" t="s">
        <v>542</v>
      </c>
      <c r="K300" s="63" t="s">
        <v>612</v>
      </c>
      <c r="L300" s="63" t="s">
        <v>2216</v>
      </c>
      <c r="M300" s="63" t="s">
        <v>2217</v>
      </c>
      <c r="N300" s="63" t="s">
        <v>2218</v>
      </c>
      <c r="O300" s="63" t="s">
        <v>2217</v>
      </c>
      <c r="P300" s="63" t="s">
        <v>2218</v>
      </c>
      <c r="Q300" s="63">
        <v>1</v>
      </c>
      <c r="R300" s="63" t="s">
        <v>613</v>
      </c>
      <c r="S300" s="63" t="s">
        <v>523</v>
      </c>
      <c r="T300" s="63" t="s">
        <v>524</v>
      </c>
      <c r="U300" s="63" t="s">
        <v>525</v>
      </c>
      <c r="V300" s="63" t="s">
        <v>542</v>
      </c>
      <c r="W300" s="63" t="s">
        <v>566</v>
      </c>
      <c r="X300" s="63" t="s">
        <v>542</v>
      </c>
      <c r="Y300" s="63">
        <v>38217513</v>
      </c>
      <c r="Z300" s="63">
        <v>40465074</v>
      </c>
      <c r="AA300" s="63">
        <v>38217513</v>
      </c>
      <c r="AB300" s="64">
        <v>42080</v>
      </c>
      <c r="AC300" s="64">
        <v>42220</v>
      </c>
      <c r="AD300" s="64">
        <v>43436.21503472222</v>
      </c>
      <c r="AE300" s="63" t="s">
        <v>562</v>
      </c>
      <c r="AF300" s="63" t="s">
        <v>535</v>
      </c>
      <c r="AG300" s="63" t="s">
        <v>45</v>
      </c>
      <c r="AH300" s="64">
        <v>44293.814293981479</v>
      </c>
      <c r="AI300" s="64">
        <v>44293.811493055553</v>
      </c>
      <c r="AJ300" s="64" t="s">
        <v>486</v>
      </c>
      <c r="AK300" s="27"/>
      <c r="AL300" s="27"/>
      <c r="AM300" s="24" t="str">
        <f>IF(AG300="","",IFERROR(VLOOKUP($AG300,Listas!$C$1:$D$1000,2,0),"No existe"))</f>
        <v>ACTUACIONES</v>
      </c>
      <c r="AN300" s="3">
        <f>IF(OR(AH300="",AI300=""),0,NETWORKDAYS.INTL(AH300,AI300,1,Listas!$A$2:$A$19)-1)</f>
        <v>0</v>
      </c>
      <c r="AO300" s="16" t="str">
        <f>IF(OR(AM300="",AM300="No existe"),"No",IF(AN300&gt;=VLOOKUP(AM300,Tabla!$C$5:$I$23,7,0),"Si","No"))</f>
        <v>No</v>
      </c>
      <c r="AP300" s="3">
        <f>IF(OR(AM300="",AM300="No existe"),0,IF(AN300=0,0,IF(AN300&gt;=VLOOKUP(AM300,Tabla!$C$5:$I$23,7,0),AN300-VLOOKUP(AM300,Tabla!$C$5:$I$23,7,0),0)+1))</f>
        <v>0</v>
      </c>
      <c r="AQ300" s="4">
        <f t="shared" si="37"/>
        <v>0</v>
      </c>
      <c r="AR300" s="4">
        <f t="shared" si="38"/>
        <v>0</v>
      </c>
      <c r="AS300" s="4">
        <f t="shared" si="39"/>
        <v>0</v>
      </c>
      <c r="AT300" s="4">
        <f t="shared" si="40"/>
        <v>0</v>
      </c>
      <c r="AU300" s="4">
        <f t="shared" si="41"/>
        <v>0</v>
      </c>
      <c r="AV300" s="4">
        <f t="shared" si="42"/>
        <v>0</v>
      </c>
      <c r="AW300" s="4"/>
      <c r="AX300" s="4"/>
      <c r="AY300" s="4">
        <f t="shared" si="43"/>
        <v>0</v>
      </c>
      <c r="AZ300" s="5">
        <v>37080</v>
      </c>
      <c r="BA300" s="6">
        <f t="shared" si="44"/>
        <v>0</v>
      </c>
      <c r="BB300" s="3">
        <f>IF(OR(AM300="",AM300="No existe"),0,IF(AP300&lt;=VLOOKUP(AM300,Tabla!$C$5:$I$23,2,0),1,2))</f>
        <v>1</v>
      </c>
    </row>
    <row r="301" spans="1:54" ht="15.75" hidden="1">
      <c r="A301" s="13">
        <f t="shared" si="45"/>
        <v>296</v>
      </c>
      <c r="B301" s="62" t="s">
        <v>1641</v>
      </c>
      <c r="C301" s="63" t="s">
        <v>1642</v>
      </c>
      <c r="D301" s="63" t="s">
        <v>384</v>
      </c>
      <c r="E301" s="63" t="s">
        <v>1643</v>
      </c>
      <c r="F301" s="63" t="s">
        <v>1644</v>
      </c>
      <c r="G301" s="63">
        <v>35496</v>
      </c>
      <c r="H301" s="63" t="s">
        <v>486</v>
      </c>
      <c r="I301" s="63" t="s">
        <v>385</v>
      </c>
      <c r="J301" s="63" t="s">
        <v>549</v>
      </c>
      <c r="K301" s="63" t="s">
        <v>550</v>
      </c>
      <c r="L301" s="63" t="s">
        <v>1644</v>
      </c>
      <c r="M301" s="63" t="s">
        <v>1645</v>
      </c>
      <c r="N301" s="63" t="s">
        <v>1646</v>
      </c>
      <c r="O301" s="63" t="s">
        <v>1645</v>
      </c>
      <c r="P301" s="63" t="s">
        <v>1646</v>
      </c>
      <c r="Q301" s="63">
        <v>1</v>
      </c>
      <c r="R301" s="63" t="s">
        <v>564</v>
      </c>
      <c r="S301" s="63" t="s">
        <v>523</v>
      </c>
      <c r="T301" s="63" t="s">
        <v>524</v>
      </c>
      <c r="U301" s="63" t="s">
        <v>525</v>
      </c>
      <c r="V301" s="63" t="s">
        <v>565</v>
      </c>
      <c r="W301" s="63" t="s">
        <v>566</v>
      </c>
      <c r="X301" s="63" t="s">
        <v>549</v>
      </c>
      <c r="Y301" s="63">
        <v>7000000</v>
      </c>
      <c r="Z301" s="63">
        <v>0</v>
      </c>
      <c r="AA301" s="63">
        <v>7000000</v>
      </c>
      <c r="AB301" s="64">
        <v>43249</v>
      </c>
      <c r="AC301" s="64">
        <v>43621</v>
      </c>
      <c r="AD301" s="64">
        <v>43689.446886574071</v>
      </c>
      <c r="AE301" s="63" t="s">
        <v>749</v>
      </c>
      <c r="AF301" s="63" t="s">
        <v>535</v>
      </c>
      <c r="AG301" s="63" t="s">
        <v>55</v>
      </c>
      <c r="AH301" s="64">
        <v>44293.561249999999</v>
      </c>
      <c r="AI301" s="64">
        <v>44293.558495370373</v>
      </c>
      <c r="AJ301" s="64" t="s">
        <v>486</v>
      </c>
      <c r="AK301" s="27"/>
      <c r="AL301" s="27"/>
      <c r="AM301" s="24" t="str">
        <f>IF(AG301="","",IFERROR(VLOOKUP($AG301,Listas!$C$1:$D$1000,2,0),"No existe"))</f>
        <v>ACTUACIONES</v>
      </c>
      <c r="AN301" s="3">
        <f>IF(OR(AH301="",AI301=""),0,NETWORKDAYS.INTL(AH301,AI301,1,Listas!$A$2:$A$19)-1)</f>
        <v>0</v>
      </c>
      <c r="AO301" s="16" t="str">
        <f>IF(OR(AM301="",AM301="No existe"),"No",IF(AN301&gt;=VLOOKUP(AM301,Tabla!$C$5:$I$23,7,0),"Si","No"))</f>
        <v>No</v>
      </c>
      <c r="AP301" s="3">
        <f>IF(OR(AM301="",AM301="No existe"),0,IF(AN301=0,0,IF(AN301&gt;=VLOOKUP(AM301,Tabla!$C$5:$I$23,7,0),AN301-VLOOKUP(AM301,Tabla!$C$5:$I$23,7,0),0)+1))</f>
        <v>0</v>
      </c>
      <c r="AQ301" s="4">
        <f t="shared" si="37"/>
        <v>0</v>
      </c>
      <c r="AR301" s="4">
        <f t="shared" si="38"/>
        <v>0</v>
      </c>
      <c r="AS301" s="4">
        <f t="shared" si="39"/>
        <v>0</v>
      </c>
      <c r="AT301" s="4">
        <f t="shared" si="40"/>
        <v>0</v>
      </c>
      <c r="AU301" s="4">
        <f t="shared" si="41"/>
        <v>0</v>
      </c>
      <c r="AV301" s="4">
        <f t="shared" si="42"/>
        <v>0</v>
      </c>
      <c r="AW301" s="4"/>
      <c r="AX301" s="4"/>
      <c r="AY301" s="4">
        <f t="shared" si="43"/>
        <v>0</v>
      </c>
      <c r="AZ301" s="5">
        <v>37080</v>
      </c>
      <c r="BA301" s="6">
        <f t="shared" si="44"/>
        <v>0</v>
      </c>
      <c r="BB301" s="3">
        <f>IF(OR(AM301="",AM301="No existe"),0,IF(AP301&lt;=VLOOKUP(AM301,Tabla!$C$5:$I$23,2,0),1,2))</f>
        <v>1</v>
      </c>
    </row>
    <row r="302" spans="1:54" ht="15.75" hidden="1">
      <c r="A302" s="13">
        <f t="shared" si="45"/>
        <v>297</v>
      </c>
      <c r="B302" s="62" t="s">
        <v>2219</v>
      </c>
      <c r="C302" s="63" t="s">
        <v>2220</v>
      </c>
      <c r="D302" s="63" t="s">
        <v>385</v>
      </c>
      <c r="E302" s="63" t="s">
        <v>2221</v>
      </c>
      <c r="F302" s="63" t="s">
        <v>2222</v>
      </c>
      <c r="G302" s="63">
        <v>3536</v>
      </c>
      <c r="H302" s="63" t="s">
        <v>486</v>
      </c>
      <c r="I302" s="63" t="s">
        <v>385</v>
      </c>
      <c r="J302" s="63" t="s">
        <v>542</v>
      </c>
      <c r="K302" s="63" t="s">
        <v>543</v>
      </c>
      <c r="L302" s="63" t="s">
        <v>2222</v>
      </c>
      <c r="M302" s="63" t="s">
        <v>2223</v>
      </c>
      <c r="N302" s="63" t="s">
        <v>2224</v>
      </c>
      <c r="O302" s="63" t="s">
        <v>2223</v>
      </c>
      <c r="P302" s="63" t="s">
        <v>2224</v>
      </c>
      <c r="Q302" s="63">
        <v>1</v>
      </c>
      <c r="R302" s="63" t="s">
        <v>522</v>
      </c>
      <c r="S302" s="63" t="s">
        <v>523</v>
      </c>
      <c r="T302" s="63" t="s">
        <v>524</v>
      </c>
      <c r="U302" s="63" t="s">
        <v>525</v>
      </c>
      <c r="V302" s="63" t="s">
        <v>542</v>
      </c>
      <c r="W302" s="63" t="s">
        <v>544</v>
      </c>
      <c r="X302" s="63" t="s">
        <v>542</v>
      </c>
      <c r="Y302" s="63">
        <v>9737842</v>
      </c>
      <c r="Z302" s="63">
        <v>10219853</v>
      </c>
      <c r="AA302" s="63">
        <v>9737842</v>
      </c>
      <c r="AB302" s="64">
        <v>40122</v>
      </c>
      <c r="AC302" s="64">
        <v>42041</v>
      </c>
      <c r="AD302" s="64">
        <v>43436.189247685186</v>
      </c>
      <c r="AE302" s="63" t="s">
        <v>545</v>
      </c>
      <c r="AF302" s="63" t="s">
        <v>535</v>
      </c>
      <c r="AG302" s="63" t="s">
        <v>529</v>
      </c>
      <c r="AH302" s="64">
        <v>44293.467361111114</v>
      </c>
      <c r="AI302" s="64">
        <v>44295.464583333334</v>
      </c>
      <c r="AJ302" s="64" t="s">
        <v>486</v>
      </c>
      <c r="AK302" s="27"/>
      <c r="AL302" s="27"/>
      <c r="AM302" s="24" t="str">
        <f>IF(AG302="","",IFERROR(VLOOKUP($AG302,Listas!$C$1:$D$1000,2,0),"No existe"))</f>
        <v>No existe</v>
      </c>
      <c r="AN302" s="3">
        <f>IF(OR(AH302="",AI302=""),0,NETWORKDAYS.INTL(AH302,AI302,1,Listas!$A$2:$A$19)-1)</f>
        <v>2</v>
      </c>
      <c r="AO302" s="16" t="str">
        <f>IF(OR(AM302="",AM302="No existe"),"No",IF(AN302&gt;=VLOOKUP(AM302,Tabla!$C$5:$I$23,7,0),"Si","No"))</f>
        <v>No</v>
      </c>
      <c r="AP302" s="3">
        <f>IF(OR(AM302="",AM302="No existe"),0,IF(AN302=0,0,IF(AN302&gt;=VLOOKUP(AM302,Tabla!$C$5:$I$23,7,0),AN302-VLOOKUP(AM302,Tabla!$C$5:$I$23,7,0),0)+1))</f>
        <v>0</v>
      </c>
      <c r="AQ302" s="4">
        <f t="shared" si="37"/>
        <v>0</v>
      </c>
      <c r="AR302" s="4">
        <f t="shared" si="38"/>
        <v>0</v>
      </c>
      <c r="AS302" s="4">
        <f t="shared" si="39"/>
        <v>0</v>
      </c>
      <c r="AT302" s="4">
        <f t="shared" si="40"/>
        <v>0</v>
      </c>
      <c r="AU302" s="4">
        <f t="shared" si="41"/>
        <v>0</v>
      </c>
      <c r="AV302" s="4">
        <f t="shared" si="42"/>
        <v>0</v>
      </c>
      <c r="AW302" s="4"/>
      <c r="AX302" s="4"/>
      <c r="AY302" s="4">
        <f t="shared" si="43"/>
        <v>0</v>
      </c>
      <c r="AZ302" s="5">
        <v>37080</v>
      </c>
      <c r="BA302" s="6">
        <f t="shared" si="44"/>
        <v>0</v>
      </c>
      <c r="BB302" s="3">
        <f>IF(OR(AM302="",AM302="No existe"),0,IF(AP302&lt;=VLOOKUP(AM302,Tabla!$C$5:$I$23,2,0),1,2))</f>
        <v>0</v>
      </c>
    </row>
    <row r="303" spans="1:54" ht="15.75" hidden="1">
      <c r="A303" s="13">
        <f t="shared" si="45"/>
        <v>298</v>
      </c>
      <c r="B303" s="62" t="s">
        <v>2225</v>
      </c>
      <c r="C303" s="63" t="s">
        <v>2226</v>
      </c>
      <c r="D303" s="63" t="s">
        <v>385</v>
      </c>
      <c r="E303" s="63" t="s">
        <v>2227</v>
      </c>
      <c r="F303" s="63" t="s">
        <v>2228</v>
      </c>
      <c r="G303" s="63">
        <v>3558</v>
      </c>
      <c r="H303" s="63" t="s">
        <v>486</v>
      </c>
      <c r="I303" s="63" t="s">
        <v>385</v>
      </c>
      <c r="J303" s="63" t="s">
        <v>549</v>
      </c>
      <c r="K303" s="63" t="s">
        <v>550</v>
      </c>
      <c r="L303" s="63" t="s">
        <v>2228</v>
      </c>
      <c r="M303" s="63" t="s">
        <v>2229</v>
      </c>
      <c r="N303" s="63" t="s">
        <v>2230</v>
      </c>
      <c r="O303" s="63" t="s">
        <v>2229</v>
      </c>
      <c r="P303" s="63" t="s">
        <v>2230</v>
      </c>
      <c r="Q303" s="63">
        <v>1</v>
      </c>
      <c r="R303" s="63" t="s">
        <v>547</v>
      </c>
      <c r="S303" s="63" t="s">
        <v>523</v>
      </c>
      <c r="T303" s="63" t="s">
        <v>524</v>
      </c>
      <c r="U303" s="63" t="s">
        <v>525</v>
      </c>
      <c r="V303" s="63" t="s">
        <v>526</v>
      </c>
      <c r="W303" s="63" t="s">
        <v>544</v>
      </c>
      <c r="X303" s="63" t="s">
        <v>549</v>
      </c>
      <c r="Y303" s="63">
        <v>8404643</v>
      </c>
      <c r="Z303" s="63">
        <v>0</v>
      </c>
      <c r="AA303" s="63">
        <v>8404643</v>
      </c>
      <c r="AB303" s="64">
        <v>41568</v>
      </c>
      <c r="AC303" s="64">
        <v>41912</v>
      </c>
      <c r="AD303" s="64">
        <v>43436.19258101852</v>
      </c>
      <c r="AE303" s="63" t="s">
        <v>545</v>
      </c>
      <c r="AF303" s="63" t="s">
        <v>528</v>
      </c>
      <c r="AG303" s="63" t="s">
        <v>583</v>
      </c>
      <c r="AH303" s="64">
        <v>44293.464583333334</v>
      </c>
      <c r="AI303" s="64">
        <v>44295.461597222224</v>
      </c>
      <c r="AJ303" s="64" t="s">
        <v>486</v>
      </c>
      <c r="AK303" s="27"/>
      <c r="AL303" s="27"/>
      <c r="AM303" s="24" t="str">
        <f>IF(AG303="","",IFERROR(VLOOKUP($AG303,Listas!$C$1:$D$1000,2,0),"No existe"))</f>
        <v>No existe</v>
      </c>
      <c r="AN303" s="3">
        <f>IF(OR(AH303="",AI303=""),0,NETWORKDAYS.INTL(AH303,AI303,1,Listas!$A$2:$A$19)-1)</f>
        <v>2</v>
      </c>
      <c r="AO303" s="16" t="str">
        <f>IF(OR(AM303="",AM303="No existe"),"No",IF(AN303&gt;=VLOOKUP(AM303,Tabla!$C$5:$I$23,7,0),"Si","No"))</f>
        <v>No</v>
      </c>
      <c r="AP303" s="3">
        <f>IF(OR(AM303="",AM303="No existe"),0,IF(AN303=0,0,IF(AN303&gt;=VLOOKUP(AM303,Tabla!$C$5:$I$23,7,0),AN303-VLOOKUP(AM303,Tabla!$C$5:$I$23,7,0),0)+1))</f>
        <v>0</v>
      </c>
      <c r="AQ303" s="4">
        <f t="shared" si="37"/>
        <v>0</v>
      </c>
      <c r="AR303" s="4">
        <f t="shared" si="38"/>
        <v>0</v>
      </c>
      <c r="AS303" s="4">
        <f t="shared" si="39"/>
        <v>0</v>
      </c>
      <c r="AT303" s="4">
        <f t="shared" si="40"/>
        <v>0</v>
      </c>
      <c r="AU303" s="4">
        <f t="shared" si="41"/>
        <v>0</v>
      </c>
      <c r="AV303" s="4">
        <f t="shared" si="42"/>
        <v>0</v>
      </c>
      <c r="AW303" s="4"/>
      <c r="AX303" s="4"/>
      <c r="AY303" s="4">
        <f t="shared" si="43"/>
        <v>0</v>
      </c>
      <c r="AZ303" s="5">
        <v>37080</v>
      </c>
      <c r="BA303" s="6">
        <f t="shared" si="44"/>
        <v>0</v>
      </c>
      <c r="BB303" s="3">
        <f>IF(OR(AM303="",AM303="No existe"),0,IF(AP303&lt;=VLOOKUP(AM303,Tabla!$C$5:$I$23,2,0),1,2))</f>
        <v>0</v>
      </c>
    </row>
    <row r="304" spans="1:54" ht="15.75" hidden="1">
      <c r="A304" s="13">
        <f t="shared" si="45"/>
        <v>299</v>
      </c>
      <c r="B304" s="62" t="s">
        <v>2231</v>
      </c>
      <c r="C304" s="63" t="s">
        <v>2232</v>
      </c>
      <c r="D304" s="63" t="s">
        <v>384</v>
      </c>
      <c r="E304" s="63" t="s">
        <v>2233</v>
      </c>
      <c r="F304" s="63" t="s">
        <v>2234</v>
      </c>
      <c r="G304" s="63">
        <v>3579</v>
      </c>
      <c r="H304" s="63" t="s">
        <v>486</v>
      </c>
      <c r="I304" s="63" t="s">
        <v>385</v>
      </c>
      <c r="J304" s="63" t="s">
        <v>2235</v>
      </c>
      <c r="K304" s="63" t="s">
        <v>486</v>
      </c>
      <c r="L304" s="63" t="s">
        <v>2234</v>
      </c>
      <c r="M304" s="63" t="s">
        <v>2236</v>
      </c>
      <c r="N304" s="63" t="s">
        <v>2237</v>
      </c>
      <c r="O304" s="63" t="s">
        <v>2238</v>
      </c>
      <c r="P304" s="63" t="s">
        <v>2239</v>
      </c>
      <c r="Q304" s="63">
        <v>1</v>
      </c>
      <c r="R304" s="63" t="s">
        <v>547</v>
      </c>
      <c r="S304" s="63" t="s">
        <v>523</v>
      </c>
      <c r="T304" s="63" t="s">
        <v>524</v>
      </c>
      <c r="U304" s="63" t="s">
        <v>525</v>
      </c>
      <c r="V304" s="63" t="s">
        <v>526</v>
      </c>
      <c r="W304" s="63" t="s">
        <v>544</v>
      </c>
      <c r="X304" s="63" t="s">
        <v>2235</v>
      </c>
      <c r="Y304" s="63">
        <v>676729042</v>
      </c>
      <c r="Z304" s="63">
        <v>0</v>
      </c>
      <c r="AA304" s="63">
        <v>676729042</v>
      </c>
      <c r="AB304" s="64">
        <v>41835</v>
      </c>
      <c r="AC304" s="64">
        <v>41864</v>
      </c>
      <c r="AD304" s="64">
        <v>43436.195648148147</v>
      </c>
      <c r="AE304" s="63" t="s">
        <v>545</v>
      </c>
      <c r="AF304" s="63" t="s">
        <v>528</v>
      </c>
      <c r="AG304" s="63" t="s">
        <v>529</v>
      </c>
      <c r="AH304" s="64">
        <v>44293.462500000001</v>
      </c>
      <c r="AI304" s="64">
        <v>44295.459594907406</v>
      </c>
      <c r="AJ304" s="64" t="s">
        <v>486</v>
      </c>
      <c r="AK304" s="27"/>
      <c r="AL304" s="27"/>
      <c r="AM304" s="24" t="str">
        <f>IF(AG304="","",IFERROR(VLOOKUP($AG304,Listas!$C$1:$D$1000,2,0),"No existe"))</f>
        <v>No existe</v>
      </c>
      <c r="AN304" s="3">
        <f>IF(OR(AH304="",AI304=""),0,NETWORKDAYS.INTL(AH304,AI304,1,Listas!$A$2:$A$19)-1)</f>
        <v>2</v>
      </c>
      <c r="AO304" s="16" t="str">
        <f>IF(OR(AM304="",AM304="No existe"),"No",IF(AN304&gt;=VLOOKUP(AM304,Tabla!$C$5:$I$23,7,0),"Si","No"))</f>
        <v>No</v>
      </c>
      <c r="AP304" s="3">
        <f>IF(OR(AM304="",AM304="No existe"),0,IF(AN304=0,0,IF(AN304&gt;=VLOOKUP(AM304,Tabla!$C$5:$I$23,7,0),AN304-VLOOKUP(AM304,Tabla!$C$5:$I$23,7,0),0)+1))</f>
        <v>0</v>
      </c>
      <c r="AQ304" s="4">
        <f t="shared" si="37"/>
        <v>0</v>
      </c>
      <c r="AR304" s="4">
        <f t="shared" si="38"/>
        <v>0</v>
      </c>
      <c r="AS304" s="4">
        <f t="shared" si="39"/>
        <v>0</v>
      </c>
      <c r="AT304" s="4">
        <f t="shared" si="40"/>
        <v>0</v>
      </c>
      <c r="AU304" s="4">
        <f t="shared" si="41"/>
        <v>0</v>
      </c>
      <c r="AV304" s="4">
        <f t="shared" si="42"/>
        <v>0</v>
      </c>
      <c r="AW304" s="4"/>
      <c r="AX304" s="4"/>
      <c r="AY304" s="4">
        <f t="shared" si="43"/>
        <v>0</v>
      </c>
      <c r="AZ304" s="5">
        <v>37080</v>
      </c>
      <c r="BA304" s="6">
        <f t="shared" si="44"/>
        <v>0</v>
      </c>
      <c r="BB304" s="3">
        <f>IF(OR(AM304="",AM304="No existe"),0,IF(AP304&lt;=VLOOKUP(AM304,Tabla!$C$5:$I$23,2,0),1,2))</f>
        <v>0</v>
      </c>
    </row>
    <row r="305" spans="1:54" ht="15.75" hidden="1">
      <c r="A305" s="13">
        <f t="shared" si="45"/>
        <v>300</v>
      </c>
      <c r="B305" s="62" t="s">
        <v>2240</v>
      </c>
      <c r="C305" s="63" t="s">
        <v>2241</v>
      </c>
      <c r="D305" s="63" t="s">
        <v>385</v>
      </c>
      <c r="E305" s="63" t="s">
        <v>2242</v>
      </c>
      <c r="F305" s="63" t="s">
        <v>2243</v>
      </c>
      <c r="G305" s="63">
        <v>3673</v>
      </c>
      <c r="H305" s="63" t="s">
        <v>486</v>
      </c>
      <c r="I305" s="63" t="s">
        <v>385</v>
      </c>
      <c r="J305" s="63" t="s">
        <v>549</v>
      </c>
      <c r="K305" s="63" t="s">
        <v>550</v>
      </c>
      <c r="L305" s="63" t="s">
        <v>2243</v>
      </c>
      <c r="M305" s="63" t="s">
        <v>2244</v>
      </c>
      <c r="N305" s="63" t="s">
        <v>2245</v>
      </c>
      <c r="O305" s="63" t="s">
        <v>2244</v>
      </c>
      <c r="P305" s="63" t="s">
        <v>2245</v>
      </c>
      <c r="Q305" s="63">
        <v>1</v>
      </c>
      <c r="R305" s="63" t="s">
        <v>540</v>
      </c>
      <c r="S305" s="63" t="s">
        <v>523</v>
      </c>
      <c r="T305" s="63" t="s">
        <v>524</v>
      </c>
      <c r="U305" s="63" t="s">
        <v>525</v>
      </c>
      <c r="V305" s="63" t="s">
        <v>526</v>
      </c>
      <c r="W305" s="63" t="s">
        <v>544</v>
      </c>
      <c r="X305" s="63" t="s">
        <v>549</v>
      </c>
      <c r="Y305" s="63">
        <v>77517174</v>
      </c>
      <c r="Z305" s="63">
        <v>0</v>
      </c>
      <c r="AA305" s="63">
        <v>77517174</v>
      </c>
      <c r="AB305" s="64">
        <v>42057</v>
      </c>
      <c r="AC305" s="64">
        <v>42213</v>
      </c>
      <c r="AD305" s="64">
        <v>43436.212129629632</v>
      </c>
      <c r="AE305" s="63" t="s">
        <v>562</v>
      </c>
      <c r="AF305" s="63" t="s">
        <v>528</v>
      </c>
      <c r="AG305" s="63" t="s">
        <v>529</v>
      </c>
      <c r="AH305" s="64">
        <v>44293.460416666669</v>
      </c>
      <c r="AI305" s="64">
        <v>44295.457824074074</v>
      </c>
      <c r="AJ305" s="64" t="s">
        <v>486</v>
      </c>
      <c r="AK305" s="27"/>
      <c r="AL305" s="27"/>
      <c r="AM305" s="24" t="str">
        <f>IF(AG305="","",IFERROR(VLOOKUP($AG305,Listas!$C$1:$D$1000,2,0),"No existe"))</f>
        <v>No existe</v>
      </c>
      <c r="AN305" s="3">
        <f>IF(OR(AH305="",AI305=""),0,NETWORKDAYS.INTL(AH305,AI305,1,Listas!$A$2:$A$19)-1)</f>
        <v>2</v>
      </c>
      <c r="AO305" s="16" t="str">
        <f>IF(OR(AM305="",AM305="No existe"),"No",IF(AN305&gt;=VLOOKUP(AM305,Tabla!$C$5:$I$23,7,0),"Si","No"))</f>
        <v>No</v>
      </c>
      <c r="AP305" s="3">
        <f>IF(OR(AM305="",AM305="No existe"),0,IF(AN305=0,0,IF(AN305&gt;=VLOOKUP(AM305,Tabla!$C$5:$I$23,7,0),AN305-VLOOKUP(AM305,Tabla!$C$5:$I$23,7,0),0)+1))</f>
        <v>0</v>
      </c>
      <c r="AQ305" s="4">
        <f t="shared" si="37"/>
        <v>0</v>
      </c>
      <c r="AR305" s="4">
        <f t="shared" si="38"/>
        <v>0</v>
      </c>
      <c r="AS305" s="4">
        <f t="shared" si="39"/>
        <v>0</v>
      </c>
      <c r="AT305" s="4">
        <f t="shared" si="40"/>
        <v>0</v>
      </c>
      <c r="AU305" s="4">
        <f t="shared" si="41"/>
        <v>0</v>
      </c>
      <c r="AV305" s="4">
        <f t="shared" si="42"/>
        <v>0</v>
      </c>
      <c r="AW305" s="4"/>
      <c r="AX305" s="4"/>
      <c r="AY305" s="4">
        <f t="shared" si="43"/>
        <v>0</v>
      </c>
      <c r="AZ305" s="5">
        <v>37080</v>
      </c>
      <c r="BA305" s="6">
        <f t="shared" si="44"/>
        <v>0</v>
      </c>
      <c r="BB305" s="3">
        <f>IF(OR(AM305="",AM305="No existe"),0,IF(AP305&lt;=VLOOKUP(AM305,Tabla!$C$5:$I$23,2,0),1,2))</f>
        <v>0</v>
      </c>
    </row>
    <row r="306" spans="1:54" ht="15.75" hidden="1">
      <c r="A306" s="13">
        <f t="shared" si="45"/>
        <v>301</v>
      </c>
      <c r="B306" s="62" t="s">
        <v>2246</v>
      </c>
      <c r="C306" s="63" t="s">
        <v>2247</v>
      </c>
      <c r="D306" s="63" t="s">
        <v>385</v>
      </c>
      <c r="E306" s="63" t="s">
        <v>2248</v>
      </c>
      <c r="F306" s="63" t="s">
        <v>2249</v>
      </c>
      <c r="G306" s="63">
        <v>3859</v>
      </c>
      <c r="H306" s="63" t="s">
        <v>486</v>
      </c>
      <c r="I306" s="63" t="s">
        <v>385</v>
      </c>
      <c r="J306" s="63" t="s">
        <v>549</v>
      </c>
      <c r="K306" s="63" t="s">
        <v>2250</v>
      </c>
      <c r="L306" s="63" t="s">
        <v>2249</v>
      </c>
      <c r="M306" s="63" t="s">
        <v>2251</v>
      </c>
      <c r="N306" s="63" t="s">
        <v>2252</v>
      </c>
      <c r="O306" s="63" t="s">
        <v>2251</v>
      </c>
      <c r="P306" s="63" t="s">
        <v>2252</v>
      </c>
      <c r="Q306" s="63">
        <v>1</v>
      </c>
      <c r="R306" s="63" t="s">
        <v>547</v>
      </c>
      <c r="S306" s="63" t="s">
        <v>523</v>
      </c>
      <c r="T306" s="63" t="s">
        <v>524</v>
      </c>
      <c r="U306" s="63" t="s">
        <v>525</v>
      </c>
      <c r="V306" s="63" t="s">
        <v>526</v>
      </c>
      <c r="W306" s="63" t="s">
        <v>544</v>
      </c>
      <c r="X306" s="63" t="s">
        <v>549</v>
      </c>
      <c r="Y306" s="63">
        <v>81600000</v>
      </c>
      <c r="Z306" s="63">
        <v>0</v>
      </c>
      <c r="AA306" s="63">
        <v>81600000</v>
      </c>
      <c r="AB306" s="64">
        <v>42340</v>
      </c>
      <c r="AC306" s="64">
        <v>42479</v>
      </c>
      <c r="AD306" s="64">
        <v>43436.241122685184</v>
      </c>
      <c r="AE306" s="63" t="s">
        <v>588</v>
      </c>
      <c r="AF306" s="63" t="s">
        <v>528</v>
      </c>
      <c r="AG306" s="63" t="s">
        <v>529</v>
      </c>
      <c r="AH306" s="64">
        <v>44293.456944444442</v>
      </c>
      <c r="AI306" s="64">
        <v>44295.454594907409</v>
      </c>
      <c r="AJ306" s="64" t="s">
        <v>486</v>
      </c>
      <c r="AK306" s="27"/>
      <c r="AL306" s="27"/>
      <c r="AM306" s="24" t="str">
        <f>IF(AG306="","",IFERROR(VLOOKUP($AG306,Listas!$C$1:$D$1000,2,0),"No existe"))</f>
        <v>No existe</v>
      </c>
      <c r="AN306" s="3">
        <f>IF(OR(AH306="",AI306=""),0,NETWORKDAYS.INTL(AH306,AI306,1,Listas!$A$2:$A$19)-1)</f>
        <v>2</v>
      </c>
      <c r="AO306" s="16" t="str">
        <f>IF(OR(AM306="",AM306="No existe"),"No",IF(AN306&gt;=VLOOKUP(AM306,Tabla!$C$5:$I$23,7,0),"Si","No"))</f>
        <v>No</v>
      </c>
      <c r="AP306" s="3">
        <f>IF(OR(AM306="",AM306="No existe"),0,IF(AN306=0,0,IF(AN306&gt;=VLOOKUP(AM306,Tabla!$C$5:$I$23,7,0),AN306-VLOOKUP(AM306,Tabla!$C$5:$I$23,7,0),0)+1))</f>
        <v>0</v>
      </c>
      <c r="AQ306" s="4">
        <f t="shared" si="37"/>
        <v>0</v>
      </c>
      <c r="AR306" s="4">
        <f t="shared" si="38"/>
        <v>0</v>
      </c>
      <c r="AS306" s="4">
        <f t="shared" si="39"/>
        <v>0</v>
      </c>
      <c r="AT306" s="4">
        <f t="shared" si="40"/>
        <v>0</v>
      </c>
      <c r="AU306" s="4">
        <f t="shared" si="41"/>
        <v>0</v>
      </c>
      <c r="AV306" s="4">
        <f t="shared" si="42"/>
        <v>0</v>
      </c>
      <c r="AW306" s="4"/>
      <c r="AX306" s="4"/>
      <c r="AY306" s="4">
        <f t="shared" si="43"/>
        <v>0</v>
      </c>
      <c r="AZ306" s="5">
        <v>37080</v>
      </c>
      <c r="BA306" s="6">
        <f t="shared" si="44"/>
        <v>0</v>
      </c>
      <c r="BB306" s="3">
        <f>IF(OR(AM306="",AM306="No existe"),0,IF(AP306&lt;=VLOOKUP(AM306,Tabla!$C$5:$I$23,2,0),1,2))</f>
        <v>0</v>
      </c>
    </row>
    <row r="307" spans="1:54" ht="15.75" hidden="1">
      <c r="A307" s="13">
        <f t="shared" si="45"/>
        <v>302</v>
      </c>
      <c r="B307" s="62" t="s">
        <v>487</v>
      </c>
      <c r="C307" s="63" t="s">
        <v>488</v>
      </c>
      <c r="D307" s="63" t="s">
        <v>384</v>
      </c>
      <c r="E307" s="63" t="s">
        <v>1177</v>
      </c>
      <c r="F307" s="63" t="s">
        <v>774</v>
      </c>
      <c r="G307" s="63">
        <v>50177</v>
      </c>
      <c r="H307" s="63" t="s">
        <v>486</v>
      </c>
      <c r="I307" s="63" t="s">
        <v>385</v>
      </c>
      <c r="J307" s="63" t="s">
        <v>542</v>
      </c>
      <c r="K307" s="63" t="s">
        <v>543</v>
      </c>
      <c r="L307" s="63" t="s">
        <v>774</v>
      </c>
      <c r="M307" s="63" t="s">
        <v>775</v>
      </c>
      <c r="N307" s="63" t="s">
        <v>776</v>
      </c>
      <c r="O307" s="63" t="s">
        <v>775</v>
      </c>
      <c r="P307" s="63" t="s">
        <v>776</v>
      </c>
      <c r="Q307" s="63">
        <v>1</v>
      </c>
      <c r="R307" s="63" t="s">
        <v>669</v>
      </c>
      <c r="S307" s="63" t="s">
        <v>523</v>
      </c>
      <c r="T307" s="63" t="s">
        <v>524</v>
      </c>
      <c r="U307" s="63" t="s">
        <v>525</v>
      </c>
      <c r="V307" s="63" t="s">
        <v>542</v>
      </c>
      <c r="W307" s="63" t="s">
        <v>716</v>
      </c>
      <c r="X307" s="63" t="s">
        <v>542</v>
      </c>
      <c r="Y307" s="63">
        <v>10268661</v>
      </c>
      <c r="Z307" s="63" t="s">
        <v>486</v>
      </c>
      <c r="AA307" s="63">
        <v>10268661</v>
      </c>
      <c r="AB307" s="64">
        <v>42697</v>
      </c>
      <c r="AC307" s="64">
        <v>42795</v>
      </c>
      <c r="AD307" s="64">
        <v>43866.65351851852</v>
      </c>
      <c r="AE307" s="63" t="s">
        <v>769</v>
      </c>
      <c r="AF307" s="63" t="s">
        <v>535</v>
      </c>
      <c r="AG307" s="63" t="s">
        <v>45</v>
      </c>
      <c r="AH307" s="64">
        <v>44293.454861111109</v>
      </c>
      <c r="AI307" s="64">
        <v>44295.452187499999</v>
      </c>
      <c r="AJ307" s="64" t="s">
        <v>486</v>
      </c>
      <c r="AK307" s="27"/>
      <c r="AL307" s="27"/>
      <c r="AM307" s="24" t="str">
        <f>IF(AG307="","",IFERROR(VLOOKUP($AG307,Listas!$C$1:$D$1000,2,0),"No existe"))</f>
        <v>ACTUACIONES</v>
      </c>
      <c r="AN307" s="3">
        <f>IF(OR(AH307="",AI307=""),0,NETWORKDAYS.INTL(AH307,AI307,1,Listas!$A$2:$A$19)-1)</f>
        <v>2</v>
      </c>
      <c r="AO307" s="16" t="str">
        <f>IF(OR(AM307="",AM307="No existe"),"No",IF(AN307&gt;=VLOOKUP(AM307,Tabla!$C$5:$I$23,7,0),"Si","No"))</f>
        <v>No</v>
      </c>
      <c r="AP307" s="3">
        <f>IF(OR(AM307="",AM307="No existe"),0,IF(AN307=0,0,IF(AN307&gt;=VLOOKUP(AM307,Tabla!$C$5:$I$23,7,0),AN307-VLOOKUP(AM307,Tabla!$C$5:$I$23,7,0),0)+1))</f>
        <v>1</v>
      </c>
      <c r="AQ307" s="4">
        <f t="shared" si="37"/>
        <v>0</v>
      </c>
      <c r="AR307" s="4">
        <f t="shared" si="38"/>
        <v>0</v>
      </c>
      <c r="AS307" s="4">
        <f t="shared" si="39"/>
        <v>0</v>
      </c>
      <c r="AT307" s="4">
        <f t="shared" si="40"/>
        <v>0</v>
      </c>
      <c r="AU307" s="4">
        <f t="shared" si="41"/>
        <v>0</v>
      </c>
      <c r="AV307" s="4">
        <f t="shared" si="42"/>
        <v>0</v>
      </c>
      <c r="AW307" s="4"/>
      <c r="AX307" s="4"/>
      <c r="AY307" s="4">
        <f t="shared" si="43"/>
        <v>0</v>
      </c>
      <c r="AZ307" s="5">
        <v>37080</v>
      </c>
      <c r="BA307" s="6">
        <f t="shared" si="44"/>
        <v>0</v>
      </c>
      <c r="BB307" s="3">
        <f>IF(OR(AM307="",AM307="No existe"),0,IF(AP307&lt;=VLOOKUP(AM307,Tabla!$C$5:$I$23,2,0),1,2))</f>
        <v>1</v>
      </c>
    </row>
    <row r="308" spans="1:54" ht="15.75" hidden="1">
      <c r="A308" s="13">
        <f t="shared" si="45"/>
        <v>303</v>
      </c>
      <c r="B308" s="62" t="s">
        <v>2207</v>
      </c>
      <c r="C308" s="63" t="s">
        <v>2208</v>
      </c>
      <c r="D308" s="63" t="s">
        <v>385</v>
      </c>
      <c r="E308" s="63" t="s">
        <v>2209</v>
      </c>
      <c r="F308" s="63" t="s">
        <v>2210</v>
      </c>
      <c r="G308" s="63">
        <v>21768</v>
      </c>
      <c r="H308" s="63" t="s">
        <v>486</v>
      </c>
      <c r="I308" s="63" t="s">
        <v>385</v>
      </c>
      <c r="J308" s="63" t="s">
        <v>542</v>
      </c>
      <c r="K308" s="63" t="s">
        <v>543</v>
      </c>
      <c r="L308" s="63" t="s">
        <v>2210</v>
      </c>
      <c r="M308" s="63" t="s">
        <v>2211</v>
      </c>
      <c r="N308" s="63" t="s">
        <v>2212</v>
      </c>
      <c r="O308" s="63" t="s">
        <v>2211</v>
      </c>
      <c r="P308" s="63" t="s">
        <v>2212</v>
      </c>
      <c r="Q308" s="63">
        <v>1</v>
      </c>
      <c r="R308" s="63" t="s">
        <v>704</v>
      </c>
      <c r="S308" s="63" t="s">
        <v>523</v>
      </c>
      <c r="T308" s="63" t="s">
        <v>524</v>
      </c>
      <c r="U308" s="63" t="s">
        <v>525</v>
      </c>
      <c r="V308" s="63" t="s">
        <v>542</v>
      </c>
      <c r="W308" s="63" t="s">
        <v>544</v>
      </c>
      <c r="X308" s="63" t="s">
        <v>542</v>
      </c>
      <c r="Y308" s="63">
        <v>16802383</v>
      </c>
      <c r="Z308" s="63">
        <v>15947263</v>
      </c>
      <c r="AA308" s="63">
        <v>16802383</v>
      </c>
      <c r="AB308" s="64">
        <v>42671</v>
      </c>
      <c r="AC308" s="64">
        <v>43326</v>
      </c>
      <c r="AD308" s="64">
        <v>43501.731944444444</v>
      </c>
      <c r="AE308" s="63" t="s">
        <v>706</v>
      </c>
      <c r="AF308" s="63" t="s">
        <v>535</v>
      </c>
      <c r="AG308" s="63" t="s">
        <v>529</v>
      </c>
      <c r="AH308" s="64">
        <v>44293.453472222223</v>
      </c>
      <c r="AI308" s="64">
        <v>44295.450509259259</v>
      </c>
      <c r="AJ308" s="64" t="s">
        <v>486</v>
      </c>
      <c r="AK308" s="27"/>
      <c r="AL308" s="27"/>
      <c r="AM308" s="24" t="str">
        <f>IF(AG308="","",IFERROR(VLOOKUP($AG308,Listas!$C$1:$D$1000,2,0),"No existe"))</f>
        <v>No existe</v>
      </c>
      <c r="AN308" s="3">
        <f>IF(OR(AH308="",AI308=""),0,NETWORKDAYS.INTL(AH308,AI308,1,Listas!$A$2:$A$19)-1)</f>
        <v>2</v>
      </c>
      <c r="AO308" s="16" t="str">
        <f>IF(OR(AM308="",AM308="No existe"),"No",IF(AN308&gt;=VLOOKUP(AM308,Tabla!$C$5:$I$23,7,0),"Si","No"))</f>
        <v>No</v>
      </c>
      <c r="AP308" s="3">
        <f>IF(OR(AM308="",AM308="No existe"),0,IF(AN308=0,0,IF(AN308&gt;=VLOOKUP(AM308,Tabla!$C$5:$I$23,7,0),AN308-VLOOKUP(AM308,Tabla!$C$5:$I$23,7,0),0)+1))</f>
        <v>0</v>
      </c>
      <c r="AQ308" s="4">
        <f t="shared" si="37"/>
        <v>0</v>
      </c>
      <c r="AR308" s="4">
        <f t="shared" si="38"/>
        <v>0</v>
      </c>
      <c r="AS308" s="4">
        <f t="shared" si="39"/>
        <v>0</v>
      </c>
      <c r="AT308" s="4">
        <f t="shared" si="40"/>
        <v>0</v>
      </c>
      <c r="AU308" s="4">
        <f t="shared" si="41"/>
        <v>0</v>
      </c>
      <c r="AV308" s="4">
        <f t="shared" si="42"/>
        <v>0</v>
      </c>
      <c r="AW308" s="4"/>
      <c r="AX308" s="4"/>
      <c r="AY308" s="4">
        <f t="shared" si="43"/>
        <v>0</v>
      </c>
      <c r="AZ308" s="5">
        <v>37080</v>
      </c>
      <c r="BA308" s="6">
        <f t="shared" si="44"/>
        <v>0</v>
      </c>
      <c r="BB308" s="3">
        <f>IF(OR(AM308="",AM308="No existe"),0,IF(AP308&lt;=VLOOKUP(AM308,Tabla!$C$5:$I$23,2,0),1,2))</f>
        <v>0</v>
      </c>
    </row>
    <row r="309" spans="1:54" ht="15.75" hidden="1">
      <c r="A309" s="13">
        <f t="shared" si="45"/>
        <v>304</v>
      </c>
      <c r="B309" s="62" t="s">
        <v>2253</v>
      </c>
      <c r="C309" s="63" t="s">
        <v>2254</v>
      </c>
      <c r="D309" s="63" t="s">
        <v>394</v>
      </c>
      <c r="E309" s="63" t="s">
        <v>2255</v>
      </c>
      <c r="F309" s="63" t="s">
        <v>2256</v>
      </c>
      <c r="G309" s="63">
        <v>12262</v>
      </c>
      <c r="H309" s="63" t="s">
        <v>486</v>
      </c>
      <c r="I309" s="63" t="s">
        <v>394</v>
      </c>
      <c r="J309" s="63" t="s">
        <v>682</v>
      </c>
      <c r="K309" s="63" t="s">
        <v>486</v>
      </c>
      <c r="L309" s="63" t="s">
        <v>2256</v>
      </c>
      <c r="M309" s="63" t="s">
        <v>2257</v>
      </c>
      <c r="N309" s="63" t="s">
        <v>2258</v>
      </c>
      <c r="O309" s="63" t="s">
        <v>2257</v>
      </c>
      <c r="P309" s="63" t="s">
        <v>2258</v>
      </c>
      <c r="Q309" s="63">
        <v>1</v>
      </c>
      <c r="R309" s="63" t="s">
        <v>601</v>
      </c>
      <c r="S309" s="63" t="s">
        <v>523</v>
      </c>
      <c r="T309" s="63" t="s">
        <v>524</v>
      </c>
      <c r="U309" s="63" t="s">
        <v>525</v>
      </c>
      <c r="V309" s="63" t="s">
        <v>565</v>
      </c>
      <c r="W309" s="63" t="s">
        <v>566</v>
      </c>
      <c r="X309" s="63" t="s">
        <v>682</v>
      </c>
      <c r="Y309" s="63">
        <v>7087850</v>
      </c>
      <c r="Z309" s="63">
        <v>0</v>
      </c>
      <c r="AA309" s="63">
        <v>7087850</v>
      </c>
      <c r="AB309" s="64">
        <v>40485</v>
      </c>
      <c r="AC309" s="64">
        <v>40508</v>
      </c>
      <c r="AD309" s="64">
        <v>43440.844386574077</v>
      </c>
      <c r="AE309" s="63" t="s">
        <v>643</v>
      </c>
      <c r="AF309" s="63" t="s">
        <v>528</v>
      </c>
      <c r="AG309" s="63" t="s">
        <v>45</v>
      </c>
      <c r="AH309" s="64">
        <v>44292.873611111114</v>
      </c>
      <c r="AI309" s="64">
        <v>44294.870636574073</v>
      </c>
      <c r="AJ309" s="64" t="s">
        <v>486</v>
      </c>
      <c r="AK309" s="27"/>
      <c r="AL309" s="27"/>
      <c r="AM309" s="24" t="str">
        <f>IF(AG309="","",IFERROR(VLOOKUP($AG309,Listas!$C$1:$D$1000,2,0),"No existe"))</f>
        <v>ACTUACIONES</v>
      </c>
      <c r="AN309" s="3">
        <f>IF(OR(AH309="",AI309=""),0,NETWORKDAYS.INTL(AH309,AI309,1,Listas!$A$2:$A$19)-1)</f>
        <v>2</v>
      </c>
      <c r="AO309" s="16" t="str">
        <f>IF(OR(AM309="",AM309="No existe"),"No",IF(AN309&gt;=VLOOKUP(AM309,Tabla!$C$5:$I$23,7,0),"Si","No"))</f>
        <v>No</v>
      </c>
      <c r="AP309" s="3">
        <f>IF(OR(AM309="",AM309="No existe"),0,IF(AN309=0,0,IF(AN309&gt;=VLOOKUP(AM309,Tabla!$C$5:$I$23,7,0),AN309-VLOOKUP(AM309,Tabla!$C$5:$I$23,7,0),0)+1))</f>
        <v>1</v>
      </c>
      <c r="AQ309" s="4">
        <f t="shared" si="37"/>
        <v>0</v>
      </c>
      <c r="AR309" s="4">
        <f t="shared" si="38"/>
        <v>0</v>
      </c>
      <c r="AS309" s="4">
        <f t="shared" si="39"/>
        <v>0</v>
      </c>
      <c r="AT309" s="4">
        <f t="shared" si="40"/>
        <v>0</v>
      </c>
      <c r="AU309" s="4">
        <f t="shared" si="41"/>
        <v>0</v>
      </c>
      <c r="AV309" s="4">
        <f t="shared" si="42"/>
        <v>0</v>
      </c>
      <c r="AW309" s="4"/>
      <c r="AX309" s="4"/>
      <c r="AY309" s="4">
        <f t="shared" si="43"/>
        <v>0</v>
      </c>
      <c r="AZ309" s="5">
        <v>37080</v>
      </c>
      <c r="BA309" s="6">
        <f t="shared" si="44"/>
        <v>0</v>
      </c>
      <c r="BB309" s="3">
        <f>IF(OR(AM309="",AM309="No existe"),0,IF(AP309&lt;=VLOOKUP(AM309,Tabla!$C$5:$I$23,2,0),1,2))</f>
        <v>1</v>
      </c>
    </row>
    <row r="310" spans="1:54" ht="15.75" hidden="1">
      <c r="A310" s="13">
        <f t="shared" si="45"/>
        <v>305</v>
      </c>
      <c r="B310" s="62" t="s">
        <v>2259</v>
      </c>
      <c r="C310" s="63" t="s">
        <v>2260</v>
      </c>
      <c r="D310" s="63" t="s">
        <v>385</v>
      </c>
      <c r="E310" s="63" t="s">
        <v>2261</v>
      </c>
      <c r="F310" s="63" t="s">
        <v>2262</v>
      </c>
      <c r="G310" s="63">
        <v>3910</v>
      </c>
      <c r="H310" s="63" t="s">
        <v>486</v>
      </c>
      <c r="I310" s="63" t="s">
        <v>385</v>
      </c>
      <c r="J310" s="63" t="s">
        <v>542</v>
      </c>
      <c r="K310" s="63" t="s">
        <v>591</v>
      </c>
      <c r="L310" s="63" t="s">
        <v>2262</v>
      </c>
      <c r="M310" s="63" t="s">
        <v>2263</v>
      </c>
      <c r="N310" s="63" t="s">
        <v>2264</v>
      </c>
      <c r="O310" s="63" t="s">
        <v>2263</v>
      </c>
      <c r="P310" s="63" t="s">
        <v>2264</v>
      </c>
      <c r="Q310" s="63">
        <v>1</v>
      </c>
      <c r="R310" s="63" t="s">
        <v>581</v>
      </c>
      <c r="S310" s="63" t="s">
        <v>523</v>
      </c>
      <c r="T310" s="63" t="s">
        <v>524</v>
      </c>
      <c r="U310" s="63" t="s">
        <v>525</v>
      </c>
      <c r="V310" s="63" t="s">
        <v>542</v>
      </c>
      <c r="W310" s="63" t="s">
        <v>544</v>
      </c>
      <c r="X310" s="63" t="s">
        <v>542</v>
      </c>
      <c r="Y310" s="63">
        <v>31573150</v>
      </c>
      <c r="Z310" s="63">
        <v>32020379</v>
      </c>
      <c r="AA310" s="63">
        <v>31573150</v>
      </c>
      <c r="AB310" s="64">
        <v>42304</v>
      </c>
      <c r="AC310" s="64">
        <v>42419</v>
      </c>
      <c r="AD310" s="64">
        <v>43436.25072916667</v>
      </c>
      <c r="AE310" s="63" t="s">
        <v>594</v>
      </c>
      <c r="AF310" s="63" t="s">
        <v>535</v>
      </c>
      <c r="AG310" s="63" t="s">
        <v>45</v>
      </c>
      <c r="AH310" s="64">
        <v>44292.868055555555</v>
      </c>
      <c r="AI310" s="64">
        <v>44294.865370370368</v>
      </c>
      <c r="AJ310" s="64" t="s">
        <v>486</v>
      </c>
      <c r="AK310" s="27"/>
      <c r="AL310" s="27"/>
      <c r="AM310" s="24" t="str">
        <f>IF(AG310="","",IFERROR(VLOOKUP($AG310,Listas!$C$1:$D$1000,2,0),"No existe"))</f>
        <v>ACTUACIONES</v>
      </c>
      <c r="AN310" s="3">
        <f>IF(OR(AH310="",AI310=""),0,NETWORKDAYS.INTL(AH310,AI310,1,Listas!$A$2:$A$19)-1)</f>
        <v>2</v>
      </c>
      <c r="AO310" s="16" t="str">
        <f>IF(OR(AM310="",AM310="No existe"),"No",IF(AN310&gt;=VLOOKUP(AM310,Tabla!$C$5:$I$23,7,0),"Si","No"))</f>
        <v>No</v>
      </c>
      <c r="AP310" s="3">
        <f>IF(OR(AM310="",AM310="No existe"),0,IF(AN310=0,0,IF(AN310&gt;=VLOOKUP(AM310,Tabla!$C$5:$I$23,7,0),AN310-VLOOKUP(AM310,Tabla!$C$5:$I$23,7,0),0)+1))</f>
        <v>1</v>
      </c>
      <c r="AQ310" s="4">
        <f t="shared" si="37"/>
        <v>0</v>
      </c>
      <c r="AR310" s="4">
        <f t="shared" si="38"/>
        <v>0</v>
      </c>
      <c r="AS310" s="4">
        <f t="shared" si="39"/>
        <v>0</v>
      </c>
      <c r="AT310" s="4">
        <f t="shared" si="40"/>
        <v>0</v>
      </c>
      <c r="AU310" s="4">
        <f t="shared" si="41"/>
        <v>0</v>
      </c>
      <c r="AV310" s="4">
        <f t="shared" si="42"/>
        <v>0</v>
      </c>
      <c r="AW310" s="4"/>
      <c r="AX310" s="4"/>
      <c r="AY310" s="4">
        <f t="shared" si="43"/>
        <v>0</v>
      </c>
      <c r="AZ310" s="5">
        <v>37080</v>
      </c>
      <c r="BA310" s="6">
        <f t="shared" si="44"/>
        <v>0</v>
      </c>
      <c r="BB310" s="3">
        <f>IF(OR(AM310="",AM310="No existe"),0,IF(AP310&lt;=VLOOKUP(AM310,Tabla!$C$5:$I$23,2,0),1,2))</f>
        <v>1</v>
      </c>
    </row>
    <row r="311" spans="1:54" ht="15.75" hidden="1">
      <c r="A311" s="13">
        <f t="shared" si="45"/>
        <v>306</v>
      </c>
      <c r="B311" s="62" t="s">
        <v>957</v>
      </c>
      <c r="C311" s="63" t="s">
        <v>958</v>
      </c>
      <c r="D311" s="63" t="s">
        <v>385</v>
      </c>
      <c r="E311" s="63" t="s">
        <v>959</v>
      </c>
      <c r="F311" s="63" t="s">
        <v>960</v>
      </c>
      <c r="G311" s="63">
        <v>12170</v>
      </c>
      <c r="H311" s="63" t="s">
        <v>486</v>
      </c>
      <c r="I311" s="63" t="s">
        <v>385</v>
      </c>
      <c r="J311" s="63" t="s">
        <v>542</v>
      </c>
      <c r="K311" s="63" t="s">
        <v>543</v>
      </c>
      <c r="L311" s="63" t="s">
        <v>960</v>
      </c>
      <c r="M311" s="63" t="s">
        <v>961</v>
      </c>
      <c r="N311" s="63" t="s">
        <v>962</v>
      </c>
      <c r="O311" s="63" t="s">
        <v>961</v>
      </c>
      <c r="P311" s="63" t="s">
        <v>962</v>
      </c>
      <c r="Q311" s="63">
        <v>1</v>
      </c>
      <c r="R311" s="63" t="s">
        <v>609</v>
      </c>
      <c r="S311" s="63" t="s">
        <v>523</v>
      </c>
      <c r="T311" s="63" t="s">
        <v>524</v>
      </c>
      <c r="U311" s="63" t="s">
        <v>525</v>
      </c>
      <c r="V311" s="63" t="s">
        <v>542</v>
      </c>
      <c r="W311" s="63" t="s">
        <v>544</v>
      </c>
      <c r="X311" s="63" t="s">
        <v>542</v>
      </c>
      <c r="Y311" s="63">
        <v>4582627</v>
      </c>
      <c r="Z311" s="63">
        <v>4607626</v>
      </c>
      <c r="AA311" s="63">
        <v>4582627</v>
      </c>
      <c r="AB311" s="64">
        <v>42135</v>
      </c>
      <c r="AC311" s="64">
        <v>42353</v>
      </c>
      <c r="AD311" s="64">
        <v>43440.837523148148</v>
      </c>
      <c r="AE311" s="63" t="s">
        <v>616</v>
      </c>
      <c r="AF311" s="63" t="s">
        <v>528</v>
      </c>
      <c r="AG311" s="63" t="s">
        <v>529</v>
      </c>
      <c r="AH311" s="64">
        <v>44292.86041666667</v>
      </c>
      <c r="AI311" s="64">
        <v>44293.857499999998</v>
      </c>
      <c r="AJ311" s="64" t="s">
        <v>486</v>
      </c>
      <c r="AK311" s="27"/>
      <c r="AL311" s="27"/>
      <c r="AM311" s="24" t="str">
        <f>IF(AG311="","",IFERROR(VLOOKUP($AG311,Listas!$C$1:$D$1000,2,0),"No existe"))</f>
        <v>No existe</v>
      </c>
      <c r="AN311" s="3">
        <f>IF(OR(AH311="",AI311=""),0,NETWORKDAYS.INTL(AH311,AI311,1,Listas!$A$2:$A$19)-1)</f>
        <v>1</v>
      </c>
      <c r="AO311" s="16" t="str">
        <f>IF(OR(AM311="",AM311="No existe"),"No",IF(AN311&gt;=VLOOKUP(AM311,Tabla!$C$5:$I$23,7,0),"Si","No"))</f>
        <v>No</v>
      </c>
      <c r="AP311" s="3">
        <f>IF(OR(AM311="",AM311="No existe"),0,IF(AN311=0,0,IF(AN311&gt;=VLOOKUP(AM311,Tabla!$C$5:$I$23,7,0),AN311-VLOOKUP(AM311,Tabla!$C$5:$I$23,7,0),0)+1))</f>
        <v>0</v>
      </c>
      <c r="AQ311" s="4">
        <f t="shared" si="37"/>
        <v>0</v>
      </c>
      <c r="AR311" s="4">
        <f t="shared" si="38"/>
        <v>0</v>
      </c>
      <c r="AS311" s="4">
        <f t="shared" si="39"/>
        <v>0</v>
      </c>
      <c r="AT311" s="4">
        <f t="shared" si="40"/>
        <v>0</v>
      </c>
      <c r="AU311" s="4">
        <f t="shared" si="41"/>
        <v>0</v>
      </c>
      <c r="AV311" s="4">
        <f t="shared" si="42"/>
        <v>0</v>
      </c>
      <c r="AW311" s="4"/>
      <c r="AX311" s="4"/>
      <c r="AY311" s="4">
        <f t="shared" si="43"/>
        <v>0</v>
      </c>
      <c r="AZ311" s="5">
        <v>37080</v>
      </c>
      <c r="BA311" s="6">
        <f t="shared" si="44"/>
        <v>0</v>
      </c>
      <c r="BB311" s="3">
        <f>IF(OR(AM311="",AM311="No existe"),0,IF(AP311&lt;=VLOOKUP(AM311,Tabla!$C$5:$I$23,2,0),1,2))</f>
        <v>0</v>
      </c>
    </row>
    <row r="312" spans="1:54" ht="15.75" hidden="1">
      <c r="A312" s="13">
        <f t="shared" si="45"/>
        <v>307</v>
      </c>
      <c r="B312" s="62" t="s">
        <v>513</v>
      </c>
      <c r="C312" s="63" t="s">
        <v>1218</v>
      </c>
      <c r="D312" s="63" t="s">
        <v>384</v>
      </c>
      <c r="E312" s="63" t="s">
        <v>1219</v>
      </c>
      <c r="F312" s="63" t="s">
        <v>842</v>
      </c>
      <c r="G312" s="63">
        <v>69635</v>
      </c>
      <c r="H312" s="63" t="s">
        <v>486</v>
      </c>
      <c r="I312" s="63" t="s">
        <v>385</v>
      </c>
      <c r="J312" s="63" t="s">
        <v>537</v>
      </c>
      <c r="K312" s="63" t="s">
        <v>538</v>
      </c>
      <c r="L312" s="63" t="s">
        <v>842</v>
      </c>
      <c r="M312" s="63" t="s">
        <v>1220</v>
      </c>
      <c r="N312" s="63" t="s">
        <v>843</v>
      </c>
      <c r="O312" s="63" t="s">
        <v>1220</v>
      </c>
      <c r="P312" s="63" t="s">
        <v>843</v>
      </c>
      <c r="Q312" s="63">
        <v>1</v>
      </c>
      <c r="R312" s="63" t="s">
        <v>844</v>
      </c>
      <c r="S312" s="63" t="s">
        <v>523</v>
      </c>
      <c r="T312" s="63" t="s">
        <v>524</v>
      </c>
      <c r="U312" s="63" t="s">
        <v>525</v>
      </c>
      <c r="V312" s="63" t="s">
        <v>526</v>
      </c>
      <c r="W312" s="63" t="s">
        <v>544</v>
      </c>
      <c r="X312" s="63" t="s">
        <v>537</v>
      </c>
      <c r="Y312" s="63">
        <v>63415466</v>
      </c>
      <c r="Z312" s="63" t="s">
        <v>486</v>
      </c>
      <c r="AA312" s="63">
        <v>63415466</v>
      </c>
      <c r="AB312" s="64">
        <v>44149</v>
      </c>
      <c r="AC312" s="64">
        <v>44224</v>
      </c>
      <c r="AD312" s="64">
        <v>44239.995995370373</v>
      </c>
      <c r="AE312" s="63" t="s">
        <v>834</v>
      </c>
      <c r="AF312" s="63" t="s">
        <v>596</v>
      </c>
      <c r="AG312" s="63" t="s">
        <v>45</v>
      </c>
      <c r="AH312" s="64">
        <v>44292.852083333331</v>
      </c>
      <c r="AI312" s="64">
        <v>44292.849490740744</v>
      </c>
      <c r="AJ312" s="64" t="s">
        <v>486</v>
      </c>
      <c r="AK312" s="27"/>
      <c r="AL312" s="27"/>
      <c r="AM312" s="24" t="str">
        <f>IF(AG312="","",IFERROR(VLOOKUP($AG312,Listas!$C$1:$D$1000,2,0),"No existe"))</f>
        <v>ACTUACIONES</v>
      </c>
      <c r="AN312" s="3">
        <f>IF(OR(AH312="",AI312=""),0,NETWORKDAYS.INTL(AH312,AI312,1,Listas!$A$2:$A$19)-1)</f>
        <v>0</v>
      </c>
      <c r="AO312" s="16" t="str">
        <f>IF(OR(AM312="",AM312="No existe"),"No",IF(AN312&gt;=VLOOKUP(AM312,Tabla!$C$5:$I$23,7,0),"Si","No"))</f>
        <v>No</v>
      </c>
      <c r="AP312" s="3">
        <f>IF(OR(AM312="",AM312="No existe"),0,IF(AN312=0,0,IF(AN312&gt;=VLOOKUP(AM312,Tabla!$C$5:$I$23,7,0),AN312-VLOOKUP(AM312,Tabla!$C$5:$I$23,7,0),0)+1))</f>
        <v>0</v>
      </c>
      <c r="AQ312" s="4">
        <f t="shared" si="37"/>
        <v>0</v>
      </c>
      <c r="AR312" s="4">
        <f t="shared" si="38"/>
        <v>0</v>
      </c>
      <c r="AS312" s="4">
        <f t="shared" si="39"/>
        <v>0</v>
      </c>
      <c r="AT312" s="4">
        <f t="shared" si="40"/>
        <v>0</v>
      </c>
      <c r="AU312" s="4">
        <f t="shared" si="41"/>
        <v>0</v>
      </c>
      <c r="AV312" s="4">
        <f t="shared" si="42"/>
        <v>0</v>
      </c>
      <c r="AW312" s="4"/>
      <c r="AX312" s="4"/>
      <c r="AY312" s="4">
        <f t="shared" si="43"/>
        <v>0</v>
      </c>
      <c r="AZ312" s="5">
        <v>37080</v>
      </c>
      <c r="BA312" s="6">
        <f t="shared" si="44"/>
        <v>0</v>
      </c>
      <c r="BB312" s="3">
        <f>IF(OR(AM312="",AM312="No existe"),0,IF(AP312&lt;=VLOOKUP(AM312,Tabla!$C$5:$I$23,2,0),1,2))</f>
        <v>1</v>
      </c>
    </row>
    <row r="313" spans="1:54" ht="15.75" hidden="1">
      <c r="A313" s="13">
        <f t="shared" si="45"/>
        <v>308</v>
      </c>
      <c r="B313" s="62" t="s">
        <v>1327</v>
      </c>
      <c r="C313" s="63" t="s">
        <v>1328</v>
      </c>
      <c r="D313" s="63" t="s">
        <v>384</v>
      </c>
      <c r="E313" s="63" t="s">
        <v>1329</v>
      </c>
      <c r="F313" s="63" t="s">
        <v>1330</v>
      </c>
      <c r="G313" s="63">
        <v>33590</v>
      </c>
      <c r="H313" s="63" t="s">
        <v>486</v>
      </c>
      <c r="I313" s="63" t="s">
        <v>385</v>
      </c>
      <c r="J313" s="63" t="s">
        <v>542</v>
      </c>
      <c r="K313" s="63" t="s">
        <v>543</v>
      </c>
      <c r="L313" s="63" t="s">
        <v>1330</v>
      </c>
      <c r="M313" s="63" t="s">
        <v>1331</v>
      </c>
      <c r="N313" s="63" t="s">
        <v>1332</v>
      </c>
      <c r="O313" s="63" t="s">
        <v>1331</v>
      </c>
      <c r="P313" s="63" t="s">
        <v>1332</v>
      </c>
      <c r="Q313" s="63">
        <v>1</v>
      </c>
      <c r="R313" s="63" t="s">
        <v>665</v>
      </c>
      <c r="S313" s="63" t="s">
        <v>523</v>
      </c>
      <c r="T313" s="63" t="s">
        <v>524</v>
      </c>
      <c r="U313" s="63" t="s">
        <v>525</v>
      </c>
      <c r="V313" s="63" t="s">
        <v>542</v>
      </c>
      <c r="W313" s="63" t="s">
        <v>716</v>
      </c>
      <c r="X313" s="63" t="s">
        <v>542</v>
      </c>
      <c r="Y313" s="63">
        <v>5019502</v>
      </c>
      <c r="Z313" s="63">
        <v>4720837</v>
      </c>
      <c r="AA313" s="63">
        <v>5019502</v>
      </c>
      <c r="AB313" s="64">
        <v>42075</v>
      </c>
      <c r="AC313" s="64">
        <v>43216</v>
      </c>
      <c r="AD313" s="64">
        <v>43614.487199074072</v>
      </c>
      <c r="AE313" s="63" t="s">
        <v>717</v>
      </c>
      <c r="AF313" s="63" t="s">
        <v>596</v>
      </c>
      <c r="AG313" s="63" t="s">
        <v>45</v>
      </c>
      <c r="AH313" s="64">
        <v>44292.848611111112</v>
      </c>
      <c r="AI313" s="64">
        <v>44293.846087962964</v>
      </c>
      <c r="AJ313" s="64" t="s">
        <v>486</v>
      </c>
      <c r="AK313" s="27"/>
      <c r="AL313" s="27"/>
      <c r="AM313" s="24" t="str">
        <f>IF(AG313="","",IFERROR(VLOOKUP($AG313,Listas!$C$1:$D$1000,2,0),"No existe"))</f>
        <v>ACTUACIONES</v>
      </c>
      <c r="AN313" s="3">
        <f>IF(OR(AH313="",AI313=""),0,NETWORKDAYS.INTL(AH313,AI313,1,Listas!$A$2:$A$19)-1)</f>
        <v>1</v>
      </c>
      <c r="AO313" s="16" t="str">
        <f>IF(OR(AM313="",AM313="No existe"),"No",IF(AN313&gt;=VLOOKUP(AM313,Tabla!$C$5:$I$23,7,0),"Si","No"))</f>
        <v>No</v>
      </c>
      <c r="AP313" s="3">
        <f>IF(OR(AM313="",AM313="No existe"),0,IF(AN313=0,0,IF(AN313&gt;=VLOOKUP(AM313,Tabla!$C$5:$I$23,7,0),AN313-VLOOKUP(AM313,Tabla!$C$5:$I$23,7,0),0)+1))</f>
        <v>1</v>
      </c>
      <c r="AQ313" s="4">
        <f t="shared" si="37"/>
        <v>0</v>
      </c>
      <c r="AR313" s="4">
        <f t="shared" si="38"/>
        <v>0</v>
      </c>
      <c r="AS313" s="4">
        <f t="shared" si="39"/>
        <v>0</v>
      </c>
      <c r="AT313" s="4">
        <f t="shared" si="40"/>
        <v>0</v>
      </c>
      <c r="AU313" s="4">
        <f t="shared" si="41"/>
        <v>0</v>
      </c>
      <c r="AV313" s="4">
        <f t="shared" si="42"/>
        <v>0</v>
      </c>
      <c r="AW313" s="4"/>
      <c r="AX313" s="4"/>
      <c r="AY313" s="4">
        <f t="shared" si="43"/>
        <v>0</v>
      </c>
      <c r="AZ313" s="5">
        <v>37080</v>
      </c>
      <c r="BA313" s="6">
        <f t="shared" si="44"/>
        <v>0</v>
      </c>
      <c r="BB313" s="3">
        <f>IF(OR(AM313="",AM313="No existe"),0,IF(AP313&lt;=VLOOKUP(AM313,Tabla!$C$5:$I$23,2,0),1,2))</f>
        <v>1</v>
      </c>
    </row>
    <row r="314" spans="1:54" ht="15.75" hidden="1">
      <c r="A314" s="13">
        <f t="shared" si="45"/>
        <v>309</v>
      </c>
      <c r="B314" s="62" t="s">
        <v>979</v>
      </c>
      <c r="C314" s="63" t="s">
        <v>980</v>
      </c>
      <c r="D314" s="63" t="s">
        <v>385</v>
      </c>
      <c r="E314" s="63" t="s">
        <v>981</v>
      </c>
      <c r="F314" s="63" t="s">
        <v>982</v>
      </c>
      <c r="G314" s="63">
        <v>3877</v>
      </c>
      <c r="H314" s="63" t="s">
        <v>486</v>
      </c>
      <c r="I314" s="63" t="s">
        <v>385</v>
      </c>
      <c r="J314" s="63" t="s">
        <v>542</v>
      </c>
      <c r="K314" s="63" t="s">
        <v>543</v>
      </c>
      <c r="L314" s="63" t="s">
        <v>982</v>
      </c>
      <c r="M314" s="63" t="s">
        <v>983</v>
      </c>
      <c r="N314" s="63" t="s">
        <v>984</v>
      </c>
      <c r="O314" s="63" t="s">
        <v>983</v>
      </c>
      <c r="P314" s="63" t="s">
        <v>984</v>
      </c>
      <c r="Q314" s="63">
        <v>1</v>
      </c>
      <c r="R314" s="63" t="s">
        <v>547</v>
      </c>
      <c r="S314" s="63" t="s">
        <v>523</v>
      </c>
      <c r="T314" s="63" t="s">
        <v>524</v>
      </c>
      <c r="U314" s="63" t="s">
        <v>525</v>
      </c>
      <c r="V314" s="63" t="s">
        <v>542</v>
      </c>
      <c r="W314" s="63" t="s">
        <v>544</v>
      </c>
      <c r="X314" s="63" t="s">
        <v>542</v>
      </c>
      <c r="Y314" s="63">
        <v>11961226</v>
      </c>
      <c r="Z314" s="63">
        <v>12139390</v>
      </c>
      <c r="AA314" s="63">
        <v>11961226</v>
      </c>
      <c r="AB314" s="64">
        <v>42307</v>
      </c>
      <c r="AC314" s="64">
        <v>42492</v>
      </c>
      <c r="AD314" s="64">
        <v>43436.244699074072</v>
      </c>
      <c r="AE314" s="63" t="s">
        <v>588</v>
      </c>
      <c r="AF314" s="63" t="s">
        <v>535</v>
      </c>
      <c r="AG314" s="63" t="s">
        <v>45</v>
      </c>
      <c r="AH314" s="64">
        <v>44292.84375</v>
      </c>
      <c r="AI314" s="64">
        <v>44293.841122685182</v>
      </c>
      <c r="AJ314" s="64" t="s">
        <v>486</v>
      </c>
      <c r="AK314" s="27"/>
      <c r="AL314" s="27"/>
      <c r="AM314" s="24" t="str">
        <f>IF(AG314="","",IFERROR(VLOOKUP($AG314,Listas!$C$1:$D$1000,2,0),"No existe"))</f>
        <v>ACTUACIONES</v>
      </c>
      <c r="AN314" s="3">
        <f>IF(OR(AH314="",AI314=""),0,NETWORKDAYS.INTL(AH314,AI314,1,Listas!$A$2:$A$19)-1)</f>
        <v>1</v>
      </c>
      <c r="AO314" s="16" t="str">
        <f>IF(OR(AM314="",AM314="No existe"),"No",IF(AN314&gt;=VLOOKUP(AM314,Tabla!$C$5:$I$23,7,0),"Si","No"))</f>
        <v>No</v>
      </c>
      <c r="AP314" s="3">
        <f>IF(OR(AM314="",AM314="No existe"),0,IF(AN314=0,0,IF(AN314&gt;=VLOOKUP(AM314,Tabla!$C$5:$I$23,7,0),AN314-VLOOKUP(AM314,Tabla!$C$5:$I$23,7,0),0)+1))</f>
        <v>1</v>
      </c>
      <c r="AQ314" s="4">
        <f t="shared" si="37"/>
        <v>0</v>
      </c>
      <c r="AR314" s="4">
        <f t="shared" si="38"/>
        <v>0</v>
      </c>
      <c r="AS314" s="4">
        <f t="shared" si="39"/>
        <v>0</v>
      </c>
      <c r="AT314" s="4">
        <f t="shared" si="40"/>
        <v>0</v>
      </c>
      <c r="AU314" s="4">
        <f t="shared" si="41"/>
        <v>0</v>
      </c>
      <c r="AV314" s="4">
        <f t="shared" si="42"/>
        <v>0</v>
      </c>
      <c r="AW314" s="4"/>
      <c r="AX314" s="4"/>
      <c r="AY314" s="4">
        <f t="shared" si="43"/>
        <v>0</v>
      </c>
      <c r="AZ314" s="5">
        <v>37080</v>
      </c>
      <c r="BA314" s="6">
        <f t="shared" si="44"/>
        <v>0</v>
      </c>
      <c r="BB314" s="3">
        <f>IF(OR(AM314="",AM314="No existe"),0,IF(AP314&lt;=VLOOKUP(AM314,Tabla!$C$5:$I$23,2,0),1,2))</f>
        <v>1</v>
      </c>
    </row>
    <row r="315" spans="1:54" ht="15.75" hidden="1">
      <c r="A315" s="13">
        <f t="shared" si="45"/>
        <v>310</v>
      </c>
      <c r="B315" s="62" t="s">
        <v>417</v>
      </c>
      <c r="C315" s="63" t="s">
        <v>418</v>
      </c>
      <c r="D315" s="63" t="s">
        <v>385</v>
      </c>
      <c r="E315" s="63" t="s">
        <v>1246</v>
      </c>
      <c r="F315" s="63" t="s">
        <v>620</v>
      </c>
      <c r="G315" s="63">
        <v>12178</v>
      </c>
      <c r="H315" s="63" t="s">
        <v>486</v>
      </c>
      <c r="I315" s="63" t="s">
        <v>385</v>
      </c>
      <c r="J315" s="63" t="s">
        <v>542</v>
      </c>
      <c r="K315" s="63" t="s">
        <v>543</v>
      </c>
      <c r="L315" s="63" t="s">
        <v>620</v>
      </c>
      <c r="M315" s="63" t="s">
        <v>1247</v>
      </c>
      <c r="N315" s="63" t="s">
        <v>621</v>
      </c>
      <c r="O315" s="63" t="s">
        <v>1247</v>
      </c>
      <c r="P315" s="63" t="s">
        <v>621</v>
      </c>
      <c r="Q315" s="63">
        <v>1</v>
      </c>
      <c r="R315" s="63" t="s">
        <v>609</v>
      </c>
      <c r="S315" s="63" t="s">
        <v>523</v>
      </c>
      <c r="T315" s="63" t="s">
        <v>524</v>
      </c>
      <c r="U315" s="63" t="s">
        <v>525</v>
      </c>
      <c r="V315" s="63" t="s">
        <v>542</v>
      </c>
      <c r="W315" s="63" t="s">
        <v>544</v>
      </c>
      <c r="X315" s="63" t="s">
        <v>542</v>
      </c>
      <c r="Y315" s="63">
        <v>12796938</v>
      </c>
      <c r="Z315" s="63">
        <v>12866748</v>
      </c>
      <c r="AA315" s="63">
        <v>12796938</v>
      </c>
      <c r="AB315" s="64">
        <v>42061</v>
      </c>
      <c r="AC315" s="64">
        <v>42353</v>
      </c>
      <c r="AD315" s="64">
        <v>43440.838125000002</v>
      </c>
      <c r="AE315" s="63" t="s">
        <v>622</v>
      </c>
      <c r="AF315" s="63" t="s">
        <v>535</v>
      </c>
      <c r="AG315" s="63" t="s">
        <v>45</v>
      </c>
      <c r="AH315" s="64">
        <v>44292.840277777781</v>
      </c>
      <c r="AI315" s="64">
        <v>44293.837511574071</v>
      </c>
      <c r="AJ315" s="64" t="s">
        <v>486</v>
      </c>
      <c r="AK315" s="27"/>
      <c r="AL315" s="27"/>
      <c r="AM315" s="24" t="str">
        <f>IF(AG315="","",IFERROR(VLOOKUP($AG315,Listas!$C$1:$D$1000,2,0),"No existe"))</f>
        <v>ACTUACIONES</v>
      </c>
      <c r="AN315" s="3">
        <f>IF(OR(AH315="",AI315=""),0,NETWORKDAYS.INTL(AH315,AI315,1,Listas!$A$2:$A$19)-1)</f>
        <v>1</v>
      </c>
      <c r="AO315" s="16" t="str">
        <f>IF(OR(AM315="",AM315="No existe"),"No",IF(AN315&gt;=VLOOKUP(AM315,Tabla!$C$5:$I$23,7,0),"Si","No"))</f>
        <v>No</v>
      </c>
      <c r="AP315" s="3">
        <f>IF(OR(AM315="",AM315="No existe"),0,IF(AN315=0,0,IF(AN315&gt;=VLOOKUP(AM315,Tabla!$C$5:$I$23,7,0),AN315-VLOOKUP(AM315,Tabla!$C$5:$I$23,7,0),0)+1))</f>
        <v>1</v>
      </c>
      <c r="AQ315" s="4">
        <f t="shared" si="37"/>
        <v>0</v>
      </c>
      <c r="AR315" s="4">
        <f t="shared" si="38"/>
        <v>0</v>
      </c>
      <c r="AS315" s="4">
        <f t="shared" si="39"/>
        <v>0</v>
      </c>
      <c r="AT315" s="4">
        <f t="shared" si="40"/>
        <v>0</v>
      </c>
      <c r="AU315" s="4">
        <f t="shared" si="41"/>
        <v>0</v>
      </c>
      <c r="AV315" s="4">
        <f t="shared" si="42"/>
        <v>0</v>
      </c>
      <c r="AW315" s="4"/>
      <c r="AX315" s="4"/>
      <c r="AY315" s="4">
        <f t="shared" si="43"/>
        <v>0</v>
      </c>
      <c r="AZ315" s="5">
        <v>37080</v>
      </c>
      <c r="BA315" s="6">
        <f t="shared" si="44"/>
        <v>0</v>
      </c>
      <c r="BB315" s="3">
        <f>IF(OR(AM315="",AM315="No existe"),0,IF(AP315&lt;=VLOOKUP(AM315,Tabla!$C$5:$I$23,2,0),1,2))</f>
        <v>1</v>
      </c>
    </row>
    <row r="316" spans="1:54" ht="15.75" hidden="1">
      <c r="A316" s="13">
        <f t="shared" si="45"/>
        <v>311</v>
      </c>
      <c r="B316" s="62" t="s">
        <v>1455</v>
      </c>
      <c r="C316" s="63" t="s">
        <v>1456</v>
      </c>
      <c r="D316" s="63" t="s">
        <v>385</v>
      </c>
      <c r="E316" s="63" t="s">
        <v>1457</v>
      </c>
      <c r="F316" s="63" t="s">
        <v>1458</v>
      </c>
      <c r="G316" s="63">
        <v>3737</v>
      </c>
      <c r="H316" s="63" t="s">
        <v>486</v>
      </c>
      <c r="I316" s="63" t="s">
        <v>385</v>
      </c>
      <c r="J316" s="63" t="s">
        <v>542</v>
      </c>
      <c r="K316" s="63" t="s">
        <v>543</v>
      </c>
      <c r="L316" s="63" t="s">
        <v>1458</v>
      </c>
      <c r="M316" s="63" t="s">
        <v>1459</v>
      </c>
      <c r="N316" s="63" t="s">
        <v>1460</v>
      </c>
      <c r="O316" s="63" t="s">
        <v>1459</v>
      </c>
      <c r="P316" s="63" t="s">
        <v>1460</v>
      </c>
      <c r="Q316" s="63">
        <v>1</v>
      </c>
      <c r="R316" s="63" t="s">
        <v>547</v>
      </c>
      <c r="S316" s="63" t="s">
        <v>523</v>
      </c>
      <c r="T316" s="63" t="s">
        <v>524</v>
      </c>
      <c r="U316" s="63" t="s">
        <v>525</v>
      </c>
      <c r="V316" s="63" t="s">
        <v>542</v>
      </c>
      <c r="W316" s="63" t="s">
        <v>544</v>
      </c>
      <c r="X316" s="63" t="s">
        <v>542</v>
      </c>
      <c r="Y316" s="63">
        <v>1845172</v>
      </c>
      <c r="Z316" s="63">
        <v>1928794</v>
      </c>
      <c r="AA316" s="63">
        <v>1845172</v>
      </c>
      <c r="AB316" s="64">
        <v>42130</v>
      </c>
      <c r="AC316" s="64">
        <v>42198</v>
      </c>
      <c r="AD316" s="64">
        <v>43436.220659722225</v>
      </c>
      <c r="AE316" s="63" t="s">
        <v>572</v>
      </c>
      <c r="AF316" s="63" t="s">
        <v>535</v>
      </c>
      <c r="AG316" s="63" t="s">
        <v>37</v>
      </c>
      <c r="AH316" s="64">
        <v>44292.835416666669</v>
      </c>
      <c r="AI316" s="64">
        <v>44293.833148148151</v>
      </c>
      <c r="AJ316" s="64" t="s">
        <v>486</v>
      </c>
      <c r="AK316" s="27"/>
      <c r="AL316" s="27"/>
      <c r="AM316" s="24" t="str">
        <f>IF(AG316="","",IFERROR(VLOOKUP($AG316,Listas!$C$1:$D$1000,2,0),"No existe"))</f>
        <v>ACTUACIONES</v>
      </c>
      <c r="AN316" s="3">
        <f>IF(OR(AH316="",AI316=""),0,NETWORKDAYS.INTL(AH316,AI316,1,Listas!$A$2:$A$19)-1)</f>
        <v>1</v>
      </c>
      <c r="AO316" s="16" t="str">
        <f>IF(OR(AM316="",AM316="No existe"),"No",IF(AN316&gt;=VLOOKUP(AM316,Tabla!$C$5:$I$23,7,0),"Si","No"))</f>
        <v>No</v>
      </c>
      <c r="AP316" s="3">
        <f>IF(OR(AM316="",AM316="No existe"),0,IF(AN316=0,0,IF(AN316&gt;=VLOOKUP(AM316,Tabla!$C$5:$I$23,7,0),AN316-VLOOKUP(AM316,Tabla!$C$5:$I$23,7,0),0)+1))</f>
        <v>1</v>
      </c>
      <c r="AQ316" s="4">
        <f t="shared" si="37"/>
        <v>0</v>
      </c>
      <c r="AR316" s="4">
        <f t="shared" si="38"/>
        <v>0</v>
      </c>
      <c r="AS316" s="4">
        <f t="shared" si="39"/>
        <v>0</v>
      </c>
      <c r="AT316" s="4">
        <f t="shared" si="40"/>
        <v>0</v>
      </c>
      <c r="AU316" s="4">
        <f t="shared" si="41"/>
        <v>0</v>
      </c>
      <c r="AV316" s="4">
        <f t="shared" si="42"/>
        <v>0</v>
      </c>
      <c r="AW316" s="4"/>
      <c r="AX316" s="4"/>
      <c r="AY316" s="4">
        <f t="shared" si="43"/>
        <v>0</v>
      </c>
      <c r="AZ316" s="5">
        <v>37080</v>
      </c>
      <c r="BA316" s="6">
        <f t="shared" si="44"/>
        <v>0</v>
      </c>
      <c r="BB316" s="3">
        <f>IF(OR(AM316="",AM316="No existe"),0,IF(AP316&lt;=VLOOKUP(AM316,Tabla!$C$5:$I$23,2,0),1,2))</f>
        <v>1</v>
      </c>
    </row>
    <row r="317" spans="1:54" ht="15.75" hidden="1">
      <c r="A317" s="13">
        <f t="shared" si="45"/>
        <v>312</v>
      </c>
      <c r="B317" s="62" t="s">
        <v>1455</v>
      </c>
      <c r="C317" s="63" t="s">
        <v>1456</v>
      </c>
      <c r="D317" s="63" t="s">
        <v>385</v>
      </c>
      <c r="E317" s="63" t="s">
        <v>1457</v>
      </c>
      <c r="F317" s="63" t="s">
        <v>1458</v>
      </c>
      <c r="G317" s="63">
        <v>3737</v>
      </c>
      <c r="H317" s="63" t="s">
        <v>486</v>
      </c>
      <c r="I317" s="63" t="s">
        <v>385</v>
      </c>
      <c r="J317" s="63" t="s">
        <v>542</v>
      </c>
      <c r="K317" s="63" t="s">
        <v>543</v>
      </c>
      <c r="L317" s="63" t="s">
        <v>1458</v>
      </c>
      <c r="M317" s="63" t="s">
        <v>1459</v>
      </c>
      <c r="N317" s="63" t="s">
        <v>1460</v>
      </c>
      <c r="O317" s="63" t="s">
        <v>1459</v>
      </c>
      <c r="P317" s="63" t="s">
        <v>1460</v>
      </c>
      <c r="Q317" s="63">
        <v>1</v>
      </c>
      <c r="R317" s="63" t="s">
        <v>547</v>
      </c>
      <c r="S317" s="63" t="s">
        <v>523</v>
      </c>
      <c r="T317" s="63" t="s">
        <v>524</v>
      </c>
      <c r="U317" s="63" t="s">
        <v>525</v>
      </c>
      <c r="V317" s="63" t="s">
        <v>542</v>
      </c>
      <c r="W317" s="63" t="s">
        <v>544</v>
      </c>
      <c r="X317" s="63" t="s">
        <v>542</v>
      </c>
      <c r="Y317" s="63">
        <v>1845172</v>
      </c>
      <c r="Z317" s="63">
        <v>1928794</v>
      </c>
      <c r="AA317" s="63">
        <v>1845172</v>
      </c>
      <c r="AB317" s="64">
        <v>42130</v>
      </c>
      <c r="AC317" s="64">
        <v>42198</v>
      </c>
      <c r="AD317" s="64">
        <v>43436.220659722225</v>
      </c>
      <c r="AE317" s="63" t="s">
        <v>572</v>
      </c>
      <c r="AF317" s="63" t="s">
        <v>535</v>
      </c>
      <c r="AG317" s="63" t="s">
        <v>45</v>
      </c>
      <c r="AH317" s="64">
        <v>44292.834722222222</v>
      </c>
      <c r="AI317" s="64">
        <v>44293.831979166665</v>
      </c>
      <c r="AJ317" s="64" t="s">
        <v>486</v>
      </c>
      <c r="AK317" s="27"/>
      <c r="AL317" s="27"/>
      <c r="AM317" s="24" t="str">
        <f>IF(AG317="","",IFERROR(VLOOKUP($AG317,Listas!$C$1:$D$1000,2,0),"No existe"))</f>
        <v>ACTUACIONES</v>
      </c>
      <c r="AN317" s="3">
        <f>IF(OR(AH317="",AI317=""),0,NETWORKDAYS.INTL(AH317,AI317,1,Listas!$A$2:$A$19)-1)</f>
        <v>1</v>
      </c>
      <c r="AO317" s="16" t="str">
        <f>IF(OR(AM317="",AM317="No existe"),"No",IF(AN317&gt;=VLOOKUP(AM317,Tabla!$C$5:$I$23,7,0),"Si","No"))</f>
        <v>No</v>
      </c>
      <c r="AP317" s="3">
        <f>IF(OR(AM317="",AM317="No existe"),0,IF(AN317=0,0,IF(AN317&gt;=VLOOKUP(AM317,Tabla!$C$5:$I$23,7,0),AN317-VLOOKUP(AM317,Tabla!$C$5:$I$23,7,0),0)+1))</f>
        <v>1</v>
      </c>
      <c r="AQ317" s="4">
        <f t="shared" si="37"/>
        <v>0</v>
      </c>
      <c r="AR317" s="4">
        <f t="shared" si="38"/>
        <v>0</v>
      </c>
      <c r="AS317" s="4">
        <f t="shared" si="39"/>
        <v>0</v>
      </c>
      <c r="AT317" s="4">
        <f t="shared" si="40"/>
        <v>0</v>
      </c>
      <c r="AU317" s="4">
        <f t="shared" si="41"/>
        <v>0</v>
      </c>
      <c r="AV317" s="4">
        <f t="shared" si="42"/>
        <v>0</v>
      </c>
      <c r="AW317" s="4"/>
      <c r="AX317" s="4"/>
      <c r="AY317" s="4">
        <f t="shared" si="43"/>
        <v>0</v>
      </c>
      <c r="AZ317" s="5">
        <v>37080</v>
      </c>
      <c r="BA317" s="6">
        <f t="shared" si="44"/>
        <v>0</v>
      </c>
      <c r="BB317" s="3">
        <f>IF(OR(AM317="",AM317="No existe"),0,IF(AP317&lt;=VLOOKUP(AM317,Tabla!$C$5:$I$23,2,0),1,2))</f>
        <v>1</v>
      </c>
    </row>
    <row r="318" spans="1:54" ht="15.75" hidden="1">
      <c r="A318" s="13">
        <f t="shared" si="45"/>
        <v>313</v>
      </c>
      <c r="B318" s="62" t="s">
        <v>476</v>
      </c>
      <c r="C318" s="63" t="s">
        <v>477</v>
      </c>
      <c r="D318" s="63" t="s">
        <v>384</v>
      </c>
      <c r="E318" s="63" t="s">
        <v>1578</v>
      </c>
      <c r="F318" s="63" t="s">
        <v>750</v>
      </c>
      <c r="G318" s="63">
        <v>35418</v>
      </c>
      <c r="H318" s="63" t="s">
        <v>486</v>
      </c>
      <c r="I318" s="63" t="s">
        <v>751</v>
      </c>
      <c r="J318" s="63" t="s">
        <v>752</v>
      </c>
      <c r="K318" s="63" t="s">
        <v>486</v>
      </c>
      <c r="L318" s="63" t="s">
        <v>750</v>
      </c>
      <c r="M318" s="63" t="s">
        <v>1579</v>
      </c>
      <c r="N318" s="63" t="s">
        <v>753</v>
      </c>
      <c r="O318" s="63" t="s">
        <v>1579</v>
      </c>
      <c r="P318" s="63" t="s">
        <v>753</v>
      </c>
      <c r="Q318" s="63">
        <v>1</v>
      </c>
      <c r="R318" s="63" t="s">
        <v>634</v>
      </c>
      <c r="S318" s="63" t="s">
        <v>523</v>
      </c>
      <c r="T318" s="63" t="s">
        <v>524</v>
      </c>
      <c r="U318" s="63" t="s">
        <v>525</v>
      </c>
      <c r="V318" s="63" t="s">
        <v>565</v>
      </c>
      <c r="W318" s="63" t="s">
        <v>566</v>
      </c>
      <c r="X318" s="63" t="s">
        <v>752</v>
      </c>
      <c r="Y318" s="63">
        <v>17390436</v>
      </c>
      <c r="Z318" s="63">
        <v>0</v>
      </c>
      <c r="AA318" s="63">
        <v>17390436</v>
      </c>
      <c r="AB318" s="64">
        <v>43622</v>
      </c>
      <c r="AC318" s="64">
        <v>43655</v>
      </c>
      <c r="AD318" s="64">
        <v>43683.36614583333</v>
      </c>
      <c r="AE318" s="63" t="s">
        <v>749</v>
      </c>
      <c r="AF318" s="63" t="s">
        <v>528</v>
      </c>
      <c r="AG318" s="63" t="s">
        <v>529</v>
      </c>
      <c r="AH318" s="64">
        <v>44292.827777777777</v>
      </c>
      <c r="AI318" s="64">
        <v>44293.82503472222</v>
      </c>
      <c r="AJ318" s="64" t="s">
        <v>486</v>
      </c>
      <c r="AK318" s="27"/>
      <c r="AL318" s="27"/>
      <c r="AM318" s="24" t="str">
        <f>IF(AG318="","",IFERROR(VLOOKUP($AG318,Listas!$C$1:$D$1000,2,0),"No existe"))</f>
        <v>No existe</v>
      </c>
      <c r="AN318" s="3">
        <f>IF(OR(AH318="",AI318=""),0,NETWORKDAYS.INTL(AH318,AI318,1,Listas!$A$2:$A$19)-1)</f>
        <v>1</v>
      </c>
      <c r="AO318" s="16" t="str">
        <f>IF(OR(AM318="",AM318="No existe"),"No",IF(AN318&gt;=VLOOKUP(AM318,Tabla!$C$5:$I$23,7,0),"Si","No"))</f>
        <v>No</v>
      </c>
      <c r="AP318" s="3">
        <f>IF(OR(AM318="",AM318="No existe"),0,IF(AN318=0,0,IF(AN318&gt;=VLOOKUP(AM318,Tabla!$C$5:$I$23,7,0),AN318-VLOOKUP(AM318,Tabla!$C$5:$I$23,7,0),0)+1))</f>
        <v>0</v>
      </c>
      <c r="AQ318" s="4">
        <f t="shared" si="37"/>
        <v>0</v>
      </c>
      <c r="AR318" s="4">
        <f t="shared" si="38"/>
        <v>0</v>
      </c>
      <c r="AS318" s="4">
        <f t="shared" si="39"/>
        <v>0</v>
      </c>
      <c r="AT318" s="4">
        <f t="shared" si="40"/>
        <v>0</v>
      </c>
      <c r="AU318" s="4">
        <f t="shared" si="41"/>
        <v>0</v>
      </c>
      <c r="AV318" s="4">
        <f t="shared" si="42"/>
        <v>0</v>
      </c>
      <c r="AW318" s="4"/>
      <c r="AX318" s="4"/>
      <c r="AY318" s="4">
        <f t="shared" si="43"/>
        <v>0</v>
      </c>
      <c r="AZ318" s="5">
        <v>37080</v>
      </c>
      <c r="BA318" s="6">
        <f t="shared" si="44"/>
        <v>0</v>
      </c>
      <c r="BB318" s="3">
        <f>IF(OR(AM318="",AM318="No existe"),0,IF(AP318&lt;=VLOOKUP(AM318,Tabla!$C$5:$I$23,2,0),1,2))</f>
        <v>0</v>
      </c>
    </row>
    <row r="319" spans="1:54" ht="15.75" hidden="1">
      <c r="A319" s="13">
        <f t="shared" si="45"/>
        <v>314</v>
      </c>
      <c r="B319" s="62" t="s">
        <v>1971</v>
      </c>
      <c r="C319" s="63" t="s">
        <v>1972</v>
      </c>
      <c r="D319" s="63" t="s">
        <v>385</v>
      </c>
      <c r="E319" s="63" t="s">
        <v>1973</v>
      </c>
      <c r="F319" s="63" t="s">
        <v>1974</v>
      </c>
      <c r="G319" s="63">
        <v>12409</v>
      </c>
      <c r="H319" s="63" t="s">
        <v>486</v>
      </c>
      <c r="I319" s="63" t="s">
        <v>385</v>
      </c>
      <c r="J319" s="63" t="s">
        <v>542</v>
      </c>
      <c r="K319" s="63" t="s">
        <v>543</v>
      </c>
      <c r="L319" s="63" t="s">
        <v>1974</v>
      </c>
      <c r="M319" s="63" t="s">
        <v>1975</v>
      </c>
      <c r="N319" s="63" t="s">
        <v>1976</v>
      </c>
      <c r="O319" s="63" t="s">
        <v>1975</v>
      </c>
      <c r="P319" s="63" t="s">
        <v>1976</v>
      </c>
      <c r="Q319" s="63">
        <v>1</v>
      </c>
      <c r="R319" s="63" t="s">
        <v>1546</v>
      </c>
      <c r="S319" s="63" t="s">
        <v>523</v>
      </c>
      <c r="T319" s="63" t="s">
        <v>524</v>
      </c>
      <c r="U319" s="63" t="s">
        <v>525</v>
      </c>
      <c r="V319" s="63" t="s">
        <v>542</v>
      </c>
      <c r="W319" s="63" t="s">
        <v>544</v>
      </c>
      <c r="X319" s="63" t="s">
        <v>542</v>
      </c>
      <c r="Y319" s="63">
        <v>18974301</v>
      </c>
      <c r="Z319" s="63">
        <v>18165221</v>
      </c>
      <c r="AA319" s="63">
        <v>18974301</v>
      </c>
      <c r="AB319" s="64">
        <v>42992</v>
      </c>
      <c r="AC319" s="64">
        <v>42776</v>
      </c>
      <c r="AD319" s="64">
        <v>43440.855497685188</v>
      </c>
      <c r="AE319" s="63" t="s">
        <v>671</v>
      </c>
      <c r="AF319" s="63" t="s">
        <v>535</v>
      </c>
      <c r="AG319" s="63" t="s">
        <v>529</v>
      </c>
      <c r="AH319" s="64">
        <v>44292.824999999997</v>
      </c>
      <c r="AI319" s="64">
        <v>44293.822071759256</v>
      </c>
      <c r="AJ319" s="64" t="s">
        <v>486</v>
      </c>
      <c r="AK319" s="27"/>
      <c r="AL319" s="27"/>
      <c r="AM319" s="24" t="str">
        <f>IF(AG319="","",IFERROR(VLOOKUP($AG319,Listas!$C$1:$D$1000,2,0),"No existe"))</f>
        <v>No existe</v>
      </c>
      <c r="AN319" s="3">
        <f>IF(OR(AH319="",AI319=""),0,NETWORKDAYS.INTL(AH319,AI319,1,Listas!$A$2:$A$19)-1)</f>
        <v>1</v>
      </c>
      <c r="AO319" s="16" t="str">
        <f>IF(OR(AM319="",AM319="No existe"),"No",IF(AN319&gt;=VLOOKUP(AM319,Tabla!$C$5:$I$23,7,0),"Si","No"))</f>
        <v>No</v>
      </c>
      <c r="AP319" s="3">
        <f>IF(OR(AM319="",AM319="No existe"),0,IF(AN319=0,0,IF(AN319&gt;=VLOOKUP(AM319,Tabla!$C$5:$I$23,7,0),AN319-VLOOKUP(AM319,Tabla!$C$5:$I$23,7,0),0)+1))</f>
        <v>0</v>
      </c>
      <c r="AQ319" s="4">
        <f t="shared" si="37"/>
        <v>0</v>
      </c>
      <c r="AR319" s="4">
        <f t="shared" si="38"/>
        <v>0</v>
      </c>
      <c r="AS319" s="4">
        <f t="shared" si="39"/>
        <v>0</v>
      </c>
      <c r="AT319" s="4">
        <f t="shared" si="40"/>
        <v>0</v>
      </c>
      <c r="AU319" s="4">
        <f t="shared" si="41"/>
        <v>0</v>
      </c>
      <c r="AV319" s="4">
        <f t="shared" si="42"/>
        <v>0</v>
      </c>
      <c r="AW319" s="4"/>
      <c r="AX319" s="4"/>
      <c r="AY319" s="4">
        <f t="shared" si="43"/>
        <v>0</v>
      </c>
      <c r="AZ319" s="5">
        <v>37080</v>
      </c>
      <c r="BA319" s="6">
        <f t="shared" si="44"/>
        <v>0</v>
      </c>
      <c r="BB319" s="3">
        <f>IF(OR(AM319="",AM319="No existe"),0,IF(AP319&lt;=VLOOKUP(AM319,Tabla!$C$5:$I$23,2,0),1,2))</f>
        <v>0</v>
      </c>
    </row>
    <row r="320" spans="1:54" ht="15.75" hidden="1">
      <c r="A320" s="13">
        <f t="shared" si="45"/>
        <v>315</v>
      </c>
      <c r="B320" s="62" t="s">
        <v>2265</v>
      </c>
      <c r="C320" s="63" t="s">
        <v>2266</v>
      </c>
      <c r="D320" s="63" t="s">
        <v>384</v>
      </c>
      <c r="E320" s="63" t="s">
        <v>2267</v>
      </c>
      <c r="F320" s="63" t="s">
        <v>2268</v>
      </c>
      <c r="G320" s="63">
        <v>19120</v>
      </c>
      <c r="H320" s="63" t="s">
        <v>486</v>
      </c>
      <c r="I320" s="63" t="s">
        <v>385</v>
      </c>
      <c r="J320" s="63" t="s">
        <v>577</v>
      </c>
      <c r="K320" s="63" t="s">
        <v>678</v>
      </c>
      <c r="L320" s="63" t="s">
        <v>2268</v>
      </c>
      <c r="M320" s="63" t="s">
        <v>2269</v>
      </c>
      <c r="N320" s="63" t="s">
        <v>2270</v>
      </c>
      <c r="O320" s="63" t="s">
        <v>2271</v>
      </c>
      <c r="P320" s="63" t="s">
        <v>2272</v>
      </c>
      <c r="Q320" s="63">
        <v>2</v>
      </c>
      <c r="R320" s="63" t="s">
        <v>540</v>
      </c>
      <c r="S320" s="63" t="s">
        <v>523</v>
      </c>
      <c r="T320" s="63" t="s">
        <v>524</v>
      </c>
      <c r="U320" s="63" t="s">
        <v>525</v>
      </c>
      <c r="V320" s="63" t="s">
        <v>526</v>
      </c>
      <c r="W320" s="63" t="s">
        <v>544</v>
      </c>
      <c r="X320" s="63" t="s">
        <v>577</v>
      </c>
      <c r="Y320" s="63">
        <v>48000000</v>
      </c>
      <c r="Z320" s="63">
        <v>47773272</v>
      </c>
      <c r="AA320" s="63">
        <v>48000000</v>
      </c>
      <c r="AB320" s="64">
        <v>42535</v>
      </c>
      <c r="AC320" s="64">
        <v>42578</v>
      </c>
      <c r="AD320" s="64">
        <v>43441.359212962961</v>
      </c>
      <c r="AE320" s="63" t="s">
        <v>705</v>
      </c>
      <c r="AF320" s="63" t="s">
        <v>528</v>
      </c>
      <c r="AG320" s="63" t="s">
        <v>583</v>
      </c>
      <c r="AH320" s="64">
        <v>44292.822916666664</v>
      </c>
      <c r="AI320" s="64">
        <v>44293.8203125</v>
      </c>
      <c r="AJ320" s="64" t="s">
        <v>486</v>
      </c>
      <c r="AK320" s="27"/>
      <c r="AL320" s="27"/>
      <c r="AM320" s="24" t="str">
        <f>IF(AG320="","",IFERROR(VLOOKUP($AG320,Listas!$C$1:$D$1000,2,0),"No existe"))</f>
        <v>No existe</v>
      </c>
      <c r="AN320" s="3">
        <f>IF(OR(AH320="",AI320=""),0,NETWORKDAYS.INTL(AH320,AI320,1,Listas!$A$2:$A$19)-1)</f>
        <v>1</v>
      </c>
      <c r="AO320" s="16" t="str">
        <f>IF(OR(AM320="",AM320="No existe"),"No",IF(AN320&gt;=VLOOKUP(AM320,Tabla!$C$5:$I$23,7,0),"Si","No"))</f>
        <v>No</v>
      </c>
      <c r="AP320" s="3">
        <f>IF(OR(AM320="",AM320="No existe"),0,IF(AN320=0,0,IF(AN320&gt;=VLOOKUP(AM320,Tabla!$C$5:$I$23,7,0),AN320-VLOOKUP(AM320,Tabla!$C$5:$I$23,7,0),0)+1))</f>
        <v>0</v>
      </c>
      <c r="AQ320" s="4">
        <f t="shared" si="37"/>
        <v>0</v>
      </c>
      <c r="AR320" s="4">
        <f t="shared" si="38"/>
        <v>0</v>
      </c>
      <c r="AS320" s="4">
        <f t="shared" si="39"/>
        <v>0</v>
      </c>
      <c r="AT320" s="4">
        <f t="shared" si="40"/>
        <v>0</v>
      </c>
      <c r="AU320" s="4">
        <f t="shared" si="41"/>
        <v>0</v>
      </c>
      <c r="AV320" s="4">
        <f t="shared" si="42"/>
        <v>0</v>
      </c>
      <c r="AW320" s="4"/>
      <c r="AX320" s="4"/>
      <c r="AY320" s="4">
        <f t="shared" si="43"/>
        <v>0</v>
      </c>
      <c r="AZ320" s="5">
        <v>37080</v>
      </c>
      <c r="BA320" s="6">
        <f t="shared" si="44"/>
        <v>0</v>
      </c>
      <c r="BB320" s="3">
        <f>IF(OR(AM320="",AM320="No existe"),0,IF(AP320&lt;=VLOOKUP(AM320,Tabla!$C$5:$I$23,2,0),1,2))</f>
        <v>0</v>
      </c>
    </row>
    <row r="321" spans="1:54" ht="15.75" hidden="1">
      <c r="A321" s="13">
        <f t="shared" si="45"/>
        <v>316</v>
      </c>
      <c r="B321" s="62" t="s">
        <v>904</v>
      </c>
      <c r="C321" s="63" t="s">
        <v>905</v>
      </c>
      <c r="D321" s="63" t="s">
        <v>385</v>
      </c>
      <c r="E321" s="63" t="s">
        <v>906</v>
      </c>
      <c r="F321" s="63" t="s">
        <v>907</v>
      </c>
      <c r="G321" s="63">
        <v>3849</v>
      </c>
      <c r="H321" s="63" t="s">
        <v>486</v>
      </c>
      <c r="I321" s="63" t="s">
        <v>385</v>
      </c>
      <c r="J321" s="63" t="s">
        <v>542</v>
      </c>
      <c r="K321" s="63" t="s">
        <v>543</v>
      </c>
      <c r="L321" s="63" t="s">
        <v>907</v>
      </c>
      <c r="M321" s="63" t="s">
        <v>908</v>
      </c>
      <c r="N321" s="63" t="s">
        <v>909</v>
      </c>
      <c r="O321" s="63" t="s">
        <v>908</v>
      </c>
      <c r="P321" s="63" t="s">
        <v>909</v>
      </c>
      <c r="Q321" s="63">
        <v>1</v>
      </c>
      <c r="R321" s="63" t="s">
        <v>547</v>
      </c>
      <c r="S321" s="63" t="s">
        <v>523</v>
      </c>
      <c r="T321" s="63" t="s">
        <v>524</v>
      </c>
      <c r="U321" s="63" t="s">
        <v>525</v>
      </c>
      <c r="V321" s="63" t="s">
        <v>542</v>
      </c>
      <c r="W321" s="63" t="s">
        <v>544</v>
      </c>
      <c r="X321" s="63" t="s">
        <v>542</v>
      </c>
      <c r="Y321" s="63">
        <v>36480942</v>
      </c>
      <c r="Z321" s="63">
        <v>36339659</v>
      </c>
      <c r="AA321" s="63">
        <v>36480942</v>
      </c>
      <c r="AB321" s="64">
        <v>42103</v>
      </c>
      <c r="AC321" s="64">
        <v>42489</v>
      </c>
      <c r="AD321" s="64">
        <v>43436.238645833335</v>
      </c>
      <c r="AE321" s="63" t="s">
        <v>588</v>
      </c>
      <c r="AF321" s="63" t="s">
        <v>535</v>
      </c>
      <c r="AG321" s="63" t="s">
        <v>37</v>
      </c>
      <c r="AH321" s="64">
        <v>44292.779861111114</v>
      </c>
      <c r="AI321" s="64">
        <v>44292.77715277778</v>
      </c>
      <c r="AJ321" s="64" t="s">
        <v>486</v>
      </c>
      <c r="AK321" s="27"/>
      <c r="AL321" s="27"/>
      <c r="AM321" s="24" t="str">
        <f>IF(AG321="","",IFERROR(VLOOKUP($AG321,Listas!$C$1:$D$1000,2,0),"No existe"))</f>
        <v>ACTUACIONES</v>
      </c>
      <c r="AN321" s="3">
        <f>IF(OR(AH321="",AI321=""),0,NETWORKDAYS.INTL(AH321,AI321,1,Listas!$A$2:$A$19)-1)</f>
        <v>0</v>
      </c>
      <c r="AO321" s="16" t="str">
        <f>IF(OR(AM321="",AM321="No existe"),"No",IF(AN321&gt;=VLOOKUP(AM321,Tabla!$C$5:$I$23,7,0),"Si","No"))</f>
        <v>No</v>
      </c>
      <c r="AP321" s="3">
        <f>IF(OR(AM321="",AM321="No existe"),0,IF(AN321=0,0,IF(AN321&gt;=VLOOKUP(AM321,Tabla!$C$5:$I$23,7,0),AN321-VLOOKUP(AM321,Tabla!$C$5:$I$23,7,0),0)+1))</f>
        <v>0</v>
      </c>
      <c r="AQ321" s="4">
        <f t="shared" si="37"/>
        <v>0</v>
      </c>
      <c r="AR321" s="4">
        <f t="shared" si="38"/>
        <v>0</v>
      </c>
      <c r="AS321" s="4">
        <f t="shared" si="39"/>
        <v>0</v>
      </c>
      <c r="AT321" s="4">
        <f t="shared" si="40"/>
        <v>0</v>
      </c>
      <c r="AU321" s="4">
        <f t="shared" si="41"/>
        <v>0</v>
      </c>
      <c r="AV321" s="4">
        <f t="shared" si="42"/>
        <v>0</v>
      </c>
      <c r="AW321" s="4"/>
      <c r="AX321" s="4"/>
      <c r="AY321" s="4">
        <f t="shared" si="43"/>
        <v>0</v>
      </c>
      <c r="AZ321" s="5">
        <v>37080</v>
      </c>
      <c r="BA321" s="6">
        <f t="shared" si="44"/>
        <v>0</v>
      </c>
      <c r="BB321" s="3">
        <f>IF(OR(AM321="",AM321="No existe"),0,IF(AP321&lt;=VLOOKUP(AM321,Tabla!$C$5:$I$23,2,0),1,2))</f>
        <v>1</v>
      </c>
    </row>
    <row r="322" spans="1:54" ht="15.75" hidden="1">
      <c r="A322" s="13">
        <f t="shared" si="45"/>
        <v>317</v>
      </c>
      <c r="B322" s="62" t="s">
        <v>474</v>
      </c>
      <c r="C322" s="63" t="s">
        <v>475</v>
      </c>
      <c r="D322" s="63" t="s">
        <v>384</v>
      </c>
      <c r="E322" s="63" t="s">
        <v>1236</v>
      </c>
      <c r="F322" s="63" t="s">
        <v>744</v>
      </c>
      <c r="G322" s="63">
        <v>32484</v>
      </c>
      <c r="H322" s="63" t="s">
        <v>486</v>
      </c>
      <c r="I322" s="63" t="s">
        <v>385</v>
      </c>
      <c r="J322" s="63" t="s">
        <v>542</v>
      </c>
      <c r="K322" s="63" t="s">
        <v>543</v>
      </c>
      <c r="L322" s="63" t="s">
        <v>744</v>
      </c>
      <c r="M322" s="63" t="s">
        <v>1237</v>
      </c>
      <c r="N322" s="63" t="s">
        <v>745</v>
      </c>
      <c r="O322" s="63" t="s">
        <v>1237</v>
      </c>
      <c r="P322" s="63" t="s">
        <v>745</v>
      </c>
      <c r="Q322" s="63">
        <v>1</v>
      </c>
      <c r="R322" s="63" t="s">
        <v>670</v>
      </c>
      <c r="S322" s="63" t="s">
        <v>523</v>
      </c>
      <c r="T322" s="63" t="s">
        <v>524</v>
      </c>
      <c r="U322" s="63" t="s">
        <v>525</v>
      </c>
      <c r="V322" s="63" t="s">
        <v>542</v>
      </c>
      <c r="W322" s="63" t="s">
        <v>716</v>
      </c>
      <c r="X322" s="63" t="s">
        <v>542</v>
      </c>
      <c r="Y322" s="63">
        <v>8565423</v>
      </c>
      <c r="Z322" s="63">
        <v>8358641</v>
      </c>
      <c r="AA322" s="63">
        <v>8565423</v>
      </c>
      <c r="AB322" s="64">
        <v>42166</v>
      </c>
      <c r="AC322" s="64">
        <v>43006</v>
      </c>
      <c r="AD322" s="64">
        <v>43599.614537037036</v>
      </c>
      <c r="AE322" s="63" t="s">
        <v>725</v>
      </c>
      <c r="AF322" s="63" t="s">
        <v>535</v>
      </c>
      <c r="AG322" s="63" t="s">
        <v>568</v>
      </c>
      <c r="AH322" s="64">
        <v>44292.773576388892</v>
      </c>
      <c r="AI322" s="64">
        <v>44292.77140046296</v>
      </c>
      <c r="AJ322" s="64" t="s">
        <v>486</v>
      </c>
      <c r="AK322" s="27"/>
      <c r="AL322" s="27"/>
      <c r="AM322" s="24" t="str">
        <f>IF(AG322="","",IFERROR(VLOOKUP($AG322,Listas!$C$1:$D$1000,2,0),"No existe"))</f>
        <v>No existe</v>
      </c>
      <c r="AN322" s="3">
        <f>IF(OR(AH322="",AI322=""),0,NETWORKDAYS.INTL(AH322,AI322,1,Listas!$A$2:$A$19)-1)</f>
        <v>0</v>
      </c>
      <c r="AO322" s="16" t="str">
        <f>IF(OR(AM322="",AM322="No existe"),"No",IF(AN322&gt;=VLOOKUP(AM322,Tabla!$C$5:$I$23,7,0),"Si","No"))</f>
        <v>No</v>
      </c>
      <c r="AP322" s="3">
        <f>IF(OR(AM322="",AM322="No existe"),0,IF(AN322=0,0,IF(AN322&gt;=VLOOKUP(AM322,Tabla!$C$5:$I$23,7,0),AN322-VLOOKUP(AM322,Tabla!$C$5:$I$23,7,0),0)+1))</f>
        <v>0</v>
      </c>
      <c r="AQ322" s="4">
        <f t="shared" si="37"/>
        <v>0</v>
      </c>
      <c r="AR322" s="4">
        <f t="shared" si="38"/>
        <v>0</v>
      </c>
      <c r="AS322" s="4">
        <f t="shared" si="39"/>
        <v>0</v>
      </c>
      <c r="AT322" s="4">
        <f t="shared" si="40"/>
        <v>0</v>
      </c>
      <c r="AU322" s="4">
        <f t="shared" si="41"/>
        <v>0</v>
      </c>
      <c r="AV322" s="4">
        <f t="shared" si="42"/>
        <v>0</v>
      </c>
      <c r="AW322" s="4"/>
      <c r="AX322" s="4"/>
      <c r="AY322" s="4">
        <f t="shared" si="43"/>
        <v>0</v>
      </c>
      <c r="AZ322" s="5">
        <v>37080</v>
      </c>
      <c r="BA322" s="6">
        <f t="shared" si="44"/>
        <v>0</v>
      </c>
      <c r="BB322" s="3">
        <f>IF(OR(AM322="",AM322="No existe"),0,IF(AP322&lt;=VLOOKUP(AM322,Tabla!$C$5:$I$23,2,0),1,2))</f>
        <v>0</v>
      </c>
    </row>
    <row r="323" spans="1:54" ht="15.75" hidden="1">
      <c r="A323" s="13">
        <f t="shared" si="45"/>
        <v>318</v>
      </c>
      <c r="B323" s="62" t="s">
        <v>1971</v>
      </c>
      <c r="C323" s="63" t="s">
        <v>1972</v>
      </c>
      <c r="D323" s="63" t="s">
        <v>385</v>
      </c>
      <c r="E323" s="63" t="s">
        <v>1973</v>
      </c>
      <c r="F323" s="63" t="s">
        <v>1974</v>
      </c>
      <c r="G323" s="63">
        <v>12409</v>
      </c>
      <c r="H323" s="63" t="s">
        <v>486</v>
      </c>
      <c r="I323" s="63" t="s">
        <v>385</v>
      </c>
      <c r="J323" s="63" t="s">
        <v>542</v>
      </c>
      <c r="K323" s="63" t="s">
        <v>543</v>
      </c>
      <c r="L323" s="63" t="s">
        <v>1974</v>
      </c>
      <c r="M323" s="63" t="s">
        <v>1975</v>
      </c>
      <c r="N323" s="63" t="s">
        <v>1976</v>
      </c>
      <c r="O323" s="63" t="s">
        <v>1975</v>
      </c>
      <c r="P323" s="63" t="s">
        <v>1976</v>
      </c>
      <c r="Q323" s="63">
        <v>1</v>
      </c>
      <c r="R323" s="63" t="s">
        <v>1546</v>
      </c>
      <c r="S323" s="63" t="s">
        <v>523</v>
      </c>
      <c r="T323" s="63" t="s">
        <v>524</v>
      </c>
      <c r="U323" s="63" t="s">
        <v>525</v>
      </c>
      <c r="V323" s="63" t="s">
        <v>542</v>
      </c>
      <c r="W323" s="63" t="s">
        <v>544</v>
      </c>
      <c r="X323" s="63" t="s">
        <v>542</v>
      </c>
      <c r="Y323" s="63">
        <v>18974301</v>
      </c>
      <c r="Z323" s="63">
        <v>18165221</v>
      </c>
      <c r="AA323" s="63">
        <v>18974301</v>
      </c>
      <c r="AB323" s="64">
        <v>42992</v>
      </c>
      <c r="AC323" s="64">
        <v>42776</v>
      </c>
      <c r="AD323" s="64">
        <v>43440.855497685188</v>
      </c>
      <c r="AE323" s="63" t="s">
        <v>671</v>
      </c>
      <c r="AF323" s="63" t="s">
        <v>535</v>
      </c>
      <c r="AG323" s="63" t="s">
        <v>529</v>
      </c>
      <c r="AH323" s="64">
        <v>44292.758333333331</v>
      </c>
      <c r="AI323" s="64">
        <v>44292.755752314813</v>
      </c>
      <c r="AJ323" s="64" t="s">
        <v>486</v>
      </c>
      <c r="AK323" s="27"/>
      <c r="AL323" s="27"/>
      <c r="AM323" s="24" t="str">
        <f>IF(AG323="","",IFERROR(VLOOKUP($AG323,Listas!$C$1:$D$1000,2,0),"No existe"))</f>
        <v>No existe</v>
      </c>
      <c r="AN323" s="3">
        <f>IF(OR(AH323="",AI323=""),0,NETWORKDAYS.INTL(AH323,AI323,1,Listas!$A$2:$A$19)-1)</f>
        <v>0</v>
      </c>
      <c r="AO323" s="16" t="str">
        <f>IF(OR(AM323="",AM323="No existe"),"No",IF(AN323&gt;=VLOOKUP(AM323,Tabla!$C$5:$I$23,7,0),"Si","No"))</f>
        <v>No</v>
      </c>
      <c r="AP323" s="3">
        <f>IF(OR(AM323="",AM323="No existe"),0,IF(AN323=0,0,IF(AN323&gt;=VLOOKUP(AM323,Tabla!$C$5:$I$23,7,0),AN323-VLOOKUP(AM323,Tabla!$C$5:$I$23,7,0),0)+1))</f>
        <v>0</v>
      </c>
      <c r="AQ323" s="4">
        <f t="shared" si="37"/>
        <v>0</v>
      </c>
      <c r="AR323" s="4">
        <f t="shared" si="38"/>
        <v>0</v>
      </c>
      <c r="AS323" s="4">
        <f t="shared" si="39"/>
        <v>0</v>
      </c>
      <c r="AT323" s="4">
        <f t="shared" si="40"/>
        <v>0</v>
      </c>
      <c r="AU323" s="4">
        <f t="shared" si="41"/>
        <v>0</v>
      </c>
      <c r="AV323" s="4">
        <f t="shared" si="42"/>
        <v>0</v>
      </c>
      <c r="AW323" s="4"/>
      <c r="AX323" s="4"/>
      <c r="AY323" s="4">
        <f t="shared" si="43"/>
        <v>0</v>
      </c>
      <c r="AZ323" s="5">
        <v>37080</v>
      </c>
      <c r="BA323" s="6">
        <f t="shared" si="44"/>
        <v>0</v>
      </c>
      <c r="BB323" s="3">
        <f>IF(OR(AM323="",AM323="No existe"),0,IF(AP323&lt;=VLOOKUP(AM323,Tabla!$C$5:$I$23,2,0),1,2))</f>
        <v>0</v>
      </c>
    </row>
    <row r="324" spans="1:54" ht="15.75" hidden="1">
      <c r="A324" s="13">
        <f t="shared" si="45"/>
        <v>319</v>
      </c>
      <c r="B324" s="62" t="s">
        <v>1170</v>
      </c>
      <c r="C324" s="63" t="s">
        <v>2273</v>
      </c>
      <c r="D324" s="63" t="s">
        <v>384</v>
      </c>
      <c r="E324" s="63" t="s">
        <v>1171</v>
      </c>
      <c r="F324" s="63" t="s">
        <v>1172</v>
      </c>
      <c r="G324" s="63">
        <v>70588</v>
      </c>
      <c r="H324" s="63" t="s">
        <v>486</v>
      </c>
      <c r="I324" s="63" t="s">
        <v>385</v>
      </c>
      <c r="J324" s="63" t="s">
        <v>530</v>
      </c>
      <c r="K324" s="63" t="s">
        <v>486</v>
      </c>
      <c r="L324" s="63" t="s">
        <v>1172</v>
      </c>
      <c r="M324" s="63" t="s">
        <v>1173</v>
      </c>
      <c r="N324" s="63" t="s">
        <v>1174</v>
      </c>
      <c r="O324" s="63" t="s">
        <v>1175</v>
      </c>
      <c r="P324" s="63" t="s">
        <v>1176</v>
      </c>
      <c r="Q324" s="63">
        <v>1</v>
      </c>
      <c r="R324" s="63" t="s">
        <v>780</v>
      </c>
      <c r="S324" s="63" t="s">
        <v>523</v>
      </c>
      <c r="T324" s="63" t="s">
        <v>524</v>
      </c>
      <c r="U324" s="63" t="s">
        <v>525</v>
      </c>
      <c r="V324" s="63" t="s">
        <v>526</v>
      </c>
      <c r="W324" s="63" t="s">
        <v>527</v>
      </c>
      <c r="X324" s="63" t="s">
        <v>530</v>
      </c>
      <c r="Y324" s="63">
        <v>74294317</v>
      </c>
      <c r="Z324" s="63" t="s">
        <v>486</v>
      </c>
      <c r="AA324" s="63">
        <v>74294317</v>
      </c>
      <c r="AB324" s="64">
        <v>44054</v>
      </c>
      <c r="AC324" s="64">
        <v>44260</v>
      </c>
      <c r="AD324" s="64">
        <v>44274.743067129632</v>
      </c>
      <c r="AE324" s="63" t="s">
        <v>940</v>
      </c>
      <c r="AF324" s="63" t="s">
        <v>596</v>
      </c>
      <c r="AG324" s="63" t="s">
        <v>127</v>
      </c>
      <c r="AH324" s="64">
        <v>44292.666932870372</v>
      </c>
      <c r="AI324" s="64">
        <v>44292.663807870369</v>
      </c>
      <c r="AJ324" s="64" t="s">
        <v>486</v>
      </c>
      <c r="AK324" s="27"/>
      <c r="AL324" s="27"/>
      <c r="AM324" s="24" t="str">
        <f>IF(AG324="","",IFERROR(VLOOKUP($AG324,Listas!$C$1:$D$1000,2,0),"No existe"))</f>
        <v>ACTUACIONES</v>
      </c>
      <c r="AN324" s="3">
        <f>IF(OR(AH324="",AI324=""),0,NETWORKDAYS.INTL(AH324,AI324,1,Listas!$A$2:$A$19)-1)</f>
        <v>0</v>
      </c>
      <c r="AO324" s="16" t="str">
        <f>IF(OR(AM324="",AM324="No existe"),"No",IF(AN324&gt;=VLOOKUP(AM324,Tabla!$C$5:$I$23,7,0),"Si","No"))</f>
        <v>No</v>
      </c>
      <c r="AP324" s="3">
        <f>IF(OR(AM324="",AM324="No existe"),0,IF(AN324=0,0,IF(AN324&gt;=VLOOKUP(AM324,Tabla!$C$5:$I$23,7,0),AN324-VLOOKUP(AM324,Tabla!$C$5:$I$23,7,0),0)+1))</f>
        <v>0</v>
      </c>
      <c r="AQ324" s="4">
        <f t="shared" si="37"/>
        <v>0</v>
      </c>
      <c r="AR324" s="4">
        <f t="shared" si="38"/>
        <v>0</v>
      </c>
      <c r="AS324" s="4">
        <f t="shared" si="39"/>
        <v>0</v>
      </c>
      <c r="AT324" s="4">
        <f t="shared" si="40"/>
        <v>0</v>
      </c>
      <c r="AU324" s="4">
        <f t="shared" si="41"/>
        <v>0</v>
      </c>
      <c r="AV324" s="4">
        <f t="shared" si="42"/>
        <v>0</v>
      </c>
      <c r="AW324" s="4"/>
      <c r="AX324" s="4"/>
      <c r="AY324" s="4">
        <f t="shared" si="43"/>
        <v>0</v>
      </c>
      <c r="AZ324" s="5">
        <v>37080</v>
      </c>
      <c r="BA324" s="6">
        <f t="shared" si="44"/>
        <v>0</v>
      </c>
      <c r="BB324" s="3">
        <f>IF(OR(AM324="",AM324="No existe"),0,IF(AP324&lt;=VLOOKUP(AM324,Tabla!$C$5:$I$23,2,0),1,2))</f>
        <v>1</v>
      </c>
    </row>
    <row r="325" spans="1:54" ht="15.75" hidden="1">
      <c r="A325" s="13">
        <f t="shared" si="45"/>
        <v>320</v>
      </c>
      <c r="B325" s="62" t="s">
        <v>1187</v>
      </c>
      <c r="C325" s="63" t="s">
        <v>1188</v>
      </c>
      <c r="D325" s="63" t="s">
        <v>710</v>
      </c>
      <c r="E325" s="63" t="s">
        <v>1189</v>
      </c>
      <c r="F325" s="63" t="s">
        <v>1190</v>
      </c>
      <c r="G325" s="63">
        <v>10615</v>
      </c>
      <c r="H325" s="63" t="s">
        <v>486</v>
      </c>
      <c r="I325" s="63" t="s">
        <v>710</v>
      </c>
      <c r="J325" s="63" t="s">
        <v>682</v>
      </c>
      <c r="K325" s="63" t="s">
        <v>486</v>
      </c>
      <c r="L325" s="63" t="s">
        <v>1190</v>
      </c>
      <c r="M325" s="63" t="s">
        <v>1191</v>
      </c>
      <c r="N325" s="63" t="s">
        <v>1192</v>
      </c>
      <c r="O325" s="63" t="s">
        <v>1191</v>
      </c>
      <c r="P325" s="63" t="s">
        <v>1192</v>
      </c>
      <c r="Q325" s="63">
        <v>1</v>
      </c>
      <c r="R325" s="63" t="s">
        <v>1193</v>
      </c>
      <c r="S325" s="63" t="s">
        <v>523</v>
      </c>
      <c r="T325" s="63" t="s">
        <v>524</v>
      </c>
      <c r="U325" s="63" t="s">
        <v>525</v>
      </c>
      <c r="V325" s="63" t="s">
        <v>565</v>
      </c>
      <c r="W325" s="63" t="s">
        <v>566</v>
      </c>
      <c r="X325" s="63" t="s">
        <v>682</v>
      </c>
      <c r="Y325" s="63">
        <v>144709020</v>
      </c>
      <c r="Z325" s="63">
        <v>0</v>
      </c>
      <c r="AA325" s="63">
        <v>144709020</v>
      </c>
      <c r="AB325" s="64">
        <v>42719</v>
      </c>
      <c r="AC325" s="64">
        <v>42773</v>
      </c>
      <c r="AD325" s="64">
        <v>43440.719710648147</v>
      </c>
      <c r="AE325" s="63" t="s">
        <v>643</v>
      </c>
      <c r="AF325" s="63" t="s">
        <v>1876</v>
      </c>
      <c r="AG325" s="63" t="s">
        <v>45</v>
      </c>
      <c r="AH325" s="64">
        <v>44292.624745370369</v>
      </c>
      <c r="AI325" s="64">
        <v>44292.623287037037</v>
      </c>
      <c r="AJ325" s="64" t="s">
        <v>486</v>
      </c>
      <c r="AK325" s="27"/>
      <c r="AL325" s="27"/>
      <c r="AM325" s="24" t="str">
        <f>IF(AG325="","",IFERROR(VLOOKUP($AG325,Listas!$C$1:$D$1000,2,0),"No existe"))</f>
        <v>ACTUACIONES</v>
      </c>
      <c r="AN325" s="3">
        <f>IF(OR(AH325="",AI325=""),0,NETWORKDAYS.INTL(AH325,AI325,1,Listas!$A$2:$A$19)-1)</f>
        <v>0</v>
      </c>
      <c r="AO325" s="16" t="str">
        <f>IF(OR(AM325="",AM325="No existe"),"No",IF(AN325&gt;=VLOOKUP(AM325,Tabla!$C$5:$I$23,7,0),"Si","No"))</f>
        <v>No</v>
      </c>
      <c r="AP325" s="3">
        <f>IF(OR(AM325="",AM325="No existe"),0,IF(AN325=0,0,IF(AN325&gt;=VLOOKUP(AM325,Tabla!$C$5:$I$23,7,0),AN325-VLOOKUP(AM325,Tabla!$C$5:$I$23,7,0),0)+1))</f>
        <v>0</v>
      </c>
      <c r="AQ325" s="4">
        <f t="shared" si="37"/>
        <v>0</v>
      </c>
      <c r="AR325" s="4">
        <f t="shared" si="38"/>
        <v>0</v>
      </c>
      <c r="AS325" s="4">
        <f t="shared" si="39"/>
        <v>0</v>
      </c>
      <c r="AT325" s="4">
        <f t="shared" si="40"/>
        <v>0</v>
      </c>
      <c r="AU325" s="4">
        <f t="shared" si="41"/>
        <v>0</v>
      </c>
      <c r="AV325" s="4">
        <f t="shared" si="42"/>
        <v>0</v>
      </c>
      <c r="AW325" s="4"/>
      <c r="AX325" s="4"/>
      <c r="AY325" s="4">
        <f t="shared" si="43"/>
        <v>0</v>
      </c>
      <c r="AZ325" s="5">
        <v>37080</v>
      </c>
      <c r="BA325" s="6">
        <f t="shared" si="44"/>
        <v>0</v>
      </c>
      <c r="BB325" s="3">
        <f>IF(OR(AM325="",AM325="No existe"),0,IF(AP325&lt;=VLOOKUP(AM325,Tabla!$C$5:$I$23,2,0),1,2))</f>
        <v>1</v>
      </c>
    </row>
    <row r="326" spans="1:54" ht="15.75" hidden="1">
      <c r="A326" s="13">
        <f t="shared" si="45"/>
        <v>321</v>
      </c>
      <c r="B326" s="62" t="s">
        <v>421</v>
      </c>
      <c r="C326" s="63" t="s">
        <v>422</v>
      </c>
      <c r="D326" s="63" t="s">
        <v>385</v>
      </c>
      <c r="E326" s="63" t="s">
        <v>920</v>
      </c>
      <c r="F326" s="63" t="s">
        <v>627</v>
      </c>
      <c r="G326" s="63">
        <v>12209</v>
      </c>
      <c r="H326" s="63" t="s">
        <v>486</v>
      </c>
      <c r="I326" s="63" t="s">
        <v>385</v>
      </c>
      <c r="J326" s="63" t="s">
        <v>542</v>
      </c>
      <c r="K326" s="63" t="s">
        <v>543</v>
      </c>
      <c r="L326" s="63" t="s">
        <v>627</v>
      </c>
      <c r="M326" s="63" t="s">
        <v>628</v>
      </c>
      <c r="N326" s="63" t="s">
        <v>629</v>
      </c>
      <c r="O326" s="63" t="s">
        <v>628</v>
      </c>
      <c r="P326" s="63" t="s">
        <v>629</v>
      </c>
      <c r="Q326" s="63">
        <v>1</v>
      </c>
      <c r="R326" s="63" t="s">
        <v>547</v>
      </c>
      <c r="S326" s="63" t="s">
        <v>523</v>
      </c>
      <c r="T326" s="63" t="s">
        <v>524</v>
      </c>
      <c r="U326" s="63" t="s">
        <v>525</v>
      </c>
      <c r="V326" s="63" t="s">
        <v>542</v>
      </c>
      <c r="W326" s="63" t="s">
        <v>544</v>
      </c>
      <c r="X326" s="63" t="s">
        <v>542</v>
      </c>
      <c r="Y326" s="63">
        <v>15307468</v>
      </c>
      <c r="Z326" s="63">
        <v>15519508</v>
      </c>
      <c r="AA326" s="63">
        <v>15307468</v>
      </c>
      <c r="AB326" s="64">
        <v>42316</v>
      </c>
      <c r="AC326" s="64">
        <v>42425</v>
      </c>
      <c r="AD326" s="64">
        <v>43440.840439814812</v>
      </c>
      <c r="AE326" s="63" t="s">
        <v>588</v>
      </c>
      <c r="AF326" s="63" t="s">
        <v>528</v>
      </c>
      <c r="AG326" s="63" t="s">
        <v>529</v>
      </c>
      <c r="AH326" s="64">
        <v>44292.456944444442</v>
      </c>
      <c r="AI326" s="64">
        <v>44299.454456018517</v>
      </c>
      <c r="AJ326" s="64" t="s">
        <v>486</v>
      </c>
      <c r="AK326" s="27"/>
      <c r="AL326" s="27"/>
      <c r="AM326" s="24" t="str">
        <f>IF(AG326="","",IFERROR(VLOOKUP($AG326,Listas!$C$1:$D$1000,2,0),"No existe"))</f>
        <v>No existe</v>
      </c>
      <c r="AN326" s="3">
        <f>IF(OR(AH326="",AI326=""),0,NETWORKDAYS.INTL(AH326,AI326,1,Listas!$A$2:$A$19)-1)</f>
        <v>5</v>
      </c>
      <c r="AO326" s="16" t="str">
        <f>IF(OR(AM326="",AM326="No existe"),"No",IF(AN326&gt;=VLOOKUP(AM326,Tabla!$C$5:$I$23,7,0),"Si","No"))</f>
        <v>No</v>
      </c>
      <c r="AP326" s="3">
        <f>IF(OR(AM326="",AM326="No existe"),0,IF(AN326=0,0,IF(AN326&gt;=VLOOKUP(AM326,Tabla!$C$5:$I$23,7,0),AN326-VLOOKUP(AM326,Tabla!$C$5:$I$23,7,0),0)+1))</f>
        <v>0</v>
      </c>
      <c r="AQ326" s="4">
        <f t="shared" si="37"/>
        <v>0</v>
      </c>
      <c r="AR326" s="4">
        <f t="shared" si="38"/>
        <v>0</v>
      </c>
      <c r="AS326" s="4">
        <f t="shared" si="39"/>
        <v>0</v>
      </c>
      <c r="AT326" s="4">
        <f t="shared" si="40"/>
        <v>0</v>
      </c>
      <c r="AU326" s="4">
        <f t="shared" si="41"/>
        <v>0</v>
      </c>
      <c r="AV326" s="4">
        <f t="shared" si="42"/>
        <v>0</v>
      </c>
      <c r="AW326" s="4"/>
      <c r="AX326" s="4"/>
      <c r="AY326" s="4">
        <f t="shared" si="43"/>
        <v>0</v>
      </c>
      <c r="AZ326" s="5">
        <v>37080</v>
      </c>
      <c r="BA326" s="6">
        <f t="shared" si="44"/>
        <v>0</v>
      </c>
      <c r="BB326" s="3">
        <f>IF(OR(AM326="",AM326="No existe"),0,IF(AP326&lt;=VLOOKUP(AM326,Tabla!$C$5:$I$23,2,0),1,2))</f>
        <v>0</v>
      </c>
    </row>
    <row r="327" spans="1:54" ht="15.75" hidden="1">
      <c r="A327" s="13">
        <f t="shared" si="45"/>
        <v>322</v>
      </c>
      <c r="B327" s="62" t="s">
        <v>1929</v>
      </c>
      <c r="C327" s="63" t="s">
        <v>1930</v>
      </c>
      <c r="D327" s="63" t="s">
        <v>384</v>
      </c>
      <c r="E327" s="63" t="s">
        <v>1931</v>
      </c>
      <c r="F327" s="63" t="s">
        <v>1932</v>
      </c>
      <c r="G327" s="63">
        <v>32482</v>
      </c>
      <c r="H327" s="63" t="s">
        <v>486</v>
      </c>
      <c r="I327" s="63" t="s">
        <v>385</v>
      </c>
      <c r="J327" s="63" t="s">
        <v>519</v>
      </c>
      <c r="K327" s="63" t="s">
        <v>1326</v>
      </c>
      <c r="L327" s="63" t="s">
        <v>1932</v>
      </c>
      <c r="M327" s="63" t="s">
        <v>520</v>
      </c>
      <c r="N327" s="63" t="s">
        <v>521</v>
      </c>
      <c r="O327" s="63" t="s">
        <v>1933</v>
      </c>
      <c r="P327" s="63" t="s">
        <v>1934</v>
      </c>
      <c r="Q327" s="63">
        <v>1</v>
      </c>
      <c r="R327" s="63" t="s">
        <v>540</v>
      </c>
      <c r="S327" s="63" t="s">
        <v>523</v>
      </c>
      <c r="T327" s="63" t="s">
        <v>524</v>
      </c>
      <c r="U327" s="63" t="s">
        <v>525</v>
      </c>
      <c r="V327" s="63" t="s">
        <v>526</v>
      </c>
      <c r="W327" s="63" t="s">
        <v>544</v>
      </c>
      <c r="X327" s="63" t="s">
        <v>519</v>
      </c>
      <c r="Y327" s="63">
        <v>52301104</v>
      </c>
      <c r="Z327" s="63">
        <v>0</v>
      </c>
      <c r="AA327" s="63">
        <v>52301104</v>
      </c>
      <c r="AB327" s="64">
        <v>43413</v>
      </c>
      <c r="AC327" s="64">
        <v>43419</v>
      </c>
      <c r="AD327" s="64">
        <v>43599.585312499999</v>
      </c>
      <c r="AE327" s="63" t="s">
        <v>1935</v>
      </c>
      <c r="AF327" s="63" t="s">
        <v>528</v>
      </c>
      <c r="AG327" s="63" t="s">
        <v>2043</v>
      </c>
      <c r="AH327" s="64">
        <v>44292.445277777777</v>
      </c>
      <c r="AI327" s="64">
        <v>44292.442523148151</v>
      </c>
      <c r="AJ327" s="64" t="s">
        <v>486</v>
      </c>
      <c r="AK327" s="27"/>
      <c r="AL327" s="27"/>
      <c r="AM327" s="24" t="str">
        <f>IF(AG327="","",IFERROR(VLOOKUP($AG327,Listas!$C$1:$D$1000,2,0),"No existe"))</f>
        <v>No existe</v>
      </c>
      <c r="AN327" s="3">
        <f>IF(OR(AH327="",AI327=""),0,NETWORKDAYS.INTL(AH327,AI327,1,Listas!$A$2:$A$19)-1)</f>
        <v>0</v>
      </c>
      <c r="AO327" s="16" t="str">
        <f>IF(OR(AM327="",AM327="No existe"),"No",IF(AN327&gt;=VLOOKUP(AM327,Tabla!$C$5:$I$23,7,0),"Si","No"))</f>
        <v>No</v>
      </c>
      <c r="AP327" s="3">
        <f>IF(OR(AM327="",AM327="No existe"),0,IF(AN327=0,0,IF(AN327&gt;=VLOOKUP(AM327,Tabla!$C$5:$I$23,7,0),AN327-VLOOKUP(AM327,Tabla!$C$5:$I$23,7,0),0)+1))</f>
        <v>0</v>
      </c>
      <c r="AQ327" s="4">
        <f t="shared" ref="AQ327:AQ390" si="46">IF(AND(AM327="Liquidación del credito",AP327&gt;=1,AP327&lt;2),0.2%,IF(AND(AM327="Liquidación del credito",AP327&gt;=2),0.5%,0))</f>
        <v>0</v>
      </c>
      <c r="AR327" s="4">
        <f t="shared" ref="AR327:AR390" si="47">IF(AND(AM327="Genérica",AP327&gt;=3,AP327&lt;7),2%,IF(AND(AM327="Genérica",AP327&gt;=7),5%,0))</f>
        <v>0</v>
      </c>
      <c r="AS327" s="4">
        <f t="shared" ref="AS327:AS390" si="48">IF(AND(AM327="Sentencia",AP327&gt;=2,AP327&lt;=5),3%,IF(AND(AM327="Sentencia",AP327&gt;=6),6%,0))</f>
        <v>0</v>
      </c>
      <c r="AT327" s="4">
        <f t="shared" ref="AT327:AT390" si="49">IF(OR(AK327="SI",AK327=""),0,IF(AND(AK327="NO",OR(AG327="EXCEPCIONES DE FONDO O MERITO",AG327="PRESENTACION DE RECURSO DE APELACION CONTRA SENTENCIA",AG327="CONTESTACION DE LA DEMANDA",AG327="PRESENTACION DE EXCEPCIONES PREVIAS"),$AK$4=1),20%,IF(AND(AK327="NO",OR(AG327="EXCEPCIONES DE FONDO O MERITO",AG327="PRESENTACION DE RECURSO DE APELACION CONTRA SENTENCIA",AG327="CONTESTACION DE LA DEMANDA",AG327="PRESENTACION DE EXCEPCIONES PREVIAS"),$AK$4&gt;1),30%,0)))</f>
        <v>0</v>
      </c>
      <c r="AU327" s="4">
        <f t="shared" ref="AU327:AU390" si="50">IF(OR(AK327="SI",AK327=""),0,IF(AND(AK327="NO",(IFERROR(SEARCH("AUDIENCIA",AG327,1),0))&gt;0,$AK$4=1),5%,IF(AND(AK327="NO",(IFERROR(SEARCH("AUDIENCIA",AG327,1),0))&gt;0,$AK$4&gt;1),10%,0)))</f>
        <v>0</v>
      </c>
      <c r="AV327" s="4">
        <f t="shared" ref="AV327:AV390" si="51">IF(OR(AK327="SI",AK327=""),0,IF(AND(AK327="NO",AG327="PRESENTACION DE LA DEMANDA DE RECONVENCION"),2%,0))</f>
        <v>0</v>
      </c>
      <c r="AW327" s="4"/>
      <c r="AX327" s="4"/>
      <c r="AY327" s="4">
        <f t="shared" ref="AY327:AY390" si="52">SUM(AQ327:AX327)</f>
        <v>0</v>
      </c>
      <c r="AZ327" s="5">
        <v>37080</v>
      </c>
      <c r="BA327" s="6">
        <f t="shared" ref="BA327:BA390" si="53">ROUND(AY327*AZ327,0)</f>
        <v>0</v>
      </c>
      <c r="BB327" s="3">
        <f>IF(OR(AM327="",AM327="No existe"),0,IF(AP327&lt;=VLOOKUP(AM327,Tabla!$C$5:$I$23,2,0),1,2))</f>
        <v>0</v>
      </c>
    </row>
    <row r="328" spans="1:54" ht="15.75" hidden="1">
      <c r="A328" s="13">
        <f t="shared" ref="A328:A391" si="54">+A327+1</f>
        <v>323</v>
      </c>
      <c r="B328" s="62" t="s">
        <v>1448</v>
      </c>
      <c r="C328" s="63" t="s">
        <v>1449</v>
      </c>
      <c r="D328" s="63" t="s">
        <v>385</v>
      </c>
      <c r="E328" s="63" t="s">
        <v>1450</v>
      </c>
      <c r="F328" s="63" t="s">
        <v>1451</v>
      </c>
      <c r="G328" s="63">
        <v>12370</v>
      </c>
      <c r="H328" s="63" t="s">
        <v>486</v>
      </c>
      <c r="I328" s="63" t="s">
        <v>385</v>
      </c>
      <c r="J328" s="63" t="s">
        <v>542</v>
      </c>
      <c r="K328" s="63" t="s">
        <v>591</v>
      </c>
      <c r="L328" s="63" t="s">
        <v>1451</v>
      </c>
      <c r="M328" s="63" t="s">
        <v>1452</v>
      </c>
      <c r="N328" s="63" t="s">
        <v>1453</v>
      </c>
      <c r="O328" s="63" t="s">
        <v>1452</v>
      </c>
      <c r="P328" s="63" t="s">
        <v>1453</v>
      </c>
      <c r="Q328" s="63">
        <v>1</v>
      </c>
      <c r="R328" s="63" t="s">
        <v>1454</v>
      </c>
      <c r="S328" s="63" t="s">
        <v>523</v>
      </c>
      <c r="T328" s="63" t="s">
        <v>524</v>
      </c>
      <c r="U328" s="63" t="s">
        <v>525</v>
      </c>
      <c r="V328" s="63" t="s">
        <v>542</v>
      </c>
      <c r="W328" s="63" t="s">
        <v>544</v>
      </c>
      <c r="X328" s="63" t="s">
        <v>542</v>
      </c>
      <c r="Y328" s="63">
        <v>63710605</v>
      </c>
      <c r="Z328" s="63">
        <v>61375529</v>
      </c>
      <c r="AA328" s="63">
        <v>63710605</v>
      </c>
      <c r="AB328" s="64">
        <v>42816</v>
      </c>
      <c r="AC328" s="64">
        <v>43046</v>
      </c>
      <c r="AD328" s="64">
        <v>43440.852453703701</v>
      </c>
      <c r="AE328" s="63" t="s">
        <v>668</v>
      </c>
      <c r="AF328" s="63" t="s">
        <v>528</v>
      </c>
      <c r="AG328" s="63" t="s">
        <v>934</v>
      </c>
      <c r="AH328" s="64">
        <v>44292.43472222222</v>
      </c>
      <c r="AI328" s="64">
        <v>44301.432314814818</v>
      </c>
      <c r="AJ328" s="64" t="s">
        <v>486</v>
      </c>
      <c r="AK328" s="27"/>
      <c r="AL328" s="27"/>
      <c r="AM328" s="24" t="str">
        <f>IF(AG328="","",IFERROR(VLOOKUP($AG328,Listas!$C$1:$D$1000,2,0),"No existe"))</f>
        <v>No existe</v>
      </c>
      <c r="AN328" s="3">
        <f>IF(OR(AH328="",AI328=""),0,NETWORKDAYS.INTL(AH328,AI328,1,Listas!$A$2:$A$19)-1)</f>
        <v>7</v>
      </c>
      <c r="AO328" s="16" t="str">
        <f>IF(OR(AM328="",AM328="No existe"),"No",IF(AN328&gt;=VLOOKUP(AM328,Tabla!$C$5:$I$23,7,0),"Si","No"))</f>
        <v>No</v>
      </c>
      <c r="AP328" s="3">
        <f>IF(OR(AM328="",AM328="No existe"),0,IF(AN328=0,0,IF(AN328&gt;=VLOOKUP(AM328,Tabla!$C$5:$I$23,7,0),AN328-VLOOKUP(AM328,Tabla!$C$5:$I$23,7,0),0)+1))</f>
        <v>0</v>
      </c>
      <c r="AQ328" s="4">
        <f t="shared" si="46"/>
        <v>0</v>
      </c>
      <c r="AR328" s="4">
        <f t="shared" si="47"/>
        <v>0</v>
      </c>
      <c r="AS328" s="4">
        <f t="shared" si="48"/>
        <v>0</v>
      </c>
      <c r="AT328" s="4">
        <f t="shared" si="49"/>
        <v>0</v>
      </c>
      <c r="AU328" s="4">
        <f t="shared" si="50"/>
        <v>0</v>
      </c>
      <c r="AV328" s="4">
        <f t="shared" si="51"/>
        <v>0</v>
      </c>
      <c r="AW328" s="4"/>
      <c r="AX328" s="4"/>
      <c r="AY328" s="4">
        <f t="shared" si="52"/>
        <v>0</v>
      </c>
      <c r="AZ328" s="5">
        <v>37080</v>
      </c>
      <c r="BA328" s="6">
        <f t="shared" si="53"/>
        <v>0</v>
      </c>
      <c r="BB328" s="3">
        <f>IF(OR(AM328="",AM328="No existe"),0,IF(AP328&lt;=VLOOKUP(AM328,Tabla!$C$5:$I$23,2,0),1,2))</f>
        <v>0</v>
      </c>
    </row>
    <row r="329" spans="1:54" ht="15.75" hidden="1">
      <c r="A329" s="13">
        <f t="shared" si="54"/>
        <v>324</v>
      </c>
      <c r="B329" s="62" t="s">
        <v>2274</v>
      </c>
      <c r="C329" s="63" t="s">
        <v>2275</v>
      </c>
      <c r="D329" s="63" t="s">
        <v>384</v>
      </c>
      <c r="E329" s="63" t="s">
        <v>2276</v>
      </c>
      <c r="F329" s="63" t="s">
        <v>2277</v>
      </c>
      <c r="G329" s="63">
        <v>12239</v>
      </c>
      <c r="H329" s="63" t="s">
        <v>486</v>
      </c>
      <c r="I329" s="63" t="s">
        <v>2278</v>
      </c>
      <c r="J329" s="63" t="s">
        <v>577</v>
      </c>
      <c r="K329" s="63" t="s">
        <v>598</v>
      </c>
      <c r="L329" s="63" t="s">
        <v>2277</v>
      </c>
      <c r="M329" s="63" t="s">
        <v>2279</v>
      </c>
      <c r="N329" s="63" t="s">
        <v>2280</v>
      </c>
      <c r="O329" s="63" t="s">
        <v>2281</v>
      </c>
      <c r="P329" s="63" t="s">
        <v>2282</v>
      </c>
      <c r="Q329" s="63">
        <v>1</v>
      </c>
      <c r="R329" s="63" t="s">
        <v>634</v>
      </c>
      <c r="S329" s="63" t="s">
        <v>523</v>
      </c>
      <c r="T329" s="63" t="s">
        <v>524</v>
      </c>
      <c r="U329" s="63" t="s">
        <v>525</v>
      </c>
      <c r="V329" s="63" t="s">
        <v>565</v>
      </c>
      <c r="W329" s="63" t="s">
        <v>566</v>
      </c>
      <c r="X329" s="63" t="s">
        <v>577</v>
      </c>
      <c r="Y329" s="63">
        <v>14478555</v>
      </c>
      <c r="Z329" s="63">
        <v>15197588</v>
      </c>
      <c r="AA329" s="63">
        <v>14478555</v>
      </c>
      <c r="AB329" s="64">
        <v>42200</v>
      </c>
      <c r="AC329" s="64">
        <v>42616</v>
      </c>
      <c r="AD329" s="64">
        <v>43440.842673611114</v>
      </c>
      <c r="AE329" s="63" t="s">
        <v>635</v>
      </c>
      <c r="AF329" s="63" t="s">
        <v>528</v>
      </c>
      <c r="AG329" s="63" t="s">
        <v>45</v>
      </c>
      <c r="AH329" s="64">
        <v>44291.875</v>
      </c>
      <c r="AI329" s="64">
        <v>44293.872442129628</v>
      </c>
      <c r="AJ329" s="64" t="s">
        <v>486</v>
      </c>
      <c r="AK329" s="27"/>
      <c r="AL329" s="27"/>
      <c r="AM329" s="24" t="str">
        <f>IF(AG329="","",IFERROR(VLOOKUP($AG329,Listas!$C$1:$D$1000,2,0),"No existe"))</f>
        <v>ACTUACIONES</v>
      </c>
      <c r="AN329" s="3">
        <f>IF(OR(AH329="",AI329=""),0,NETWORKDAYS.INTL(AH329,AI329,1,Listas!$A$2:$A$19)-1)</f>
        <v>2</v>
      </c>
      <c r="AO329" s="16" t="str">
        <f>IF(OR(AM329="",AM329="No existe"),"No",IF(AN329&gt;=VLOOKUP(AM329,Tabla!$C$5:$I$23,7,0),"Si","No"))</f>
        <v>No</v>
      </c>
      <c r="AP329" s="3">
        <f>IF(OR(AM329="",AM329="No existe"),0,IF(AN329=0,0,IF(AN329&gt;=VLOOKUP(AM329,Tabla!$C$5:$I$23,7,0),AN329-VLOOKUP(AM329,Tabla!$C$5:$I$23,7,0),0)+1))</f>
        <v>1</v>
      </c>
      <c r="AQ329" s="4">
        <f t="shared" si="46"/>
        <v>0</v>
      </c>
      <c r="AR329" s="4">
        <f t="shared" si="47"/>
        <v>0</v>
      </c>
      <c r="AS329" s="4">
        <f t="shared" si="48"/>
        <v>0</v>
      </c>
      <c r="AT329" s="4">
        <f t="shared" si="49"/>
        <v>0</v>
      </c>
      <c r="AU329" s="4">
        <f t="shared" si="50"/>
        <v>0</v>
      </c>
      <c r="AV329" s="4">
        <f t="shared" si="51"/>
        <v>0</v>
      </c>
      <c r="AW329" s="4"/>
      <c r="AX329" s="4"/>
      <c r="AY329" s="4">
        <f t="shared" si="52"/>
        <v>0</v>
      </c>
      <c r="AZ329" s="5">
        <v>37080</v>
      </c>
      <c r="BA329" s="6">
        <f t="shared" si="53"/>
        <v>0</v>
      </c>
      <c r="BB329" s="3">
        <f>IF(OR(AM329="",AM329="No existe"),0,IF(AP329&lt;=VLOOKUP(AM329,Tabla!$C$5:$I$23,2,0),1,2))</f>
        <v>1</v>
      </c>
    </row>
    <row r="330" spans="1:54" ht="15.75" hidden="1">
      <c r="A330" s="13">
        <f t="shared" si="54"/>
        <v>325</v>
      </c>
      <c r="B330" s="62" t="s">
        <v>419</v>
      </c>
      <c r="C330" s="63" t="s">
        <v>420</v>
      </c>
      <c r="D330" s="63" t="s">
        <v>384</v>
      </c>
      <c r="E330" s="63" t="s">
        <v>1129</v>
      </c>
      <c r="F330" s="63" t="s">
        <v>624</v>
      </c>
      <c r="G330" s="63">
        <v>12203</v>
      </c>
      <c r="H330" s="63" t="s">
        <v>486</v>
      </c>
      <c r="I330" s="63" t="s">
        <v>385</v>
      </c>
      <c r="J330" s="63" t="s">
        <v>549</v>
      </c>
      <c r="K330" s="63" t="s">
        <v>550</v>
      </c>
      <c r="L330" s="63" t="s">
        <v>624</v>
      </c>
      <c r="M330" s="63" t="s">
        <v>1130</v>
      </c>
      <c r="N330" s="63" t="s">
        <v>625</v>
      </c>
      <c r="O330" s="63" t="s">
        <v>1130</v>
      </c>
      <c r="P330" s="63" t="s">
        <v>625</v>
      </c>
      <c r="Q330" s="63">
        <v>1</v>
      </c>
      <c r="R330" s="63" t="s">
        <v>626</v>
      </c>
      <c r="S330" s="63" t="s">
        <v>523</v>
      </c>
      <c r="T330" s="63" t="s">
        <v>524</v>
      </c>
      <c r="U330" s="63" t="s">
        <v>525</v>
      </c>
      <c r="V330" s="63" t="s">
        <v>526</v>
      </c>
      <c r="W330" s="63" t="s">
        <v>544</v>
      </c>
      <c r="X330" s="63" t="s">
        <v>549</v>
      </c>
      <c r="Y330" s="63">
        <v>6319225</v>
      </c>
      <c r="Z330" s="63">
        <v>0</v>
      </c>
      <c r="AA330" s="63">
        <v>6319225</v>
      </c>
      <c r="AB330" s="64">
        <v>42535</v>
      </c>
      <c r="AC330" s="64">
        <v>42548</v>
      </c>
      <c r="AD330" s="64">
        <v>43440.839988425927</v>
      </c>
      <c r="AE330" s="63" t="s">
        <v>588</v>
      </c>
      <c r="AF330" s="63" t="s">
        <v>535</v>
      </c>
      <c r="AG330" s="63" t="s">
        <v>573</v>
      </c>
      <c r="AH330" s="64">
        <v>44291.86041666667</v>
      </c>
      <c r="AI330" s="64">
        <v>44292.85800925926</v>
      </c>
      <c r="AJ330" s="64" t="s">
        <v>486</v>
      </c>
      <c r="AK330" s="27"/>
      <c r="AL330" s="27"/>
      <c r="AM330" s="24" t="str">
        <f>IF(AG330="","",IFERROR(VLOOKUP($AG330,Listas!$C$1:$D$1000,2,0),"No existe"))</f>
        <v>No existe</v>
      </c>
      <c r="AN330" s="3">
        <f>IF(OR(AH330="",AI330=""),0,NETWORKDAYS.INTL(AH330,AI330,1,Listas!$A$2:$A$19)-1)</f>
        <v>1</v>
      </c>
      <c r="AO330" s="16" t="str">
        <f>IF(OR(AM330="",AM330="No existe"),"No",IF(AN330&gt;=VLOOKUP(AM330,Tabla!$C$5:$I$23,7,0),"Si","No"))</f>
        <v>No</v>
      </c>
      <c r="AP330" s="3">
        <f>IF(OR(AM330="",AM330="No existe"),0,IF(AN330=0,0,IF(AN330&gt;=VLOOKUP(AM330,Tabla!$C$5:$I$23,7,0),AN330-VLOOKUP(AM330,Tabla!$C$5:$I$23,7,0),0)+1))</f>
        <v>0</v>
      </c>
      <c r="AQ330" s="4">
        <f t="shared" si="46"/>
        <v>0</v>
      </c>
      <c r="AR330" s="4">
        <f t="shared" si="47"/>
        <v>0</v>
      </c>
      <c r="AS330" s="4">
        <f t="shared" si="48"/>
        <v>0</v>
      </c>
      <c r="AT330" s="4">
        <f t="shared" si="49"/>
        <v>0</v>
      </c>
      <c r="AU330" s="4">
        <f t="shared" si="50"/>
        <v>0</v>
      </c>
      <c r="AV330" s="4">
        <f t="shared" si="51"/>
        <v>0</v>
      </c>
      <c r="AW330" s="4"/>
      <c r="AX330" s="4"/>
      <c r="AY330" s="4">
        <f t="shared" si="52"/>
        <v>0</v>
      </c>
      <c r="AZ330" s="5">
        <v>37080</v>
      </c>
      <c r="BA330" s="6">
        <f t="shared" si="53"/>
        <v>0</v>
      </c>
      <c r="BB330" s="3">
        <f>IF(OR(AM330="",AM330="No existe"),0,IF(AP330&lt;=VLOOKUP(AM330,Tabla!$C$5:$I$23,2,0),1,2))</f>
        <v>0</v>
      </c>
    </row>
    <row r="331" spans="1:54" ht="15.75" hidden="1">
      <c r="A331" s="13">
        <f t="shared" si="54"/>
        <v>326</v>
      </c>
      <c r="B331" s="62" t="s">
        <v>1393</v>
      </c>
      <c r="C331" s="63" t="s">
        <v>1394</v>
      </c>
      <c r="D331" s="63" t="s">
        <v>384</v>
      </c>
      <c r="E331" s="63" t="s">
        <v>1395</v>
      </c>
      <c r="F331" s="63" t="s">
        <v>1396</v>
      </c>
      <c r="G331" s="63">
        <v>50388</v>
      </c>
      <c r="H331" s="63" t="s">
        <v>486</v>
      </c>
      <c r="I331" s="63" t="s">
        <v>385</v>
      </c>
      <c r="J331" s="63" t="s">
        <v>530</v>
      </c>
      <c r="K331" s="63" t="s">
        <v>486</v>
      </c>
      <c r="L331" s="63" t="s">
        <v>1396</v>
      </c>
      <c r="M331" s="63" t="s">
        <v>825</v>
      </c>
      <c r="N331" s="63" t="s">
        <v>857</v>
      </c>
      <c r="O331" s="63" t="s">
        <v>1397</v>
      </c>
      <c r="P331" s="63" t="s">
        <v>1398</v>
      </c>
      <c r="Q331" s="63">
        <v>1</v>
      </c>
      <c r="R331" s="63" t="s">
        <v>533</v>
      </c>
      <c r="S331" s="63" t="s">
        <v>523</v>
      </c>
      <c r="T331" s="63" t="s">
        <v>524</v>
      </c>
      <c r="U331" s="63" t="s">
        <v>525</v>
      </c>
      <c r="V331" s="63" t="s">
        <v>526</v>
      </c>
      <c r="W331" s="63" t="s">
        <v>544</v>
      </c>
      <c r="X331" s="63" t="s">
        <v>530</v>
      </c>
      <c r="Y331" s="63">
        <v>182479089</v>
      </c>
      <c r="Z331" s="63" t="s">
        <v>486</v>
      </c>
      <c r="AA331" s="63">
        <v>182479089</v>
      </c>
      <c r="AB331" s="64">
        <v>43490</v>
      </c>
      <c r="AC331" s="64">
        <v>43865</v>
      </c>
      <c r="AD331" s="64">
        <v>43873.75240740741</v>
      </c>
      <c r="AE331" s="63" t="s">
        <v>769</v>
      </c>
      <c r="AF331" s="63" t="s">
        <v>596</v>
      </c>
      <c r="AG331" s="63" t="s">
        <v>45</v>
      </c>
      <c r="AH331" s="64">
        <v>44291.85833333333</v>
      </c>
      <c r="AI331" s="64">
        <v>44292.855636574073</v>
      </c>
      <c r="AJ331" s="64" t="s">
        <v>486</v>
      </c>
      <c r="AK331" s="27"/>
      <c r="AL331" s="27"/>
      <c r="AM331" s="24" t="str">
        <f>IF(AG331="","",IFERROR(VLOOKUP($AG331,Listas!$C$1:$D$1000,2,0),"No existe"))</f>
        <v>ACTUACIONES</v>
      </c>
      <c r="AN331" s="3">
        <f>IF(OR(AH331="",AI331=""),0,NETWORKDAYS.INTL(AH331,AI331,1,Listas!$A$2:$A$19)-1)</f>
        <v>1</v>
      </c>
      <c r="AO331" s="16" t="str">
        <f>IF(OR(AM331="",AM331="No existe"),"No",IF(AN331&gt;=VLOOKUP(AM331,Tabla!$C$5:$I$23,7,0),"Si","No"))</f>
        <v>No</v>
      </c>
      <c r="AP331" s="3">
        <f>IF(OR(AM331="",AM331="No existe"),0,IF(AN331=0,0,IF(AN331&gt;=VLOOKUP(AM331,Tabla!$C$5:$I$23,7,0),AN331-VLOOKUP(AM331,Tabla!$C$5:$I$23,7,0),0)+1))</f>
        <v>1</v>
      </c>
      <c r="AQ331" s="4">
        <f t="shared" si="46"/>
        <v>0</v>
      </c>
      <c r="AR331" s="4">
        <f t="shared" si="47"/>
        <v>0</v>
      </c>
      <c r="AS331" s="4">
        <f t="shared" si="48"/>
        <v>0</v>
      </c>
      <c r="AT331" s="4">
        <f t="shared" si="49"/>
        <v>0</v>
      </c>
      <c r="AU331" s="4">
        <f t="shared" si="50"/>
        <v>0</v>
      </c>
      <c r="AV331" s="4">
        <f t="shared" si="51"/>
        <v>0</v>
      </c>
      <c r="AW331" s="4"/>
      <c r="AX331" s="4"/>
      <c r="AY331" s="4">
        <f t="shared" si="52"/>
        <v>0</v>
      </c>
      <c r="AZ331" s="5">
        <v>37080</v>
      </c>
      <c r="BA331" s="6">
        <f t="shared" si="53"/>
        <v>0</v>
      </c>
      <c r="BB331" s="3">
        <f>IF(OR(AM331="",AM331="No existe"),0,IF(AP331&lt;=VLOOKUP(AM331,Tabla!$C$5:$I$23,2,0),1,2))</f>
        <v>1</v>
      </c>
    </row>
    <row r="332" spans="1:54" ht="15.75" hidden="1">
      <c r="A332" s="13">
        <f t="shared" si="54"/>
        <v>327</v>
      </c>
      <c r="B332" s="62" t="s">
        <v>2018</v>
      </c>
      <c r="C332" s="63" t="s">
        <v>2019</v>
      </c>
      <c r="D332" s="63" t="s">
        <v>384</v>
      </c>
      <c r="E332" s="63" t="s">
        <v>2020</v>
      </c>
      <c r="F332" s="63" t="s">
        <v>2021</v>
      </c>
      <c r="G332" s="63">
        <v>66736</v>
      </c>
      <c r="H332" s="63" t="s">
        <v>486</v>
      </c>
      <c r="I332" s="63" t="s">
        <v>385</v>
      </c>
      <c r="J332" s="63" t="s">
        <v>530</v>
      </c>
      <c r="K332" s="63" t="s">
        <v>486</v>
      </c>
      <c r="L332" s="63" t="s">
        <v>2021</v>
      </c>
      <c r="M332" s="63" t="s">
        <v>764</v>
      </c>
      <c r="N332" s="63" t="s">
        <v>765</v>
      </c>
      <c r="O332" s="63" t="s">
        <v>2022</v>
      </c>
      <c r="P332" s="63" t="s">
        <v>2023</v>
      </c>
      <c r="Q332" s="63">
        <v>1</v>
      </c>
      <c r="R332" s="63" t="s">
        <v>780</v>
      </c>
      <c r="S332" s="63" t="s">
        <v>523</v>
      </c>
      <c r="T332" s="63" t="s">
        <v>524</v>
      </c>
      <c r="U332" s="63" t="s">
        <v>525</v>
      </c>
      <c r="V332" s="63" t="s">
        <v>526</v>
      </c>
      <c r="W332" s="63" t="s">
        <v>544</v>
      </c>
      <c r="X332" s="63" t="s">
        <v>530</v>
      </c>
      <c r="Y332" s="63">
        <v>10353403</v>
      </c>
      <c r="Z332" s="63" t="s">
        <v>486</v>
      </c>
      <c r="AA332" s="63">
        <v>10353403</v>
      </c>
      <c r="AB332" s="64">
        <v>43900</v>
      </c>
      <c r="AC332" s="64">
        <v>44074</v>
      </c>
      <c r="AD332" s="64">
        <v>44092.432812500003</v>
      </c>
      <c r="AE332" s="63" t="s">
        <v>1407</v>
      </c>
      <c r="AF332" s="63" t="s">
        <v>596</v>
      </c>
      <c r="AG332" s="63" t="s">
        <v>45</v>
      </c>
      <c r="AH332" s="64">
        <v>44291.855555555558</v>
      </c>
      <c r="AI332" s="64">
        <v>44292.853194444448</v>
      </c>
      <c r="AJ332" s="64" t="s">
        <v>486</v>
      </c>
      <c r="AK332" s="27"/>
      <c r="AL332" s="27"/>
      <c r="AM332" s="24" t="str">
        <f>IF(AG332="","",IFERROR(VLOOKUP($AG332,Listas!$C$1:$D$1000,2,0),"No existe"))</f>
        <v>ACTUACIONES</v>
      </c>
      <c r="AN332" s="3">
        <f>IF(OR(AH332="",AI332=""),0,NETWORKDAYS.INTL(AH332,AI332,1,Listas!$A$2:$A$19)-1)</f>
        <v>1</v>
      </c>
      <c r="AO332" s="16" t="str">
        <f>IF(OR(AM332="",AM332="No existe"),"No",IF(AN332&gt;=VLOOKUP(AM332,Tabla!$C$5:$I$23,7,0),"Si","No"))</f>
        <v>No</v>
      </c>
      <c r="AP332" s="3">
        <f>IF(OR(AM332="",AM332="No existe"),0,IF(AN332=0,0,IF(AN332&gt;=VLOOKUP(AM332,Tabla!$C$5:$I$23,7,0),AN332-VLOOKUP(AM332,Tabla!$C$5:$I$23,7,0),0)+1))</f>
        <v>1</v>
      </c>
      <c r="AQ332" s="4">
        <f t="shared" si="46"/>
        <v>0</v>
      </c>
      <c r="AR332" s="4">
        <f t="shared" si="47"/>
        <v>0</v>
      </c>
      <c r="AS332" s="4">
        <f t="shared" si="48"/>
        <v>0</v>
      </c>
      <c r="AT332" s="4">
        <f t="shared" si="49"/>
        <v>0</v>
      </c>
      <c r="AU332" s="4">
        <f t="shared" si="50"/>
        <v>0</v>
      </c>
      <c r="AV332" s="4">
        <f t="shared" si="51"/>
        <v>0</v>
      </c>
      <c r="AW332" s="4"/>
      <c r="AX332" s="4"/>
      <c r="AY332" s="4">
        <f t="shared" si="52"/>
        <v>0</v>
      </c>
      <c r="AZ332" s="5">
        <v>37080</v>
      </c>
      <c r="BA332" s="6">
        <f t="shared" si="53"/>
        <v>0</v>
      </c>
      <c r="BB332" s="3">
        <f>IF(OR(AM332="",AM332="No existe"),0,IF(AP332&lt;=VLOOKUP(AM332,Tabla!$C$5:$I$23,2,0),1,2))</f>
        <v>1</v>
      </c>
    </row>
    <row r="333" spans="1:54" ht="15.75" hidden="1">
      <c r="A333" s="13">
        <f t="shared" si="54"/>
        <v>328</v>
      </c>
      <c r="B333" s="62" t="s">
        <v>2283</v>
      </c>
      <c r="C333" s="63" t="s">
        <v>2284</v>
      </c>
      <c r="D333" s="63" t="s">
        <v>384</v>
      </c>
      <c r="E333" s="63" t="s">
        <v>2285</v>
      </c>
      <c r="F333" s="63" t="s">
        <v>2286</v>
      </c>
      <c r="G333" s="63">
        <v>32736</v>
      </c>
      <c r="H333" s="63" t="s">
        <v>486</v>
      </c>
      <c r="I333" s="63" t="s">
        <v>385</v>
      </c>
      <c r="J333" s="63" t="s">
        <v>537</v>
      </c>
      <c r="K333" s="63" t="s">
        <v>538</v>
      </c>
      <c r="L333" s="63" t="s">
        <v>2286</v>
      </c>
      <c r="M333" s="63" t="s">
        <v>2287</v>
      </c>
      <c r="N333" s="63" t="s">
        <v>2288</v>
      </c>
      <c r="O333" s="63" t="s">
        <v>2287</v>
      </c>
      <c r="P333" s="63" t="s">
        <v>2288</v>
      </c>
      <c r="Q333" s="63">
        <v>1</v>
      </c>
      <c r="R333" s="63" t="s">
        <v>540</v>
      </c>
      <c r="S333" s="63" t="s">
        <v>523</v>
      </c>
      <c r="T333" s="63" t="s">
        <v>524</v>
      </c>
      <c r="U333" s="63" t="s">
        <v>525</v>
      </c>
      <c r="V333" s="63" t="s">
        <v>526</v>
      </c>
      <c r="W333" s="63" t="s">
        <v>544</v>
      </c>
      <c r="X333" s="63" t="s">
        <v>537</v>
      </c>
      <c r="Y333" s="63">
        <v>73972158</v>
      </c>
      <c r="Z333" s="63">
        <v>69672199</v>
      </c>
      <c r="AA333" s="63">
        <v>73972158</v>
      </c>
      <c r="AB333" s="64">
        <v>43598</v>
      </c>
      <c r="AC333" s="64">
        <v>43600</v>
      </c>
      <c r="AD333" s="64">
        <v>43608.467060185183</v>
      </c>
      <c r="AE333" s="63" t="s">
        <v>747</v>
      </c>
      <c r="AF333" s="63" t="s">
        <v>528</v>
      </c>
      <c r="AG333" s="63" t="s">
        <v>583</v>
      </c>
      <c r="AH333" s="64">
        <v>44291.854166666664</v>
      </c>
      <c r="AI333" s="64">
        <v>44293.851631944446</v>
      </c>
      <c r="AJ333" s="64" t="s">
        <v>486</v>
      </c>
      <c r="AK333" s="27"/>
      <c r="AL333" s="27"/>
      <c r="AM333" s="24" t="str">
        <f>IF(AG333="","",IFERROR(VLOOKUP($AG333,Listas!$C$1:$D$1000,2,0),"No existe"))</f>
        <v>No existe</v>
      </c>
      <c r="AN333" s="3">
        <f>IF(OR(AH333="",AI333=""),0,NETWORKDAYS.INTL(AH333,AI333,1,Listas!$A$2:$A$19)-1)</f>
        <v>2</v>
      </c>
      <c r="AO333" s="16" t="str">
        <f>IF(OR(AM333="",AM333="No existe"),"No",IF(AN333&gt;=VLOOKUP(AM333,Tabla!$C$5:$I$23,7,0),"Si","No"))</f>
        <v>No</v>
      </c>
      <c r="AP333" s="3">
        <f>IF(OR(AM333="",AM333="No existe"),0,IF(AN333=0,0,IF(AN333&gt;=VLOOKUP(AM333,Tabla!$C$5:$I$23,7,0),AN333-VLOOKUP(AM333,Tabla!$C$5:$I$23,7,0),0)+1))</f>
        <v>0</v>
      </c>
      <c r="AQ333" s="4">
        <f t="shared" si="46"/>
        <v>0</v>
      </c>
      <c r="AR333" s="4">
        <f t="shared" si="47"/>
        <v>0</v>
      </c>
      <c r="AS333" s="4">
        <f t="shared" si="48"/>
        <v>0</v>
      </c>
      <c r="AT333" s="4">
        <f t="shared" si="49"/>
        <v>0</v>
      </c>
      <c r="AU333" s="4">
        <f t="shared" si="50"/>
        <v>0</v>
      </c>
      <c r="AV333" s="4">
        <f t="shared" si="51"/>
        <v>0</v>
      </c>
      <c r="AW333" s="4"/>
      <c r="AX333" s="4"/>
      <c r="AY333" s="4">
        <f t="shared" si="52"/>
        <v>0</v>
      </c>
      <c r="AZ333" s="5">
        <v>37080</v>
      </c>
      <c r="BA333" s="6">
        <f t="shared" si="53"/>
        <v>0</v>
      </c>
      <c r="BB333" s="3">
        <f>IF(OR(AM333="",AM333="No existe"),0,IF(AP333&lt;=VLOOKUP(AM333,Tabla!$C$5:$I$23,2,0),1,2))</f>
        <v>0</v>
      </c>
    </row>
    <row r="334" spans="1:54" ht="15.75" hidden="1">
      <c r="A334" s="13">
        <f t="shared" si="54"/>
        <v>329</v>
      </c>
      <c r="B334" s="62" t="s">
        <v>2289</v>
      </c>
      <c r="C334" s="63" t="s">
        <v>2290</v>
      </c>
      <c r="D334" s="63" t="s">
        <v>384</v>
      </c>
      <c r="E334" s="63" t="s">
        <v>2291</v>
      </c>
      <c r="F334" s="63" t="s">
        <v>2292</v>
      </c>
      <c r="G334" s="63">
        <v>31720</v>
      </c>
      <c r="H334" s="63" t="s">
        <v>486</v>
      </c>
      <c r="I334" s="63" t="s">
        <v>385</v>
      </c>
      <c r="J334" s="63" t="s">
        <v>530</v>
      </c>
      <c r="K334" s="63" t="s">
        <v>486</v>
      </c>
      <c r="L334" s="63" t="s">
        <v>2292</v>
      </c>
      <c r="M334" s="63" t="s">
        <v>531</v>
      </c>
      <c r="N334" s="63" t="s">
        <v>532</v>
      </c>
      <c r="O334" s="63" t="s">
        <v>2293</v>
      </c>
      <c r="P334" s="63" t="s">
        <v>2294</v>
      </c>
      <c r="Q334" s="63">
        <v>1</v>
      </c>
      <c r="R334" s="63" t="s">
        <v>675</v>
      </c>
      <c r="S334" s="63" t="s">
        <v>523</v>
      </c>
      <c r="T334" s="63" t="s">
        <v>524</v>
      </c>
      <c r="U334" s="63" t="s">
        <v>525</v>
      </c>
      <c r="V334" s="63" t="s">
        <v>526</v>
      </c>
      <c r="W334" s="63" t="s">
        <v>544</v>
      </c>
      <c r="X334" s="63" t="s">
        <v>530</v>
      </c>
      <c r="Y334" s="63">
        <v>7452869</v>
      </c>
      <c r="Z334" s="63">
        <v>0</v>
      </c>
      <c r="AA334" s="63">
        <v>7452869</v>
      </c>
      <c r="AB334" s="64">
        <v>43439</v>
      </c>
      <c r="AC334" s="64">
        <v>43495</v>
      </c>
      <c r="AD334" s="64">
        <v>43566.635775462964</v>
      </c>
      <c r="AE334" s="63" t="s">
        <v>743</v>
      </c>
      <c r="AF334" s="63" t="s">
        <v>528</v>
      </c>
      <c r="AG334" s="63" t="s">
        <v>45</v>
      </c>
      <c r="AH334" s="64">
        <v>44291.811805555553</v>
      </c>
      <c r="AI334" s="64">
        <v>44292.809155092589</v>
      </c>
      <c r="AJ334" s="64" t="s">
        <v>486</v>
      </c>
      <c r="AK334" s="27"/>
      <c r="AL334" s="27"/>
      <c r="AM334" s="24" t="str">
        <f>IF(AG334="","",IFERROR(VLOOKUP($AG334,Listas!$C$1:$D$1000,2,0),"No existe"))</f>
        <v>ACTUACIONES</v>
      </c>
      <c r="AN334" s="3">
        <f>IF(OR(AH334="",AI334=""),0,NETWORKDAYS.INTL(AH334,AI334,1,Listas!$A$2:$A$19)-1)</f>
        <v>1</v>
      </c>
      <c r="AO334" s="16" t="str">
        <f>IF(OR(AM334="",AM334="No existe"),"No",IF(AN334&gt;=VLOOKUP(AM334,Tabla!$C$5:$I$23,7,0),"Si","No"))</f>
        <v>No</v>
      </c>
      <c r="AP334" s="3">
        <f>IF(OR(AM334="",AM334="No existe"),0,IF(AN334=0,0,IF(AN334&gt;=VLOOKUP(AM334,Tabla!$C$5:$I$23,7,0),AN334-VLOOKUP(AM334,Tabla!$C$5:$I$23,7,0),0)+1))</f>
        <v>1</v>
      </c>
      <c r="AQ334" s="4">
        <f t="shared" si="46"/>
        <v>0</v>
      </c>
      <c r="AR334" s="4">
        <f t="shared" si="47"/>
        <v>0</v>
      </c>
      <c r="AS334" s="4">
        <f t="shared" si="48"/>
        <v>0</v>
      </c>
      <c r="AT334" s="4">
        <f t="shared" si="49"/>
        <v>0</v>
      </c>
      <c r="AU334" s="4">
        <f t="shared" si="50"/>
        <v>0</v>
      </c>
      <c r="AV334" s="4">
        <f t="shared" si="51"/>
        <v>0</v>
      </c>
      <c r="AW334" s="4"/>
      <c r="AX334" s="4"/>
      <c r="AY334" s="4">
        <f t="shared" si="52"/>
        <v>0</v>
      </c>
      <c r="AZ334" s="5">
        <v>37080</v>
      </c>
      <c r="BA334" s="6">
        <f t="shared" si="53"/>
        <v>0</v>
      </c>
      <c r="BB334" s="3">
        <f>IF(OR(AM334="",AM334="No existe"),0,IF(AP334&lt;=VLOOKUP(AM334,Tabla!$C$5:$I$23,2,0),1,2))</f>
        <v>1</v>
      </c>
    </row>
    <row r="335" spans="1:54" ht="15.75" hidden="1">
      <c r="A335" s="13">
        <f t="shared" si="54"/>
        <v>330</v>
      </c>
      <c r="B335" s="62" t="s">
        <v>2295</v>
      </c>
      <c r="C335" s="63" t="s">
        <v>2296</v>
      </c>
      <c r="D335" s="63" t="s">
        <v>384</v>
      </c>
      <c r="E335" s="63" t="s">
        <v>2297</v>
      </c>
      <c r="F335" s="63" t="s">
        <v>2298</v>
      </c>
      <c r="G335" s="63">
        <v>35417</v>
      </c>
      <c r="H335" s="63" t="s">
        <v>486</v>
      </c>
      <c r="I335" s="63" t="s">
        <v>385</v>
      </c>
      <c r="J335" s="63" t="s">
        <v>542</v>
      </c>
      <c r="K335" s="63" t="s">
        <v>543</v>
      </c>
      <c r="L335" s="63" t="s">
        <v>2298</v>
      </c>
      <c r="M335" s="63" t="s">
        <v>2299</v>
      </c>
      <c r="N335" s="63" t="s">
        <v>2300</v>
      </c>
      <c r="O335" s="63" t="s">
        <v>2299</v>
      </c>
      <c r="P335" s="63" t="s">
        <v>2300</v>
      </c>
      <c r="Q335" s="63">
        <v>1</v>
      </c>
      <c r="R335" s="63" t="s">
        <v>665</v>
      </c>
      <c r="S335" s="63" t="s">
        <v>523</v>
      </c>
      <c r="T335" s="63" t="s">
        <v>524</v>
      </c>
      <c r="U335" s="63" t="s">
        <v>525</v>
      </c>
      <c r="V335" s="63" t="s">
        <v>542</v>
      </c>
      <c r="W335" s="63" t="s">
        <v>716</v>
      </c>
      <c r="X335" s="63" t="s">
        <v>542</v>
      </c>
      <c r="Y335" s="63">
        <v>27596228</v>
      </c>
      <c r="Z335" s="63">
        <v>0</v>
      </c>
      <c r="AA335" s="63">
        <v>27596228</v>
      </c>
      <c r="AB335" s="64">
        <v>42200</v>
      </c>
      <c r="AC335" s="64">
        <v>43216</v>
      </c>
      <c r="AD335" s="64">
        <v>43683.351284722223</v>
      </c>
      <c r="AE335" s="63" t="s">
        <v>749</v>
      </c>
      <c r="AF335" s="63" t="s">
        <v>596</v>
      </c>
      <c r="AG335" s="63" t="s">
        <v>45</v>
      </c>
      <c r="AH335" s="64">
        <v>44291.800694444442</v>
      </c>
      <c r="AI335" s="64">
        <v>44292.798125000001</v>
      </c>
      <c r="AJ335" s="64" t="s">
        <v>486</v>
      </c>
      <c r="AK335" s="27"/>
      <c r="AL335" s="27"/>
      <c r="AM335" s="24" t="str">
        <f>IF(AG335="","",IFERROR(VLOOKUP($AG335,Listas!$C$1:$D$1000,2,0),"No existe"))</f>
        <v>ACTUACIONES</v>
      </c>
      <c r="AN335" s="3">
        <f>IF(OR(AH335="",AI335=""),0,NETWORKDAYS.INTL(AH335,AI335,1,Listas!$A$2:$A$19)-1)</f>
        <v>1</v>
      </c>
      <c r="AO335" s="16" t="str">
        <f>IF(OR(AM335="",AM335="No existe"),"No",IF(AN335&gt;=VLOOKUP(AM335,Tabla!$C$5:$I$23,7,0),"Si","No"))</f>
        <v>No</v>
      </c>
      <c r="AP335" s="3">
        <f>IF(OR(AM335="",AM335="No existe"),0,IF(AN335=0,0,IF(AN335&gt;=VLOOKUP(AM335,Tabla!$C$5:$I$23,7,0),AN335-VLOOKUP(AM335,Tabla!$C$5:$I$23,7,0),0)+1))</f>
        <v>1</v>
      </c>
      <c r="AQ335" s="4">
        <f t="shared" si="46"/>
        <v>0</v>
      </c>
      <c r="AR335" s="4">
        <f t="shared" si="47"/>
        <v>0</v>
      </c>
      <c r="AS335" s="4">
        <f t="shared" si="48"/>
        <v>0</v>
      </c>
      <c r="AT335" s="4">
        <f t="shared" si="49"/>
        <v>0</v>
      </c>
      <c r="AU335" s="4">
        <f t="shared" si="50"/>
        <v>0</v>
      </c>
      <c r="AV335" s="4">
        <f t="shared" si="51"/>
        <v>0</v>
      </c>
      <c r="AW335" s="4"/>
      <c r="AX335" s="4"/>
      <c r="AY335" s="4">
        <f t="shared" si="52"/>
        <v>0</v>
      </c>
      <c r="AZ335" s="5">
        <v>37080</v>
      </c>
      <c r="BA335" s="6">
        <f t="shared" si="53"/>
        <v>0</v>
      </c>
      <c r="BB335" s="3">
        <f>IF(OR(AM335="",AM335="No existe"),0,IF(AP335&lt;=VLOOKUP(AM335,Tabla!$C$5:$I$23,2,0),1,2))</f>
        <v>1</v>
      </c>
    </row>
    <row r="336" spans="1:54" ht="15.75" hidden="1">
      <c r="A336" s="13">
        <f t="shared" si="54"/>
        <v>331</v>
      </c>
      <c r="B336" s="62" t="s">
        <v>2295</v>
      </c>
      <c r="C336" s="63" t="s">
        <v>2296</v>
      </c>
      <c r="D336" s="63" t="s">
        <v>384</v>
      </c>
      <c r="E336" s="63" t="s">
        <v>2297</v>
      </c>
      <c r="F336" s="63" t="s">
        <v>2298</v>
      </c>
      <c r="G336" s="63">
        <v>35417</v>
      </c>
      <c r="H336" s="63" t="s">
        <v>486</v>
      </c>
      <c r="I336" s="63" t="s">
        <v>385</v>
      </c>
      <c r="J336" s="63" t="s">
        <v>542</v>
      </c>
      <c r="K336" s="63" t="s">
        <v>543</v>
      </c>
      <c r="L336" s="63" t="s">
        <v>2298</v>
      </c>
      <c r="M336" s="63" t="s">
        <v>2299</v>
      </c>
      <c r="N336" s="63" t="s">
        <v>2300</v>
      </c>
      <c r="O336" s="63" t="s">
        <v>2299</v>
      </c>
      <c r="P336" s="63" t="s">
        <v>2300</v>
      </c>
      <c r="Q336" s="63">
        <v>1</v>
      </c>
      <c r="R336" s="63" t="s">
        <v>665</v>
      </c>
      <c r="S336" s="63" t="s">
        <v>523</v>
      </c>
      <c r="T336" s="63" t="s">
        <v>524</v>
      </c>
      <c r="U336" s="63" t="s">
        <v>525</v>
      </c>
      <c r="V336" s="63" t="s">
        <v>542</v>
      </c>
      <c r="W336" s="63" t="s">
        <v>716</v>
      </c>
      <c r="X336" s="63" t="s">
        <v>542</v>
      </c>
      <c r="Y336" s="63">
        <v>27596228</v>
      </c>
      <c r="Z336" s="63">
        <v>0</v>
      </c>
      <c r="AA336" s="63">
        <v>27596228</v>
      </c>
      <c r="AB336" s="64">
        <v>42200</v>
      </c>
      <c r="AC336" s="64">
        <v>43216</v>
      </c>
      <c r="AD336" s="64">
        <v>43683.351284722223</v>
      </c>
      <c r="AE336" s="63" t="s">
        <v>749</v>
      </c>
      <c r="AF336" s="63" t="s">
        <v>596</v>
      </c>
      <c r="AG336" s="63" t="s">
        <v>45</v>
      </c>
      <c r="AH336" s="64">
        <v>44291.798611111109</v>
      </c>
      <c r="AI336" s="64">
        <v>44292.795763888891</v>
      </c>
      <c r="AJ336" s="64" t="s">
        <v>486</v>
      </c>
      <c r="AK336" s="27"/>
      <c r="AL336" s="27"/>
      <c r="AM336" s="24" t="str">
        <f>IF(AG336="","",IFERROR(VLOOKUP($AG336,Listas!$C$1:$D$1000,2,0),"No existe"))</f>
        <v>ACTUACIONES</v>
      </c>
      <c r="AN336" s="3">
        <f>IF(OR(AH336="",AI336=""),0,NETWORKDAYS.INTL(AH336,AI336,1,Listas!$A$2:$A$19)-1)</f>
        <v>1</v>
      </c>
      <c r="AO336" s="16" t="str">
        <f>IF(OR(AM336="",AM336="No existe"),"No",IF(AN336&gt;=VLOOKUP(AM336,Tabla!$C$5:$I$23,7,0),"Si","No"))</f>
        <v>No</v>
      </c>
      <c r="AP336" s="3">
        <f>IF(OR(AM336="",AM336="No existe"),0,IF(AN336=0,0,IF(AN336&gt;=VLOOKUP(AM336,Tabla!$C$5:$I$23,7,0),AN336-VLOOKUP(AM336,Tabla!$C$5:$I$23,7,0),0)+1))</f>
        <v>1</v>
      </c>
      <c r="AQ336" s="4">
        <f t="shared" si="46"/>
        <v>0</v>
      </c>
      <c r="AR336" s="4">
        <f t="shared" si="47"/>
        <v>0</v>
      </c>
      <c r="AS336" s="4">
        <f t="shared" si="48"/>
        <v>0</v>
      </c>
      <c r="AT336" s="4">
        <f t="shared" si="49"/>
        <v>0</v>
      </c>
      <c r="AU336" s="4">
        <f t="shared" si="50"/>
        <v>0</v>
      </c>
      <c r="AV336" s="4">
        <f t="shared" si="51"/>
        <v>0</v>
      </c>
      <c r="AW336" s="4"/>
      <c r="AX336" s="4"/>
      <c r="AY336" s="4">
        <f t="shared" si="52"/>
        <v>0</v>
      </c>
      <c r="AZ336" s="5">
        <v>37080</v>
      </c>
      <c r="BA336" s="6">
        <f t="shared" si="53"/>
        <v>0</v>
      </c>
      <c r="BB336" s="3">
        <f>IF(OR(AM336="",AM336="No existe"),0,IF(AP336&lt;=VLOOKUP(AM336,Tabla!$C$5:$I$23,2,0),1,2))</f>
        <v>1</v>
      </c>
    </row>
    <row r="337" spans="1:54" ht="15.75" hidden="1">
      <c r="A337" s="13">
        <f t="shared" si="54"/>
        <v>332</v>
      </c>
      <c r="B337" s="62" t="s">
        <v>943</v>
      </c>
      <c r="C337" s="63" t="s">
        <v>944</v>
      </c>
      <c r="D337" s="63" t="s">
        <v>385</v>
      </c>
      <c r="E337" s="63" t="s">
        <v>945</v>
      </c>
      <c r="F337" s="63" t="s">
        <v>946</v>
      </c>
      <c r="G337" s="63">
        <v>21656</v>
      </c>
      <c r="H337" s="63" t="s">
        <v>486</v>
      </c>
      <c r="I337" s="63" t="s">
        <v>385</v>
      </c>
      <c r="J337" s="63" t="s">
        <v>537</v>
      </c>
      <c r="K337" s="63" t="s">
        <v>538</v>
      </c>
      <c r="L337" s="63" t="s">
        <v>946</v>
      </c>
      <c r="M337" s="63" t="s">
        <v>947</v>
      </c>
      <c r="N337" s="63" t="s">
        <v>948</v>
      </c>
      <c r="O337" s="63" t="s">
        <v>947</v>
      </c>
      <c r="P337" s="63" t="s">
        <v>948</v>
      </c>
      <c r="Q337" s="63">
        <v>1</v>
      </c>
      <c r="R337" s="63" t="s">
        <v>540</v>
      </c>
      <c r="S337" s="63" t="s">
        <v>523</v>
      </c>
      <c r="T337" s="63" t="s">
        <v>524</v>
      </c>
      <c r="U337" s="63" t="s">
        <v>525</v>
      </c>
      <c r="V337" s="63" t="s">
        <v>526</v>
      </c>
      <c r="W337" s="63" t="s">
        <v>544</v>
      </c>
      <c r="X337" s="63" t="s">
        <v>537</v>
      </c>
      <c r="Y337" s="63">
        <v>69758638</v>
      </c>
      <c r="Z337" s="63">
        <v>66902238</v>
      </c>
      <c r="AA337" s="63">
        <v>69758638</v>
      </c>
      <c r="AB337" s="64">
        <v>43392</v>
      </c>
      <c r="AC337" s="64">
        <v>43410</v>
      </c>
      <c r="AD337" s="64">
        <v>43501.72797453704</v>
      </c>
      <c r="AE337" s="63" t="s">
        <v>949</v>
      </c>
      <c r="AF337" s="63" t="s">
        <v>528</v>
      </c>
      <c r="AG337" s="63" t="s">
        <v>45</v>
      </c>
      <c r="AH337" s="64">
        <v>44291.794305555559</v>
      </c>
      <c r="AI337" s="64">
        <v>44291.791712962964</v>
      </c>
      <c r="AJ337" s="64" t="s">
        <v>486</v>
      </c>
      <c r="AK337" s="27"/>
      <c r="AL337" s="27"/>
      <c r="AM337" s="24" t="str">
        <f>IF(AG337="","",IFERROR(VLOOKUP($AG337,Listas!$C$1:$D$1000,2,0),"No existe"))</f>
        <v>ACTUACIONES</v>
      </c>
      <c r="AN337" s="3">
        <f>IF(OR(AH337="",AI337=""),0,NETWORKDAYS.INTL(AH337,AI337,1,Listas!$A$2:$A$19)-1)</f>
        <v>0</v>
      </c>
      <c r="AO337" s="16" t="str">
        <f>IF(OR(AM337="",AM337="No existe"),"No",IF(AN337&gt;=VLOOKUP(AM337,Tabla!$C$5:$I$23,7,0),"Si","No"))</f>
        <v>No</v>
      </c>
      <c r="AP337" s="3">
        <f>IF(OR(AM337="",AM337="No existe"),0,IF(AN337=0,0,IF(AN337&gt;=VLOOKUP(AM337,Tabla!$C$5:$I$23,7,0),AN337-VLOOKUP(AM337,Tabla!$C$5:$I$23,7,0),0)+1))</f>
        <v>0</v>
      </c>
      <c r="AQ337" s="4">
        <f t="shared" si="46"/>
        <v>0</v>
      </c>
      <c r="AR337" s="4">
        <f t="shared" si="47"/>
        <v>0</v>
      </c>
      <c r="AS337" s="4">
        <f t="shared" si="48"/>
        <v>0</v>
      </c>
      <c r="AT337" s="4">
        <f t="shared" si="49"/>
        <v>0</v>
      </c>
      <c r="AU337" s="4">
        <f t="shared" si="50"/>
        <v>0</v>
      </c>
      <c r="AV337" s="4">
        <f t="shared" si="51"/>
        <v>0</v>
      </c>
      <c r="AW337" s="4"/>
      <c r="AX337" s="4"/>
      <c r="AY337" s="4">
        <f t="shared" si="52"/>
        <v>0</v>
      </c>
      <c r="AZ337" s="5">
        <v>37080</v>
      </c>
      <c r="BA337" s="6">
        <f t="shared" si="53"/>
        <v>0</v>
      </c>
      <c r="BB337" s="3">
        <f>IF(OR(AM337="",AM337="No existe"),0,IF(AP337&lt;=VLOOKUP(AM337,Tabla!$C$5:$I$23,2,0),1,2))</f>
        <v>1</v>
      </c>
    </row>
    <row r="338" spans="1:54" ht="15.75" hidden="1">
      <c r="A338" s="13">
        <f t="shared" si="54"/>
        <v>333</v>
      </c>
      <c r="B338" s="62" t="s">
        <v>398</v>
      </c>
      <c r="C338" s="63" t="s">
        <v>399</v>
      </c>
      <c r="D338" s="63" t="s">
        <v>385</v>
      </c>
      <c r="E338" s="63" t="s">
        <v>1376</v>
      </c>
      <c r="F338" s="63" t="s">
        <v>574</v>
      </c>
      <c r="G338" s="63">
        <v>3733</v>
      </c>
      <c r="H338" s="63" t="s">
        <v>486</v>
      </c>
      <c r="I338" s="63" t="s">
        <v>385</v>
      </c>
      <c r="J338" s="63" t="s">
        <v>542</v>
      </c>
      <c r="K338" s="63" t="s">
        <v>543</v>
      </c>
      <c r="L338" s="63" t="s">
        <v>574</v>
      </c>
      <c r="M338" s="63" t="s">
        <v>1377</v>
      </c>
      <c r="N338" s="63" t="s">
        <v>575</v>
      </c>
      <c r="O338" s="63" t="s">
        <v>1377</v>
      </c>
      <c r="P338" s="63" t="s">
        <v>575</v>
      </c>
      <c r="Q338" s="63">
        <v>1</v>
      </c>
      <c r="R338" s="63" t="s">
        <v>547</v>
      </c>
      <c r="S338" s="63" t="s">
        <v>523</v>
      </c>
      <c r="T338" s="63" t="s">
        <v>524</v>
      </c>
      <c r="U338" s="63" t="s">
        <v>525</v>
      </c>
      <c r="V338" s="63" t="s">
        <v>542</v>
      </c>
      <c r="W338" s="63" t="s">
        <v>544</v>
      </c>
      <c r="X338" s="63" t="s">
        <v>542</v>
      </c>
      <c r="Y338" s="63">
        <v>18339693</v>
      </c>
      <c r="Z338" s="63">
        <v>19354487</v>
      </c>
      <c r="AA338" s="63">
        <v>18339693</v>
      </c>
      <c r="AB338" s="64">
        <v>42280</v>
      </c>
      <c r="AC338" s="64">
        <v>42121</v>
      </c>
      <c r="AD338" s="64">
        <v>43436.220173611109</v>
      </c>
      <c r="AE338" s="63" t="s">
        <v>572</v>
      </c>
      <c r="AF338" s="63" t="s">
        <v>535</v>
      </c>
      <c r="AG338" s="63" t="s">
        <v>529</v>
      </c>
      <c r="AH338" s="64">
        <v>44291.763888888891</v>
      </c>
      <c r="AI338" s="64">
        <v>44292.761562500003</v>
      </c>
      <c r="AJ338" s="64" t="s">
        <v>486</v>
      </c>
      <c r="AK338" s="27"/>
      <c r="AL338" s="27"/>
      <c r="AM338" s="24" t="str">
        <f>IF(AG338="","",IFERROR(VLOOKUP($AG338,Listas!$C$1:$D$1000,2,0),"No existe"))</f>
        <v>No existe</v>
      </c>
      <c r="AN338" s="3">
        <f>IF(OR(AH338="",AI338=""),0,NETWORKDAYS.INTL(AH338,AI338,1,Listas!$A$2:$A$19)-1)</f>
        <v>1</v>
      </c>
      <c r="AO338" s="16" t="str">
        <f>IF(OR(AM338="",AM338="No existe"),"No",IF(AN338&gt;=VLOOKUP(AM338,Tabla!$C$5:$I$23,7,0),"Si","No"))</f>
        <v>No</v>
      </c>
      <c r="AP338" s="3">
        <f>IF(OR(AM338="",AM338="No existe"),0,IF(AN338=0,0,IF(AN338&gt;=VLOOKUP(AM338,Tabla!$C$5:$I$23,7,0),AN338-VLOOKUP(AM338,Tabla!$C$5:$I$23,7,0),0)+1))</f>
        <v>0</v>
      </c>
      <c r="AQ338" s="4">
        <f t="shared" si="46"/>
        <v>0</v>
      </c>
      <c r="AR338" s="4">
        <f t="shared" si="47"/>
        <v>0</v>
      </c>
      <c r="AS338" s="4">
        <f t="shared" si="48"/>
        <v>0</v>
      </c>
      <c r="AT338" s="4">
        <f t="shared" si="49"/>
        <v>0</v>
      </c>
      <c r="AU338" s="4">
        <f t="shared" si="50"/>
        <v>0</v>
      </c>
      <c r="AV338" s="4">
        <f t="shared" si="51"/>
        <v>0</v>
      </c>
      <c r="AW338" s="4"/>
      <c r="AX338" s="4"/>
      <c r="AY338" s="4">
        <f t="shared" si="52"/>
        <v>0</v>
      </c>
      <c r="AZ338" s="5">
        <v>37080</v>
      </c>
      <c r="BA338" s="6">
        <f t="shared" si="53"/>
        <v>0</v>
      </c>
      <c r="BB338" s="3">
        <f>IF(OR(AM338="",AM338="No existe"),0,IF(AP338&lt;=VLOOKUP(AM338,Tabla!$C$5:$I$23,2,0),1,2))</f>
        <v>0</v>
      </c>
    </row>
    <row r="339" spans="1:54" ht="15.75" hidden="1">
      <c r="A339" s="13">
        <f t="shared" si="54"/>
        <v>334</v>
      </c>
      <c r="B339" s="62" t="s">
        <v>510</v>
      </c>
      <c r="C339" s="63" t="s">
        <v>1024</v>
      </c>
      <c r="D339" s="63" t="s">
        <v>384</v>
      </c>
      <c r="E339" s="63" t="s">
        <v>1025</v>
      </c>
      <c r="F339" s="63" t="s">
        <v>828</v>
      </c>
      <c r="G339" s="63">
        <v>67952</v>
      </c>
      <c r="H339" s="63" t="s">
        <v>486</v>
      </c>
      <c r="I339" s="63" t="s">
        <v>385</v>
      </c>
      <c r="J339" s="63" t="s">
        <v>530</v>
      </c>
      <c r="K339" s="63" t="s">
        <v>486</v>
      </c>
      <c r="L339" s="63" t="s">
        <v>828</v>
      </c>
      <c r="M339" s="63" t="s">
        <v>800</v>
      </c>
      <c r="N339" s="63" t="s">
        <v>801</v>
      </c>
      <c r="O339" s="63" t="s">
        <v>1026</v>
      </c>
      <c r="P339" s="63" t="s">
        <v>829</v>
      </c>
      <c r="Q339" s="63">
        <v>1</v>
      </c>
      <c r="R339" s="63" t="s">
        <v>780</v>
      </c>
      <c r="S339" s="63" t="s">
        <v>523</v>
      </c>
      <c r="T339" s="63" t="s">
        <v>524</v>
      </c>
      <c r="U339" s="63" t="s">
        <v>525</v>
      </c>
      <c r="V339" s="63" t="s">
        <v>526</v>
      </c>
      <c r="W339" s="63" t="s">
        <v>527</v>
      </c>
      <c r="X339" s="63" t="s">
        <v>530</v>
      </c>
      <c r="Y339" s="63">
        <v>12999393</v>
      </c>
      <c r="Z339" s="63" t="s">
        <v>486</v>
      </c>
      <c r="AA339" s="63">
        <v>12999393</v>
      </c>
      <c r="AB339" s="64">
        <v>44015</v>
      </c>
      <c r="AC339" s="64">
        <v>44054</v>
      </c>
      <c r="AD339" s="64">
        <v>44148.915914351855</v>
      </c>
      <c r="AE339" s="63" t="s">
        <v>827</v>
      </c>
      <c r="AF339" s="63" t="s">
        <v>689</v>
      </c>
      <c r="AG339" s="63" t="s">
        <v>529</v>
      </c>
      <c r="AH339" s="64">
        <v>44291.762499999997</v>
      </c>
      <c r="AI339" s="64">
        <v>44292.759560185186</v>
      </c>
      <c r="AJ339" s="64" t="s">
        <v>486</v>
      </c>
      <c r="AK339" s="27"/>
      <c r="AL339" s="27"/>
      <c r="AM339" s="24" t="str">
        <f>IF(AG339="","",IFERROR(VLOOKUP($AG339,Listas!$C$1:$D$1000,2,0),"No existe"))</f>
        <v>No existe</v>
      </c>
      <c r="AN339" s="3">
        <f>IF(OR(AH339="",AI339=""),0,NETWORKDAYS.INTL(AH339,AI339,1,Listas!$A$2:$A$19)-1)</f>
        <v>1</v>
      </c>
      <c r="AO339" s="16" t="str">
        <f>IF(OR(AM339="",AM339="No existe"),"No",IF(AN339&gt;=VLOOKUP(AM339,Tabla!$C$5:$I$23,7,0),"Si","No"))</f>
        <v>No</v>
      </c>
      <c r="AP339" s="3">
        <f>IF(OR(AM339="",AM339="No existe"),0,IF(AN339=0,0,IF(AN339&gt;=VLOOKUP(AM339,Tabla!$C$5:$I$23,7,0),AN339-VLOOKUP(AM339,Tabla!$C$5:$I$23,7,0),0)+1))</f>
        <v>0</v>
      </c>
      <c r="AQ339" s="4">
        <f t="shared" si="46"/>
        <v>0</v>
      </c>
      <c r="AR339" s="4">
        <f t="shared" si="47"/>
        <v>0</v>
      </c>
      <c r="AS339" s="4">
        <f t="shared" si="48"/>
        <v>0</v>
      </c>
      <c r="AT339" s="4">
        <f t="shared" si="49"/>
        <v>0</v>
      </c>
      <c r="AU339" s="4">
        <f t="shared" si="50"/>
        <v>0</v>
      </c>
      <c r="AV339" s="4">
        <f t="shared" si="51"/>
        <v>0</v>
      </c>
      <c r="AW339" s="4"/>
      <c r="AX339" s="4"/>
      <c r="AY339" s="4">
        <f t="shared" si="52"/>
        <v>0</v>
      </c>
      <c r="AZ339" s="5">
        <v>37080</v>
      </c>
      <c r="BA339" s="6">
        <f t="shared" si="53"/>
        <v>0</v>
      </c>
      <c r="BB339" s="3">
        <f>IF(OR(AM339="",AM339="No existe"),0,IF(AP339&lt;=VLOOKUP(AM339,Tabla!$C$5:$I$23,2,0),1,2))</f>
        <v>0</v>
      </c>
    </row>
    <row r="340" spans="1:54" ht="15.75" hidden="1">
      <c r="A340" s="13">
        <f t="shared" si="54"/>
        <v>335</v>
      </c>
      <c r="B340" s="62" t="s">
        <v>2100</v>
      </c>
      <c r="C340" s="63" t="s">
        <v>2101</v>
      </c>
      <c r="D340" s="63" t="s">
        <v>385</v>
      </c>
      <c r="E340" s="63" t="s">
        <v>2102</v>
      </c>
      <c r="F340" s="63" t="s">
        <v>2103</v>
      </c>
      <c r="G340" s="63">
        <v>12323</v>
      </c>
      <c r="H340" s="63" t="s">
        <v>486</v>
      </c>
      <c r="I340" s="63" t="s">
        <v>385</v>
      </c>
      <c r="J340" s="63" t="s">
        <v>542</v>
      </c>
      <c r="K340" s="63" t="s">
        <v>543</v>
      </c>
      <c r="L340" s="63" t="s">
        <v>2103</v>
      </c>
      <c r="M340" s="63" t="s">
        <v>2104</v>
      </c>
      <c r="N340" s="63" t="s">
        <v>2105</v>
      </c>
      <c r="O340" s="63" t="s">
        <v>2106</v>
      </c>
      <c r="P340" s="63" t="s">
        <v>2107</v>
      </c>
      <c r="Q340" s="63">
        <v>1</v>
      </c>
      <c r="R340" s="63" t="s">
        <v>547</v>
      </c>
      <c r="S340" s="63" t="s">
        <v>523</v>
      </c>
      <c r="T340" s="63" t="s">
        <v>524</v>
      </c>
      <c r="U340" s="63" t="s">
        <v>525</v>
      </c>
      <c r="V340" s="63" t="s">
        <v>542</v>
      </c>
      <c r="W340" s="63" t="s">
        <v>544</v>
      </c>
      <c r="X340" s="63" t="s">
        <v>542</v>
      </c>
      <c r="Y340" s="63">
        <v>5991035</v>
      </c>
      <c r="Z340" s="63">
        <v>4349298</v>
      </c>
      <c r="AA340" s="63">
        <v>5991035</v>
      </c>
      <c r="AB340" s="64">
        <v>42628</v>
      </c>
      <c r="AC340" s="64">
        <v>42789</v>
      </c>
      <c r="AD340" s="64">
        <v>43440.848946759259</v>
      </c>
      <c r="AE340" s="63" t="s">
        <v>651</v>
      </c>
      <c r="AF340" s="63" t="s">
        <v>596</v>
      </c>
      <c r="AG340" s="63" t="s">
        <v>82</v>
      </c>
      <c r="AH340" s="64">
        <v>44291.75377314815</v>
      </c>
      <c r="AI340" s="64">
        <v>44291.751030092593</v>
      </c>
      <c r="AJ340" s="64" t="s">
        <v>486</v>
      </c>
      <c r="AK340" s="27"/>
      <c r="AL340" s="27"/>
      <c r="AM340" s="24" t="str">
        <f>IF(AG340="","",IFERROR(VLOOKUP($AG340,Listas!$C$1:$D$1000,2,0),"No existe"))</f>
        <v>CONTESTACIÓN_DE_DEMANDAS</v>
      </c>
      <c r="AN340" s="3">
        <f>IF(OR(AH340="",AI340=""),0,NETWORKDAYS.INTL(AH340,AI340,1,Listas!$A$2:$A$19)-1)</f>
        <v>0</v>
      </c>
      <c r="AO340" s="16" t="str">
        <f>IF(OR(AM340="",AM340="No existe"),"No",IF(AN340&gt;=VLOOKUP(AM340,Tabla!$C$5:$I$23,7,0),"Si","No"))</f>
        <v>No</v>
      </c>
      <c r="AP340" s="3">
        <f>IF(OR(AM340="",AM340="No existe"),0,IF(AN340=0,0,IF(AN340&gt;=VLOOKUP(AM340,Tabla!$C$5:$I$23,7,0),AN340-VLOOKUP(AM340,Tabla!$C$5:$I$23,7,0),0)+1))</f>
        <v>0</v>
      </c>
      <c r="AQ340" s="4">
        <f t="shared" si="46"/>
        <v>0</v>
      </c>
      <c r="AR340" s="4">
        <f t="shared" si="47"/>
        <v>0</v>
      </c>
      <c r="AS340" s="4">
        <f t="shared" si="48"/>
        <v>0</v>
      </c>
      <c r="AT340" s="4">
        <f t="shared" si="49"/>
        <v>0</v>
      </c>
      <c r="AU340" s="4">
        <f t="shared" si="50"/>
        <v>0</v>
      </c>
      <c r="AV340" s="4">
        <f t="shared" si="51"/>
        <v>0</v>
      </c>
      <c r="AW340" s="4"/>
      <c r="AX340" s="4"/>
      <c r="AY340" s="4">
        <f t="shared" si="52"/>
        <v>0</v>
      </c>
      <c r="AZ340" s="5">
        <v>37080</v>
      </c>
      <c r="BA340" s="6">
        <f t="shared" si="53"/>
        <v>0</v>
      </c>
      <c r="BB340" s="3">
        <f>IF(OR(AM340="",AM340="No existe"),0,IF(AP340&lt;=VLOOKUP(AM340,Tabla!$C$5:$I$23,2,0),1,2))</f>
        <v>1</v>
      </c>
    </row>
    <row r="341" spans="1:54" ht="15.75" hidden="1">
      <c r="A341" s="13">
        <f t="shared" si="54"/>
        <v>336</v>
      </c>
      <c r="B341" s="62" t="s">
        <v>1178</v>
      </c>
      <c r="C341" s="63" t="s">
        <v>486</v>
      </c>
      <c r="D341" s="63" t="s">
        <v>384</v>
      </c>
      <c r="E341" s="63" t="s">
        <v>1179</v>
      </c>
      <c r="F341" s="63" t="s">
        <v>1180</v>
      </c>
      <c r="G341" s="63">
        <v>70530</v>
      </c>
      <c r="H341" s="63" t="s">
        <v>486</v>
      </c>
      <c r="I341" s="63" t="s">
        <v>385</v>
      </c>
      <c r="J341" s="63" t="s">
        <v>542</v>
      </c>
      <c r="K341" s="63" t="s">
        <v>662</v>
      </c>
      <c r="L341" s="63" t="s">
        <v>1180</v>
      </c>
      <c r="M341" s="63" t="s">
        <v>1181</v>
      </c>
      <c r="N341" s="63" t="s">
        <v>1182</v>
      </c>
      <c r="O341" s="63" t="s">
        <v>1183</v>
      </c>
      <c r="P341" s="63" t="s">
        <v>1184</v>
      </c>
      <c r="Q341" s="63">
        <v>1</v>
      </c>
      <c r="R341" s="63" t="s">
        <v>1185</v>
      </c>
      <c r="S341" s="63" t="s">
        <v>523</v>
      </c>
      <c r="T341" s="63" t="s">
        <v>524</v>
      </c>
      <c r="U341" s="63" t="s">
        <v>525</v>
      </c>
      <c r="V341" s="63" t="s">
        <v>542</v>
      </c>
      <c r="W341" s="63" t="s">
        <v>566</v>
      </c>
      <c r="X341" s="63" t="s">
        <v>542</v>
      </c>
      <c r="Y341" s="63">
        <v>20830371</v>
      </c>
      <c r="Z341" s="63" t="s">
        <v>486</v>
      </c>
      <c r="AA341" s="63">
        <v>20830371</v>
      </c>
      <c r="AB341" s="64">
        <v>44145</v>
      </c>
      <c r="AC341" s="64">
        <v>44152</v>
      </c>
      <c r="AD341" s="64">
        <v>44273.423611111109</v>
      </c>
      <c r="AE341" s="63" t="s">
        <v>940</v>
      </c>
      <c r="AF341" s="63" t="s">
        <v>596</v>
      </c>
      <c r="AG341" s="63" t="s">
        <v>67</v>
      </c>
      <c r="AH341" s="64">
        <v>44291.748344907406</v>
      </c>
      <c r="AI341" s="64">
        <v>44291.745370370372</v>
      </c>
      <c r="AJ341" s="64">
        <v>44291.427083333336</v>
      </c>
      <c r="AK341" s="27"/>
      <c r="AL341" s="27"/>
      <c r="AM341" s="24" t="str">
        <f>IF(AG341="","",IFERROR(VLOOKUP($AG341,Listas!$C$1:$D$1000,2,0),"No existe"))</f>
        <v>CONTESTACIÓN_DE_DEMANDAS</v>
      </c>
      <c r="AN341" s="3">
        <f>IF(OR(AH341="",AI341=""),0,NETWORKDAYS.INTL(AH341,AI341,1,Listas!$A$2:$A$19)-1)</f>
        <v>0</v>
      </c>
      <c r="AO341" s="16" t="str">
        <f>IF(OR(AM341="",AM341="No existe"),"No",IF(AN341&gt;=VLOOKUP(AM341,Tabla!$C$5:$I$23,7,0),"Si","No"))</f>
        <v>No</v>
      </c>
      <c r="AP341" s="3">
        <f>IF(OR(AM341="",AM341="No existe"),0,IF(AN341=0,0,IF(AN341&gt;=VLOOKUP(AM341,Tabla!$C$5:$I$23,7,0),AN341-VLOOKUP(AM341,Tabla!$C$5:$I$23,7,0),0)+1))</f>
        <v>0</v>
      </c>
      <c r="AQ341" s="4">
        <f t="shared" si="46"/>
        <v>0</v>
      </c>
      <c r="AR341" s="4">
        <f t="shared" si="47"/>
        <v>0</v>
      </c>
      <c r="AS341" s="4">
        <f t="shared" si="48"/>
        <v>0</v>
      </c>
      <c r="AT341" s="4">
        <f t="shared" si="49"/>
        <v>0</v>
      </c>
      <c r="AU341" s="4">
        <f t="shared" si="50"/>
        <v>0</v>
      </c>
      <c r="AV341" s="4">
        <f t="shared" si="51"/>
        <v>0</v>
      </c>
      <c r="AW341" s="4"/>
      <c r="AX341" s="4"/>
      <c r="AY341" s="4">
        <f t="shared" si="52"/>
        <v>0</v>
      </c>
      <c r="AZ341" s="5">
        <v>37080</v>
      </c>
      <c r="BA341" s="6">
        <f t="shared" si="53"/>
        <v>0</v>
      </c>
      <c r="BB341" s="3">
        <f>IF(OR(AM341="",AM341="No existe"),0,IF(AP341&lt;=VLOOKUP(AM341,Tabla!$C$5:$I$23,2,0),1,2))</f>
        <v>1</v>
      </c>
    </row>
    <row r="342" spans="1:54" ht="15.75" hidden="1">
      <c r="A342" s="13">
        <f t="shared" si="54"/>
        <v>337</v>
      </c>
      <c r="B342" s="62" t="s">
        <v>879</v>
      </c>
      <c r="C342" s="63" t="s">
        <v>880</v>
      </c>
      <c r="D342" s="63" t="s">
        <v>384</v>
      </c>
      <c r="E342" s="63" t="s">
        <v>881</v>
      </c>
      <c r="F342" s="63" t="s">
        <v>882</v>
      </c>
      <c r="G342" s="63">
        <v>3900</v>
      </c>
      <c r="H342" s="63" t="s">
        <v>486</v>
      </c>
      <c r="I342" s="63" t="s">
        <v>385</v>
      </c>
      <c r="J342" s="63" t="s">
        <v>546</v>
      </c>
      <c r="K342" s="63" t="s">
        <v>883</v>
      </c>
      <c r="L342" s="63" t="s">
        <v>882</v>
      </c>
      <c r="M342" s="63" t="s">
        <v>884</v>
      </c>
      <c r="N342" s="63" t="s">
        <v>885</v>
      </c>
      <c r="O342" s="63" t="s">
        <v>884</v>
      </c>
      <c r="P342" s="63" t="s">
        <v>885</v>
      </c>
      <c r="Q342" s="63">
        <v>1</v>
      </c>
      <c r="R342" s="63" t="s">
        <v>609</v>
      </c>
      <c r="S342" s="63" t="s">
        <v>523</v>
      </c>
      <c r="T342" s="63" t="s">
        <v>524</v>
      </c>
      <c r="U342" s="63" t="s">
        <v>525</v>
      </c>
      <c r="V342" s="63" t="s">
        <v>526</v>
      </c>
      <c r="W342" s="63" t="s">
        <v>544</v>
      </c>
      <c r="X342" s="63" t="s">
        <v>546</v>
      </c>
      <c r="Y342" s="63">
        <v>7340939</v>
      </c>
      <c r="Z342" s="63">
        <v>0</v>
      </c>
      <c r="AA342" s="63">
        <v>7340939</v>
      </c>
      <c r="AB342" s="64">
        <v>42578</v>
      </c>
      <c r="AC342" s="64">
        <v>42608</v>
      </c>
      <c r="AD342" s="64">
        <v>43436.249074074076</v>
      </c>
      <c r="AE342" s="63" t="s">
        <v>588</v>
      </c>
      <c r="AF342" s="63" t="s">
        <v>528</v>
      </c>
      <c r="AG342" s="63" t="s">
        <v>40</v>
      </c>
      <c r="AH342" s="64">
        <v>44291.72451388889</v>
      </c>
      <c r="AI342" s="64">
        <v>44291.721655092595</v>
      </c>
      <c r="AJ342" s="64">
        <v>44298.800694444442</v>
      </c>
      <c r="AK342" s="27"/>
      <c r="AL342" s="27"/>
      <c r="AM342" s="24" t="str">
        <f>IF(AG342="","",IFERROR(VLOOKUP($AG342,Listas!$C$1:$D$1000,2,0),"No existe"))</f>
        <v>ACTUACIONES</v>
      </c>
      <c r="AN342" s="3">
        <f>IF(OR(AH342="",AI342=""),0,NETWORKDAYS.INTL(AH342,AI342,1,Listas!$A$2:$A$19)-1)</f>
        <v>0</v>
      </c>
      <c r="AO342" s="16" t="str">
        <f>IF(OR(AM342="",AM342="No existe"),"No",IF(AN342&gt;=VLOOKUP(AM342,Tabla!$C$5:$I$23,7,0),"Si","No"))</f>
        <v>No</v>
      </c>
      <c r="AP342" s="3">
        <f>IF(OR(AM342="",AM342="No existe"),0,IF(AN342=0,0,IF(AN342&gt;=VLOOKUP(AM342,Tabla!$C$5:$I$23,7,0),AN342-VLOOKUP(AM342,Tabla!$C$5:$I$23,7,0),0)+1))</f>
        <v>0</v>
      </c>
      <c r="AQ342" s="4">
        <f t="shared" si="46"/>
        <v>0</v>
      </c>
      <c r="AR342" s="4">
        <f t="shared" si="47"/>
        <v>0</v>
      </c>
      <c r="AS342" s="4">
        <f t="shared" si="48"/>
        <v>0</v>
      </c>
      <c r="AT342" s="4">
        <f t="shared" si="49"/>
        <v>0</v>
      </c>
      <c r="AU342" s="4">
        <f t="shared" si="50"/>
        <v>0</v>
      </c>
      <c r="AV342" s="4">
        <f t="shared" si="51"/>
        <v>0</v>
      </c>
      <c r="AW342" s="4"/>
      <c r="AX342" s="4"/>
      <c r="AY342" s="4">
        <f t="shared" si="52"/>
        <v>0</v>
      </c>
      <c r="AZ342" s="5">
        <v>37080</v>
      </c>
      <c r="BA342" s="6">
        <f t="shared" si="53"/>
        <v>0</v>
      </c>
      <c r="BB342" s="3">
        <f>IF(OR(AM342="",AM342="No existe"),0,IF(AP342&lt;=VLOOKUP(AM342,Tabla!$C$5:$I$23,2,0),1,2))</f>
        <v>1</v>
      </c>
    </row>
    <row r="343" spans="1:54" ht="15.75" hidden="1">
      <c r="A343" s="13">
        <f t="shared" si="54"/>
        <v>338</v>
      </c>
      <c r="B343" s="62" t="s">
        <v>505</v>
      </c>
      <c r="C343" s="63" t="s">
        <v>506</v>
      </c>
      <c r="D343" s="63" t="s">
        <v>384</v>
      </c>
      <c r="E343" s="63" t="s">
        <v>1340</v>
      </c>
      <c r="F343" s="63" t="s">
        <v>815</v>
      </c>
      <c r="G343" s="63">
        <v>67294</v>
      </c>
      <c r="H343" s="63" t="s">
        <v>486</v>
      </c>
      <c r="I343" s="63" t="s">
        <v>385</v>
      </c>
      <c r="J343" s="63" t="s">
        <v>530</v>
      </c>
      <c r="K343" s="63" t="s">
        <v>816</v>
      </c>
      <c r="L343" s="63" t="s">
        <v>815</v>
      </c>
      <c r="M343" s="63" t="s">
        <v>800</v>
      </c>
      <c r="N343" s="63" t="s">
        <v>801</v>
      </c>
      <c r="O343" s="63" t="s">
        <v>1341</v>
      </c>
      <c r="P343" s="63" t="s">
        <v>817</v>
      </c>
      <c r="Q343" s="63">
        <v>1</v>
      </c>
      <c r="R343" s="63" t="s">
        <v>802</v>
      </c>
      <c r="S343" s="63" t="s">
        <v>523</v>
      </c>
      <c r="T343" s="63" t="s">
        <v>524</v>
      </c>
      <c r="U343" s="63" t="s">
        <v>525</v>
      </c>
      <c r="V343" s="63" t="s">
        <v>526</v>
      </c>
      <c r="W343" s="63" t="s">
        <v>544</v>
      </c>
      <c r="X343" s="63" t="s">
        <v>530</v>
      </c>
      <c r="Y343" s="63">
        <v>85693275</v>
      </c>
      <c r="Z343" s="63" t="s">
        <v>486</v>
      </c>
      <c r="AA343" s="63">
        <v>85693275</v>
      </c>
      <c r="AB343" s="64">
        <v>44099</v>
      </c>
      <c r="AC343" s="64">
        <v>44106</v>
      </c>
      <c r="AD343" s="64">
        <v>44123.616805555554</v>
      </c>
      <c r="AE343" s="63" t="s">
        <v>818</v>
      </c>
      <c r="AF343" s="63" t="s">
        <v>535</v>
      </c>
      <c r="AG343" s="63" t="s">
        <v>40</v>
      </c>
      <c r="AH343" s="64">
        <v>44291.721076388887</v>
      </c>
      <c r="AI343" s="64">
        <v>44291.718229166669</v>
      </c>
      <c r="AJ343" s="64">
        <v>44291.795138888891</v>
      </c>
      <c r="AK343" s="27"/>
      <c r="AL343" s="27"/>
      <c r="AM343" s="24" t="str">
        <f>IF(AG343="","",IFERROR(VLOOKUP($AG343,Listas!$C$1:$D$1000,2,0),"No existe"))</f>
        <v>ACTUACIONES</v>
      </c>
      <c r="AN343" s="3">
        <f>IF(OR(AH343="",AI343=""),0,NETWORKDAYS.INTL(AH343,AI343,1,Listas!$A$2:$A$19)-1)</f>
        <v>0</v>
      </c>
      <c r="AO343" s="16" t="str">
        <f>IF(OR(AM343="",AM343="No existe"),"No",IF(AN343&gt;=VLOOKUP(AM343,Tabla!$C$5:$I$23,7,0),"Si","No"))</f>
        <v>No</v>
      </c>
      <c r="AP343" s="3">
        <f>IF(OR(AM343="",AM343="No existe"),0,IF(AN343=0,0,IF(AN343&gt;=VLOOKUP(AM343,Tabla!$C$5:$I$23,7,0),AN343-VLOOKUP(AM343,Tabla!$C$5:$I$23,7,0),0)+1))</f>
        <v>0</v>
      </c>
      <c r="AQ343" s="4">
        <f t="shared" si="46"/>
        <v>0</v>
      </c>
      <c r="AR343" s="4">
        <f t="shared" si="47"/>
        <v>0</v>
      </c>
      <c r="AS343" s="4">
        <f t="shared" si="48"/>
        <v>0</v>
      </c>
      <c r="AT343" s="4">
        <f t="shared" si="49"/>
        <v>0</v>
      </c>
      <c r="AU343" s="4">
        <f t="shared" si="50"/>
        <v>0</v>
      </c>
      <c r="AV343" s="4">
        <f t="shared" si="51"/>
        <v>0</v>
      </c>
      <c r="AW343" s="4"/>
      <c r="AX343" s="4"/>
      <c r="AY343" s="4">
        <f t="shared" si="52"/>
        <v>0</v>
      </c>
      <c r="AZ343" s="5">
        <v>37080</v>
      </c>
      <c r="BA343" s="6">
        <f t="shared" si="53"/>
        <v>0</v>
      </c>
      <c r="BB343" s="3">
        <f>IF(OR(AM343="",AM343="No existe"),0,IF(AP343&lt;=VLOOKUP(AM343,Tabla!$C$5:$I$23,2,0),1,2))</f>
        <v>1</v>
      </c>
    </row>
    <row r="344" spans="1:54" ht="15.75" hidden="1">
      <c r="A344" s="13">
        <f t="shared" si="54"/>
        <v>339</v>
      </c>
      <c r="B344" s="62" t="s">
        <v>1308</v>
      </c>
      <c r="C344" s="63" t="s">
        <v>1309</v>
      </c>
      <c r="D344" s="63" t="s">
        <v>384</v>
      </c>
      <c r="E344" s="63" t="s">
        <v>1310</v>
      </c>
      <c r="F344" s="63" t="s">
        <v>1311</v>
      </c>
      <c r="G344" s="63">
        <v>32485</v>
      </c>
      <c r="H344" s="63" t="s">
        <v>486</v>
      </c>
      <c r="I344" s="63" t="s">
        <v>385</v>
      </c>
      <c r="J344" s="63" t="s">
        <v>537</v>
      </c>
      <c r="K344" s="63" t="s">
        <v>538</v>
      </c>
      <c r="L344" s="63" t="s">
        <v>1311</v>
      </c>
      <c r="M344" s="63" t="s">
        <v>1312</v>
      </c>
      <c r="N344" s="63" t="s">
        <v>1313</v>
      </c>
      <c r="O344" s="63" t="s">
        <v>1312</v>
      </c>
      <c r="P344" s="63" t="s">
        <v>1313</v>
      </c>
      <c r="Q344" s="63">
        <v>1</v>
      </c>
      <c r="R344" s="63" t="s">
        <v>733</v>
      </c>
      <c r="S344" s="63" t="s">
        <v>523</v>
      </c>
      <c r="T344" s="63" t="s">
        <v>524</v>
      </c>
      <c r="U344" s="63" t="s">
        <v>525</v>
      </c>
      <c r="V344" s="63" t="s">
        <v>526</v>
      </c>
      <c r="W344" s="63" t="s">
        <v>544</v>
      </c>
      <c r="X344" s="63" t="s">
        <v>537</v>
      </c>
      <c r="Y344" s="63">
        <v>88222036</v>
      </c>
      <c r="Z344" s="63">
        <v>81421677</v>
      </c>
      <c r="AA344" s="63">
        <v>88222036</v>
      </c>
      <c r="AB344" s="64">
        <v>43398</v>
      </c>
      <c r="AC344" s="64">
        <v>43427</v>
      </c>
      <c r="AD344" s="64">
        <v>43599.628460648149</v>
      </c>
      <c r="AE344" s="63" t="s">
        <v>725</v>
      </c>
      <c r="AF344" s="63" t="s">
        <v>535</v>
      </c>
      <c r="AG344" s="63" t="s">
        <v>41</v>
      </c>
      <c r="AH344" s="64">
        <v>44291.708807870367</v>
      </c>
      <c r="AI344" s="64">
        <v>44291.706238425926</v>
      </c>
      <c r="AJ344" s="64">
        <v>44292.5</v>
      </c>
      <c r="AK344" s="27"/>
      <c r="AL344" s="27"/>
      <c r="AM344" s="24" t="str">
        <f>IF(AG344="","",IFERROR(VLOOKUP($AG344,Listas!$C$1:$D$1000,2,0),"No existe"))</f>
        <v>APELACION</v>
      </c>
      <c r="AN344" s="3">
        <f>IF(OR(AH344="",AI344=""),0,NETWORKDAYS.INTL(AH344,AI344,1,Listas!$A$2:$A$19)-1)</f>
        <v>0</v>
      </c>
      <c r="AO344" s="16" t="str">
        <f>IF(OR(AM344="",AM344="No existe"),"No",IF(AN344&gt;=VLOOKUP(AM344,Tabla!$C$5:$I$23,7,0),"Si","No"))</f>
        <v>No</v>
      </c>
      <c r="AP344" s="3">
        <f>IF(OR(AM344="",AM344="No existe"),0,IF(AN344=0,0,IF(AN344&gt;=VLOOKUP(AM344,Tabla!$C$5:$I$23,7,0),AN344-VLOOKUP(AM344,Tabla!$C$5:$I$23,7,0),0)+1))</f>
        <v>0</v>
      </c>
      <c r="AQ344" s="4">
        <f t="shared" si="46"/>
        <v>0</v>
      </c>
      <c r="AR344" s="4">
        <f t="shared" si="47"/>
        <v>0</v>
      </c>
      <c r="AS344" s="4">
        <f t="shared" si="48"/>
        <v>0</v>
      </c>
      <c r="AT344" s="4">
        <f t="shared" si="49"/>
        <v>0</v>
      </c>
      <c r="AU344" s="4">
        <f t="shared" si="50"/>
        <v>0</v>
      </c>
      <c r="AV344" s="4">
        <f t="shared" si="51"/>
        <v>0</v>
      </c>
      <c r="AW344" s="4"/>
      <c r="AX344" s="4"/>
      <c r="AY344" s="4">
        <f t="shared" si="52"/>
        <v>0</v>
      </c>
      <c r="AZ344" s="5">
        <v>37080</v>
      </c>
      <c r="BA344" s="6">
        <f t="shared" si="53"/>
        <v>0</v>
      </c>
      <c r="BB344" s="3">
        <f>IF(OR(AM344="",AM344="No existe"),0,IF(AP344&lt;=VLOOKUP(AM344,Tabla!$C$5:$I$23,2,0),1,2))</f>
        <v>1</v>
      </c>
    </row>
    <row r="345" spans="1:54" ht="15.75" hidden="1">
      <c r="A345" s="13">
        <f t="shared" si="54"/>
        <v>340</v>
      </c>
      <c r="B345" s="62" t="s">
        <v>400</v>
      </c>
      <c r="C345" s="63" t="s">
        <v>401</v>
      </c>
      <c r="D345" s="63" t="s">
        <v>384</v>
      </c>
      <c r="E345" s="63" t="s">
        <v>1015</v>
      </c>
      <c r="F345" s="63" t="s">
        <v>576</v>
      </c>
      <c r="G345" s="63">
        <v>3774</v>
      </c>
      <c r="H345" s="63" t="s">
        <v>486</v>
      </c>
      <c r="I345" s="63" t="s">
        <v>385</v>
      </c>
      <c r="J345" s="63" t="s">
        <v>577</v>
      </c>
      <c r="K345" s="63" t="s">
        <v>578</v>
      </c>
      <c r="L345" s="63" t="s">
        <v>576</v>
      </c>
      <c r="M345" s="63" t="s">
        <v>1016</v>
      </c>
      <c r="N345" s="63" t="s">
        <v>579</v>
      </c>
      <c r="O345" s="63" t="s">
        <v>1017</v>
      </c>
      <c r="P345" s="63" t="s">
        <v>580</v>
      </c>
      <c r="Q345" s="63">
        <v>2</v>
      </c>
      <c r="R345" s="63" t="s">
        <v>581</v>
      </c>
      <c r="S345" s="63" t="s">
        <v>523</v>
      </c>
      <c r="T345" s="63" t="s">
        <v>524</v>
      </c>
      <c r="U345" s="63" t="s">
        <v>525</v>
      </c>
      <c r="V345" s="63" t="s">
        <v>526</v>
      </c>
      <c r="W345" s="63" t="s">
        <v>544</v>
      </c>
      <c r="X345" s="63" t="s">
        <v>577</v>
      </c>
      <c r="Y345" s="63">
        <v>25519303</v>
      </c>
      <c r="Z345" s="63">
        <v>27119254</v>
      </c>
      <c r="AA345" s="63">
        <v>25519303</v>
      </c>
      <c r="AB345" s="64">
        <v>42025</v>
      </c>
      <c r="AC345" s="64">
        <v>42090</v>
      </c>
      <c r="AD345" s="64">
        <v>43436.225856481484</v>
      </c>
      <c r="AE345" s="63" t="s">
        <v>582</v>
      </c>
      <c r="AF345" s="63" t="s">
        <v>535</v>
      </c>
      <c r="AG345" s="63" t="s">
        <v>41</v>
      </c>
      <c r="AH345" s="64">
        <v>44291.703900462962</v>
      </c>
      <c r="AI345" s="64">
        <v>44291.701226851852</v>
      </c>
      <c r="AJ345" s="64">
        <v>44292.834641203706</v>
      </c>
      <c r="AK345" s="27"/>
      <c r="AL345" s="27"/>
      <c r="AM345" s="24" t="str">
        <f>IF(AG345="","",IFERROR(VLOOKUP($AG345,Listas!$C$1:$D$1000,2,0),"No existe"))</f>
        <v>APELACION</v>
      </c>
      <c r="AN345" s="3">
        <f>IF(OR(AH345="",AI345=""),0,NETWORKDAYS.INTL(AH345,AI345,1,Listas!$A$2:$A$19)-1)</f>
        <v>0</v>
      </c>
      <c r="AO345" s="16" t="str">
        <f>IF(OR(AM345="",AM345="No existe"),"No",IF(AN345&gt;=VLOOKUP(AM345,Tabla!$C$5:$I$23,7,0),"Si","No"))</f>
        <v>No</v>
      </c>
      <c r="AP345" s="3">
        <f>IF(OR(AM345="",AM345="No existe"),0,IF(AN345=0,0,IF(AN345&gt;=VLOOKUP(AM345,Tabla!$C$5:$I$23,7,0),AN345-VLOOKUP(AM345,Tabla!$C$5:$I$23,7,0),0)+1))</f>
        <v>0</v>
      </c>
      <c r="AQ345" s="4">
        <f t="shared" si="46"/>
        <v>0</v>
      </c>
      <c r="AR345" s="4">
        <f t="shared" si="47"/>
        <v>0</v>
      </c>
      <c r="AS345" s="4">
        <f t="shared" si="48"/>
        <v>0</v>
      </c>
      <c r="AT345" s="4">
        <f t="shared" si="49"/>
        <v>0</v>
      </c>
      <c r="AU345" s="4">
        <f t="shared" si="50"/>
        <v>0</v>
      </c>
      <c r="AV345" s="4">
        <f t="shared" si="51"/>
        <v>0</v>
      </c>
      <c r="AW345" s="4"/>
      <c r="AX345" s="4"/>
      <c r="AY345" s="4">
        <f t="shared" si="52"/>
        <v>0</v>
      </c>
      <c r="AZ345" s="5">
        <v>37080</v>
      </c>
      <c r="BA345" s="6">
        <f t="shared" si="53"/>
        <v>0</v>
      </c>
      <c r="BB345" s="3">
        <f>IF(OR(AM345="",AM345="No existe"),0,IF(AP345&lt;=VLOOKUP(AM345,Tabla!$C$5:$I$23,2,0),1,2))</f>
        <v>1</v>
      </c>
    </row>
    <row r="346" spans="1:54" ht="15.75" hidden="1">
      <c r="A346" s="13">
        <f t="shared" si="54"/>
        <v>341</v>
      </c>
      <c r="B346" s="62" t="s">
        <v>1936</v>
      </c>
      <c r="C346" s="63" t="s">
        <v>1937</v>
      </c>
      <c r="D346" s="63" t="s">
        <v>394</v>
      </c>
      <c r="E346" s="63" t="s">
        <v>1938</v>
      </c>
      <c r="F346" s="63" t="s">
        <v>1939</v>
      </c>
      <c r="G346" s="63">
        <v>12447</v>
      </c>
      <c r="H346" s="63" t="s">
        <v>486</v>
      </c>
      <c r="I346" s="63" t="s">
        <v>394</v>
      </c>
      <c r="J346" s="63" t="s">
        <v>677</v>
      </c>
      <c r="K346" s="63" t="s">
        <v>1940</v>
      </c>
      <c r="L346" s="63" t="s">
        <v>1939</v>
      </c>
      <c r="M346" s="63" t="s">
        <v>1941</v>
      </c>
      <c r="N346" s="63" t="s">
        <v>1942</v>
      </c>
      <c r="O346" s="63" t="s">
        <v>1941</v>
      </c>
      <c r="P346" s="63" t="s">
        <v>1942</v>
      </c>
      <c r="Q346" s="63">
        <v>1</v>
      </c>
      <c r="R346" s="63" t="s">
        <v>1943</v>
      </c>
      <c r="S346" s="63" t="s">
        <v>523</v>
      </c>
      <c r="T346" s="63" t="s">
        <v>524</v>
      </c>
      <c r="U346" s="63" t="s">
        <v>525</v>
      </c>
      <c r="V346" s="63" t="s">
        <v>565</v>
      </c>
      <c r="W346" s="63" t="s">
        <v>566</v>
      </c>
      <c r="X346" s="63" t="s">
        <v>677</v>
      </c>
      <c r="Y346" s="63">
        <v>15492057</v>
      </c>
      <c r="Z346" s="63">
        <v>0</v>
      </c>
      <c r="AA346" s="63">
        <v>15492057</v>
      </c>
      <c r="AB346" s="64">
        <v>43012</v>
      </c>
      <c r="AC346" s="64">
        <v>43055</v>
      </c>
      <c r="AD346" s="64">
        <v>43440.85837962963</v>
      </c>
      <c r="AE346" s="63" t="s">
        <v>680</v>
      </c>
      <c r="AF346" s="63" t="s">
        <v>535</v>
      </c>
      <c r="AG346" s="63" t="s">
        <v>42</v>
      </c>
      <c r="AH346" s="64">
        <v>44291.680219907408</v>
      </c>
      <c r="AI346" s="64">
        <v>44291.677268518521</v>
      </c>
      <c r="AJ346" s="64" t="s">
        <v>486</v>
      </c>
      <c r="AK346" s="27"/>
      <c r="AL346" s="27"/>
      <c r="AM346" s="24" t="str">
        <f>IF(AG346="","",IFERROR(VLOOKUP($AG346,Listas!$C$1:$D$1000,2,0),"No existe"))</f>
        <v>SENTENCIAS</v>
      </c>
      <c r="AN346" s="3">
        <f>IF(OR(AH346="",AI346=""),0,NETWORKDAYS.INTL(AH346,AI346,1,Listas!$A$2:$A$19)-1)</f>
        <v>0</v>
      </c>
      <c r="AO346" s="16" t="str">
        <f>IF(OR(AM346="",AM346="No existe"),"No",IF(AN346&gt;=VLOOKUP(AM346,Tabla!$C$5:$I$23,7,0),"Si","No"))</f>
        <v>No</v>
      </c>
      <c r="AP346" s="3">
        <f>IF(OR(AM346="",AM346="No existe"),0,IF(AN346=0,0,IF(AN346&gt;=VLOOKUP(AM346,Tabla!$C$5:$I$23,7,0),AN346-VLOOKUP(AM346,Tabla!$C$5:$I$23,7,0),0)+1))</f>
        <v>0</v>
      </c>
      <c r="AQ346" s="4">
        <f t="shared" si="46"/>
        <v>0</v>
      </c>
      <c r="AR346" s="4">
        <f t="shared" si="47"/>
        <v>0</v>
      </c>
      <c r="AS346" s="4">
        <f t="shared" si="48"/>
        <v>0</v>
      </c>
      <c r="AT346" s="4">
        <f t="shared" si="49"/>
        <v>0</v>
      </c>
      <c r="AU346" s="4">
        <f t="shared" si="50"/>
        <v>0</v>
      </c>
      <c r="AV346" s="4">
        <f t="shared" si="51"/>
        <v>0</v>
      </c>
      <c r="AW346" s="4"/>
      <c r="AX346" s="4"/>
      <c r="AY346" s="4">
        <f t="shared" si="52"/>
        <v>0</v>
      </c>
      <c r="AZ346" s="5">
        <v>37080</v>
      </c>
      <c r="BA346" s="6">
        <f t="shared" si="53"/>
        <v>0</v>
      </c>
      <c r="BB346" s="3">
        <f>IF(OR(AM346="",AM346="No existe"),0,IF(AP346&lt;=VLOOKUP(AM346,Tabla!$C$5:$I$23,2,0),1,2))</f>
        <v>1</v>
      </c>
    </row>
    <row r="347" spans="1:54" ht="15.75" hidden="1">
      <c r="A347" s="13">
        <f t="shared" si="54"/>
        <v>342</v>
      </c>
      <c r="B347" s="62" t="s">
        <v>862</v>
      </c>
      <c r="C347" s="63" t="s">
        <v>863</v>
      </c>
      <c r="D347" s="63" t="s">
        <v>384</v>
      </c>
      <c r="E347" s="63" t="s">
        <v>864</v>
      </c>
      <c r="F347" s="63" t="s">
        <v>865</v>
      </c>
      <c r="G347" s="63">
        <v>63051</v>
      </c>
      <c r="H347" s="63" t="s">
        <v>486</v>
      </c>
      <c r="I347" s="63" t="s">
        <v>385</v>
      </c>
      <c r="J347" s="63" t="s">
        <v>537</v>
      </c>
      <c r="K347" s="63" t="s">
        <v>538</v>
      </c>
      <c r="L347" s="63" t="s">
        <v>866</v>
      </c>
      <c r="M347" s="63" t="s">
        <v>867</v>
      </c>
      <c r="N347" s="63" t="s">
        <v>868</v>
      </c>
      <c r="O347" s="63" t="s">
        <v>867</v>
      </c>
      <c r="P347" s="63" t="s">
        <v>868</v>
      </c>
      <c r="Q347" s="63">
        <v>1</v>
      </c>
      <c r="R347" s="63" t="s">
        <v>733</v>
      </c>
      <c r="S347" s="63" t="s">
        <v>523</v>
      </c>
      <c r="T347" s="63" t="s">
        <v>524</v>
      </c>
      <c r="U347" s="63" t="s">
        <v>525</v>
      </c>
      <c r="V347" s="63" t="s">
        <v>526</v>
      </c>
      <c r="W347" s="63" t="s">
        <v>544</v>
      </c>
      <c r="X347" s="63" t="s">
        <v>537</v>
      </c>
      <c r="Y347" s="63">
        <v>110343680</v>
      </c>
      <c r="Z347" s="63" t="s">
        <v>486</v>
      </c>
      <c r="AA347" s="63">
        <v>110343680</v>
      </c>
      <c r="AB347" s="64">
        <v>43895</v>
      </c>
      <c r="AC347" s="64">
        <v>44015</v>
      </c>
      <c r="AD347" s="64">
        <v>44063.523182870369</v>
      </c>
      <c r="AE347" s="63" t="s">
        <v>799</v>
      </c>
      <c r="AF347" s="63" t="s">
        <v>535</v>
      </c>
      <c r="AG347" s="63" t="s">
        <v>40</v>
      </c>
      <c r="AH347" s="64">
        <v>44291.654270833336</v>
      </c>
      <c r="AI347" s="64">
        <v>44291.651620370372</v>
      </c>
      <c r="AJ347" s="64">
        <v>44293.846851851849</v>
      </c>
      <c r="AK347" s="27"/>
      <c r="AL347" s="27"/>
      <c r="AM347" s="24" t="str">
        <f>IF(AG347="","",IFERROR(VLOOKUP($AG347,Listas!$C$1:$D$1000,2,0),"No existe"))</f>
        <v>ACTUACIONES</v>
      </c>
      <c r="AN347" s="3">
        <f>IF(OR(AH347="",AI347=""),0,NETWORKDAYS.INTL(AH347,AI347,1,Listas!$A$2:$A$19)-1)</f>
        <v>0</v>
      </c>
      <c r="AO347" s="16" t="str">
        <f>IF(OR(AM347="",AM347="No existe"),"No",IF(AN347&gt;=VLOOKUP(AM347,Tabla!$C$5:$I$23,7,0),"Si","No"))</f>
        <v>No</v>
      </c>
      <c r="AP347" s="3">
        <f>IF(OR(AM347="",AM347="No existe"),0,IF(AN347=0,0,IF(AN347&gt;=VLOOKUP(AM347,Tabla!$C$5:$I$23,7,0),AN347-VLOOKUP(AM347,Tabla!$C$5:$I$23,7,0),0)+1))</f>
        <v>0</v>
      </c>
      <c r="AQ347" s="4">
        <f t="shared" si="46"/>
        <v>0</v>
      </c>
      <c r="AR347" s="4">
        <f t="shared" si="47"/>
        <v>0</v>
      </c>
      <c r="AS347" s="4">
        <f t="shared" si="48"/>
        <v>0</v>
      </c>
      <c r="AT347" s="4">
        <f t="shared" si="49"/>
        <v>0</v>
      </c>
      <c r="AU347" s="4">
        <f t="shared" si="50"/>
        <v>0</v>
      </c>
      <c r="AV347" s="4">
        <f t="shared" si="51"/>
        <v>0</v>
      </c>
      <c r="AW347" s="4"/>
      <c r="AX347" s="4"/>
      <c r="AY347" s="4">
        <f t="shared" si="52"/>
        <v>0</v>
      </c>
      <c r="AZ347" s="5">
        <v>37080</v>
      </c>
      <c r="BA347" s="6">
        <f t="shared" si="53"/>
        <v>0</v>
      </c>
      <c r="BB347" s="3">
        <f>IF(OR(AM347="",AM347="No existe"),0,IF(AP347&lt;=VLOOKUP(AM347,Tabla!$C$5:$I$23,2,0),1,2))</f>
        <v>1</v>
      </c>
    </row>
    <row r="348" spans="1:54" ht="15.75" hidden="1">
      <c r="A348" s="13">
        <f t="shared" si="54"/>
        <v>343</v>
      </c>
      <c r="B348" s="62" t="s">
        <v>1936</v>
      </c>
      <c r="C348" s="63" t="s">
        <v>1937</v>
      </c>
      <c r="D348" s="63" t="s">
        <v>394</v>
      </c>
      <c r="E348" s="63" t="s">
        <v>1938</v>
      </c>
      <c r="F348" s="63" t="s">
        <v>1939</v>
      </c>
      <c r="G348" s="63">
        <v>12447</v>
      </c>
      <c r="H348" s="63" t="s">
        <v>486</v>
      </c>
      <c r="I348" s="63" t="s">
        <v>394</v>
      </c>
      <c r="J348" s="63" t="s">
        <v>677</v>
      </c>
      <c r="K348" s="63" t="s">
        <v>1940</v>
      </c>
      <c r="L348" s="63" t="s">
        <v>1939</v>
      </c>
      <c r="M348" s="63" t="s">
        <v>1941</v>
      </c>
      <c r="N348" s="63" t="s">
        <v>1942</v>
      </c>
      <c r="O348" s="63" t="s">
        <v>1941</v>
      </c>
      <c r="P348" s="63" t="s">
        <v>1942</v>
      </c>
      <c r="Q348" s="63">
        <v>1</v>
      </c>
      <c r="R348" s="63" t="s">
        <v>1943</v>
      </c>
      <c r="S348" s="63" t="s">
        <v>523</v>
      </c>
      <c r="T348" s="63" t="s">
        <v>524</v>
      </c>
      <c r="U348" s="63" t="s">
        <v>525</v>
      </c>
      <c r="V348" s="63" t="s">
        <v>565</v>
      </c>
      <c r="W348" s="63" t="s">
        <v>566</v>
      </c>
      <c r="X348" s="63" t="s">
        <v>677</v>
      </c>
      <c r="Y348" s="63">
        <v>15492057</v>
      </c>
      <c r="Z348" s="63">
        <v>0</v>
      </c>
      <c r="AA348" s="63">
        <v>15492057</v>
      </c>
      <c r="AB348" s="64">
        <v>43012</v>
      </c>
      <c r="AC348" s="64">
        <v>43055</v>
      </c>
      <c r="AD348" s="64">
        <v>43440.85837962963</v>
      </c>
      <c r="AE348" s="63" t="s">
        <v>680</v>
      </c>
      <c r="AF348" s="63" t="s">
        <v>535</v>
      </c>
      <c r="AG348" s="63" t="s">
        <v>56</v>
      </c>
      <c r="AH348" s="64">
        <v>44291.595138888886</v>
      </c>
      <c r="AI348" s="64">
        <v>44291.676712962966</v>
      </c>
      <c r="AJ348" s="64">
        <v>44291.625</v>
      </c>
      <c r="AK348" s="27"/>
      <c r="AL348" s="27"/>
      <c r="AM348" s="24" t="str">
        <f>IF(AG348="","",IFERROR(VLOOKUP($AG348,Listas!$C$1:$D$1000,2,0),"No existe"))</f>
        <v>ACTUACIONES</v>
      </c>
      <c r="AN348" s="3">
        <f>IF(OR(AH348="",AI348=""),0,NETWORKDAYS.INTL(AH348,AI348,1,Listas!$A$2:$A$19)-1)</f>
        <v>0</v>
      </c>
      <c r="AO348" s="16" t="str">
        <f>IF(OR(AM348="",AM348="No existe"),"No",IF(AN348&gt;=VLOOKUP(AM348,Tabla!$C$5:$I$23,7,0),"Si","No"))</f>
        <v>No</v>
      </c>
      <c r="AP348" s="3">
        <f>IF(OR(AM348="",AM348="No existe"),0,IF(AN348=0,0,IF(AN348&gt;=VLOOKUP(AM348,Tabla!$C$5:$I$23,7,0),AN348-VLOOKUP(AM348,Tabla!$C$5:$I$23,7,0),0)+1))</f>
        <v>0</v>
      </c>
      <c r="AQ348" s="4">
        <f t="shared" si="46"/>
        <v>0</v>
      </c>
      <c r="AR348" s="4">
        <f t="shared" si="47"/>
        <v>0</v>
      </c>
      <c r="AS348" s="4">
        <f t="shared" si="48"/>
        <v>0</v>
      </c>
      <c r="AT348" s="4">
        <f t="shared" si="49"/>
        <v>0</v>
      </c>
      <c r="AU348" s="4">
        <f t="shared" si="50"/>
        <v>0</v>
      </c>
      <c r="AV348" s="4">
        <f t="shared" si="51"/>
        <v>0</v>
      </c>
      <c r="AW348" s="4"/>
      <c r="AX348" s="4"/>
      <c r="AY348" s="4">
        <f t="shared" si="52"/>
        <v>0</v>
      </c>
      <c r="AZ348" s="5">
        <v>37080</v>
      </c>
      <c r="BA348" s="6">
        <f t="shared" si="53"/>
        <v>0</v>
      </c>
      <c r="BB348" s="3">
        <f>IF(OR(AM348="",AM348="No existe"),0,IF(AP348&lt;=VLOOKUP(AM348,Tabla!$C$5:$I$23,2,0),1,2))</f>
        <v>1</v>
      </c>
    </row>
    <row r="349" spans="1:54" ht="15.75" hidden="1">
      <c r="A349" s="13">
        <f t="shared" si="54"/>
        <v>344</v>
      </c>
      <c r="B349" s="62" t="s">
        <v>2301</v>
      </c>
      <c r="C349" s="63" t="s">
        <v>2302</v>
      </c>
      <c r="D349" s="63" t="s">
        <v>384</v>
      </c>
      <c r="E349" s="63" t="s">
        <v>2303</v>
      </c>
      <c r="F349" s="63" t="s">
        <v>2304</v>
      </c>
      <c r="G349" s="63">
        <v>31979</v>
      </c>
      <c r="H349" s="63" t="s">
        <v>385</v>
      </c>
      <c r="I349" s="63" t="s">
        <v>385</v>
      </c>
      <c r="J349" s="63" t="s">
        <v>537</v>
      </c>
      <c r="K349" s="63" t="s">
        <v>538</v>
      </c>
      <c r="L349" s="63" t="s">
        <v>2304</v>
      </c>
      <c r="M349" s="63" t="s">
        <v>2305</v>
      </c>
      <c r="N349" s="63" t="s">
        <v>2306</v>
      </c>
      <c r="O349" s="63" t="s">
        <v>2305</v>
      </c>
      <c r="P349" s="63" t="s">
        <v>2306</v>
      </c>
      <c r="Q349" s="63">
        <v>1</v>
      </c>
      <c r="R349" s="63" t="s">
        <v>540</v>
      </c>
      <c r="S349" s="63" t="s">
        <v>523</v>
      </c>
      <c r="T349" s="63" t="s">
        <v>524</v>
      </c>
      <c r="U349" s="63" t="s">
        <v>525</v>
      </c>
      <c r="V349" s="63" t="s">
        <v>526</v>
      </c>
      <c r="W349" s="63" t="s">
        <v>544</v>
      </c>
      <c r="X349" s="63" t="s">
        <v>537</v>
      </c>
      <c r="Y349" s="63">
        <v>98310859</v>
      </c>
      <c r="Z349" s="63">
        <v>88455132</v>
      </c>
      <c r="AA349" s="63">
        <v>98310859</v>
      </c>
      <c r="AB349" s="64">
        <v>43543</v>
      </c>
      <c r="AC349" s="64">
        <v>43552</v>
      </c>
      <c r="AD349" s="64">
        <v>43580.444953703707</v>
      </c>
      <c r="AE349" s="63" t="s">
        <v>728</v>
      </c>
      <c r="AF349" s="63" t="s">
        <v>528</v>
      </c>
      <c r="AG349" s="63" t="s">
        <v>2043</v>
      </c>
      <c r="AH349" s="64">
        <v>44291.522916666669</v>
      </c>
      <c r="AI349" s="64">
        <v>44292.520601851851</v>
      </c>
      <c r="AJ349" s="64" t="s">
        <v>486</v>
      </c>
      <c r="AK349" s="27"/>
      <c r="AL349" s="27"/>
      <c r="AM349" s="24" t="str">
        <f>IF(AG349="","",IFERROR(VLOOKUP($AG349,Listas!$C$1:$D$1000,2,0),"No existe"))</f>
        <v>No existe</v>
      </c>
      <c r="AN349" s="3">
        <f>IF(OR(AH349="",AI349=""),0,NETWORKDAYS.INTL(AH349,AI349,1,Listas!$A$2:$A$19)-1)</f>
        <v>1</v>
      </c>
      <c r="AO349" s="16" t="str">
        <f>IF(OR(AM349="",AM349="No existe"),"No",IF(AN349&gt;=VLOOKUP(AM349,Tabla!$C$5:$I$23,7,0),"Si","No"))</f>
        <v>No</v>
      </c>
      <c r="AP349" s="3">
        <f>IF(OR(AM349="",AM349="No existe"),0,IF(AN349=0,0,IF(AN349&gt;=VLOOKUP(AM349,Tabla!$C$5:$I$23,7,0),AN349-VLOOKUP(AM349,Tabla!$C$5:$I$23,7,0),0)+1))</f>
        <v>0</v>
      </c>
      <c r="AQ349" s="4">
        <f t="shared" si="46"/>
        <v>0</v>
      </c>
      <c r="AR349" s="4">
        <f t="shared" si="47"/>
        <v>0</v>
      </c>
      <c r="AS349" s="4">
        <f t="shared" si="48"/>
        <v>0</v>
      </c>
      <c r="AT349" s="4">
        <f t="shared" si="49"/>
        <v>0</v>
      </c>
      <c r="AU349" s="4">
        <f t="shared" si="50"/>
        <v>0</v>
      </c>
      <c r="AV349" s="4">
        <f t="shared" si="51"/>
        <v>0</v>
      </c>
      <c r="AW349" s="4"/>
      <c r="AX349" s="4"/>
      <c r="AY349" s="4">
        <f t="shared" si="52"/>
        <v>0</v>
      </c>
      <c r="AZ349" s="5">
        <v>37080</v>
      </c>
      <c r="BA349" s="6">
        <f t="shared" si="53"/>
        <v>0</v>
      </c>
      <c r="BB349" s="3">
        <f>IF(OR(AM349="",AM349="No existe"),0,IF(AP349&lt;=VLOOKUP(AM349,Tabla!$C$5:$I$23,2,0),1,2))</f>
        <v>0</v>
      </c>
    </row>
    <row r="350" spans="1:54" ht="15.75" hidden="1">
      <c r="A350" s="13">
        <f t="shared" si="54"/>
        <v>345</v>
      </c>
      <c r="B350" s="62" t="s">
        <v>2307</v>
      </c>
      <c r="C350" s="63" t="s">
        <v>2308</v>
      </c>
      <c r="D350" s="63" t="s">
        <v>385</v>
      </c>
      <c r="E350" s="63" t="s">
        <v>2309</v>
      </c>
      <c r="F350" s="63" t="s">
        <v>2310</v>
      </c>
      <c r="G350" s="63">
        <v>19129</v>
      </c>
      <c r="H350" s="63" t="s">
        <v>385</v>
      </c>
      <c r="I350" s="63" t="s">
        <v>385</v>
      </c>
      <c r="J350" s="63" t="s">
        <v>546</v>
      </c>
      <c r="K350" s="63" t="s">
        <v>2311</v>
      </c>
      <c r="L350" s="63" t="s">
        <v>2310</v>
      </c>
      <c r="M350" s="63" t="s">
        <v>520</v>
      </c>
      <c r="N350" s="63" t="s">
        <v>521</v>
      </c>
      <c r="O350" s="63" t="s">
        <v>2312</v>
      </c>
      <c r="P350" s="63" t="s">
        <v>2313</v>
      </c>
      <c r="Q350" s="63">
        <v>1</v>
      </c>
      <c r="R350" s="63" t="s">
        <v>540</v>
      </c>
      <c r="S350" s="63" t="s">
        <v>523</v>
      </c>
      <c r="T350" s="63" t="s">
        <v>524</v>
      </c>
      <c r="U350" s="63" t="s">
        <v>525</v>
      </c>
      <c r="V350" s="63" t="s">
        <v>526</v>
      </c>
      <c r="W350" s="63" t="s">
        <v>544</v>
      </c>
      <c r="X350" s="63" t="s">
        <v>546</v>
      </c>
      <c r="Y350" s="63">
        <v>101158209</v>
      </c>
      <c r="Z350" s="63">
        <v>0</v>
      </c>
      <c r="AA350" s="63">
        <v>101158209</v>
      </c>
      <c r="AB350" s="64" t="s">
        <v>486</v>
      </c>
      <c r="AC350" s="64">
        <v>42500</v>
      </c>
      <c r="AD350" s="64">
        <v>43441.359918981485</v>
      </c>
      <c r="AE350" s="63" t="s">
        <v>1523</v>
      </c>
      <c r="AF350" s="63" t="s">
        <v>528</v>
      </c>
      <c r="AG350" s="63" t="s">
        <v>2043</v>
      </c>
      <c r="AH350" s="64">
        <v>44291.518055555556</v>
      </c>
      <c r="AI350" s="64">
        <v>44292.516724537039</v>
      </c>
      <c r="AJ350" s="64" t="s">
        <v>486</v>
      </c>
      <c r="AK350" s="27"/>
      <c r="AL350" s="27"/>
      <c r="AM350" s="24" t="str">
        <f>IF(AG350="","",IFERROR(VLOOKUP($AG350,Listas!$C$1:$D$1000,2,0),"No existe"))</f>
        <v>No existe</v>
      </c>
      <c r="AN350" s="3">
        <f>IF(OR(AH350="",AI350=""),0,NETWORKDAYS.INTL(AH350,AI350,1,Listas!$A$2:$A$19)-1)</f>
        <v>1</v>
      </c>
      <c r="AO350" s="16" t="str">
        <f>IF(OR(AM350="",AM350="No existe"),"No",IF(AN350&gt;=VLOOKUP(AM350,Tabla!$C$5:$I$23,7,0),"Si","No"))</f>
        <v>No</v>
      </c>
      <c r="AP350" s="3">
        <f>IF(OR(AM350="",AM350="No existe"),0,IF(AN350=0,0,IF(AN350&gt;=VLOOKUP(AM350,Tabla!$C$5:$I$23,7,0),AN350-VLOOKUP(AM350,Tabla!$C$5:$I$23,7,0),0)+1))</f>
        <v>0</v>
      </c>
      <c r="AQ350" s="4">
        <f t="shared" si="46"/>
        <v>0</v>
      </c>
      <c r="AR350" s="4">
        <f t="shared" si="47"/>
        <v>0</v>
      </c>
      <c r="AS350" s="4">
        <f t="shared" si="48"/>
        <v>0</v>
      </c>
      <c r="AT350" s="4">
        <f t="shared" si="49"/>
        <v>0</v>
      </c>
      <c r="AU350" s="4">
        <f t="shared" si="50"/>
        <v>0</v>
      </c>
      <c r="AV350" s="4">
        <f t="shared" si="51"/>
        <v>0</v>
      </c>
      <c r="AW350" s="4"/>
      <c r="AX350" s="4"/>
      <c r="AY350" s="4">
        <f t="shared" si="52"/>
        <v>0</v>
      </c>
      <c r="AZ350" s="5">
        <v>37080</v>
      </c>
      <c r="BA350" s="6">
        <f t="shared" si="53"/>
        <v>0</v>
      </c>
      <c r="BB350" s="3">
        <f>IF(OR(AM350="",AM350="No existe"),0,IF(AP350&lt;=VLOOKUP(AM350,Tabla!$C$5:$I$23,2,0),1,2))</f>
        <v>0</v>
      </c>
    </row>
    <row r="351" spans="1:54" ht="15.75" hidden="1">
      <c r="A351" s="13">
        <f t="shared" si="54"/>
        <v>346</v>
      </c>
      <c r="B351" s="62" t="s">
        <v>1696</v>
      </c>
      <c r="C351" s="63" t="s">
        <v>1697</v>
      </c>
      <c r="D351" s="63" t="s">
        <v>384</v>
      </c>
      <c r="E351" s="63" t="s">
        <v>1698</v>
      </c>
      <c r="F351" s="63" t="s">
        <v>1699</v>
      </c>
      <c r="G351" s="63">
        <v>33537</v>
      </c>
      <c r="H351" s="63" t="s">
        <v>385</v>
      </c>
      <c r="I351" s="63" t="s">
        <v>385</v>
      </c>
      <c r="J351" s="63" t="s">
        <v>537</v>
      </c>
      <c r="K351" s="63" t="s">
        <v>538</v>
      </c>
      <c r="L351" s="63" t="s">
        <v>1699</v>
      </c>
      <c r="M351" s="63" t="s">
        <v>1700</v>
      </c>
      <c r="N351" s="63" t="s">
        <v>1701</v>
      </c>
      <c r="O351" s="63" t="s">
        <v>1700</v>
      </c>
      <c r="P351" s="63" t="s">
        <v>1701</v>
      </c>
      <c r="Q351" s="63">
        <v>1</v>
      </c>
      <c r="R351" s="63" t="s">
        <v>540</v>
      </c>
      <c r="S351" s="63" t="s">
        <v>523</v>
      </c>
      <c r="T351" s="63" t="s">
        <v>524</v>
      </c>
      <c r="U351" s="63" t="s">
        <v>525</v>
      </c>
      <c r="V351" s="63" t="s">
        <v>526</v>
      </c>
      <c r="W351" s="63" t="s">
        <v>544</v>
      </c>
      <c r="X351" s="63" t="s">
        <v>537</v>
      </c>
      <c r="Y351" s="63">
        <v>84799333</v>
      </c>
      <c r="Z351" s="63">
        <v>80187106</v>
      </c>
      <c r="AA351" s="63">
        <v>84799333</v>
      </c>
      <c r="AB351" s="64">
        <v>43578</v>
      </c>
      <c r="AC351" s="64">
        <v>43584</v>
      </c>
      <c r="AD351" s="64">
        <v>43613.439988425926</v>
      </c>
      <c r="AE351" s="63" t="s">
        <v>1702</v>
      </c>
      <c r="AF351" s="63" t="s">
        <v>528</v>
      </c>
      <c r="AG351" s="63" t="s">
        <v>2043</v>
      </c>
      <c r="AH351" s="64">
        <v>44291.513194444444</v>
      </c>
      <c r="AI351" s="64">
        <v>44292.510428240741</v>
      </c>
      <c r="AJ351" s="64" t="s">
        <v>486</v>
      </c>
      <c r="AK351" s="27"/>
      <c r="AL351" s="27"/>
      <c r="AM351" s="24" t="str">
        <f>IF(AG351="","",IFERROR(VLOOKUP($AG351,Listas!$C$1:$D$1000,2,0),"No existe"))</f>
        <v>No existe</v>
      </c>
      <c r="AN351" s="3">
        <f>IF(OR(AH351="",AI351=""),0,NETWORKDAYS.INTL(AH351,AI351,1,Listas!$A$2:$A$19)-1)</f>
        <v>1</v>
      </c>
      <c r="AO351" s="16" t="str">
        <f>IF(OR(AM351="",AM351="No existe"),"No",IF(AN351&gt;=VLOOKUP(AM351,Tabla!$C$5:$I$23,7,0),"Si","No"))</f>
        <v>No</v>
      </c>
      <c r="AP351" s="3">
        <f>IF(OR(AM351="",AM351="No existe"),0,IF(AN351=0,0,IF(AN351&gt;=VLOOKUP(AM351,Tabla!$C$5:$I$23,7,0),AN351-VLOOKUP(AM351,Tabla!$C$5:$I$23,7,0),0)+1))</f>
        <v>0</v>
      </c>
      <c r="AQ351" s="4">
        <f t="shared" si="46"/>
        <v>0</v>
      </c>
      <c r="AR351" s="4">
        <f t="shared" si="47"/>
        <v>0</v>
      </c>
      <c r="AS351" s="4">
        <f t="shared" si="48"/>
        <v>0</v>
      </c>
      <c r="AT351" s="4">
        <f t="shared" si="49"/>
        <v>0</v>
      </c>
      <c r="AU351" s="4">
        <f t="shared" si="50"/>
        <v>0</v>
      </c>
      <c r="AV351" s="4">
        <f t="shared" si="51"/>
        <v>0</v>
      </c>
      <c r="AW351" s="4"/>
      <c r="AX351" s="4"/>
      <c r="AY351" s="4">
        <f t="shared" si="52"/>
        <v>0</v>
      </c>
      <c r="AZ351" s="5">
        <v>37080</v>
      </c>
      <c r="BA351" s="6">
        <f t="shared" si="53"/>
        <v>0</v>
      </c>
      <c r="BB351" s="3">
        <f>IF(OR(AM351="",AM351="No existe"),0,IF(AP351&lt;=VLOOKUP(AM351,Tabla!$C$5:$I$23,2,0),1,2))</f>
        <v>0</v>
      </c>
    </row>
    <row r="352" spans="1:54" ht="15.75" hidden="1">
      <c r="A352" s="13">
        <f t="shared" si="54"/>
        <v>347</v>
      </c>
      <c r="B352" s="62" t="s">
        <v>2088</v>
      </c>
      <c r="C352" s="63" t="s">
        <v>2089</v>
      </c>
      <c r="D352" s="63" t="s">
        <v>384</v>
      </c>
      <c r="E352" s="63" t="s">
        <v>2090</v>
      </c>
      <c r="F352" s="63" t="s">
        <v>2091</v>
      </c>
      <c r="G352" s="63">
        <v>32547</v>
      </c>
      <c r="H352" s="63" t="s">
        <v>385</v>
      </c>
      <c r="I352" s="63" t="s">
        <v>385</v>
      </c>
      <c r="J352" s="63" t="s">
        <v>537</v>
      </c>
      <c r="K352" s="63" t="s">
        <v>538</v>
      </c>
      <c r="L352" s="63" t="s">
        <v>2091</v>
      </c>
      <c r="M352" s="63" t="s">
        <v>2092</v>
      </c>
      <c r="N352" s="63" t="s">
        <v>2093</v>
      </c>
      <c r="O352" s="63" t="s">
        <v>2092</v>
      </c>
      <c r="P352" s="63" t="s">
        <v>2093</v>
      </c>
      <c r="Q352" s="63">
        <v>1</v>
      </c>
      <c r="R352" s="63" t="s">
        <v>540</v>
      </c>
      <c r="S352" s="63" t="s">
        <v>523</v>
      </c>
      <c r="T352" s="63" t="s">
        <v>524</v>
      </c>
      <c r="U352" s="63" t="s">
        <v>525</v>
      </c>
      <c r="V352" s="63" t="s">
        <v>526</v>
      </c>
      <c r="W352" s="63" t="s">
        <v>544</v>
      </c>
      <c r="X352" s="63" t="s">
        <v>537</v>
      </c>
      <c r="Y352" s="63">
        <v>74741481</v>
      </c>
      <c r="Z352" s="63">
        <v>70676300</v>
      </c>
      <c r="AA352" s="63">
        <v>74741481</v>
      </c>
      <c r="AB352" s="64">
        <v>43578</v>
      </c>
      <c r="AC352" s="64">
        <v>43584</v>
      </c>
      <c r="AD352" s="64">
        <v>43601.431192129632</v>
      </c>
      <c r="AE352" s="63" t="s">
        <v>747</v>
      </c>
      <c r="AF352" s="63" t="s">
        <v>528</v>
      </c>
      <c r="AG352" s="63" t="s">
        <v>2043</v>
      </c>
      <c r="AH352" s="64">
        <v>44291.508333333331</v>
      </c>
      <c r="AI352" s="64">
        <v>44292.505891203706</v>
      </c>
      <c r="AJ352" s="64" t="s">
        <v>486</v>
      </c>
      <c r="AK352" s="27"/>
      <c r="AL352" s="27"/>
      <c r="AM352" s="24" t="str">
        <f>IF(AG352="","",IFERROR(VLOOKUP($AG352,Listas!$C$1:$D$1000,2,0),"No existe"))</f>
        <v>No existe</v>
      </c>
      <c r="AN352" s="3">
        <f>IF(OR(AH352="",AI352=""),0,NETWORKDAYS.INTL(AH352,AI352,1,Listas!$A$2:$A$19)-1)</f>
        <v>1</v>
      </c>
      <c r="AO352" s="16" t="str">
        <f>IF(OR(AM352="",AM352="No existe"),"No",IF(AN352&gt;=VLOOKUP(AM352,Tabla!$C$5:$I$23,7,0),"Si","No"))</f>
        <v>No</v>
      </c>
      <c r="AP352" s="3">
        <f>IF(OR(AM352="",AM352="No existe"),0,IF(AN352=0,0,IF(AN352&gt;=VLOOKUP(AM352,Tabla!$C$5:$I$23,7,0),AN352-VLOOKUP(AM352,Tabla!$C$5:$I$23,7,0),0)+1))</f>
        <v>0</v>
      </c>
      <c r="AQ352" s="4">
        <f t="shared" si="46"/>
        <v>0</v>
      </c>
      <c r="AR352" s="4">
        <f t="shared" si="47"/>
        <v>0</v>
      </c>
      <c r="AS352" s="4">
        <f t="shared" si="48"/>
        <v>0</v>
      </c>
      <c r="AT352" s="4">
        <f t="shared" si="49"/>
        <v>0</v>
      </c>
      <c r="AU352" s="4">
        <f t="shared" si="50"/>
        <v>0</v>
      </c>
      <c r="AV352" s="4">
        <f t="shared" si="51"/>
        <v>0</v>
      </c>
      <c r="AW352" s="4"/>
      <c r="AX352" s="4"/>
      <c r="AY352" s="4">
        <f t="shared" si="52"/>
        <v>0</v>
      </c>
      <c r="AZ352" s="5">
        <v>37080</v>
      </c>
      <c r="BA352" s="6">
        <f t="shared" si="53"/>
        <v>0</v>
      </c>
      <c r="BB352" s="3">
        <f>IF(OR(AM352="",AM352="No existe"),0,IF(AP352&lt;=VLOOKUP(AM352,Tabla!$C$5:$I$23,2,0),1,2))</f>
        <v>0</v>
      </c>
    </row>
    <row r="353" spans="1:54" ht="15.75" hidden="1">
      <c r="A353" s="13">
        <f t="shared" si="54"/>
        <v>348</v>
      </c>
      <c r="B353" s="62" t="s">
        <v>2314</v>
      </c>
      <c r="C353" s="63" t="s">
        <v>2315</v>
      </c>
      <c r="D353" s="63" t="s">
        <v>384</v>
      </c>
      <c r="E353" s="63" t="s">
        <v>2316</v>
      </c>
      <c r="F353" s="63" t="s">
        <v>2317</v>
      </c>
      <c r="G353" s="63">
        <v>31731</v>
      </c>
      <c r="H353" s="63" t="s">
        <v>486</v>
      </c>
      <c r="I353" s="63" t="s">
        <v>385</v>
      </c>
      <c r="J353" s="63" t="s">
        <v>537</v>
      </c>
      <c r="K353" s="63" t="s">
        <v>538</v>
      </c>
      <c r="L353" s="63" t="s">
        <v>2317</v>
      </c>
      <c r="M353" s="63" t="s">
        <v>2318</v>
      </c>
      <c r="N353" s="63" t="s">
        <v>2319</v>
      </c>
      <c r="O353" s="63" t="s">
        <v>2318</v>
      </c>
      <c r="P353" s="63" t="s">
        <v>2319</v>
      </c>
      <c r="Q353" s="63">
        <v>1</v>
      </c>
      <c r="R353" s="63" t="s">
        <v>540</v>
      </c>
      <c r="S353" s="63" t="s">
        <v>523</v>
      </c>
      <c r="T353" s="63" t="s">
        <v>524</v>
      </c>
      <c r="U353" s="63" t="s">
        <v>525</v>
      </c>
      <c r="V353" s="63" t="s">
        <v>526</v>
      </c>
      <c r="W353" s="63" t="s">
        <v>544</v>
      </c>
      <c r="X353" s="63" t="s">
        <v>537</v>
      </c>
      <c r="Y353" s="63">
        <v>42884220</v>
      </c>
      <c r="Z353" s="63">
        <v>39091577</v>
      </c>
      <c r="AA353" s="63">
        <v>42884220</v>
      </c>
      <c r="AB353" s="64">
        <v>43488</v>
      </c>
      <c r="AC353" s="64">
        <v>43494</v>
      </c>
      <c r="AD353" s="64">
        <v>43566.677476851852</v>
      </c>
      <c r="AE353" s="63" t="s">
        <v>717</v>
      </c>
      <c r="AF353" s="63" t="s">
        <v>528</v>
      </c>
      <c r="AG353" s="63" t="s">
        <v>2043</v>
      </c>
      <c r="AH353" s="64">
        <v>44291.505555555559</v>
      </c>
      <c r="AI353" s="64">
        <v>44292.503252314818</v>
      </c>
      <c r="AJ353" s="64" t="s">
        <v>486</v>
      </c>
      <c r="AK353" s="27"/>
      <c r="AL353" s="27"/>
      <c r="AM353" s="24" t="str">
        <f>IF(AG353="","",IFERROR(VLOOKUP($AG353,Listas!$C$1:$D$1000,2,0),"No existe"))</f>
        <v>No existe</v>
      </c>
      <c r="AN353" s="3">
        <f>IF(OR(AH353="",AI353=""),0,NETWORKDAYS.INTL(AH353,AI353,1,Listas!$A$2:$A$19)-1)</f>
        <v>1</v>
      </c>
      <c r="AO353" s="16" t="str">
        <f>IF(OR(AM353="",AM353="No existe"),"No",IF(AN353&gt;=VLOOKUP(AM353,Tabla!$C$5:$I$23,7,0),"Si","No"))</f>
        <v>No</v>
      </c>
      <c r="AP353" s="3">
        <f>IF(OR(AM353="",AM353="No existe"),0,IF(AN353=0,0,IF(AN353&gt;=VLOOKUP(AM353,Tabla!$C$5:$I$23,7,0),AN353-VLOOKUP(AM353,Tabla!$C$5:$I$23,7,0),0)+1))</f>
        <v>0</v>
      </c>
      <c r="AQ353" s="4">
        <f t="shared" si="46"/>
        <v>0</v>
      </c>
      <c r="AR353" s="4">
        <f t="shared" si="47"/>
        <v>0</v>
      </c>
      <c r="AS353" s="4">
        <f t="shared" si="48"/>
        <v>0</v>
      </c>
      <c r="AT353" s="4">
        <f t="shared" si="49"/>
        <v>0</v>
      </c>
      <c r="AU353" s="4">
        <f t="shared" si="50"/>
        <v>0</v>
      </c>
      <c r="AV353" s="4">
        <f t="shared" si="51"/>
        <v>0</v>
      </c>
      <c r="AW353" s="4"/>
      <c r="AX353" s="4"/>
      <c r="AY353" s="4">
        <f t="shared" si="52"/>
        <v>0</v>
      </c>
      <c r="AZ353" s="5">
        <v>37080</v>
      </c>
      <c r="BA353" s="6">
        <f t="shared" si="53"/>
        <v>0</v>
      </c>
      <c r="BB353" s="3">
        <f>IF(OR(AM353="",AM353="No existe"),0,IF(AP353&lt;=VLOOKUP(AM353,Tabla!$C$5:$I$23,2,0),1,2))</f>
        <v>0</v>
      </c>
    </row>
    <row r="354" spans="1:54" ht="15.75" hidden="1">
      <c r="A354" s="13">
        <f t="shared" si="54"/>
        <v>349</v>
      </c>
      <c r="B354" s="62" t="s">
        <v>2320</v>
      </c>
      <c r="C354" s="63" t="s">
        <v>2321</v>
      </c>
      <c r="D354" s="63" t="s">
        <v>385</v>
      </c>
      <c r="E354" s="63" t="s">
        <v>2322</v>
      </c>
      <c r="F354" s="63" t="s">
        <v>2323</v>
      </c>
      <c r="G354" s="63">
        <v>19263</v>
      </c>
      <c r="H354" s="63" t="s">
        <v>385</v>
      </c>
      <c r="I354" s="63" t="s">
        <v>385</v>
      </c>
      <c r="J354" s="63" t="s">
        <v>549</v>
      </c>
      <c r="K354" s="63" t="s">
        <v>2324</v>
      </c>
      <c r="L354" s="63" t="s">
        <v>2323</v>
      </c>
      <c r="M354" s="63" t="s">
        <v>2325</v>
      </c>
      <c r="N354" s="63" t="s">
        <v>2326</v>
      </c>
      <c r="O354" s="63" t="s">
        <v>2325</v>
      </c>
      <c r="P354" s="63" t="s">
        <v>2326</v>
      </c>
      <c r="Q354" s="63">
        <v>1</v>
      </c>
      <c r="R354" s="63" t="s">
        <v>540</v>
      </c>
      <c r="S354" s="63" t="s">
        <v>523</v>
      </c>
      <c r="T354" s="63" t="s">
        <v>524</v>
      </c>
      <c r="U354" s="63" t="s">
        <v>525</v>
      </c>
      <c r="V354" s="63" t="s">
        <v>526</v>
      </c>
      <c r="W354" s="63" t="s">
        <v>544</v>
      </c>
      <c r="X354" s="63" t="s">
        <v>549</v>
      </c>
      <c r="Y354" s="63">
        <v>207575308</v>
      </c>
      <c r="Z354" s="63">
        <v>62022994</v>
      </c>
      <c r="AA354" s="63">
        <v>207575308</v>
      </c>
      <c r="AB354" s="64">
        <v>43059</v>
      </c>
      <c r="AC354" s="64">
        <v>43062</v>
      </c>
      <c r="AD354" s="64">
        <v>43441.370173611111</v>
      </c>
      <c r="AE354" s="63" t="s">
        <v>2327</v>
      </c>
      <c r="AF354" s="63" t="s">
        <v>528</v>
      </c>
      <c r="AG354" s="63" t="s">
        <v>2043</v>
      </c>
      <c r="AH354" s="64">
        <v>44291.50277777778</v>
      </c>
      <c r="AI354" s="64">
        <v>44292.500254629631</v>
      </c>
      <c r="AJ354" s="64" t="s">
        <v>486</v>
      </c>
      <c r="AK354" s="27"/>
      <c r="AL354" s="27"/>
      <c r="AM354" s="24" t="str">
        <f>IF(AG354="","",IFERROR(VLOOKUP($AG354,Listas!$C$1:$D$1000,2,0),"No existe"))</f>
        <v>No existe</v>
      </c>
      <c r="AN354" s="3">
        <f>IF(OR(AH354="",AI354=""),0,NETWORKDAYS.INTL(AH354,AI354,1,Listas!$A$2:$A$19)-1)</f>
        <v>1</v>
      </c>
      <c r="AO354" s="16" t="str">
        <f>IF(OR(AM354="",AM354="No existe"),"No",IF(AN354&gt;=VLOOKUP(AM354,Tabla!$C$5:$I$23,7,0),"Si","No"))</f>
        <v>No</v>
      </c>
      <c r="AP354" s="3">
        <f>IF(OR(AM354="",AM354="No existe"),0,IF(AN354=0,0,IF(AN354&gt;=VLOOKUP(AM354,Tabla!$C$5:$I$23,7,0),AN354-VLOOKUP(AM354,Tabla!$C$5:$I$23,7,0),0)+1))</f>
        <v>0</v>
      </c>
      <c r="AQ354" s="4">
        <f t="shared" si="46"/>
        <v>0</v>
      </c>
      <c r="AR354" s="4">
        <f t="shared" si="47"/>
        <v>0</v>
      </c>
      <c r="AS354" s="4">
        <f t="shared" si="48"/>
        <v>0</v>
      </c>
      <c r="AT354" s="4">
        <f t="shared" si="49"/>
        <v>0</v>
      </c>
      <c r="AU354" s="4">
        <f t="shared" si="50"/>
        <v>0</v>
      </c>
      <c r="AV354" s="4">
        <f t="shared" si="51"/>
        <v>0</v>
      </c>
      <c r="AW354" s="4"/>
      <c r="AX354" s="4"/>
      <c r="AY354" s="4">
        <f t="shared" si="52"/>
        <v>0</v>
      </c>
      <c r="AZ354" s="5">
        <v>37080</v>
      </c>
      <c r="BA354" s="6">
        <f t="shared" si="53"/>
        <v>0</v>
      </c>
      <c r="BB354" s="3">
        <f>IF(OR(AM354="",AM354="No existe"),0,IF(AP354&lt;=VLOOKUP(AM354,Tabla!$C$5:$I$23,2,0),1,2))</f>
        <v>0</v>
      </c>
    </row>
    <row r="355" spans="1:54" ht="15.75" hidden="1">
      <c r="A355" s="13">
        <f t="shared" si="54"/>
        <v>350</v>
      </c>
      <c r="B355" s="62" t="s">
        <v>2328</v>
      </c>
      <c r="C355" s="63" t="s">
        <v>2329</v>
      </c>
      <c r="D355" s="63" t="s">
        <v>384</v>
      </c>
      <c r="E355" s="63" t="s">
        <v>2330</v>
      </c>
      <c r="F355" s="63" t="s">
        <v>2331</v>
      </c>
      <c r="G355" s="63">
        <v>31945</v>
      </c>
      <c r="H355" s="63" t="s">
        <v>385</v>
      </c>
      <c r="I355" s="63" t="s">
        <v>385</v>
      </c>
      <c r="J355" s="63" t="s">
        <v>537</v>
      </c>
      <c r="K355" s="63" t="s">
        <v>538</v>
      </c>
      <c r="L355" s="63" t="s">
        <v>2331</v>
      </c>
      <c r="M355" s="63" t="s">
        <v>2332</v>
      </c>
      <c r="N355" s="63" t="s">
        <v>2333</v>
      </c>
      <c r="O355" s="63" t="s">
        <v>2332</v>
      </c>
      <c r="P355" s="63" t="s">
        <v>2333</v>
      </c>
      <c r="Q355" s="63">
        <v>1</v>
      </c>
      <c r="R355" s="63" t="s">
        <v>540</v>
      </c>
      <c r="S355" s="63" t="s">
        <v>523</v>
      </c>
      <c r="T355" s="63" t="s">
        <v>524</v>
      </c>
      <c r="U355" s="63" t="s">
        <v>525</v>
      </c>
      <c r="V355" s="63" t="s">
        <v>526</v>
      </c>
      <c r="W355" s="63" t="s">
        <v>544</v>
      </c>
      <c r="X355" s="63" t="s">
        <v>537</v>
      </c>
      <c r="Y355" s="63">
        <v>79800332</v>
      </c>
      <c r="Z355" s="63">
        <v>73160437</v>
      </c>
      <c r="AA355" s="63">
        <v>79800332</v>
      </c>
      <c r="AB355" s="64">
        <v>43543</v>
      </c>
      <c r="AC355" s="64">
        <v>43552</v>
      </c>
      <c r="AD355" s="64">
        <v>43579.387638888889</v>
      </c>
      <c r="AE355" s="63" t="s">
        <v>728</v>
      </c>
      <c r="AF355" s="63" t="s">
        <v>528</v>
      </c>
      <c r="AG355" s="63" t="s">
        <v>2043</v>
      </c>
      <c r="AH355" s="64">
        <v>44291.499305555553</v>
      </c>
      <c r="AI355" s="64">
        <v>44292.497175925928</v>
      </c>
      <c r="AJ355" s="64" t="s">
        <v>486</v>
      </c>
      <c r="AK355" s="27"/>
      <c r="AL355" s="27"/>
      <c r="AM355" s="24" t="str">
        <f>IF(AG355="","",IFERROR(VLOOKUP($AG355,Listas!$C$1:$D$1000,2,0),"No existe"))</f>
        <v>No existe</v>
      </c>
      <c r="AN355" s="3">
        <f>IF(OR(AH355="",AI355=""),0,NETWORKDAYS.INTL(AH355,AI355,1,Listas!$A$2:$A$19)-1)</f>
        <v>1</v>
      </c>
      <c r="AO355" s="16" t="str">
        <f>IF(OR(AM355="",AM355="No existe"),"No",IF(AN355&gt;=VLOOKUP(AM355,Tabla!$C$5:$I$23,7,0),"Si","No"))</f>
        <v>No</v>
      </c>
      <c r="AP355" s="3">
        <f>IF(OR(AM355="",AM355="No existe"),0,IF(AN355=0,0,IF(AN355&gt;=VLOOKUP(AM355,Tabla!$C$5:$I$23,7,0),AN355-VLOOKUP(AM355,Tabla!$C$5:$I$23,7,0),0)+1))</f>
        <v>0</v>
      </c>
      <c r="AQ355" s="4">
        <f t="shared" si="46"/>
        <v>0</v>
      </c>
      <c r="AR355" s="4">
        <f t="shared" si="47"/>
        <v>0</v>
      </c>
      <c r="AS355" s="4">
        <f t="shared" si="48"/>
        <v>0</v>
      </c>
      <c r="AT355" s="4">
        <f t="shared" si="49"/>
        <v>0</v>
      </c>
      <c r="AU355" s="4">
        <f t="shared" si="50"/>
        <v>0</v>
      </c>
      <c r="AV355" s="4">
        <f t="shared" si="51"/>
        <v>0</v>
      </c>
      <c r="AW355" s="4"/>
      <c r="AX355" s="4"/>
      <c r="AY355" s="4">
        <f t="shared" si="52"/>
        <v>0</v>
      </c>
      <c r="AZ355" s="5">
        <v>37080</v>
      </c>
      <c r="BA355" s="6">
        <f t="shared" si="53"/>
        <v>0</v>
      </c>
      <c r="BB355" s="3">
        <f>IF(OR(AM355="",AM355="No existe"),0,IF(AP355&lt;=VLOOKUP(AM355,Tabla!$C$5:$I$23,2,0),1,2))</f>
        <v>0</v>
      </c>
    </row>
    <row r="356" spans="1:54" ht="15.75" hidden="1">
      <c r="A356" s="13">
        <f t="shared" si="54"/>
        <v>351</v>
      </c>
      <c r="B356" s="62" t="s">
        <v>1911</v>
      </c>
      <c r="C356" s="63" t="s">
        <v>1912</v>
      </c>
      <c r="D356" s="63" t="s">
        <v>384</v>
      </c>
      <c r="E356" s="63" t="s">
        <v>1913</v>
      </c>
      <c r="F356" s="63" t="s">
        <v>1914</v>
      </c>
      <c r="G356" s="63">
        <v>32041</v>
      </c>
      <c r="H356" s="63" t="s">
        <v>385</v>
      </c>
      <c r="I356" s="63" t="s">
        <v>385</v>
      </c>
      <c r="J356" s="63" t="s">
        <v>537</v>
      </c>
      <c r="K356" s="63" t="s">
        <v>538</v>
      </c>
      <c r="L356" s="63" t="s">
        <v>1914</v>
      </c>
      <c r="M356" s="63" t="s">
        <v>1915</v>
      </c>
      <c r="N356" s="63" t="s">
        <v>1916</v>
      </c>
      <c r="O356" s="63" t="s">
        <v>1915</v>
      </c>
      <c r="P356" s="63" t="s">
        <v>1916</v>
      </c>
      <c r="Q356" s="63">
        <v>1</v>
      </c>
      <c r="R356" s="63" t="s">
        <v>540</v>
      </c>
      <c r="S356" s="63" t="s">
        <v>523</v>
      </c>
      <c r="T356" s="63" t="s">
        <v>524</v>
      </c>
      <c r="U356" s="63" t="s">
        <v>525</v>
      </c>
      <c r="V356" s="63" t="s">
        <v>526</v>
      </c>
      <c r="W356" s="63" t="s">
        <v>544</v>
      </c>
      <c r="X356" s="63" t="s">
        <v>537</v>
      </c>
      <c r="Y356" s="63">
        <v>82935201</v>
      </c>
      <c r="Z356" s="63">
        <v>74643917</v>
      </c>
      <c r="AA356" s="63">
        <v>82935201</v>
      </c>
      <c r="AB356" s="64" t="s">
        <v>486</v>
      </c>
      <c r="AC356" s="64">
        <v>43546</v>
      </c>
      <c r="AD356" s="64">
        <v>43584.381874999999</v>
      </c>
      <c r="AE356" s="63" t="s">
        <v>728</v>
      </c>
      <c r="AF356" s="63" t="s">
        <v>528</v>
      </c>
      <c r="AG356" s="63" t="s">
        <v>2043</v>
      </c>
      <c r="AH356" s="64">
        <v>44291.496527777781</v>
      </c>
      <c r="AI356" s="64">
        <v>44292.493981481479</v>
      </c>
      <c r="AJ356" s="64" t="s">
        <v>486</v>
      </c>
      <c r="AK356" s="27"/>
      <c r="AL356" s="27"/>
      <c r="AM356" s="24" t="str">
        <f>IF(AG356="","",IFERROR(VLOOKUP($AG356,Listas!$C$1:$D$1000,2,0),"No existe"))</f>
        <v>No existe</v>
      </c>
      <c r="AN356" s="3">
        <f>IF(OR(AH356="",AI356=""),0,NETWORKDAYS.INTL(AH356,AI356,1,Listas!$A$2:$A$19)-1)</f>
        <v>1</v>
      </c>
      <c r="AO356" s="16" t="str">
        <f>IF(OR(AM356="",AM356="No existe"),"No",IF(AN356&gt;=VLOOKUP(AM356,Tabla!$C$5:$I$23,7,0),"Si","No"))</f>
        <v>No</v>
      </c>
      <c r="AP356" s="3">
        <f>IF(OR(AM356="",AM356="No existe"),0,IF(AN356=0,0,IF(AN356&gt;=VLOOKUP(AM356,Tabla!$C$5:$I$23,7,0),AN356-VLOOKUP(AM356,Tabla!$C$5:$I$23,7,0),0)+1))</f>
        <v>0</v>
      </c>
      <c r="AQ356" s="4">
        <f t="shared" si="46"/>
        <v>0</v>
      </c>
      <c r="AR356" s="4">
        <f t="shared" si="47"/>
        <v>0</v>
      </c>
      <c r="AS356" s="4">
        <f t="shared" si="48"/>
        <v>0</v>
      </c>
      <c r="AT356" s="4">
        <f t="shared" si="49"/>
        <v>0</v>
      </c>
      <c r="AU356" s="4">
        <f t="shared" si="50"/>
        <v>0</v>
      </c>
      <c r="AV356" s="4">
        <f t="shared" si="51"/>
        <v>0</v>
      </c>
      <c r="AW356" s="4"/>
      <c r="AX356" s="4"/>
      <c r="AY356" s="4">
        <f t="shared" si="52"/>
        <v>0</v>
      </c>
      <c r="AZ356" s="5">
        <v>37080</v>
      </c>
      <c r="BA356" s="6">
        <f t="shared" si="53"/>
        <v>0</v>
      </c>
      <c r="BB356" s="3">
        <f>IF(OR(AM356="",AM356="No existe"),0,IF(AP356&lt;=VLOOKUP(AM356,Tabla!$C$5:$I$23,2,0),1,2))</f>
        <v>0</v>
      </c>
    </row>
    <row r="357" spans="1:54" ht="15.75" hidden="1">
      <c r="A357" s="13">
        <f t="shared" si="54"/>
        <v>352</v>
      </c>
      <c r="B357" s="62" t="s">
        <v>1334</v>
      </c>
      <c r="C357" s="63" t="s">
        <v>1335</v>
      </c>
      <c r="D357" s="63" t="s">
        <v>384</v>
      </c>
      <c r="E357" s="63" t="s">
        <v>1336</v>
      </c>
      <c r="F357" s="63" t="s">
        <v>1337</v>
      </c>
      <c r="G357" s="63">
        <v>26107</v>
      </c>
      <c r="H357" s="63" t="s">
        <v>486</v>
      </c>
      <c r="I357" s="63" t="s">
        <v>385</v>
      </c>
      <c r="J357" s="63" t="s">
        <v>542</v>
      </c>
      <c r="K357" s="63" t="s">
        <v>543</v>
      </c>
      <c r="L357" s="63" t="s">
        <v>1337</v>
      </c>
      <c r="M357" s="63" t="s">
        <v>1338</v>
      </c>
      <c r="N357" s="63" t="s">
        <v>1339</v>
      </c>
      <c r="O357" s="63" t="s">
        <v>1338</v>
      </c>
      <c r="P357" s="63" t="s">
        <v>1339</v>
      </c>
      <c r="Q357" s="63">
        <v>1</v>
      </c>
      <c r="R357" s="63" t="s">
        <v>665</v>
      </c>
      <c r="S357" s="63" t="s">
        <v>523</v>
      </c>
      <c r="T357" s="63" t="s">
        <v>524</v>
      </c>
      <c r="U357" s="63" t="s">
        <v>525</v>
      </c>
      <c r="V357" s="63" t="s">
        <v>542</v>
      </c>
      <c r="W357" s="63" t="s">
        <v>527</v>
      </c>
      <c r="X357" s="63" t="s">
        <v>542</v>
      </c>
      <c r="Y357" s="63">
        <v>24930305</v>
      </c>
      <c r="Z357" s="63">
        <v>23446929</v>
      </c>
      <c r="AA357" s="63">
        <v>24930305</v>
      </c>
      <c r="AB357" s="64">
        <v>42167</v>
      </c>
      <c r="AC357" s="64">
        <v>43216</v>
      </c>
      <c r="AD357" s="64">
        <v>43538.671840277777</v>
      </c>
      <c r="AE357" s="63" t="s">
        <v>717</v>
      </c>
      <c r="AF357" s="63" t="s">
        <v>596</v>
      </c>
      <c r="AG357" s="63" t="s">
        <v>45</v>
      </c>
      <c r="AH357" s="64">
        <v>44291.493750000001</v>
      </c>
      <c r="AI357" s="64">
        <v>44293.491076388891</v>
      </c>
      <c r="AJ357" s="64" t="s">
        <v>486</v>
      </c>
      <c r="AK357" s="27"/>
      <c r="AL357" s="27"/>
      <c r="AM357" s="24" t="str">
        <f>IF(AG357="","",IFERROR(VLOOKUP($AG357,Listas!$C$1:$D$1000,2,0),"No existe"))</f>
        <v>ACTUACIONES</v>
      </c>
      <c r="AN357" s="3">
        <f>IF(OR(AH357="",AI357=""),0,NETWORKDAYS.INTL(AH357,AI357,1,Listas!$A$2:$A$19)-1)</f>
        <v>2</v>
      </c>
      <c r="AO357" s="16" t="str">
        <f>IF(OR(AM357="",AM357="No existe"),"No",IF(AN357&gt;=VLOOKUP(AM357,Tabla!$C$5:$I$23,7,0),"Si","No"))</f>
        <v>No</v>
      </c>
      <c r="AP357" s="3">
        <f>IF(OR(AM357="",AM357="No existe"),0,IF(AN357=0,0,IF(AN357&gt;=VLOOKUP(AM357,Tabla!$C$5:$I$23,7,0),AN357-VLOOKUP(AM357,Tabla!$C$5:$I$23,7,0),0)+1))</f>
        <v>1</v>
      </c>
      <c r="AQ357" s="4">
        <f t="shared" si="46"/>
        <v>0</v>
      </c>
      <c r="AR357" s="4">
        <f t="shared" si="47"/>
        <v>0</v>
      </c>
      <c r="AS357" s="4">
        <f t="shared" si="48"/>
        <v>0</v>
      </c>
      <c r="AT357" s="4">
        <f t="shared" si="49"/>
        <v>0</v>
      </c>
      <c r="AU357" s="4">
        <f t="shared" si="50"/>
        <v>0</v>
      </c>
      <c r="AV357" s="4">
        <f t="shared" si="51"/>
        <v>0</v>
      </c>
      <c r="AW357" s="4"/>
      <c r="AX357" s="4"/>
      <c r="AY357" s="4">
        <f t="shared" si="52"/>
        <v>0</v>
      </c>
      <c r="AZ357" s="5">
        <v>37080</v>
      </c>
      <c r="BA357" s="6">
        <f t="shared" si="53"/>
        <v>0</v>
      </c>
      <c r="BB357" s="3">
        <f>IF(OR(AM357="",AM357="No existe"),0,IF(AP357&lt;=VLOOKUP(AM357,Tabla!$C$5:$I$23,2,0),1,2))</f>
        <v>1</v>
      </c>
    </row>
    <row r="358" spans="1:54" ht="15.75" hidden="1">
      <c r="A358" s="13">
        <f t="shared" si="54"/>
        <v>353</v>
      </c>
      <c r="B358" s="62" t="s">
        <v>2334</v>
      </c>
      <c r="C358" s="63" t="s">
        <v>2335</v>
      </c>
      <c r="D358" s="63" t="s">
        <v>384</v>
      </c>
      <c r="E358" s="63" t="s">
        <v>2336</v>
      </c>
      <c r="F358" s="63" t="s">
        <v>2337</v>
      </c>
      <c r="G358" s="63">
        <v>26144</v>
      </c>
      <c r="H358" s="63" t="s">
        <v>385</v>
      </c>
      <c r="I358" s="63" t="s">
        <v>385</v>
      </c>
      <c r="J358" s="63" t="s">
        <v>577</v>
      </c>
      <c r="K358" s="63" t="s">
        <v>593</v>
      </c>
      <c r="L358" s="63" t="s">
        <v>2337</v>
      </c>
      <c r="M358" s="63" t="s">
        <v>2338</v>
      </c>
      <c r="N358" s="63" t="s">
        <v>2339</v>
      </c>
      <c r="O358" s="63" t="s">
        <v>2340</v>
      </c>
      <c r="P358" s="63" t="s">
        <v>2341</v>
      </c>
      <c r="Q358" s="63">
        <v>1</v>
      </c>
      <c r="R358" s="63" t="s">
        <v>540</v>
      </c>
      <c r="S358" s="63" t="s">
        <v>523</v>
      </c>
      <c r="T358" s="63" t="s">
        <v>524</v>
      </c>
      <c r="U358" s="63" t="s">
        <v>525</v>
      </c>
      <c r="V358" s="63" t="s">
        <v>526</v>
      </c>
      <c r="W358" s="63" t="s">
        <v>544</v>
      </c>
      <c r="X358" s="63" t="s">
        <v>577</v>
      </c>
      <c r="Y358" s="63">
        <v>178049236</v>
      </c>
      <c r="Z358" s="63">
        <v>163677666</v>
      </c>
      <c r="AA358" s="63">
        <v>178049236</v>
      </c>
      <c r="AB358" s="64">
        <v>43440</v>
      </c>
      <c r="AC358" s="64">
        <v>43490</v>
      </c>
      <c r="AD358" s="64">
        <v>43542.416145833333</v>
      </c>
      <c r="AE358" s="63" t="s">
        <v>717</v>
      </c>
      <c r="AF358" s="63" t="s">
        <v>528</v>
      </c>
      <c r="AG358" s="63" t="s">
        <v>2043</v>
      </c>
      <c r="AH358" s="64">
        <v>44291.492361111108</v>
      </c>
      <c r="AI358" s="64">
        <v>44292.489988425928</v>
      </c>
      <c r="AJ358" s="64" t="s">
        <v>486</v>
      </c>
      <c r="AK358" s="27"/>
      <c r="AL358" s="27"/>
      <c r="AM358" s="24" t="str">
        <f>IF(AG358="","",IFERROR(VLOOKUP($AG358,Listas!$C$1:$D$1000,2,0),"No existe"))</f>
        <v>No existe</v>
      </c>
      <c r="AN358" s="3">
        <f>IF(OR(AH358="",AI358=""),0,NETWORKDAYS.INTL(AH358,AI358,1,Listas!$A$2:$A$19)-1)</f>
        <v>1</v>
      </c>
      <c r="AO358" s="16" t="str">
        <f>IF(OR(AM358="",AM358="No existe"),"No",IF(AN358&gt;=VLOOKUP(AM358,Tabla!$C$5:$I$23,7,0),"Si","No"))</f>
        <v>No</v>
      </c>
      <c r="AP358" s="3">
        <f>IF(OR(AM358="",AM358="No existe"),0,IF(AN358=0,0,IF(AN358&gt;=VLOOKUP(AM358,Tabla!$C$5:$I$23,7,0),AN358-VLOOKUP(AM358,Tabla!$C$5:$I$23,7,0),0)+1))</f>
        <v>0</v>
      </c>
      <c r="AQ358" s="4">
        <f t="shared" si="46"/>
        <v>0</v>
      </c>
      <c r="AR358" s="4">
        <f t="shared" si="47"/>
        <v>0</v>
      </c>
      <c r="AS358" s="4">
        <f t="shared" si="48"/>
        <v>0</v>
      </c>
      <c r="AT358" s="4">
        <f t="shared" si="49"/>
        <v>0</v>
      </c>
      <c r="AU358" s="4">
        <f t="shared" si="50"/>
        <v>0</v>
      </c>
      <c r="AV358" s="4">
        <f t="shared" si="51"/>
        <v>0</v>
      </c>
      <c r="AW358" s="4"/>
      <c r="AX358" s="4"/>
      <c r="AY358" s="4">
        <f t="shared" si="52"/>
        <v>0</v>
      </c>
      <c r="AZ358" s="5">
        <v>37080</v>
      </c>
      <c r="BA358" s="6">
        <f t="shared" si="53"/>
        <v>0</v>
      </c>
      <c r="BB358" s="3">
        <f>IF(OR(AM358="",AM358="No existe"),0,IF(AP358&lt;=VLOOKUP(AM358,Tabla!$C$5:$I$23,2,0),1,2))</f>
        <v>0</v>
      </c>
    </row>
    <row r="359" spans="1:54" ht="15.75" hidden="1">
      <c r="A359" s="13">
        <f t="shared" si="54"/>
        <v>354</v>
      </c>
      <c r="B359" s="62" t="s">
        <v>1348</v>
      </c>
      <c r="C359" s="63" t="s">
        <v>1349</v>
      </c>
      <c r="D359" s="63" t="s">
        <v>384</v>
      </c>
      <c r="E359" s="63" t="s">
        <v>1350</v>
      </c>
      <c r="F359" s="63" t="s">
        <v>1351</v>
      </c>
      <c r="G359" s="63">
        <v>35420</v>
      </c>
      <c r="H359" s="63" t="s">
        <v>486</v>
      </c>
      <c r="I359" s="63" t="s">
        <v>385</v>
      </c>
      <c r="J359" s="63" t="s">
        <v>542</v>
      </c>
      <c r="K359" s="63" t="s">
        <v>543</v>
      </c>
      <c r="L359" s="63" t="s">
        <v>1351</v>
      </c>
      <c r="M359" s="63" t="s">
        <v>1352</v>
      </c>
      <c r="N359" s="63" t="s">
        <v>1353</v>
      </c>
      <c r="O359" s="63" t="s">
        <v>1352</v>
      </c>
      <c r="P359" s="63" t="s">
        <v>1353</v>
      </c>
      <c r="Q359" s="63">
        <v>1</v>
      </c>
      <c r="R359" s="63" t="s">
        <v>665</v>
      </c>
      <c r="S359" s="63" t="s">
        <v>523</v>
      </c>
      <c r="T359" s="63" t="s">
        <v>524</v>
      </c>
      <c r="U359" s="63" t="s">
        <v>525</v>
      </c>
      <c r="V359" s="63" t="s">
        <v>542</v>
      </c>
      <c r="W359" s="63" t="s">
        <v>716</v>
      </c>
      <c r="X359" s="63" t="s">
        <v>542</v>
      </c>
      <c r="Y359" s="63">
        <v>30393891</v>
      </c>
      <c r="Z359" s="63">
        <v>0</v>
      </c>
      <c r="AA359" s="63">
        <v>30393891</v>
      </c>
      <c r="AB359" s="64">
        <v>42167</v>
      </c>
      <c r="AC359" s="64">
        <v>43216</v>
      </c>
      <c r="AD359" s="64">
        <v>43683.385659722226</v>
      </c>
      <c r="AE359" s="63" t="s">
        <v>749</v>
      </c>
      <c r="AF359" s="63" t="s">
        <v>596</v>
      </c>
      <c r="AG359" s="63" t="s">
        <v>45</v>
      </c>
      <c r="AH359" s="64">
        <v>44291.491666666669</v>
      </c>
      <c r="AI359" s="64">
        <v>44293.488796296297</v>
      </c>
      <c r="AJ359" s="64" t="s">
        <v>486</v>
      </c>
      <c r="AK359" s="27"/>
      <c r="AL359" s="27"/>
      <c r="AM359" s="24" t="str">
        <f>IF(AG359="","",IFERROR(VLOOKUP($AG359,Listas!$C$1:$D$1000,2,0),"No existe"))</f>
        <v>ACTUACIONES</v>
      </c>
      <c r="AN359" s="3">
        <f>IF(OR(AH359="",AI359=""),0,NETWORKDAYS.INTL(AH359,AI359,1,Listas!$A$2:$A$19)-1)</f>
        <v>2</v>
      </c>
      <c r="AO359" s="16" t="str">
        <f>IF(OR(AM359="",AM359="No existe"),"No",IF(AN359&gt;=VLOOKUP(AM359,Tabla!$C$5:$I$23,7,0),"Si","No"))</f>
        <v>No</v>
      </c>
      <c r="AP359" s="3">
        <f>IF(OR(AM359="",AM359="No existe"),0,IF(AN359=0,0,IF(AN359&gt;=VLOOKUP(AM359,Tabla!$C$5:$I$23,7,0),AN359-VLOOKUP(AM359,Tabla!$C$5:$I$23,7,0),0)+1))</f>
        <v>1</v>
      </c>
      <c r="AQ359" s="4">
        <f t="shared" si="46"/>
        <v>0</v>
      </c>
      <c r="AR359" s="4">
        <f t="shared" si="47"/>
        <v>0</v>
      </c>
      <c r="AS359" s="4">
        <f t="shared" si="48"/>
        <v>0</v>
      </c>
      <c r="AT359" s="4">
        <f t="shared" si="49"/>
        <v>0</v>
      </c>
      <c r="AU359" s="4">
        <f t="shared" si="50"/>
        <v>0</v>
      </c>
      <c r="AV359" s="4">
        <f t="shared" si="51"/>
        <v>0</v>
      </c>
      <c r="AW359" s="4"/>
      <c r="AX359" s="4"/>
      <c r="AY359" s="4">
        <f t="shared" si="52"/>
        <v>0</v>
      </c>
      <c r="AZ359" s="5">
        <v>37080</v>
      </c>
      <c r="BA359" s="6">
        <f t="shared" si="53"/>
        <v>0</v>
      </c>
      <c r="BB359" s="3">
        <f>IF(OR(AM359="",AM359="No existe"),0,IF(AP359&lt;=VLOOKUP(AM359,Tabla!$C$5:$I$23,2,0),1,2))</f>
        <v>1</v>
      </c>
    </row>
    <row r="360" spans="1:54" ht="15.75" hidden="1">
      <c r="A360" s="13">
        <f t="shared" si="54"/>
        <v>355</v>
      </c>
      <c r="B360" s="62" t="s">
        <v>1354</v>
      </c>
      <c r="C360" s="63" t="s">
        <v>1355</v>
      </c>
      <c r="D360" s="63" t="s">
        <v>384</v>
      </c>
      <c r="E360" s="63" t="s">
        <v>1356</v>
      </c>
      <c r="F360" s="63" t="s">
        <v>1357</v>
      </c>
      <c r="G360" s="63">
        <v>35407</v>
      </c>
      <c r="H360" s="63" t="s">
        <v>486</v>
      </c>
      <c r="I360" s="63" t="s">
        <v>385</v>
      </c>
      <c r="J360" s="63" t="s">
        <v>542</v>
      </c>
      <c r="K360" s="63" t="s">
        <v>543</v>
      </c>
      <c r="L360" s="63" t="s">
        <v>1357</v>
      </c>
      <c r="M360" s="63" t="s">
        <v>1358</v>
      </c>
      <c r="N360" s="63" t="s">
        <v>1359</v>
      </c>
      <c r="O360" s="63" t="s">
        <v>1358</v>
      </c>
      <c r="P360" s="63" t="s">
        <v>1359</v>
      </c>
      <c r="Q360" s="63">
        <v>1</v>
      </c>
      <c r="R360" s="63" t="s">
        <v>665</v>
      </c>
      <c r="S360" s="63" t="s">
        <v>523</v>
      </c>
      <c r="T360" s="63" t="s">
        <v>524</v>
      </c>
      <c r="U360" s="63" t="s">
        <v>525</v>
      </c>
      <c r="V360" s="63" t="s">
        <v>542</v>
      </c>
      <c r="W360" s="63" t="s">
        <v>716</v>
      </c>
      <c r="X360" s="63" t="s">
        <v>542</v>
      </c>
      <c r="Y360" s="63">
        <v>16251907</v>
      </c>
      <c r="Z360" s="63">
        <v>0</v>
      </c>
      <c r="AA360" s="63">
        <v>16251907</v>
      </c>
      <c r="AB360" s="64">
        <v>42172</v>
      </c>
      <c r="AC360" s="64">
        <v>43216</v>
      </c>
      <c r="AD360" s="64">
        <v>43682.658078703702</v>
      </c>
      <c r="AE360" s="63" t="s">
        <v>749</v>
      </c>
      <c r="AF360" s="63" t="s">
        <v>596</v>
      </c>
      <c r="AG360" s="63" t="s">
        <v>45</v>
      </c>
      <c r="AH360" s="64">
        <v>44291.489583333336</v>
      </c>
      <c r="AI360" s="64">
        <v>44293.487037037034</v>
      </c>
      <c r="AJ360" s="64" t="s">
        <v>486</v>
      </c>
      <c r="AK360" s="27"/>
      <c r="AL360" s="27"/>
      <c r="AM360" s="24" t="str">
        <f>IF(AG360="","",IFERROR(VLOOKUP($AG360,Listas!$C$1:$D$1000,2,0),"No existe"))</f>
        <v>ACTUACIONES</v>
      </c>
      <c r="AN360" s="3">
        <f>IF(OR(AH360="",AI360=""),0,NETWORKDAYS.INTL(AH360,AI360,1,Listas!$A$2:$A$19)-1)</f>
        <v>2</v>
      </c>
      <c r="AO360" s="16" t="str">
        <f>IF(OR(AM360="",AM360="No existe"),"No",IF(AN360&gt;=VLOOKUP(AM360,Tabla!$C$5:$I$23,7,0),"Si","No"))</f>
        <v>No</v>
      </c>
      <c r="AP360" s="3">
        <f>IF(OR(AM360="",AM360="No existe"),0,IF(AN360=0,0,IF(AN360&gt;=VLOOKUP(AM360,Tabla!$C$5:$I$23,7,0),AN360-VLOOKUP(AM360,Tabla!$C$5:$I$23,7,0),0)+1))</f>
        <v>1</v>
      </c>
      <c r="AQ360" s="4">
        <f t="shared" si="46"/>
        <v>0</v>
      </c>
      <c r="AR360" s="4">
        <f t="shared" si="47"/>
        <v>0</v>
      </c>
      <c r="AS360" s="4">
        <f t="shared" si="48"/>
        <v>0</v>
      </c>
      <c r="AT360" s="4">
        <f t="shared" si="49"/>
        <v>0</v>
      </c>
      <c r="AU360" s="4">
        <f t="shared" si="50"/>
        <v>0</v>
      </c>
      <c r="AV360" s="4">
        <f t="shared" si="51"/>
        <v>0</v>
      </c>
      <c r="AW360" s="4"/>
      <c r="AX360" s="4"/>
      <c r="AY360" s="4">
        <f t="shared" si="52"/>
        <v>0</v>
      </c>
      <c r="AZ360" s="5">
        <v>37080</v>
      </c>
      <c r="BA360" s="6">
        <f t="shared" si="53"/>
        <v>0</v>
      </c>
      <c r="BB360" s="3">
        <f>IF(OR(AM360="",AM360="No existe"),0,IF(AP360&lt;=VLOOKUP(AM360,Tabla!$C$5:$I$23,2,0),1,2))</f>
        <v>1</v>
      </c>
    </row>
    <row r="361" spans="1:54" ht="15.75" hidden="1">
      <c r="A361" s="13">
        <f t="shared" si="54"/>
        <v>356</v>
      </c>
      <c r="B361" s="62" t="s">
        <v>2342</v>
      </c>
      <c r="C361" s="63" t="s">
        <v>2343</v>
      </c>
      <c r="D361" s="63" t="s">
        <v>384</v>
      </c>
      <c r="E361" s="63" t="s">
        <v>2344</v>
      </c>
      <c r="F361" s="63" t="s">
        <v>2345</v>
      </c>
      <c r="G361" s="63">
        <v>35408</v>
      </c>
      <c r="H361" s="63" t="s">
        <v>486</v>
      </c>
      <c r="I361" s="63" t="s">
        <v>385</v>
      </c>
      <c r="J361" s="63" t="s">
        <v>542</v>
      </c>
      <c r="K361" s="63" t="s">
        <v>543</v>
      </c>
      <c r="L361" s="63" t="s">
        <v>2346</v>
      </c>
      <c r="M361" s="63" t="s">
        <v>2347</v>
      </c>
      <c r="N361" s="63" t="s">
        <v>2348</v>
      </c>
      <c r="O361" s="63" t="s">
        <v>2347</v>
      </c>
      <c r="P361" s="63" t="s">
        <v>2348</v>
      </c>
      <c r="Q361" s="63">
        <v>1</v>
      </c>
      <c r="R361" s="63" t="s">
        <v>665</v>
      </c>
      <c r="S361" s="63" t="s">
        <v>523</v>
      </c>
      <c r="T361" s="63" t="s">
        <v>524</v>
      </c>
      <c r="U361" s="63" t="s">
        <v>525</v>
      </c>
      <c r="V361" s="63" t="s">
        <v>542</v>
      </c>
      <c r="W361" s="63" t="s">
        <v>716</v>
      </c>
      <c r="X361" s="63" t="s">
        <v>542</v>
      </c>
      <c r="Y361" s="63">
        <v>19655422</v>
      </c>
      <c r="Z361" s="63">
        <v>0</v>
      </c>
      <c r="AA361" s="63">
        <v>19655422</v>
      </c>
      <c r="AB361" s="64">
        <v>42303</v>
      </c>
      <c r="AC361" s="64">
        <v>43216</v>
      </c>
      <c r="AD361" s="64">
        <v>43682.667638888888</v>
      </c>
      <c r="AE361" s="63" t="s">
        <v>749</v>
      </c>
      <c r="AF361" s="63" t="s">
        <v>596</v>
      </c>
      <c r="AG361" s="63" t="s">
        <v>45</v>
      </c>
      <c r="AH361" s="64">
        <v>44291.486805555556</v>
      </c>
      <c r="AI361" s="64">
        <v>44293.484143518515</v>
      </c>
      <c r="AJ361" s="64" t="s">
        <v>486</v>
      </c>
      <c r="AK361" s="27"/>
      <c r="AL361" s="27"/>
      <c r="AM361" s="24" t="str">
        <f>IF(AG361="","",IFERROR(VLOOKUP($AG361,Listas!$C$1:$D$1000,2,0),"No existe"))</f>
        <v>ACTUACIONES</v>
      </c>
      <c r="AN361" s="3">
        <f>IF(OR(AH361="",AI361=""),0,NETWORKDAYS.INTL(AH361,AI361,1,Listas!$A$2:$A$19)-1)</f>
        <v>2</v>
      </c>
      <c r="AO361" s="16" t="str">
        <f>IF(OR(AM361="",AM361="No existe"),"No",IF(AN361&gt;=VLOOKUP(AM361,Tabla!$C$5:$I$23,7,0),"Si","No"))</f>
        <v>No</v>
      </c>
      <c r="AP361" s="3">
        <f>IF(OR(AM361="",AM361="No existe"),0,IF(AN361=0,0,IF(AN361&gt;=VLOOKUP(AM361,Tabla!$C$5:$I$23,7,0),AN361-VLOOKUP(AM361,Tabla!$C$5:$I$23,7,0),0)+1))</f>
        <v>1</v>
      </c>
      <c r="AQ361" s="4">
        <f t="shared" si="46"/>
        <v>0</v>
      </c>
      <c r="AR361" s="4">
        <f t="shared" si="47"/>
        <v>0</v>
      </c>
      <c r="AS361" s="4">
        <f t="shared" si="48"/>
        <v>0</v>
      </c>
      <c r="AT361" s="4">
        <f t="shared" si="49"/>
        <v>0</v>
      </c>
      <c r="AU361" s="4">
        <f t="shared" si="50"/>
        <v>0</v>
      </c>
      <c r="AV361" s="4">
        <f t="shared" si="51"/>
        <v>0</v>
      </c>
      <c r="AW361" s="4"/>
      <c r="AX361" s="4"/>
      <c r="AY361" s="4">
        <f t="shared" si="52"/>
        <v>0</v>
      </c>
      <c r="AZ361" s="5">
        <v>37080</v>
      </c>
      <c r="BA361" s="6">
        <f t="shared" si="53"/>
        <v>0</v>
      </c>
      <c r="BB361" s="3">
        <f>IF(OR(AM361="",AM361="No existe"),0,IF(AP361&lt;=VLOOKUP(AM361,Tabla!$C$5:$I$23,2,0),1,2))</f>
        <v>1</v>
      </c>
    </row>
    <row r="362" spans="1:54" ht="15.75" hidden="1">
      <c r="A362" s="13">
        <f t="shared" si="54"/>
        <v>357</v>
      </c>
      <c r="B362" s="62" t="s">
        <v>2342</v>
      </c>
      <c r="C362" s="63" t="s">
        <v>2343</v>
      </c>
      <c r="D362" s="63" t="s">
        <v>384</v>
      </c>
      <c r="E362" s="63" t="s">
        <v>2344</v>
      </c>
      <c r="F362" s="63" t="s">
        <v>2345</v>
      </c>
      <c r="G362" s="63">
        <v>35408</v>
      </c>
      <c r="H362" s="63" t="s">
        <v>486</v>
      </c>
      <c r="I362" s="63" t="s">
        <v>385</v>
      </c>
      <c r="J362" s="63" t="s">
        <v>542</v>
      </c>
      <c r="K362" s="63" t="s">
        <v>543</v>
      </c>
      <c r="L362" s="63" t="s">
        <v>2346</v>
      </c>
      <c r="M362" s="63" t="s">
        <v>2347</v>
      </c>
      <c r="N362" s="63" t="s">
        <v>2348</v>
      </c>
      <c r="O362" s="63" t="s">
        <v>2347</v>
      </c>
      <c r="P362" s="63" t="s">
        <v>2348</v>
      </c>
      <c r="Q362" s="63">
        <v>1</v>
      </c>
      <c r="R362" s="63" t="s">
        <v>665</v>
      </c>
      <c r="S362" s="63" t="s">
        <v>523</v>
      </c>
      <c r="T362" s="63" t="s">
        <v>524</v>
      </c>
      <c r="U362" s="63" t="s">
        <v>525</v>
      </c>
      <c r="V362" s="63" t="s">
        <v>542</v>
      </c>
      <c r="W362" s="63" t="s">
        <v>716</v>
      </c>
      <c r="X362" s="63" t="s">
        <v>542</v>
      </c>
      <c r="Y362" s="63">
        <v>19655422</v>
      </c>
      <c r="Z362" s="63">
        <v>0</v>
      </c>
      <c r="AA362" s="63">
        <v>19655422</v>
      </c>
      <c r="AB362" s="64">
        <v>42303</v>
      </c>
      <c r="AC362" s="64">
        <v>43216</v>
      </c>
      <c r="AD362" s="64">
        <v>43682.667638888888</v>
      </c>
      <c r="AE362" s="63" t="s">
        <v>749</v>
      </c>
      <c r="AF362" s="63" t="s">
        <v>596</v>
      </c>
      <c r="AG362" s="63" t="s">
        <v>45</v>
      </c>
      <c r="AH362" s="64">
        <v>44291.486111111109</v>
      </c>
      <c r="AI362" s="64">
        <v>44293.483368055553</v>
      </c>
      <c r="AJ362" s="64" t="s">
        <v>486</v>
      </c>
      <c r="AK362" s="27"/>
      <c r="AL362" s="27"/>
      <c r="AM362" s="24" t="str">
        <f>IF(AG362="","",IFERROR(VLOOKUP($AG362,Listas!$C$1:$D$1000,2,0),"No existe"))</f>
        <v>ACTUACIONES</v>
      </c>
      <c r="AN362" s="3">
        <f>IF(OR(AH362="",AI362=""),0,NETWORKDAYS.INTL(AH362,AI362,1,Listas!$A$2:$A$19)-1)</f>
        <v>2</v>
      </c>
      <c r="AO362" s="16" t="str">
        <f>IF(OR(AM362="",AM362="No existe"),"No",IF(AN362&gt;=VLOOKUP(AM362,Tabla!$C$5:$I$23,7,0),"Si","No"))</f>
        <v>No</v>
      </c>
      <c r="AP362" s="3">
        <f>IF(OR(AM362="",AM362="No existe"),0,IF(AN362=0,0,IF(AN362&gt;=VLOOKUP(AM362,Tabla!$C$5:$I$23,7,0),AN362-VLOOKUP(AM362,Tabla!$C$5:$I$23,7,0),0)+1))</f>
        <v>1</v>
      </c>
      <c r="AQ362" s="4">
        <f t="shared" si="46"/>
        <v>0</v>
      </c>
      <c r="AR362" s="4">
        <f t="shared" si="47"/>
        <v>0</v>
      </c>
      <c r="AS362" s="4">
        <f t="shared" si="48"/>
        <v>0</v>
      </c>
      <c r="AT362" s="4">
        <f t="shared" si="49"/>
        <v>0</v>
      </c>
      <c r="AU362" s="4">
        <f t="shared" si="50"/>
        <v>0</v>
      </c>
      <c r="AV362" s="4">
        <f t="shared" si="51"/>
        <v>0</v>
      </c>
      <c r="AW362" s="4"/>
      <c r="AX362" s="4"/>
      <c r="AY362" s="4">
        <f t="shared" si="52"/>
        <v>0</v>
      </c>
      <c r="AZ362" s="5">
        <v>37080</v>
      </c>
      <c r="BA362" s="6">
        <f t="shared" si="53"/>
        <v>0</v>
      </c>
      <c r="BB362" s="3">
        <f>IF(OR(AM362="",AM362="No existe"),0,IF(AP362&lt;=VLOOKUP(AM362,Tabla!$C$5:$I$23,2,0),1,2))</f>
        <v>1</v>
      </c>
    </row>
    <row r="363" spans="1:54" ht="15.75" hidden="1">
      <c r="A363" s="13">
        <f t="shared" si="54"/>
        <v>358</v>
      </c>
      <c r="B363" s="62" t="s">
        <v>1416</v>
      </c>
      <c r="C363" s="63" t="s">
        <v>1417</v>
      </c>
      <c r="D363" s="63" t="s">
        <v>385</v>
      </c>
      <c r="E363" s="63" t="s">
        <v>1418</v>
      </c>
      <c r="F363" s="63" t="s">
        <v>1419</v>
      </c>
      <c r="G363" s="63">
        <v>12395</v>
      </c>
      <c r="H363" s="63" t="s">
        <v>486</v>
      </c>
      <c r="I363" s="63" t="s">
        <v>385</v>
      </c>
      <c r="J363" s="63" t="s">
        <v>542</v>
      </c>
      <c r="K363" s="63" t="s">
        <v>543</v>
      </c>
      <c r="L363" s="63" t="s">
        <v>1419</v>
      </c>
      <c r="M363" s="63" t="s">
        <v>1420</v>
      </c>
      <c r="N363" s="63" t="s">
        <v>1421</v>
      </c>
      <c r="O363" s="63" t="s">
        <v>1422</v>
      </c>
      <c r="P363" s="63" t="s">
        <v>1423</v>
      </c>
      <c r="Q363" s="63">
        <v>6</v>
      </c>
      <c r="R363" s="63" t="s">
        <v>653</v>
      </c>
      <c r="S363" s="63" t="s">
        <v>523</v>
      </c>
      <c r="T363" s="63" t="s">
        <v>524</v>
      </c>
      <c r="U363" s="63" t="s">
        <v>525</v>
      </c>
      <c r="V363" s="63" t="s">
        <v>542</v>
      </c>
      <c r="W363" s="63" t="s">
        <v>544</v>
      </c>
      <c r="X363" s="63" t="s">
        <v>542</v>
      </c>
      <c r="Y363" s="63">
        <v>54871873</v>
      </c>
      <c r="Z363" s="63">
        <v>52521289</v>
      </c>
      <c r="AA363" s="63">
        <v>54871873</v>
      </c>
      <c r="AB363" s="64">
        <v>43056</v>
      </c>
      <c r="AC363" s="64">
        <v>43014</v>
      </c>
      <c r="AD363" s="64">
        <v>43440.854328703703</v>
      </c>
      <c r="AE363" s="63" t="s">
        <v>671</v>
      </c>
      <c r="AF363" s="63" t="s">
        <v>535</v>
      </c>
      <c r="AG363" s="63" t="s">
        <v>573</v>
      </c>
      <c r="AH363" s="64">
        <v>44291.484027777777</v>
      </c>
      <c r="AI363" s="64">
        <v>44293.481111111112</v>
      </c>
      <c r="AJ363" s="64" t="s">
        <v>486</v>
      </c>
      <c r="AK363" s="27"/>
      <c r="AL363" s="27"/>
      <c r="AM363" s="24" t="str">
        <f>IF(AG363="","",IFERROR(VLOOKUP($AG363,Listas!$C$1:$D$1000,2,0),"No existe"))</f>
        <v>No existe</v>
      </c>
      <c r="AN363" s="3">
        <f>IF(OR(AH363="",AI363=""),0,NETWORKDAYS.INTL(AH363,AI363,1,Listas!$A$2:$A$19)-1)</f>
        <v>2</v>
      </c>
      <c r="AO363" s="16" t="str">
        <f>IF(OR(AM363="",AM363="No existe"),"No",IF(AN363&gt;=VLOOKUP(AM363,Tabla!$C$5:$I$23,7,0),"Si","No"))</f>
        <v>No</v>
      </c>
      <c r="AP363" s="3">
        <f>IF(OR(AM363="",AM363="No existe"),0,IF(AN363=0,0,IF(AN363&gt;=VLOOKUP(AM363,Tabla!$C$5:$I$23,7,0),AN363-VLOOKUP(AM363,Tabla!$C$5:$I$23,7,0),0)+1))</f>
        <v>0</v>
      </c>
      <c r="AQ363" s="4">
        <f t="shared" si="46"/>
        <v>0</v>
      </c>
      <c r="AR363" s="4">
        <f t="shared" si="47"/>
        <v>0</v>
      </c>
      <c r="AS363" s="4">
        <f t="shared" si="48"/>
        <v>0</v>
      </c>
      <c r="AT363" s="4">
        <f t="shared" si="49"/>
        <v>0</v>
      </c>
      <c r="AU363" s="4">
        <f t="shared" si="50"/>
        <v>0</v>
      </c>
      <c r="AV363" s="4">
        <f t="shared" si="51"/>
        <v>0</v>
      </c>
      <c r="AW363" s="4"/>
      <c r="AX363" s="4"/>
      <c r="AY363" s="4">
        <f t="shared" si="52"/>
        <v>0</v>
      </c>
      <c r="AZ363" s="5">
        <v>37080</v>
      </c>
      <c r="BA363" s="6">
        <f t="shared" si="53"/>
        <v>0</v>
      </c>
      <c r="BB363" s="3">
        <f>IF(OR(AM363="",AM363="No existe"),0,IF(AP363&lt;=VLOOKUP(AM363,Tabla!$C$5:$I$23,2,0),1,2))</f>
        <v>0</v>
      </c>
    </row>
    <row r="364" spans="1:54" ht="15.75" hidden="1">
      <c r="A364" s="13">
        <f t="shared" si="54"/>
        <v>359</v>
      </c>
      <c r="B364" s="62" t="s">
        <v>1821</v>
      </c>
      <c r="C364" s="63" t="s">
        <v>1822</v>
      </c>
      <c r="D364" s="63" t="s">
        <v>385</v>
      </c>
      <c r="E364" s="63" t="s">
        <v>1823</v>
      </c>
      <c r="F364" s="63" t="s">
        <v>1824</v>
      </c>
      <c r="G364" s="63">
        <v>3855</v>
      </c>
      <c r="H364" s="63" t="s">
        <v>385</v>
      </c>
      <c r="I364" s="63" t="s">
        <v>385</v>
      </c>
      <c r="J364" s="63" t="s">
        <v>542</v>
      </c>
      <c r="K364" s="63" t="s">
        <v>543</v>
      </c>
      <c r="L364" s="63" t="s">
        <v>1824</v>
      </c>
      <c r="M364" s="63" t="s">
        <v>1825</v>
      </c>
      <c r="N364" s="63" t="s">
        <v>1826</v>
      </c>
      <c r="O364" s="63" t="s">
        <v>1825</v>
      </c>
      <c r="P364" s="63" t="s">
        <v>1826</v>
      </c>
      <c r="Q364" s="63">
        <v>1</v>
      </c>
      <c r="R364" s="63" t="s">
        <v>547</v>
      </c>
      <c r="S364" s="63" t="s">
        <v>523</v>
      </c>
      <c r="T364" s="63" t="s">
        <v>524</v>
      </c>
      <c r="U364" s="63" t="s">
        <v>525</v>
      </c>
      <c r="V364" s="63" t="s">
        <v>542</v>
      </c>
      <c r="W364" s="63" t="s">
        <v>544</v>
      </c>
      <c r="X364" s="63" t="s">
        <v>542</v>
      </c>
      <c r="Y364" s="63">
        <v>7470521</v>
      </c>
      <c r="Z364" s="63">
        <v>7579067</v>
      </c>
      <c r="AA364" s="63">
        <v>7470521</v>
      </c>
      <c r="AB364" s="64">
        <v>42201</v>
      </c>
      <c r="AC364" s="64">
        <v>42706</v>
      </c>
      <c r="AD364" s="64">
        <v>43436.239895833336</v>
      </c>
      <c r="AE364" s="63" t="s">
        <v>588</v>
      </c>
      <c r="AF364" s="63" t="s">
        <v>535</v>
      </c>
      <c r="AG364" s="63" t="s">
        <v>37</v>
      </c>
      <c r="AH364" s="64">
        <v>44291.479861111111</v>
      </c>
      <c r="AI364" s="64">
        <v>44293.477800925924</v>
      </c>
      <c r="AJ364" s="64" t="s">
        <v>486</v>
      </c>
      <c r="AK364" s="27"/>
      <c r="AL364" s="27"/>
      <c r="AM364" s="24" t="str">
        <f>IF(AG364="","",IFERROR(VLOOKUP($AG364,Listas!$C$1:$D$1000,2,0),"No existe"))</f>
        <v>ACTUACIONES</v>
      </c>
      <c r="AN364" s="3">
        <f>IF(OR(AH364="",AI364=""),0,NETWORKDAYS.INTL(AH364,AI364,1,Listas!$A$2:$A$19)-1)</f>
        <v>2</v>
      </c>
      <c r="AO364" s="16" t="str">
        <f>IF(OR(AM364="",AM364="No existe"),"No",IF(AN364&gt;=VLOOKUP(AM364,Tabla!$C$5:$I$23,7,0),"Si","No"))</f>
        <v>No</v>
      </c>
      <c r="AP364" s="3">
        <f>IF(OR(AM364="",AM364="No existe"),0,IF(AN364=0,0,IF(AN364&gt;=VLOOKUP(AM364,Tabla!$C$5:$I$23,7,0),AN364-VLOOKUP(AM364,Tabla!$C$5:$I$23,7,0),0)+1))</f>
        <v>1</v>
      </c>
      <c r="AQ364" s="4">
        <f t="shared" si="46"/>
        <v>0</v>
      </c>
      <c r="AR364" s="4">
        <f t="shared" si="47"/>
        <v>0</v>
      </c>
      <c r="AS364" s="4">
        <f t="shared" si="48"/>
        <v>0</v>
      </c>
      <c r="AT364" s="4">
        <f t="shared" si="49"/>
        <v>0</v>
      </c>
      <c r="AU364" s="4">
        <f t="shared" si="50"/>
        <v>0</v>
      </c>
      <c r="AV364" s="4">
        <f t="shared" si="51"/>
        <v>0</v>
      </c>
      <c r="AW364" s="4"/>
      <c r="AX364" s="4"/>
      <c r="AY364" s="4">
        <f t="shared" si="52"/>
        <v>0</v>
      </c>
      <c r="AZ364" s="5">
        <v>37080</v>
      </c>
      <c r="BA364" s="6">
        <f t="shared" si="53"/>
        <v>0</v>
      </c>
      <c r="BB364" s="3">
        <f>IF(OR(AM364="",AM364="No existe"),0,IF(AP364&lt;=VLOOKUP(AM364,Tabla!$C$5:$I$23,2,0),1,2))</f>
        <v>1</v>
      </c>
    </row>
    <row r="365" spans="1:54" ht="15.75" hidden="1">
      <c r="A365" s="13">
        <f t="shared" si="54"/>
        <v>360</v>
      </c>
      <c r="B365" s="62" t="s">
        <v>2349</v>
      </c>
      <c r="C365" s="63" t="s">
        <v>2350</v>
      </c>
      <c r="D365" s="63" t="s">
        <v>384</v>
      </c>
      <c r="E365" s="63" t="s">
        <v>2351</v>
      </c>
      <c r="F365" s="63" t="s">
        <v>2352</v>
      </c>
      <c r="G365" s="63">
        <v>31912</v>
      </c>
      <c r="H365" s="63" t="s">
        <v>385</v>
      </c>
      <c r="I365" s="63" t="s">
        <v>385</v>
      </c>
      <c r="J365" s="63" t="s">
        <v>537</v>
      </c>
      <c r="K365" s="63" t="s">
        <v>538</v>
      </c>
      <c r="L365" s="63" t="s">
        <v>2352</v>
      </c>
      <c r="M365" s="63" t="s">
        <v>2353</v>
      </c>
      <c r="N365" s="63" t="s">
        <v>2354</v>
      </c>
      <c r="O365" s="63" t="s">
        <v>2353</v>
      </c>
      <c r="P365" s="63" t="s">
        <v>2354</v>
      </c>
      <c r="Q365" s="63">
        <v>1</v>
      </c>
      <c r="R365" s="63" t="s">
        <v>540</v>
      </c>
      <c r="S365" s="63" t="s">
        <v>523</v>
      </c>
      <c r="T365" s="63" t="s">
        <v>524</v>
      </c>
      <c r="U365" s="63" t="s">
        <v>525</v>
      </c>
      <c r="V365" s="63" t="s">
        <v>526</v>
      </c>
      <c r="W365" s="63" t="s">
        <v>544</v>
      </c>
      <c r="X365" s="63" t="s">
        <v>537</v>
      </c>
      <c r="Y365" s="63">
        <v>70604830</v>
      </c>
      <c r="Z365" s="63">
        <v>63546250</v>
      </c>
      <c r="AA365" s="63">
        <v>70604830</v>
      </c>
      <c r="AB365" s="64">
        <v>43543</v>
      </c>
      <c r="AC365" s="64">
        <v>43546</v>
      </c>
      <c r="AD365" s="64">
        <v>43578.543425925927</v>
      </c>
      <c r="AE365" s="63" t="s">
        <v>728</v>
      </c>
      <c r="AF365" s="63" t="s">
        <v>528</v>
      </c>
      <c r="AG365" s="63" t="s">
        <v>2043</v>
      </c>
      <c r="AH365" s="64">
        <v>44291.47152777778</v>
      </c>
      <c r="AI365" s="64">
        <v>44292.469212962962</v>
      </c>
      <c r="AJ365" s="64" t="s">
        <v>486</v>
      </c>
      <c r="AK365" s="27"/>
      <c r="AL365" s="27"/>
      <c r="AM365" s="24" t="str">
        <f>IF(AG365="","",IFERROR(VLOOKUP($AG365,Listas!$C$1:$D$1000,2,0),"No existe"))</f>
        <v>No existe</v>
      </c>
      <c r="AN365" s="3">
        <f>IF(OR(AH365="",AI365=""),0,NETWORKDAYS.INTL(AH365,AI365,1,Listas!$A$2:$A$19)-1)</f>
        <v>1</v>
      </c>
      <c r="AO365" s="16" t="str">
        <f>IF(OR(AM365="",AM365="No existe"),"No",IF(AN365&gt;=VLOOKUP(AM365,Tabla!$C$5:$I$23,7,0),"Si","No"))</f>
        <v>No</v>
      </c>
      <c r="AP365" s="3">
        <f>IF(OR(AM365="",AM365="No existe"),0,IF(AN365=0,0,IF(AN365&gt;=VLOOKUP(AM365,Tabla!$C$5:$I$23,7,0),AN365-VLOOKUP(AM365,Tabla!$C$5:$I$23,7,0),0)+1))</f>
        <v>0</v>
      </c>
      <c r="AQ365" s="4">
        <f t="shared" si="46"/>
        <v>0</v>
      </c>
      <c r="AR365" s="4">
        <f t="shared" si="47"/>
        <v>0</v>
      </c>
      <c r="AS365" s="4">
        <f t="shared" si="48"/>
        <v>0</v>
      </c>
      <c r="AT365" s="4">
        <f t="shared" si="49"/>
        <v>0</v>
      </c>
      <c r="AU365" s="4">
        <f t="shared" si="50"/>
        <v>0</v>
      </c>
      <c r="AV365" s="4">
        <f t="shared" si="51"/>
        <v>0</v>
      </c>
      <c r="AW365" s="4"/>
      <c r="AX365" s="4"/>
      <c r="AY365" s="4">
        <f t="shared" si="52"/>
        <v>0</v>
      </c>
      <c r="AZ365" s="5">
        <v>37080</v>
      </c>
      <c r="BA365" s="6">
        <f t="shared" si="53"/>
        <v>0</v>
      </c>
      <c r="BB365" s="3">
        <f>IF(OR(AM365="",AM365="No existe"),0,IF(AP365&lt;=VLOOKUP(AM365,Tabla!$C$5:$I$23,2,0),1,2))</f>
        <v>0</v>
      </c>
    </row>
    <row r="366" spans="1:54" ht="15.75" hidden="1">
      <c r="A366" s="13">
        <f t="shared" si="54"/>
        <v>361</v>
      </c>
      <c r="B366" s="62" t="s">
        <v>2355</v>
      </c>
      <c r="C366" s="63" t="s">
        <v>2356</v>
      </c>
      <c r="D366" s="63" t="s">
        <v>384</v>
      </c>
      <c r="E366" s="63" t="s">
        <v>2357</v>
      </c>
      <c r="F366" s="63" t="s">
        <v>2358</v>
      </c>
      <c r="G366" s="63">
        <v>32042</v>
      </c>
      <c r="H366" s="63" t="s">
        <v>385</v>
      </c>
      <c r="I366" s="63" t="s">
        <v>385</v>
      </c>
      <c r="J366" s="63" t="s">
        <v>537</v>
      </c>
      <c r="K366" s="63" t="s">
        <v>538</v>
      </c>
      <c r="L366" s="63" t="s">
        <v>2358</v>
      </c>
      <c r="M366" s="63" t="s">
        <v>2359</v>
      </c>
      <c r="N366" s="63" t="s">
        <v>2360</v>
      </c>
      <c r="O366" s="63" t="s">
        <v>2359</v>
      </c>
      <c r="P366" s="63" t="s">
        <v>2360</v>
      </c>
      <c r="Q366" s="63">
        <v>1</v>
      </c>
      <c r="R366" s="63" t="s">
        <v>540</v>
      </c>
      <c r="S366" s="63" t="s">
        <v>523</v>
      </c>
      <c r="T366" s="63" t="s">
        <v>524</v>
      </c>
      <c r="U366" s="63" t="s">
        <v>525</v>
      </c>
      <c r="V366" s="63" t="s">
        <v>526</v>
      </c>
      <c r="W366" s="63" t="s">
        <v>544</v>
      </c>
      <c r="X366" s="63" t="s">
        <v>537</v>
      </c>
      <c r="Y366" s="63">
        <v>83772108</v>
      </c>
      <c r="Z366" s="63">
        <v>75373900</v>
      </c>
      <c r="AA366" s="63">
        <v>83772108</v>
      </c>
      <c r="AB366" s="64" t="s">
        <v>486</v>
      </c>
      <c r="AC366" s="64">
        <v>43552</v>
      </c>
      <c r="AD366" s="64">
        <v>43584.399918981479</v>
      </c>
      <c r="AE366" s="63" t="s">
        <v>728</v>
      </c>
      <c r="AF366" s="63" t="s">
        <v>528</v>
      </c>
      <c r="AG366" s="63" t="s">
        <v>2043</v>
      </c>
      <c r="AH366" s="64">
        <v>44291.45208333333</v>
      </c>
      <c r="AI366" s="64">
        <v>44292.454004629632</v>
      </c>
      <c r="AJ366" s="64" t="s">
        <v>486</v>
      </c>
      <c r="AK366" s="27"/>
      <c r="AL366" s="27"/>
      <c r="AM366" s="24" t="str">
        <f>IF(AG366="","",IFERROR(VLOOKUP($AG366,Listas!$C$1:$D$1000,2,0),"No existe"))</f>
        <v>No existe</v>
      </c>
      <c r="AN366" s="3">
        <f>IF(OR(AH366="",AI366=""),0,NETWORKDAYS.INTL(AH366,AI366,1,Listas!$A$2:$A$19)-1)</f>
        <v>1</v>
      </c>
      <c r="AO366" s="16" t="str">
        <f>IF(OR(AM366="",AM366="No existe"),"No",IF(AN366&gt;=VLOOKUP(AM366,Tabla!$C$5:$I$23,7,0),"Si","No"))</f>
        <v>No</v>
      </c>
      <c r="AP366" s="3">
        <f>IF(OR(AM366="",AM366="No existe"),0,IF(AN366=0,0,IF(AN366&gt;=VLOOKUP(AM366,Tabla!$C$5:$I$23,7,0),AN366-VLOOKUP(AM366,Tabla!$C$5:$I$23,7,0),0)+1))</f>
        <v>0</v>
      </c>
      <c r="AQ366" s="4">
        <f t="shared" si="46"/>
        <v>0</v>
      </c>
      <c r="AR366" s="4">
        <f t="shared" si="47"/>
        <v>0</v>
      </c>
      <c r="AS366" s="4">
        <f t="shared" si="48"/>
        <v>0</v>
      </c>
      <c r="AT366" s="4">
        <f t="shared" si="49"/>
        <v>0</v>
      </c>
      <c r="AU366" s="4">
        <f t="shared" si="50"/>
        <v>0</v>
      </c>
      <c r="AV366" s="4">
        <f t="shared" si="51"/>
        <v>0</v>
      </c>
      <c r="AW366" s="4"/>
      <c r="AX366" s="4"/>
      <c r="AY366" s="4">
        <f t="shared" si="52"/>
        <v>0</v>
      </c>
      <c r="AZ366" s="5">
        <v>37080</v>
      </c>
      <c r="BA366" s="6">
        <f t="shared" si="53"/>
        <v>0</v>
      </c>
      <c r="BB366" s="3">
        <f>IF(OR(AM366="",AM366="No existe"),0,IF(AP366&lt;=VLOOKUP(AM366,Tabla!$C$5:$I$23,2,0),1,2))</f>
        <v>0</v>
      </c>
    </row>
    <row r="367" spans="1:54" ht="15.75" hidden="1">
      <c r="A367" s="13">
        <f t="shared" si="54"/>
        <v>362</v>
      </c>
      <c r="B367" s="62" t="s">
        <v>1308</v>
      </c>
      <c r="C367" s="63" t="s">
        <v>1309</v>
      </c>
      <c r="D367" s="63" t="s">
        <v>384</v>
      </c>
      <c r="E367" s="63" t="s">
        <v>1310</v>
      </c>
      <c r="F367" s="63" t="s">
        <v>1311</v>
      </c>
      <c r="G367" s="63">
        <v>32485</v>
      </c>
      <c r="H367" s="63" t="s">
        <v>486</v>
      </c>
      <c r="I367" s="63" t="s">
        <v>385</v>
      </c>
      <c r="J367" s="63" t="s">
        <v>537</v>
      </c>
      <c r="K367" s="63" t="s">
        <v>538</v>
      </c>
      <c r="L367" s="63" t="s">
        <v>1311</v>
      </c>
      <c r="M367" s="63" t="s">
        <v>1312</v>
      </c>
      <c r="N367" s="63" t="s">
        <v>1313</v>
      </c>
      <c r="O367" s="63" t="s">
        <v>1312</v>
      </c>
      <c r="P367" s="63" t="s">
        <v>1313</v>
      </c>
      <c r="Q367" s="63">
        <v>1</v>
      </c>
      <c r="R367" s="63" t="s">
        <v>733</v>
      </c>
      <c r="S367" s="63" t="s">
        <v>523</v>
      </c>
      <c r="T367" s="63" t="s">
        <v>524</v>
      </c>
      <c r="U367" s="63" t="s">
        <v>525</v>
      </c>
      <c r="V367" s="63" t="s">
        <v>526</v>
      </c>
      <c r="W367" s="63" t="s">
        <v>544</v>
      </c>
      <c r="X367" s="63" t="s">
        <v>537</v>
      </c>
      <c r="Y367" s="63">
        <v>88222036</v>
      </c>
      <c r="Z367" s="63">
        <v>81421677</v>
      </c>
      <c r="AA367" s="63">
        <v>88222036</v>
      </c>
      <c r="AB367" s="64">
        <v>43398</v>
      </c>
      <c r="AC367" s="64">
        <v>43427</v>
      </c>
      <c r="AD367" s="64">
        <v>43599.628460648149</v>
      </c>
      <c r="AE367" s="63" t="s">
        <v>725</v>
      </c>
      <c r="AF367" s="63" t="s">
        <v>535</v>
      </c>
      <c r="AG367" s="63" t="s">
        <v>45</v>
      </c>
      <c r="AH367" s="64">
        <v>44291.404861111114</v>
      </c>
      <c r="AI367" s="64">
        <v>44292.402326388888</v>
      </c>
      <c r="AJ367" s="64" t="s">
        <v>486</v>
      </c>
      <c r="AK367" s="27"/>
      <c r="AL367" s="27"/>
      <c r="AM367" s="24" t="str">
        <f>IF(AG367="","",IFERROR(VLOOKUP($AG367,Listas!$C$1:$D$1000,2,0),"No existe"))</f>
        <v>ACTUACIONES</v>
      </c>
      <c r="AN367" s="3">
        <f>IF(OR(AH367="",AI367=""),0,NETWORKDAYS.INTL(AH367,AI367,1,Listas!$A$2:$A$19)-1)</f>
        <v>1</v>
      </c>
      <c r="AO367" s="16" t="str">
        <f>IF(OR(AM367="",AM367="No existe"),"No",IF(AN367&gt;=VLOOKUP(AM367,Tabla!$C$5:$I$23,7,0),"Si","No"))</f>
        <v>No</v>
      </c>
      <c r="AP367" s="3">
        <f>IF(OR(AM367="",AM367="No existe"),0,IF(AN367=0,0,IF(AN367&gt;=VLOOKUP(AM367,Tabla!$C$5:$I$23,7,0),AN367-VLOOKUP(AM367,Tabla!$C$5:$I$23,7,0),0)+1))</f>
        <v>1</v>
      </c>
      <c r="AQ367" s="4">
        <f t="shared" si="46"/>
        <v>0</v>
      </c>
      <c r="AR367" s="4">
        <f t="shared" si="47"/>
        <v>0</v>
      </c>
      <c r="AS367" s="4">
        <f t="shared" si="48"/>
        <v>0</v>
      </c>
      <c r="AT367" s="4">
        <f t="shared" si="49"/>
        <v>0</v>
      </c>
      <c r="AU367" s="4">
        <f t="shared" si="50"/>
        <v>0</v>
      </c>
      <c r="AV367" s="4">
        <f t="shared" si="51"/>
        <v>0</v>
      </c>
      <c r="AW367" s="4"/>
      <c r="AX367" s="4"/>
      <c r="AY367" s="4">
        <f t="shared" si="52"/>
        <v>0</v>
      </c>
      <c r="AZ367" s="5">
        <v>37080</v>
      </c>
      <c r="BA367" s="6">
        <f t="shared" si="53"/>
        <v>0</v>
      </c>
      <c r="BB367" s="3">
        <f>IF(OR(AM367="",AM367="No existe"),0,IF(AP367&lt;=VLOOKUP(AM367,Tabla!$C$5:$I$23,2,0),1,2))</f>
        <v>1</v>
      </c>
    </row>
    <row r="368" spans="1:54" ht="15.75" hidden="1">
      <c r="A368" s="13">
        <f t="shared" si="54"/>
        <v>363</v>
      </c>
      <c r="B368" s="62" t="s">
        <v>491</v>
      </c>
      <c r="C368" s="63" t="s">
        <v>492</v>
      </c>
      <c r="D368" s="63" t="s">
        <v>384</v>
      </c>
      <c r="E368" s="63" t="s">
        <v>918</v>
      </c>
      <c r="F368" s="63" t="s">
        <v>782</v>
      </c>
      <c r="G368" s="63">
        <v>50223</v>
      </c>
      <c r="H368" s="63" t="s">
        <v>486</v>
      </c>
      <c r="I368" s="63" t="s">
        <v>385</v>
      </c>
      <c r="J368" s="63" t="s">
        <v>577</v>
      </c>
      <c r="K368" s="63" t="s">
        <v>593</v>
      </c>
      <c r="L368" s="63" t="s">
        <v>782</v>
      </c>
      <c r="M368" s="63" t="s">
        <v>783</v>
      </c>
      <c r="N368" s="63" t="s">
        <v>784</v>
      </c>
      <c r="O368" s="63" t="s">
        <v>919</v>
      </c>
      <c r="P368" s="63" t="s">
        <v>785</v>
      </c>
      <c r="Q368" s="63">
        <v>1</v>
      </c>
      <c r="R368" s="63" t="s">
        <v>786</v>
      </c>
      <c r="S368" s="63" t="s">
        <v>523</v>
      </c>
      <c r="T368" s="63" t="s">
        <v>524</v>
      </c>
      <c r="U368" s="63" t="s">
        <v>525</v>
      </c>
      <c r="V368" s="63" t="s">
        <v>565</v>
      </c>
      <c r="W368" s="63" t="s">
        <v>566</v>
      </c>
      <c r="X368" s="63" t="s">
        <v>577</v>
      </c>
      <c r="Y368" s="63">
        <v>17390436</v>
      </c>
      <c r="Z368" s="63" t="s">
        <v>486</v>
      </c>
      <c r="AA368" s="63">
        <v>17390436</v>
      </c>
      <c r="AB368" s="64">
        <v>43753</v>
      </c>
      <c r="AC368" s="64">
        <v>43770</v>
      </c>
      <c r="AD368" s="64">
        <v>43867.718101851853</v>
      </c>
      <c r="AE368" s="63" t="s">
        <v>769</v>
      </c>
      <c r="AF368" s="63" t="s">
        <v>528</v>
      </c>
      <c r="AG368" s="63" t="s">
        <v>45</v>
      </c>
      <c r="AH368" s="64">
        <v>44291.401562500003</v>
      </c>
      <c r="AI368" s="64">
        <v>44291.39916666667</v>
      </c>
      <c r="AJ368" s="64" t="s">
        <v>486</v>
      </c>
      <c r="AK368" s="27"/>
      <c r="AL368" s="27"/>
      <c r="AM368" s="24" t="str">
        <f>IF(AG368="","",IFERROR(VLOOKUP($AG368,Listas!$C$1:$D$1000,2,0),"No existe"))</f>
        <v>ACTUACIONES</v>
      </c>
      <c r="AN368" s="3">
        <f>IF(OR(AH368="",AI368=""),0,NETWORKDAYS.INTL(AH368,AI368,1,Listas!$A$2:$A$19)-1)</f>
        <v>0</v>
      </c>
      <c r="AO368" s="16" t="str">
        <f>IF(OR(AM368="",AM368="No existe"),"No",IF(AN368&gt;=VLOOKUP(AM368,Tabla!$C$5:$I$23,7,0),"Si","No"))</f>
        <v>No</v>
      </c>
      <c r="AP368" s="3">
        <f>IF(OR(AM368="",AM368="No existe"),0,IF(AN368=0,0,IF(AN368&gt;=VLOOKUP(AM368,Tabla!$C$5:$I$23,7,0),AN368-VLOOKUP(AM368,Tabla!$C$5:$I$23,7,0),0)+1))</f>
        <v>0</v>
      </c>
      <c r="AQ368" s="4">
        <f t="shared" si="46"/>
        <v>0</v>
      </c>
      <c r="AR368" s="4">
        <f t="shared" si="47"/>
        <v>0</v>
      </c>
      <c r="AS368" s="4">
        <f t="shared" si="48"/>
        <v>0</v>
      </c>
      <c r="AT368" s="4">
        <f t="shared" si="49"/>
        <v>0</v>
      </c>
      <c r="AU368" s="4">
        <f t="shared" si="50"/>
        <v>0</v>
      </c>
      <c r="AV368" s="4">
        <f t="shared" si="51"/>
        <v>0</v>
      </c>
      <c r="AW368" s="4"/>
      <c r="AX368" s="4"/>
      <c r="AY368" s="4">
        <f t="shared" si="52"/>
        <v>0</v>
      </c>
      <c r="AZ368" s="5">
        <v>37080</v>
      </c>
      <c r="BA368" s="6">
        <f t="shared" si="53"/>
        <v>0</v>
      </c>
      <c r="BB368" s="3">
        <f>IF(OR(AM368="",AM368="No existe"),0,IF(AP368&lt;=VLOOKUP(AM368,Tabla!$C$5:$I$23,2,0),1,2))</f>
        <v>1</v>
      </c>
    </row>
    <row r="369" spans="1:54" ht="15.75" hidden="1">
      <c r="A369" s="13">
        <f t="shared" si="54"/>
        <v>364</v>
      </c>
      <c r="B369" s="62" t="s">
        <v>2199</v>
      </c>
      <c r="C369" s="63" t="s">
        <v>2200</v>
      </c>
      <c r="D369" s="63" t="s">
        <v>384</v>
      </c>
      <c r="E369" s="63" t="s">
        <v>2201</v>
      </c>
      <c r="F369" s="63" t="s">
        <v>2202</v>
      </c>
      <c r="G369" s="63">
        <v>50187</v>
      </c>
      <c r="H369" s="63" t="s">
        <v>486</v>
      </c>
      <c r="I369" s="63" t="s">
        <v>385</v>
      </c>
      <c r="J369" s="63" t="s">
        <v>530</v>
      </c>
      <c r="K369" s="63" t="s">
        <v>486</v>
      </c>
      <c r="L369" s="63" t="s">
        <v>2202</v>
      </c>
      <c r="M369" s="63" t="s">
        <v>2203</v>
      </c>
      <c r="N369" s="63" t="s">
        <v>2204</v>
      </c>
      <c r="O369" s="63" t="s">
        <v>2205</v>
      </c>
      <c r="P369" s="63" t="s">
        <v>2206</v>
      </c>
      <c r="Q369" s="63">
        <v>1</v>
      </c>
      <c r="R369" s="63" t="s">
        <v>533</v>
      </c>
      <c r="S369" s="63" t="s">
        <v>523</v>
      </c>
      <c r="T369" s="63" t="s">
        <v>524</v>
      </c>
      <c r="U369" s="63" t="s">
        <v>525</v>
      </c>
      <c r="V369" s="63" t="s">
        <v>526</v>
      </c>
      <c r="W369" s="63" t="s">
        <v>544</v>
      </c>
      <c r="X369" s="63" t="s">
        <v>530</v>
      </c>
      <c r="Y369" s="63">
        <v>16980817</v>
      </c>
      <c r="Z369" s="63" t="s">
        <v>486</v>
      </c>
      <c r="AA369" s="63">
        <v>16980817</v>
      </c>
      <c r="AB369" s="64">
        <v>43818</v>
      </c>
      <c r="AC369" s="64">
        <v>43852</v>
      </c>
      <c r="AD369" s="64">
        <v>43867.389027777775</v>
      </c>
      <c r="AE369" s="63" t="s">
        <v>769</v>
      </c>
      <c r="AF369" s="63" t="s">
        <v>535</v>
      </c>
      <c r="AG369" s="63" t="s">
        <v>45</v>
      </c>
      <c r="AH369" s="64">
        <v>44291.391909722224</v>
      </c>
      <c r="AI369" s="64">
        <v>44291.389363425929</v>
      </c>
      <c r="AJ369" s="64" t="s">
        <v>486</v>
      </c>
      <c r="AK369" s="27"/>
      <c r="AL369" s="27"/>
      <c r="AM369" s="24" t="str">
        <f>IF(AG369="","",IFERROR(VLOOKUP($AG369,Listas!$C$1:$D$1000,2,0),"No existe"))</f>
        <v>ACTUACIONES</v>
      </c>
      <c r="AN369" s="3">
        <f>IF(OR(AH369="",AI369=""),0,NETWORKDAYS.INTL(AH369,AI369,1,Listas!$A$2:$A$19)-1)</f>
        <v>0</v>
      </c>
      <c r="AO369" s="16" t="str">
        <f>IF(OR(AM369="",AM369="No existe"),"No",IF(AN369&gt;=VLOOKUP(AM369,Tabla!$C$5:$I$23,7,0),"Si","No"))</f>
        <v>No</v>
      </c>
      <c r="AP369" s="3">
        <f>IF(OR(AM369="",AM369="No existe"),0,IF(AN369=0,0,IF(AN369&gt;=VLOOKUP(AM369,Tabla!$C$5:$I$23,7,0),AN369-VLOOKUP(AM369,Tabla!$C$5:$I$23,7,0),0)+1))</f>
        <v>0</v>
      </c>
      <c r="AQ369" s="4">
        <f t="shared" si="46"/>
        <v>0</v>
      </c>
      <c r="AR369" s="4">
        <f t="shared" si="47"/>
        <v>0</v>
      </c>
      <c r="AS369" s="4">
        <f t="shared" si="48"/>
        <v>0</v>
      </c>
      <c r="AT369" s="4">
        <f t="shared" si="49"/>
        <v>0</v>
      </c>
      <c r="AU369" s="4">
        <f t="shared" si="50"/>
        <v>0</v>
      </c>
      <c r="AV369" s="4">
        <f t="shared" si="51"/>
        <v>0</v>
      </c>
      <c r="AW369" s="4"/>
      <c r="AX369" s="4"/>
      <c r="AY369" s="4">
        <f t="shared" si="52"/>
        <v>0</v>
      </c>
      <c r="AZ369" s="5">
        <v>37080</v>
      </c>
      <c r="BA369" s="6">
        <f t="shared" si="53"/>
        <v>0</v>
      </c>
      <c r="BB369" s="3">
        <f>IF(OR(AM369="",AM369="No existe"),0,IF(AP369&lt;=VLOOKUP(AM369,Tabla!$C$5:$I$23,2,0),1,2))</f>
        <v>1</v>
      </c>
    </row>
    <row r="370" spans="1:54" ht="15.75" hidden="1">
      <c r="A370" s="13">
        <f t="shared" si="54"/>
        <v>365</v>
      </c>
      <c r="B370" s="62" t="s">
        <v>2231</v>
      </c>
      <c r="C370" s="63" t="s">
        <v>2232</v>
      </c>
      <c r="D370" s="63" t="s">
        <v>384</v>
      </c>
      <c r="E370" s="63" t="s">
        <v>2233</v>
      </c>
      <c r="F370" s="63" t="s">
        <v>2234</v>
      </c>
      <c r="G370" s="63">
        <v>3579</v>
      </c>
      <c r="H370" s="63" t="s">
        <v>486</v>
      </c>
      <c r="I370" s="63" t="s">
        <v>385</v>
      </c>
      <c r="J370" s="63" t="s">
        <v>2235</v>
      </c>
      <c r="K370" s="63" t="s">
        <v>486</v>
      </c>
      <c r="L370" s="63" t="s">
        <v>2234</v>
      </c>
      <c r="M370" s="63" t="s">
        <v>2236</v>
      </c>
      <c r="N370" s="63" t="s">
        <v>2237</v>
      </c>
      <c r="O370" s="63" t="s">
        <v>2238</v>
      </c>
      <c r="P370" s="63" t="s">
        <v>2239</v>
      </c>
      <c r="Q370" s="63">
        <v>1</v>
      </c>
      <c r="R370" s="63" t="s">
        <v>547</v>
      </c>
      <c r="S370" s="63" t="s">
        <v>523</v>
      </c>
      <c r="T370" s="63" t="s">
        <v>524</v>
      </c>
      <c r="U370" s="63" t="s">
        <v>525</v>
      </c>
      <c r="V370" s="63" t="s">
        <v>526</v>
      </c>
      <c r="W370" s="63" t="s">
        <v>544</v>
      </c>
      <c r="X370" s="63" t="s">
        <v>2235</v>
      </c>
      <c r="Y370" s="63">
        <v>676729042</v>
      </c>
      <c r="Z370" s="63">
        <v>0</v>
      </c>
      <c r="AA370" s="63">
        <v>676729042</v>
      </c>
      <c r="AB370" s="64">
        <v>41835</v>
      </c>
      <c r="AC370" s="64">
        <v>41864</v>
      </c>
      <c r="AD370" s="64">
        <v>43436.195648148147</v>
      </c>
      <c r="AE370" s="63" t="s">
        <v>545</v>
      </c>
      <c r="AF370" s="63" t="s">
        <v>528</v>
      </c>
      <c r="AG370" s="63" t="s">
        <v>529</v>
      </c>
      <c r="AH370" s="64">
        <v>44286.806250000001</v>
      </c>
      <c r="AI370" s="64">
        <v>44291.803344907406</v>
      </c>
      <c r="AJ370" s="64" t="s">
        <v>486</v>
      </c>
      <c r="AK370" s="27"/>
      <c r="AL370" s="27"/>
      <c r="AM370" s="24" t="str">
        <f>IF(AG370="","",IFERROR(VLOOKUP($AG370,Listas!$C$1:$D$1000,2,0),"No existe"))</f>
        <v>No existe</v>
      </c>
      <c r="AN370" s="3">
        <f>IF(OR(AH370="",AI370=""),0,NETWORKDAYS.INTL(AH370,AI370,1,Listas!$A$2:$A$19)-1)</f>
        <v>1</v>
      </c>
      <c r="AO370" s="16" t="str">
        <f>IF(OR(AM370="",AM370="No existe"),"No",IF(AN370&gt;=VLOOKUP(AM370,Tabla!$C$5:$I$23,7,0),"Si","No"))</f>
        <v>No</v>
      </c>
      <c r="AP370" s="3">
        <f>IF(OR(AM370="",AM370="No existe"),0,IF(AN370=0,0,IF(AN370&gt;=VLOOKUP(AM370,Tabla!$C$5:$I$23,7,0),AN370-VLOOKUP(AM370,Tabla!$C$5:$I$23,7,0),0)+1))</f>
        <v>0</v>
      </c>
      <c r="AQ370" s="4">
        <f t="shared" si="46"/>
        <v>0</v>
      </c>
      <c r="AR370" s="4">
        <f t="shared" si="47"/>
        <v>0</v>
      </c>
      <c r="AS370" s="4">
        <f t="shared" si="48"/>
        <v>0</v>
      </c>
      <c r="AT370" s="4">
        <f t="shared" si="49"/>
        <v>0</v>
      </c>
      <c r="AU370" s="4">
        <f t="shared" si="50"/>
        <v>0</v>
      </c>
      <c r="AV370" s="4">
        <f t="shared" si="51"/>
        <v>0</v>
      </c>
      <c r="AW370" s="4"/>
      <c r="AX370" s="4"/>
      <c r="AY370" s="4">
        <f t="shared" si="52"/>
        <v>0</v>
      </c>
      <c r="AZ370" s="5">
        <v>37080</v>
      </c>
      <c r="BA370" s="6">
        <f t="shared" si="53"/>
        <v>0</v>
      </c>
      <c r="BB370" s="3">
        <f>IF(OR(AM370="",AM370="No existe"),0,IF(AP370&lt;=VLOOKUP(AM370,Tabla!$C$5:$I$23,2,0),1,2))</f>
        <v>0</v>
      </c>
    </row>
    <row r="371" spans="1:54" ht="15.75" hidden="1">
      <c r="A371" s="13">
        <f t="shared" si="54"/>
        <v>366</v>
      </c>
      <c r="B371" s="62" t="s">
        <v>2289</v>
      </c>
      <c r="C371" s="63" t="s">
        <v>2290</v>
      </c>
      <c r="D371" s="63" t="s">
        <v>384</v>
      </c>
      <c r="E371" s="63" t="s">
        <v>2291</v>
      </c>
      <c r="F371" s="63" t="s">
        <v>2292</v>
      </c>
      <c r="G371" s="63">
        <v>31720</v>
      </c>
      <c r="H371" s="63" t="s">
        <v>486</v>
      </c>
      <c r="I371" s="63" t="s">
        <v>385</v>
      </c>
      <c r="J371" s="63" t="s">
        <v>530</v>
      </c>
      <c r="K371" s="63" t="s">
        <v>486</v>
      </c>
      <c r="L371" s="63" t="s">
        <v>2292</v>
      </c>
      <c r="M371" s="63" t="s">
        <v>531</v>
      </c>
      <c r="N371" s="63" t="s">
        <v>532</v>
      </c>
      <c r="O371" s="63" t="s">
        <v>2293</v>
      </c>
      <c r="P371" s="63" t="s">
        <v>2294</v>
      </c>
      <c r="Q371" s="63">
        <v>1</v>
      </c>
      <c r="R371" s="63" t="s">
        <v>675</v>
      </c>
      <c r="S371" s="63" t="s">
        <v>523</v>
      </c>
      <c r="T371" s="63" t="s">
        <v>524</v>
      </c>
      <c r="U371" s="63" t="s">
        <v>525</v>
      </c>
      <c r="V371" s="63" t="s">
        <v>526</v>
      </c>
      <c r="W371" s="63" t="s">
        <v>544</v>
      </c>
      <c r="X371" s="63" t="s">
        <v>530</v>
      </c>
      <c r="Y371" s="63">
        <v>7452869</v>
      </c>
      <c r="Z371" s="63">
        <v>0</v>
      </c>
      <c r="AA371" s="63">
        <v>7452869</v>
      </c>
      <c r="AB371" s="64">
        <v>43439</v>
      </c>
      <c r="AC371" s="64">
        <v>43495</v>
      </c>
      <c r="AD371" s="64">
        <v>43566.635775462964</v>
      </c>
      <c r="AE371" s="63" t="s">
        <v>743</v>
      </c>
      <c r="AF371" s="63" t="s">
        <v>528</v>
      </c>
      <c r="AG371" s="63" t="s">
        <v>37</v>
      </c>
      <c r="AH371" s="64">
        <v>44285.683333333334</v>
      </c>
      <c r="AI371" s="64">
        <v>44284.681307870371</v>
      </c>
      <c r="AJ371" s="64" t="s">
        <v>486</v>
      </c>
      <c r="AK371" s="27"/>
      <c r="AL371" s="27"/>
      <c r="AM371" s="24" t="str">
        <f>IF(AG371="","",IFERROR(VLOOKUP($AG371,Listas!$C$1:$D$1000,2,0),"No existe"))</f>
        <v>ACTUACIONES</v>
      </c>
      <c r="AN371" s="3">
        <f>IF(OR(AH371="",AI371=""),0,NETWORKDAYS.INTL(AH371,AI371,1,Listas!$A$2:$A$19)-1)</f>
        <v>-3</v>
      </c>
      <c r="AO371" s="16" t="str">
        <f>IF(OR(AM371="",AM371="No existe"),"No",IF(AN371&gt;=VLOOKUP(AM371,Tabla!$C$5:$I$23,7,0),"Si","No"))</f>
        <v>No</v>
      </c>
      <c r="AP371" s="3">
        <f>IF(OR(AM371="",AM371="No existe"),0,IF(AN371=0,0,IF(AN371&gt;=VLOOKUP(AM371,Tabla!$C$5:$I$23,7,0),AN371-VLOOKUP(AM371,Tabla!$C$5:$I$23,7,0),0)+1))</f>
        <v>1</v>
      </c>
      <c r="AQ371" s="4">
        <f t="shared" si="46"/>
        <v>0</v>
      </c>
      <c r="AR371" s="4">
        <f t="shared" si="47"/>
        <v>0</v>
      </c>
      <c r="AS371" s="4">
        <f t="shared" si="48"/>
        <v>0</v>
      </c>
      <c r="AT371" s="4">
        <f t="shared" si="49"/>
        <v>0</v>
      </c>
      <c r="AU371" s="4">
        <f t="shared" si="50"/>
        <v>0</v>
      </c>
      <c r="AV371" s="4">
        <f t="shared" si="51"/>
        <v>0</v>
      </c>
      <c r="AW371" s="4"/>
      <c r="AX371" s="4"/>
      <c r="AY371" s="4">
        <f t="shared" si="52"/>
        <v>0</v>
      </c>
      <c r="AZ371" s="5">
        <v>37080</v>
      </c>
      <c r="BA371" s="6">
        <f t="shared" si="53"/>
        <v>0</v>
      </c>
      <c r="BB371" s="3">
        <f>IF(OR(AM371="",AM371="No existe"),0,IF(AP371&lt;=VLOOKUP(AM371,Tabla!$C$5:$I$23,2,0),1,2))</f>
        <v>1</v>
      </c>
    </row>
    <row r="372" spans="1:54" ht="15.75" hidden="1">
      <c r="A372" s="13">
        <f t="shared" si="54"/>
        <v>367</v>
      </c>
      <c r="B372" s="62" t="s">
        <v>460</v>
      </c>
      <c r="C372" s="63" t="s">
        <v>461</v>
      </c>
      <c r="D372" s="63" t="s">
        <v>384</v>
      </c>
      <c r="E372" s="63" t="s">
        <v>1530</v>
      </c>
      <c r="F372" s="63" t="s">
        <v>714</v>
      </c>
      <c r="G372" s="63">
        <v>21754</v>
      </c>
      <c r="H372" s="63" t="s">
        <v>486</v>
      </c>
      <c r="I372" s="63" t="s">
        <v>385</v>
      </c>
      <c r="J372" s="63" t="s">
        <v>542</v>
      </c>
      <c r="K372" s="63" t="s">
        <v>543</v>
      </c>
      <c r="L372" s="63" t="s">
        <v>714</v>
      </c>
      <c r="M372" s="63" t="s">
        <v>1531</v>
      </c>
      <c r="N372" s="63" t="s">
        <v>715</v>
      </c>
      <c r="O372" s="63" t="s">
        <v>1531</v>
      </c>
      <c r="P372" s="63" t="s">
        <v>715</v>
      </c>
      <c r="Q372" s="63">
        <v>1</v>
      </c>
      <c r="R372" s="63" t="s">
        <v>547</v>
      </c>
      <c r="S372" s="63" t="s">
        <v>523</v>
      </c>
      <c r="T372" s="63" t="s">
        <v>524</v>
      </c>
      <c r="U372" s="63" t="s">
        <v>525</v>
      </c>
      <c r="V372" s="63" t="s">
        <v>542</v>
      </c>
      <c r="W372" s="63" t="s">
        <v>544</v>
      </c>
      <c r="X372" s="63" t="s">
        <v>542</v>
      </c>
      <c r="Y372" s="63">
        <v>125861469</v>
      </c>
      <c r="Z372" s="63">
        <v>119480605</v>
      </c>
      <c r="AA372" s="63">
        <v>125861469</v>
      </c>
      <c r="AB372" s="64">
        <v>42709</v>
      </c>
      <c r="AC372" s="64">
        <v>43322</v>
      </c>
      <c r="AD372" s="64">
        <v>43501.73128472222</v>
      </c>
      <c r="AE372" s="63" t="s">
        <v>706</v>
      </c>
      <c r="AF372" s="63" t="s">
        <v>535</v>
      </c>
      <c r="AG372" s="63" t="s">
        <v>623</v>
      </c>
      <c r="AH372" s="64">
        <v>44285.665821759256</v>
      </c>
      <c r="AI372" s="64">
        <v>44285.663599537038</v>
      </c>
      <c r="AJ372" s="64" t="s">
        <v>486</v>
      </c>
      <c r="AK372" s="27"/>
      <c r="AL372" s="27"/>
      <c r="AM372" s="24" t="str">
        <f>IF(AG372="","",IFERROR(VLOOKUP($AG372,Listas!$C$1:$D$1000,2,0),"No existe"))</f>
        <v>No existe</v>
      </c>
      <c r="AN372" s="3">
        <f>IF(OR(AH372="",AI372=""),0,NETWORKDAYS.INTL(AH372,AI372,1,Listas!$A$2:$A$19)-1)</f>
        <v>0</v>
      </c>
      <c r="AO372" s="16" t="str">
        <f>IF(OR(AM372="",AM372="No existe"),"No",IF(AN372&gt;=VLOOKUP(AM372,Tabla!$C$5:$I$23,7,0),"Si","No"))</f>
        <v>No</v>
      </c>
      <c r="AP372" s="3">
        <f>IF(OR(AM372="",AM372="No existe"),0,IF(AN372=0,0,IF(AN372&gt;=VLOOKUP(AM372,Tabla!$C$5:$I$23,7,0),AN372-VLOOKUP(AM372,Tabla!$C$5:$I$23,7,0),0)+1))</f>
        <v>0</v>
      </c>
      <c r="AQ372" s="4">
        <f t="shared" si="46"/>
        <v>0</v>
      </c>
      <c r="AR372" s="4">
        <f t="shared" si="47"/>
        <v>0</v>
      </c>
      <c r="AS372" s="4">
        <f t="shared" si="48"/>
        <v>0</v>
      </c>
      <c r="AT372" s="4">
        <f t="shared" si="49"/>
        <v>0</v>
      </c>
      <c r="AU372" s="4">
        <f t="shared" si="50"/>
        <v>0</v>
      </c>
      <c r="AV372" s="4">
        <f t="shared" si="51"/>
        <v>0</v>
      </c>
      <c r="AW372" s="4"/>
      <c r="AX372" s="4"/>
      <c r="AY372" s="4">
        <f t="shared" si="52"/>
        <v>0</v>
      </c>
      <c r="AZ372" s="5">
        <v>37080</v>
      </c>
      <c r="BA372" s="6">
        <f t="shared" si="53"/>
        <v>0</v>
      </c>
      <c r="BB372" s="3">
        <f>IF(OR(AM372="",AM372="No existe"),0,IF(AP372&lt;=VLOOKUP(AM372,Tabla!$C$5:$I$23,2,0),1,2))</f>
        <v>0</v>
      </c>
    </row>
    <row r="373" spans="1:54" ht="15.75" hidden="1">
      <c r="A373" s="13">
        <f t="shared" si="54"/>
        <v>368</v>
      </c>
      <c r="B373" s="62" t="s">
        <v>1090</v>
      </c>
      <c r="C373" s="63" t="s">
        <v>1091</v>
      </c>
      <c r="D373" s="63" t="s">
        <v>384</v>
      </c>
      <c r="E373" s="63" t="s">
        <v>1092</v>
      </c>
      <c r="F373" s="63" t="s">
        <v>1093</v>
      </c>
      <c r="G373" s="63">
        <v>67280</v>
      </c>
      <c r="H373" s="63" t="s">
        <v>486</v>
      </c>
      <c r="I373" s="63" t="s">
        <v>394</v>
      </c>
      <c r="J373" s="63" t="s">
        <v>563</v>
      </c>
      <c r="K373" s="63" t="s">
        <v>486</v>
      </c>
      <c r="L373" s="63" t="s">
        <v>1093</v>
      </c>
      <c r="M373" s="63" t="s">
        <v>1094</v>
      </c>
      <c r="N373" s="63" t="s">
        <v>1095</v>
      </c>
      <c r="O373" s="63" t="s">
        <v>1094</v>
      </c>
      <c r="P373" s="63" t="s">
        <v>1095</v>
      </c>
      <c r="Q373" s="63">
        <v>1</v>
      </c>
      <c r="R373" s="63" t="s">
        <v>1096</v>
      </c>
      <c r="S373" s="63" t="s">
        <v>523</v>
      </c>
      <c r="T373" s="63" t="s">
        <v>524</v>
      </c>
      <c r="U373" s="63" t="s">
        <v>525</v>
      </c>
      <c r="V373" s="63" t="s">
        <v>565</v>
      </c>
      <c r="W373" s="63" t="s">
        <v>566</v>
      </c>
      <c r="X373" s="63" t="s">
        <v>563</v>
      </c>
      <c r="Y373" s="63">
        <v>307769482</v>
      </c>
      <c r="Z373" s="63" t="s">
        <v>486</v>
      </c>
      <c r="AA373" s="63">
        <v>307769482</v>
      </c>
      <c r="AB373" s="64">
        <v>43812</v>
      </c>
      <c r="AC373" s="64">
        <v>43847</v>
      </c>
      <c r="AD373" s="64">
        <v>44123.442048611112</v>
      </c>
      <c r="AE373" s="63" t="s">
        <v>812</v>
      </c>
      <c r="AF373" s="63" t="s">
        <v>528</v>
      </c>
      <c r="AG373" s="63" t="s">
        <v>529</v>
      </c>
      <c r="AH373" s="64">
        <v>44284.706365740742</v>
      </c>
      <c r="AI373" s="64">
        <v>44284.70548611111</v>
      </c>
      <c r="AJ373" s="64" t="s">
        <v>486</v>
      </c>
      <c r="AK373" s="27"/>
      <c r="AL373" s="27"/>
      <c r="AM373" s="24" t="str">
        <f>IF(AG373="","",IFERROR(VLOOKUP($AG373,Listas!$C$1:$D$1000,2,0),"No existe"))</f>
        <v>No existe</v>
      </c>
      <c r="AN373" s="3">
        <f>IF(OR(AH373="",AI373=""),0,NETWORKDAYS.INTL(AH373,AI373,1,Listas!$A$2:$A$19)-1)</f>
        <v>0</v>
      </c>
      <c r="AO373" s="16" t="str">
        <f>IF(OR(AM373="",AM373="No existe"),"No",IF(AN373&gt;=VLOOKUP(AM373,Tabla!$C$5:$I$23,7,0),"Si","No"))</f>
        <v>No</v>
      </c>
      <c r="AP373" s="3">
        <f>IF(OR(AM373="",AM373="No existe"),0,IF(AN373=0,0,IF(AN373&gt;=VLOOKUP(AM373,Tabla!$C$5:$I$23,7,0),AN373-VLOOKUP(AM373,Tabla!$C$5:$I$23,7,0),0)+1))</f>
        <v>0</v>
      </c>
      <c r="AQ373" s="4">
        <f t="shared" si="46"/>
        <v>0</v>
      </c>
      <c r="AR373" s="4">
        <f t="shared" si="47"/>
        <v>0</v>
      </c>
      <c r="AS373" s="4">
        <f t="shared" si="48"/>
        <v>0</v>
      </c>
      <c r="AT373" s="4">
        <f t="shared" si="49"/>
        <v>0</v>
      </c>
      <c r="AU373" s="4">
        <f t="shared" si="50"/>
        <v>0</v>
      </c>
      <c r="AV373" s="4">
        <f t="shared" si="51"/>
        <v>0</v>
      </c>
      <c r="AW373" s="4"/>
      <c r="AX373" s="4"/>
      <c r="AY373" s="4">
        <f t="shared" si="52"/>
        <v>0</v>
      </c>
      <c r="AZ373" s="5">
        <v>37080</v>
      </c>
      <c r="BA373" s="6">
        <f t="shared" si="53"/>
        <v>0</v>
      </c>
      <c r="BB373" s="3">
        <f>IF(OR(AM373="",AM373="No existe"),0,IF(AP373&lt;=VLOOKUP(AM373,Tabla!$C$5:$I$23,2,0),1,2))</f>
        <v>0</v>
      </c>
    </row>
    <row r="374" spans="1:54" ht="15.75" hidden="1">
      <c r="A374" s="13">
        <f t="shared" si="54"/>
        <v>369</v>
      </c>
      <c r="B374" s="62" t="s">
        <v>1033</v>
      </c>
      <c r="C374" s="63" t="s">
        <v>1034</v>
      </c>
      <c r="D374" s="63" t="s">
        <v>385</v>
      </c>
      <c r="E374" s="63" t="s">
        <v>1035</v>
      </c>
      <c r="F374" s="63" t="s">
        <v>1036</v>
      </c>
      <c r="G374" s="63">
        <v>212</v>
      </c>
      <c r="H374" s="63" t="s">
        <v>486</v>
      </c>
      <c r="I374" s="63" t="s">
        <v>385</v>
      </c>
      <c r="J374" s="63" t="s">
        <v>530</v>
      </c>
      <c r="K374" s="63" t="s">
        <v>486</v>
      </c>
      <c r="L374" s="63" t="s">
        <v>1036</v>
      </c>
      <c r="M374" s="63" t="s">
        <v>531</v>
      </c>
      <c r="N374" s="63" t="s">
        <v>532</v>
      </c>
      <c r="O374" s="63" t="s">
        <v>1037</v>
      </c>
      <c r="P374" s="63" t="s">
        <v>1038</v>
      </c>
      <c r="Q374" s="63">
        <v>1</v>
      </c>
      <c r="R374" s="63" t="s">
        <v>533</v>
      </c>
      <c r="S374" s="63" t="s">
        <v>523</v>
      </c>
      <c r="T374" s="63" t="s">
        <v>524</v>
      </c>
      <c r="U374" s="63" t="s">
        <v>525</v>
      </c>
      <c r="V374" s="63" t="s">
        <v>526</v>
      </c>
      <c r="W374" s="63" t="s">
        <v>527</v>
      </c>
      <c r="X374" s="63" t="s">
        <v>530</v>
      </c>
      <c r="Y374" s="63">
        <v>38280858</v>
      </c>
      <c r="Z374" s="63">
        <v>0</v>
      </c>
      <c r="AA374" s="63">
        <v>38280858</v>
      </c>
      <c r="AB374" s="64">
        <v>43320</v>
      </c>
      <c r="AC374" s="64">
        <v>43357</v>
      </c>
      <c r="AD374" s="64">
        <v>43423.778715277775</v>
      </c>
      <c r="AE374" s="63" t="s">
        <v>534</v>
      </c>
      <c r="AF374" s="63" t="s">
        <v>535</v>
      </c>
      <c r="AG374" s="63" t="s">
        <v>1991</v>
      </c>
      <c r="AH374" s="64">
        <v>44284.625694444447</v>
      </c>
      <c r="AI374" s="64">
        <v>44284.624282407407</v>
      </c>
      <c r="AJ374" s="64" t="s">
        <v>486</v>
      </c>
      <c r="AK374" s="27"/>
      <c r="AL374" s="27"/>
      <c r="AM374" s="24" t="str">
        <f>IF(AG374="","",IFERROR(VLOOKUP($AG374,Listas!$C$1:$D$1000,2,0),"No existe"))</f>
        <v>No existe</v>
      </c>
      <c r="AN374" s="3">
        <f>IF(OR(AH374="",AI374=""),0,NETWORKDAYS.INTL(AH374,AI374,1,Listas!$A$2:$A$19)-1)</f>
        <v>0</v>
      </c>
      <c r="AO374" s="16" t="str">
        <f>IF(OR(AM374="",AM374="No existe"),"No",IF(AN374&gt;=VLOOKUP(AM374,Tabla!$C$5:$I$23,7,0),"Si","No"))</f>
        <v>No</v>
      </c>
      <c r="AP374" s="3">
        <f>IF(OR(AM374="",AM374="No existe"),0,IF(AN374=0,0,IF(AN374&gt;=VLOOKUP(AM374,Tabla!$C$5:$I$23,7,0),AN374-VLOOKUP(AM374,Tabla!$C$5:$I$23,7,0),0)+1))</f>
        <v>0</v>
      </c>
      <c r="AQ374" s="4">
        <f t="shared" si="46"/>
        <v>0</v>
      </c>
      <c r="AR374" s="4">
        <f t="shared" si="47"/>
        <v>0</v>
      </c>
      <c r="AS374" s="4">
        <f t="shared" si="48"/>
        <v>0</v>
      </c>
      <c r="AT374" s="4">
        <f t="shared" si="49"/>
        <v>0</v>
      </c>
      <c r="AU374" s="4">
        <f t="shared" si="50"/>
        <v>0</v>
      </c>
      <c r="AV374" s="4">
        <f t="shared" si="51"/>
        <v>0</v>
      </c>
      <c r="AW374" s="4"/>
      <c r="AX374" s="4"/>
      <c r="AY374" s="4">
        <f t="shared" si="52"/>
        <v>0</v>
      </c>
      <c r="AZ374" s="5">
        <v>37080</v>
      </c>
      <c r="BA374" s="6">
        <f t="shared" si="53"/>
        <v>0</v>
      </c>
      <c r="BB374" s="3">
        <f>IF(OR(AM374="",AM374="No existe"),0,IF(AP374&lt;=VLOOKUP(AM374,Tabla!$C$5:$I$23,2,0),1,2))</f>
        <v>0</v>
      </c>
    </row>
    <row r="375" spans="1:54" ht="15.75" hidden="1">
      <c r="A375" s="13">
        <f t="shared" si="54"/>
        <v>370</v>
      </c>
      <c r="B375" s="62" t="s">
        <v>2199</v>
      </c>
      <c r="C375" s="63" t="s">
        <v>2200</v>
      </c>
      <c r="D375" s="63" t="s">
        <v>384</v>
      </c>
      <c r="E375" s="63" t="s">
        <v>2201</v>
      </c>
      <c r="F375" s="63" t="s">
        <v>2202</v>
      </c>
      <c r="G375" s="63">
        <v>50187</v>
      </c>
      <c r="H375" s="63" t="s">
        <v>486</v>
      </c>
      <c r="I375" s="63" t="s">
        <v>385</v>
      </c>
      <c r="J375" s="63" t="s">
        <v>530</v>
      </c>
      <c r="K375" s="63" t="s">
        <v>486</v>
      </c>
      <c r="L375" s="63" t="s">
        <v>2202</v>
      </c>
      <c r="M375" s="63" t="s">
        <v>2203</v>
      </c>
      <c r="N375" s="63" t="s">
        <v>2204</v>
      </c>
      <c r="O375" s="63" t="s">
        <v>2205</v>
      </c>
      <c r="P375" s="63" t="s">
        <v>2206</v>
      </c>
      <c r="Q375" s="63">
        <v>1</v>
      </c>
      <c r="R375" s="63" t="s">
        <v>533</v>
      </c>
      <c r="S375" s="63" t="s">
        <v>523</v>
      </c>
      <c r="T375" s="63" t="s">
        <v>524</v>
      </c>
      <c r="U375" s="63" t="s">
        <v>525</v>
      </c>
      <c r="V375" s="63" t="s">
        <v>526</v>
      </c>
      <c r="W375" s="63" t="s">
        <v>544</v>
      </c>
      <c r="X375" s="63" t="s">
        <v>530</v>
      </c>
      <c r="Y375" s="63">
        <v>16980817</v>
      </c>
      <c r="Z375" s="63" t="s">
        <v>486</v>
      </c>
      <c r="AA375" s="63">
        <v>16980817</v>
      </c>
      <c r="AB375" s="64">
        <v>43818</v>
      </c>
      <c r="AC375" s="64">
        <v>43852</v>
      </c>
      <c r="AD375" s="64">
        <v>43867.389027777775</v>
      </c>
      <c r="AE375" s="63" t="s">
        <v>769</v>
      </c>
      <c r="AF375" s="63" t="s">
        <v>596</v>
      </c>
      <c r="AG375" s="63" t="s">
        <v>37</v>
      </c>
      <c r="AH375" s="64">
        <v>44284.606249999997</v>
      </c>
      <c r="AI375" s="64">
        <v>44284.60496527778</v>
      </c>
      <c r="AJ375" s="64" t="s">
        <v>486</v>
      </c>
      <c r="AK375" s="27"/>
      <c r="AL375" s="27"/>
      <c r="AM375" s="24" t="str">
        <f>IF(AG375="","",IFERROR(VLOOKUP($AG375,Listas!$C$1:$D$1000,2,0),"No existe"))</f>
        <v>ACTUACIONES</v>
      </c>
      <c r="AN375" s="3">
        <f>IF(OR(AH375="",AI375=""),0,NETWORKDAYS.INTL(AH375,AI375,1,Listas!$A$2:$A$19)-1)</f>
        <v>0</v>
      </c>
      <c r="AO375" s="16" t="str">
        <f>IF(OR(AM375="",AM375="No existe"),"No",IF(AN375&gt;=VLOOKUP(AM375,Tabla!$C$5:$I$23,7,0),"Si","No"))</f>
        <v>No</v>
      </c>
      <c r="AP375" s="3">
        <f>IF(OR(AM375="",AM375="No existe"),0,IF(AN375=0,0,IF(AN375&gt;=VLOOKUP(AM375,Tabla!$C$5:$I$23,7,0),AN375-VLOOKUP(AM375,Tabla!$C$5:$I$23,7,0),0)+1))</f>
        <v>0</v>
      </c>
      <c r="AQ375" s="4">
        <f t="shared" si="46"/>
        <v>0</v>
      </c>
      <c r="AR375" s="4">
        <f t="shared" si="47"/>
        <v>0</v>
      </c>
      <c r="AS375" s="4">
        <f t="shared" si="48"/>
        <v>0</v>
      </c>
      <c r="AT375" s="4">
        <f t="shared" si="49"/>
        <v>0</v>
      </c>
      <c r="AU375" s="4">
        <f t="shared" si="50"/>
        <v>0</v>
      </c>
      <c r="AV375" s="4">
        <f t="shared" si="51"/>
        <v>0</v>
      </c>
      <c r="AW375" s="4"/>
      <c r="AX375" s="4"/>
      <c r="AY375" s="4">
        <f t="shared" si="52"/>
        <v>0</v>
      </c>
      <c r="AZ375" s="5">
        <v>37080</v>
      </c>
      <c r="BA375" s="6">
        <f t="shared" si="53"/>
        <v>0</v>
      </c>
      <c r="BB375" s="3">
        <f>IF(OR(AM375="",AM375="No existe"),0,IF(AP375&lt;=VLOOKUP(AM375,Tabla!$C$5:$I$23,2,0),1,2))</f>
        <v>1</v>
      </c>
    </row>
    <row r="376" spans="1:54" ht="15.75" hidden="1">
      <c r="A376" s="13">
        <f t="shared" si="54"/>
        <v>371</v>
      </c>
      <c r="B376" s="62" t="s">
        <v>513</v>
      </c>
      <c r="C376" s="63" t="s">
        <v>1218</v>
      </c>
      <c r="D376" s="63" t="s">
        <v>384</v>
      </c>
      <c r="E376" s="63" t="s">
        <v>1219</v>
      </c>
      <c r="F376" s="63" t="s">
        <v>842</v>
      </c>
      <c r="G376" s="63">
        <v>69635</v>
      </c>
      <c r="H376" s="63" t="s">
        <v>486</v>
      </c>
      <c r="I376" s="63" t="s">
        <v>385</v>
      </c>
      <c r="J376" s="63" t="s">
        <v>537</v>
      </c>
      <c r="K376" s="63" t="s">
        <v>538</v>
      </c>
      <c r="L376" s="63" t="s">
        <v>842</v>
      </c>
      <c r="M376" s="63" t="s">
        <v>1220</v>
      </c>
      <c r="N376" s="63" t="s">
        <v>843</v>
      </c>
      <c r="O376" s="63" t="s">
        <v>1220</v>
      </c>
      <c r="P376" s="63" t="s">
        <v>843</v>
      </c>
      <c r="Q376" s="63">
        <v>1</v>
      </c>
      <c r="R376" s="63" t="s">
        <v>844</v>
      </c>
      <c r="S376" s="63" t="s">
        <v>523</v>
      </c>
      <c r="T376" s="63" t="s">
        <v>524</v>
      </c>
      <c r="U376" s="63" t="s">
        <v>525</v>
      </c>
      <c r="V376" s="63" t="s">
        <v>526</v>
      </c>
      <c r="W376" s="63" t="s">
        <v>544</v>
      </c>
      <c r="X376" s="63" t="s">
        <v>537</v>
      </c>
      <c r="Y376" s="63">
        <v>63415466</v>
      </c>
      <c r="Z376" s="63" t="s">
        <v>486</v>
      </c>
      <c r="AA376" s="63">
        <v>63415466</v>
      </c>
      <c r="AB376" s="64">
        <v>44149</v>
      </c>
      <c r="AC376" s="64">
        <v>44224</v>
      </c>
      <c r="AD376" s="64">
        <v>44239.995995370373</v>
      </c>
      <c r="AE376" s="63" t="s">
        <v>834</v>
      </c>
      <c r="AF376" s="63" t="s">
        <v>596</v>
      </c>
      <c r="AG376" s="63" t="s">
        <v>652</v>
      </c>
      <c r="AH376" s="64">
        <v>44281.887789351851</v>
      </c>
      <c r="AI376" s="64">
        <v>44281.885185185187</v>
      </c>
      <c r="AJ376" s="64" t="s">
        <v>486</v>
      </c>
      <c r="AK376" s="27"/>
      <c r="AL376" s="27"/>
      <c r="AM376" s="24" t="str">
        <f>IF(AG376="","",IFERROR(VLOOKUP($AG376,Listas!$C$1:$D$1000,2,0),"No existe"))</f>
        <v>No existe</v>
      </c>
      <c r="AN376" s="3">
        <f>IF(OR(AH376="",AI376=""),0,NETWORKDAYS.INTL(AH376,AI376,1,Listas!$A$2:$A$19)-1)</f>
        <v>0</v>
      </c>
      <c r="AO376" s="16" t="str">
        <f>IF(OR(AM376="",AM376="No existe"),"No",IF(AN376&gt;=VLOOKUP(AM376,Tabla!$C$5:$I$23,7,0),"Si","No"))</f>
        <v>No</v>
      </c>
      <c r="AP376" s="3">
        <f>IF(OR(AM376="",AM376="No existe"),0,IF(AN376=0,0,IF(AN376&gt;=VLOOKUP(AM376,Tabla!$C$5:$I$23,7,0),AN376-VLOOKUP(AM376,Tabla!$C$5:$I$23,7,0),0)+1))</f>
        <v>0</v>
      </c>
      <c r="AQ376" s="4">
        <f t="shared" si="46"/>
        <v>0</v>
      </c>
      <c r="AR376" s="4">
        <f t="shared" si="47"/>
        <v>0</v>
      </c>
      <c r="AS376" s="4">
        <f t="shared" si="48"/>
        <v>0</v>
      </c>
      <c r="AT376" s="4">
        <f t="shared" si="49"/>
        <v>0</v>
      </c>
      <c r="AU376" s="4">
        <f t="shared" si="50"/>
        <v>0</v>
      </c>
      <c r="AV376" s="4">
        <f t="shared" si="51"/>
        <v>0</v>
      </c>
      <c r="AW376" s="4"/>
      <c r="AX376" s="4"/>
      <c r="AY376" s="4">
        <f t="shared" si="52"/>
        <v>0</v>
      </c>
      <c r="AZ376" s="5">
        <v>37080</v>
      </c>
      <c r="BA376" s="6">
        <f t="shared" si="53"/>
        <v>0</v>
      </c>
      <c r="BB376" s="3">
        <f>IF(OR(AM376="",AM376="No existe"),0,IF(AP376&lt;=VLOOKUP(AM376,Tabla!$C$5:$I$23,2,0),1,2))</f>
        <v>0</v>
      </c>
    </row>
    <row r="377" spans="1:54" ht="15.75" hidden="1">
      <c r="A377" s="13">
        <f t="shared" si="54"/>
        <v>372</v>
      </c>
      <c r="B377" s="62" t="s">
        <v>417</v>
      </c>
      <c r="C377" s="63" t="s">
        <v>418</v>
      </c>
      <c r="D377" s="63" t="s">
        <v>385</v>
      </c>
      <c r="E377" s="63" t="s">
        <v>1246</v>
      </c>
      <c r="F377" s="63" t="s">
        <v>620</v>
      </c>
      <c r="G377" s="63">
        <v>12178</v>
      </c>
      <c r="H377" s="63" t="s">
        <v>486</v>
      </c>
      <c r="I377" s="63" t="s">
        <v>385</v>
      </c>
      <c r="J377" s="63" t="s">
        <v>542</v>
      </c>
      <c r="K377" s="63" t="s">
        <v>543</v>
      </c>
      <c r="L377" s="63" t="s">
        <v>620</v>
      </c>
      <c r="M377" s="63" t="s">
        <v>1247</v>
      </c>
      <c r="N377" s="63" t="s">
        <v>621</v>
      </c>
      <c r="O377" s="63" t="s">
        <v>1247</v>
      </c>
      <c r="P377" s="63" t="s">
        <v>621</v>
      </c>
      <c r="Q377" s="63">
        <v>1</v>
      </c>
      <c r="R377" s="63" t="s">
        <v>609</v>
      </c>
      <c r="S377" s="63" t="s">
        <v>523</v>
      </c>
      <c r="T377" s="63" t="s">
        <v>524</v>
      </c>
      <c r="U377" s="63" t="s">
        <v>525</v>
      </c>
      <c r="V377" s="63" t="s">
        <v>542</v>
      </c>
      <c r="W377" s="63" t="s">
        <v>544</v>
      </c>
      <c r="X377" s="63" t="s">
        <v>542</v>
      </c>
      <c r="Y377" s="63">
        <v>12796938</v>
      </c>
      <c r="Z377" s="63">
        <v>12866748</v>
      </c>
      <c r="AA377" s="63">
        <v>12796938</v>
      </c>
      <c r="AB377" s="64">
        <v>42061</v>
      </c>
      <c r="AC377" s="64">
        <v>42353</v>
      </c>
      <c r="AD377" s="64">
        <v>43440.838125000002</v>
      </c>
      <c r="AE377" s="63" t="s">
        <v>622</v>
      </c>
      <c r="AF377" s="63" t="s">
        <v>535</v>
      </c>
      <c r="AG377" s="63" t="s">
        <v>37</v>
      </c>
      <c r="AH377" s="64">
        <v>44281.865520833337</v>
      </c>
      <c r="AI377" s="64">
        <v>44281.862997685188</v>
      </c>
      <c r="AJ377" s="64" t="s">
        <v>486</v>
      </c>
      <c r="AK377" s="27"/>
      <c r="AL377" s="27"/>
      <c r="AM377" s="24" t="str">
        <f>IF(AG377="","",IFERROR(VLOOKUP($AG377,Listas!$C$1:$D$1000,2,0),"No existe"))</f>
        <v>ACTUACIONES</v>
      </c>
      <c r="AN377" s="3">
        <f>IF(OR(AH377="",AI377=""),0,NETWORKDAYS.INTL(AH377,AI377,1,Listas!$A$2:$A$19)-1)</f>
        <v>0</v>
      </c>
      <c r="AO377" s="16" t="str">
        <f>IF(OR(AM377="",AM377="No existe"),"No",IF(AN377&gt;=VLOOKUP(AM377,Tabla!$C$5:$I$23,7,0),"Si","No"))</f>
        <v>No</v>
      </c>
      <c r="AP377" s="3">
        <f>IF(OR(AM377="",AM377="No existe"),0,IF(AN377=0,0,IF(AN377&gt;=VLOOKUP(AM377,Tabla!$C$5:$I$23,7,0),AN377-VLOOKUP(AM377,Tabla!$C$5:$I$23,7,0),0)+1))</f>
        <v>0</v>
      </c>
      <c r="AQ377" s="4">
        <f t="shared" si="46"/>
        <v>0</v>
      </c>
      <c r="AR377" s="4">
        <f t="shared" si="47"/>
        <v>0</v>
      </c>
      <c r="AS377" s="4">
        <f t="shared" si="48"/>
        <v>0</v>
      </c>
      <c r="AT377" s="4">
        <f t="shared" si="49"/>
        <v>0</v>
      </c>
      <c r="AU377" s="4">
        <f t="shared" si="50"/>
        <v>0</v>
      </c>
      <c r="AV377" s="4">
        <f t="shared" si="51"/>
        <v>0</v>
      </c>
      <c r="AW377" s="4"/>
      <c r="AX377" s="4"/>
      <c r="AY377" s="4">
        <f t="shared" si="52"/>
        <v>0</v>
      </c>
      <c r="AZ377" s="5">
        <v>37080</v>
      </c>
      <c r="BA377" s="6">
        <f t="shared" si="53"/>
        <v>0</v>
      </c>
      <c r="BB377" s="3">
        <f>IF(OR(AM377="",AM377="No existe"),0,IF(AP377&lt;=VLOOKUP(AM377,Tabla!$C$5:$I$23,2,0),1,2))</f>
        <v>1</v>
      </c>
    </row>
    <row r="378" spans="1:54" ht="15.75" hidden="1">
      <c r="A378" s="13">
        <f t="shared" si="54"/>
        <v>373</v>
      </c>
      <c r="B378" s="62" t="s">
        <v>2342</v>
      </c>
      <c r="C378" s="63" t="s">
        <v>2343</v>
      </c>
      <c r="D378" s="63" t="s">
        <v>384</v>
      </c>
      <c r="E378" s="63" t="s">
        <v>2344</v>
      </c>
      <c r="F378" s="63" t="s">
        <v>2345</v>
      </c>
      <c r="G378" s="63">
        <v>35408</v>
      </c>
      <c r="H378" s="63" t="s">
        <v>486</v>
      </c>
      <c r="I378" s="63" t="s">
        <v>385</v>
      </c>
      <c r="J378" s="63" t="s">
        <v>542</v>
      </c>
      <c r="K378" s="63" t="s">
        <v>543</v>
      </c>
      <c r="L378" s="63" t="s">
        <v>2346</v>
      </c>
      <c r="M378" s="63" t="s">
        <v>2347</v>
      </c>
      <c r="N378" s="63" t="s">
        <v>2348</v>
      </c>
      <c r="O378" s="63" t="s">
        <v>2347</v>
      </c>
      <c r="P378" s="63" t="s">
        <v>2348</v>
      </c>
      <c r="Q378" s="63">
        <v>1</v>
      </c>
      <c r="R378" s="63" t="s">
        <v>665</v>
      </c>
      <c r="S378" s="63" t="s">
        <v>523</v>
      </c>
      <c r="T378" s="63" t="s">
        <v>524</v>
      </c>
      <c r="U378" s="63" t="s">
        <v>525</v>
      </c>
      <c r="V378" s="63" t="s">
        <v>542</v>
      </c>
      <c r="W378" s="63" t="s">
        <v>716</v>
      </c>
      <c r="X378" s="63" t="s">
        <v>542</v>
      </c>
      <c r="Y378" s="63">
        <v>19655422</v>
      </c>
      <c r="Z378" s="63">
        <v>0</v>
      </c>
      <c r="AA378" s="63">
        <v>19655422</v>
      </c>
      <c r="AB378" s="64">
        <v>42303</v>
      </c>
      <c r="AC378" s="64">
        <v>43216</v>
      </c>
      <c r="AD378" s="64">
        <v>43682.667638888888</v>
      </c>
      <c r="AE378" s="63" t="s">
        <v>749</v>
      </c>
      <c r="AF378" s="63" t="s">
        <v>596</v>
      </c>
      <c r="AG378" s="63" t="s">
        <v>1333</v>
      </c>
      <c r="AH378" s="64">
        <v>44281.856909722221</v>
      </c>
      <c r="AI378" s="64">
        <v>44281.854479166665</v>
      </c>
      <c r="AJ378" s="64" t="s">
        <v>486</v>
      </c>
      <c r="AK378" s="27"/>
      <c r="AL378" s="27"/>
      <c r="AM378" s="24" t="str">
        <f>IF(AG378="","",IFERROR(VLOOKUP($AG378,Listas!$C$1:$D$1000,2,0),"No existe"))</f>
        <v>No existe</v>
      </c>
      <c r="AN378" s="3">
        <f>IF(OR(AH378="",AI378=""),0,NETWORKDAYS.INTL(AH378,AI378,1,Listas!$A$2:$A$19)-1)</f>
        <v>0</v>
      </c>
      <c r="AO378" s="16" t="str">
        <f>IF(OR(AM378="",AM378="No existe"),"No",IF(AN378&gt;=VLOOKUP(AM378,Tabla!$C$5:$I$23,7,0),"Si","No"))</f>
        <v>No</v>
      </c>
      <c r="AP378" s="3">
        <f>IF(OR(AM378="",AM378="No existe"),0,IF(AN378=0,0,IF(AN378&gt;=VLOOKUP(AM378,Tabla!$C$5:$I$23,7,0),AN378-VLOOKUP(AM378,Tabla!$C$5:$I$23,7,0),0)+1))</f>
        <v>0</v>
      </c>
      <c r="AQ378" s="4">
        <f t="shared" si="46"/>
        <v>0</v>
      </c>
      <c r="AR378" s="4">
        <f t="shared" si="47"/>
        <v>0</v>
      </c>
      <c r="AS378" s="4">
        <f t="shared" si="48"/>
        <v>0</v>
      </c>
      <c r="AT378" s="4">
        <f t="shared" si="49"/>
        <v>0</v>
      </c>
      <c r="AU378" s="4">
        <f t="shared" si="50"/>
        <v>0</v>
      </c>
      <c r="AV378" s="4">
        <f t="shared" si="51"/>
        <v>0</v>
      </c>
      <c r="AW378" s="4"/>
      <c r="AX378" s="4"/>
      <c r="AY378" s="4">
        <f t="shared" si="52"/>
        <v>0</v>
      </c>
      <c r="AZ378" s="5">
        <v>37080</v>
      </c>
      <c r="BA378" s="6">
        <f t="shared" si="53"/>
        <v>0</v>
      </c>
      <c r="BB378" s="3">
        <f>IF(OR(AM378="",AM378="No existe"),0,IF(AP378&lt;=VLOOKUP(AM378,Tabla!$C$5:$I$23,2,0),1,2))</f>
        <v>0</v>
      </c>
    </row>
    <row r="379" spans="1:54" ht="15.75" hidden="1">
      <c r="A379" s="13">
        <f t="shared" si="54"/>
        <v>374</v>
      </c>
      <c r="B379" s="62" t="s">
        <v>2295</v>
      </c>
      <c r="C379" s="63" t="s">
        <v>2296</v>
      </c>
      <c r="D379" s="63" t="s">
        <v>384</v>
      </c>
      <c r="E379" s="63" t="s">
        <v>2297</v>
      </c>
      <c r="F379" s="63" t="s">
        <v>2298</v>
      </c>
      <c r="G379" s="63">
        <v>35417</v>
      </c>
      <c r="H379" s="63" t="s">
        <v>486</v>
      </c>
      <c r="I379" s="63" t="s">
        <v>385</v>
      </c>
      <c r="J379" s="63" t="s">
        <v>542</v>
      </c>
      <c r="K379" s="63" t="s">
        <v>543</v>
      </c>
      <c r="L379" s="63" t="s">
        <v>2298</v>
      </c>
      <c r="M379" s="63" t="s">
        <v>2299</v>
      </c>
      <c r="N379" s="63" t="s">
        <v>2300</v>
      </c>
      <c r="O379" s="63" t="s">
        <v>2299</v>
      </c>
      <c r="P379" s="63" t="s">
        <v>2300</v>
      </c>
      <c r="Q379" s="63">
        <v>1</v>
      </c>
      <c r="R379" s="63" t="s">
        <v>665</v>
      </c>
      <c r="S379" s="63" t="s">
        <v>523</v>
      </c>
      <c r="T379" s="63" t="s">
        <v>524</v>
      </c>
      <c r="U379" s="63" t="s">
        <v>525</v>
      </c>
      <c r="V379" s="63" t="s">
        <v>542</v>
      </c>
      <c r="W379" s="63" t="s">
        <v>716</v>
      </c>
      <c r="X379" s="63" t="s">
        <v>542</v>
      </c>
      <c r="Y379" s="63">
        <v>27596228</v>
      </c>
      <c r="Z379" s="63">
        <v>0</v>
      </c>
      <c r="AA379" s="63">
        <v>27596228</v>
      </c>
      <c r="AB379" s="64">
        <v>42200</v>
      </c>
      <c r="AC379" s="64">
        <v>43216</v>
      </c>
      <c r="AD379" s="64">
        <v>43683.351284722223</v>
      </c>
      <c r="AE379" s="63" t="s">
        <v>749</v>
      </c>
      <c r="AF379" s="63" t="s">
        <v>596</v>
      </c>
      <c r="AG379" s="63" t="s">
        <v>1333</v>
      </c>
      <c r="AH379" s="64">
        <v>44281.84412037037</v>
      </c>
      <c r="AI379" s="64">
        <v>44281.841828703706</v>
      </c>
      <c r="AJ379" s="64" t="s">
        <v>486</v>
      </c>
      <c r="AK379" s="27"/>
      <c r="AL379" s="27"/>
      <c r="AM379" s="24" t="str">
        <f>IF(AG379="","",IFERROR(VLOOKUP($AG379,Listas!$C$1:$D$1000,2,0),"No existe"))</f>
        <v>No existe</v>
      </c>
      <c r="AN379" s="3">
        <f>IF(OR(AH379="",AI379=""),0,NETWORKDAYS.INTL(AH379,AI379,1,Listas!$A$2:$A$19)-1)</f>
        <v>0</v>
      </c>
      <c r="AO379" s="16" t="str">
        <f>IF(OR(AM379="",AM379="No existe"),"No",IF(AN379&gt;=VLOOKUP(AM379,Tabla!$C$5:$I$23,7,0),"Si","No"))</f>
        <v>No</v>
      </c>
      <c r="AP379" s="3">
        <f>IF(OR(AM379="",AM379="No existe"),0,IF(AN379=0,0,IF(AN379&gt;=VLOOKUP(AM379,Tabla!$C$5:$I$23,7,0),AN379-VLOOKUP(AM379,Tabla!$C$5:$I$23,7,0),0)+1))</f>
        <v>0</v>
      </c>
      <c r="AQ379" s="4">
        <f t="shared" si="46"/>
        <v>0</v>
      </c>
      <c r="AR379" s="4">
        <f t="shared" si="47"/>
        <v>0</v>
      </c>
      <c r="AS379" s="4">
        <f t="shared" si="48"/>
        <v>0</v>
      </c>
      <c r="AT379" s="4">
        <f t="shared" si="49"/>
        <v>0</v>
      </c>
      <c r="AU379" s="4">
        <f t="shared" si="50"/>
        <v>0</v>
      </c>
      <c r="AV379" s="4">
        <f t="shared" si="51"/>
        <v>0</v>
      </c>
      <c r="AW379" s="4"/>
      <c r="AX379" s="4"/>
      <c r="AY379" s="4">
        <f t="shared" si="52"/>
        <v>0</v>
      </c>
      <c r="AZ379" s="5">
        <v>37080</v>
      </c>
      <c r="BA379" s="6">
        <f t="shared" si="53"/>
        <v>0</v>
      </c>
      <c r="BB379" s="3">
        <f>IF(OR(AM379="",AM379="No existe"),0,IF(AP379&lt;=VLOOKUP(AM379,Tabla!$C$5:$I$23,2,0),1,2))</f>
        <v>0</v>
      </c>
    </row>
    <row r="380" spans="1:54" ht="15.75" hidden="1">
      <c r="A380" s="13">
        <f t="shared" si="54"/>
        <v>375</v>
      </c>
      <c r="B380" s="62" t="s">
        <v>508</v>
      </c>
      <c r="C380" s="63" t="s">
        <v>509</v>
      </c>
      <c r="D380" s="63" t="s">
        <v>384</v>
      </c>
      <c r="E380" s="63" t="s">
        <v>1532</v>
      </c>
      <c r="F380" s="63" t="s">
        <v>823</v>
      </c>
      <c r="G380" s="63">
        <v>67299</v>
      </c>
      <c r="H380" s="63" t="s">
        <v>486</v>
      </c>
      <c r="I380" s="63" t="s">
        <v>385</v>
      </c>
      <c r="J380" s="63" t="s">
        <v>537</v>
      </c>
      <c r="K380" s="63" t="s">
        <v>538</v>
      </c>
      <c r="L380" s="63" t="s">
        <v>823</v>
      </c>
      <c r="M380" s="63" t="s">
        <v>1533</v>
      </c>
      <c r="N380" s="63" t="s">
        <v>824</v>
      </c>
      <c r="O380" s="63" t="s">
        <v>1533</v>
      </c>
      <c r="P380" s="63" t="s">
        <v>824</v>
      </c>
      <c r="Q380" s="63">
        <v>1</v>
      </c>
      <c r="R380" s="63" t="s">
        <v>733</v>
      </c>
      <c r="S380" s="63" t="s">
        <v>523</v>
      </c>
      <c r="T380" s="63" t="s">
        <v>524</v>
      </c>
      <c r="U380" s="63" t="s">
        <v>525</v>
      </c>
      <c r="V380" s="63" t="s">
        <v>526</v>
      </c>
      <c r="W380" s="63" t="s">
        <v>544</v>
      </c>
      <c r="X380" s="63" t="s">
        <v>537</v>
      </c>
      <c r="Y380" s="63">
        <v>47383287</v>
      </c>
      <c r="Z380" s="63" t="s">
        <v>486</v>
      </c>
      <c r="AA380" s="63">
        <v>47383287</v>
      </c>
      <c r="AB380" s="64">
        <v>43866</v>
      </c>
      <c r="AC380" s="64">
        <v>44054</v>
      </c>
      <c r="AD380" s="64">
        <v>44123.734756944446</v>
      </c>
      <c r="AE380" s="63" t="s">
        <v>812</v>
      </c>
      <c r="AF380" s="63" t="s">
        <v>535</v>
      </c>
      <c r="AG380" s="63" t="s">
        <v>762</v>
      </c>
      <c r="AH380" s="64">
        <v>44281.840277777781</v>
      </c>
      <c r="AI380" s="64">
        <v>44284.838113425925</v>
      </c>
      <c r="AJ380" s="64" t="s">
        <v>486</v>
      </c>
      <c r="AK380" s="27"/>
      <c r="AL380" s="27"/>
      <c r="AM380" s="24" t="str">
        <f>IF(AG380="","",IFERROR(VLOOKUP($AG380,Listas!$C$1:$D$1000,2,0),"No existe"))</f>
        <v>No existe</v>
      </c>
      <c r="AN380" s="3">
        <f>IF(OR(AH380="",AI380=""),0,NETWORKDAYS.INTL(AH380,AI380,1,Listas!$A$2:$A$19)-1)</f>
        <v>1</v>
      </c>
      <c r="AO380" s="16" t="str">
        <f>IF(OR(AM380="",AM380="No existe"),"No",IF(AN380&gt;=VLOOKUP(AM380,Tabla!$C$5:$I$23,7,0),"Si","No"))</f>
        <v>No</v>
      </c>
      <c r="AP380" s="3">
        <f>IF(OR(AM380="",AM380="No existe"),0,IF(AN380=0,0,IF(AN380&gt;=VLOOKUP(AM380,Tabla!$C$5:$I$23,7,0),AN380-VLOOKUP(AM380,Tabla!$C$5:$I$23,7,0),0)+1))</f>
        <v>0</v>
      </c>
      <c r="AQ380" s="4">
        <f t="shared" si="46"/>
        <v>0</v>
      </c>
      <c r="AR380" s="4">
        <f t="shared" si="47"/>
        <v>0</v>
      </c>
      <c r="AS380" s="4">
        <f t="shared" si="48"/>
        <v>0</v>
      </c>
      <c r="AT380" s="4">
        <f t="shared" si="49"/>
        <v>0</v>
      </c>
      <c r="AU380" s="4">
        <f t="shared" si="50"/>
        <v>0</v>
      </c>
      <c r="AV380" s="4">
        <f t="shared" si="51"/>
        <v>0</v>
      </c>
      <c r="AW380" s="4"/>
      <c r="AX380" s="4"/>
      <c r="AY380" s="4">
        <f t="shared" si="52"/>
        <v>0</v>
      </c>
      <c r="AZ380" s="5">
        <v>37080</v>
      </c>
      <c r="BA380" s="6">
        <f t="shared" si="53"/>
        <v>0</v>
      </c>
      <c r="BB380" s="3">
        <f>IF(OR(AM380="",AM380="No existe"),0,IF(AP380&lt;=VLOOKUP(AM380,Tabla!$C$5:$I$23,2,0),1,2))</f>
        <v>0</v>
      </c>
    </row>
    <row r="381" spans="1:54" ht="15.75" hidden="1">
      <c r="A381" s="13">
        <f t="shared" si="54"/>
        <v>376</v>
      </c>
      <c r="B381" s="62" t="s">
        <v>495</v>
      </c>
      <c r="C381" s="63" t="s">
        <v>496</v>
      </c>
      <c r="D381" s="63" t="s">
        <v>384</v>
      </c>
      <c r="E381" s="63" t="s">
        <v>1148</v>
      </c>
      <c r="F381" s="63" t="s">
        <v>793</v>
      </c>
      <c r="G381" s="63">
        <v>52128</v>
      </c>
      <c r="H381" s="63" t="s">
        <v>486</v>
      </c>
      <c r="I381" s="63" t="s">
        <v>385</v>
      </c>
      <c r="J381" s="63" t="s">
        <v>530</v>
      </c>
      <c r="K381" s="63" t="s">
        <v>486</v>
      </c>
      <c r="L381" s="63" t="s">
        <v>793</v>
      </c>
      <c r="M381" s="63" t="s">
        <v>794</v>
      </c>
      <c r="N381" s="63" t="s">
        <v>795</v>
      </c>
      <c r="O381" s="63" t="s">
        <v>1149</v>
      </c>
      <c r="P381" s="63" t="s">
        <v>796</v>
      </c>
      <c r="Q381" s="63">
        <v>1</v>
      </c>
      <c r="R381" s="63" t="s">
        <v>780</v>
      </c>
      <c r="S381" s="63" t="s">
        <v>523</v>
      </c>
      <c r="T381" s="63" t="s">
        <v>524</v>
      </c>
      <c r="U381" s="63" t="s">
        <v>525</v>
      </c>
      <c r="V381" s="63" t="s">
        <v>526</v>
      </c>
      <c r="W381" s="63" t="s">
        <v>544</v>
      </c>
      <c r="X381" s="63" t="s">
        <v>530</v>
      </c>
      <c r="Y381" s="63">
        <v>34971604</v>
      </c>
      <c r="Z381" s="63" t="s">
        <v>486</v>
      </c>
      <c r="AA381" s="63">
        <v>34971604</v>
      </c>
      <c r="AB381" s="64">
        <v>43854</v>
      </c>
      <c r="AC381" s="64">
        <v>43889</v>
      </c>
      <c r="AD381" s="64">
        <v>44020.756712962961</v>
      </c>
      <c r="AE381" s="63" t="s">
        <v>797</v>
      </c>
      <c r="AF381" s="63" t="s">
        <v>535</v>
      </c>
      <c r="AG381" s="63" t="s">
        <v>42</v>
      </c>
      <c r="AH381" s="64">
        <v>44281.825902777775</v>
      </c>
      <c r="AI381" s="64">
        <v>44281.826493055552</v>
      </c>
      <c r="AJ381" s="64" t="s">
        <v>486</v>
      </c>
      <c r="AK381" s="27"/>
      <c r="AL381" s="27"/>
      <c r="AM381" s="24" t="str">
        <f>IF(AG381="","",IFERROR(VLOOKUP($AG381,Listas!$C$1:$D$1000,2,0),"No existe"))</f>
        <v>SENTENCIAS</v>
      </c>
      <c r="AN381" s="3">
        <f>IF(OR(AH381="",AI381=""),0,NETWORKDAYS.INTL(AH381,AI381,1,Listas!$A$2:$A$19)-1)</f>
        <v>0</v>
      </c>
      <c r="AO381" s="16" t="str">
        <f>IF(OR(AM381="",AM381="No existe"),"No",IF(AN381&gt;=VLOOKUP(AM381,Tabla!$C$5:$I$23,7,0),"Si","No"))</f>
        <v>No</v>
      </c>
      <c r="AP381" s="3">
        <f>IF(OR(AM381="",AM381="No existe"),0,IF(AN381=0,0,IF(AN381&gt;=VLOOKUP(AM381,Tabla!$C$5:$I$23,7,0),AN381-VLOOKUP(AM381,Tabla!$C$5:$I$23,7,0),0)+1))</f>
        <v>0</v>
      </c>
      <c r="AQ381" s="4">
        <f t="shared" si="46"/>
        <v>0</v>
      </c>
      <c r="AR381" s="4">
        <f t="shared" si="47"/>
        <v>0</v>
      </c>
      <c r="AS381" s="4">
        <f t="shared" si="48"/>
        <v>0</v>
      </c>
      <c r="AT381" s="4">
        <f t="shared" si="49"/>
        <v>0</v>
      </c>
      <c r="AU381" s="4">
        <f t="shared" si="50"/>
        <v>0</v>
      </c>
      <c r="AV381" s="4">
        <f t="shared" si="51"/>
        <v>0</v>
      </c>
      <c r="AW381" s="4"/>
      <c r="AX381" s="4"/>
      <c r="AY381" s="4">
        <f t="shared" si="52"/>
        <v>0</v>
      </c>
      <c r="AZ381" s="5">
        <v>37080</v>
      </c>
      <c r="BA381" s="6">
        <f t="shared" si="53"/>
        <v>0</v>
      </c>
      <c r="BB381" s="3">
        <f>IF(OR(AM381="",AM381="No existe"),0,IF(AP381&lt;=VLOOKUP(AM381,Tabla!$C$5:$I$23,2,0),1,2))</f>
        <v>1</v>
      </c>
    </row>
    <row r="382" spans="1:54" ht="15.75" hidden="1">
      <c r="A382" s="13">
        <f t="shared" si="54"/>
        <v>377</v>
      </c>
      <c r="B382" s="62" t="s">
        <v>464</v>
      </c>
      <c r="C382" s="63" t="s">
        <v>465</v>
      </c>
      <c r="D382" s="63" t="s">
        <v>384</v>
      </c>
      <c r="E382" s="63" t="s">
        <v>941</v>
      </c>
      <c r="F382" s="63" t="s">
        <v>726</v>
      </c>
      <c r="G382" s="63">
        <v>31639</v>
      </c>
      <c r="H382" s="63" t="s">
        <v>486</v>
      </c>
      <c r="I382" s="63" t="s">
        <v>385</v>
      </c>
      <c r="J382" s="63" t="s">
        <v>537</v>
      </c>
      <c r="K382" s="63" t="s">
        <v>538</v>
      </c>
      <c r="L382" s="63" t="s">
        <v>726</v>
      </c>
      <c r="M382" s="63" t="s">
        <v>942</v>
      </c>
      <c r="N382" s="63" t="s">
        <v>727</v>
      </c>
      <c r="O382" s="63" t="s">
        <v>942</v>
      </c>
      <c r="P382" s="63" t="s">
        <v>727</v>
      </c>
      <c r="Q382" s="63">
        <v>1</v>
      </c>
      <c r="R382" s="63" t="s">
        <v>540</v>
      </c>
      <c r="S382" s="63" t="s">
        <v>523</v>
      </c>
      <c r="T382" s="63" t="s">
        <v>524</v>
      </c>
      <c r="U382" s="63" t="s">
        <v>525</v>
      </c>
      <c r="V382" s="63" t="s">
        <v>526</v>
      </c>
      <c r="W382" s="63" t="s">
        <v>544</v>
      </c>
      <c r="X382" s="63" t="s">
        <v>537</v>
      </c>
      <c r="Y382" s="63">
        <v>73608456</v>
      </c>
      <c r="Z382" s="63">
        <v>70061119</v>
      </c>
      <c r="AA382" s="63">
        <v>73608456</v>
      </c>
      <c r="AB382" s="64">
        <v>43539</v>
      </c>
      <c r="AC382" s="64">
        <v>43552</v>
      </c>
      <c r="AD382" s="64">
        <v>43565.679270833331</v>
      </c>
      <c r="AE382" s="63" t="s">
        <v>728</v>
      </c>
      <c r="AF382" s="63" t="s">
        <v>528</v>
      </c>
      <c r="AG382" s="63" t="s">
        <v>45</v>
      </c>
      <c r="AH382" s="64">
        <v>44281.803472222222</v>
      </c>
      <c r="AI382" s="64">
        <v>44284.80159722222</v>
      </c>
      <c r="AJ382" s="64" t="s">
        <v>486</v>
      </c>
      <c r="AK382" s="27"/>
      <c r="AL382" s="27"/>
      <c r="AM382" s="24" t="str">
        <f>IF(AG382="","",IFERROR(VLOOKUP($AG382,Listas!$C$1:$D$1000,2,0),"No existe"))</f>
        <v>ACTUACIONES</v>
      </c>
      <c r="AN382" s="3">
        <f>IF(OR(AH382="",AI382=""),0,NETWORKDAYS.INTL(AH382,AI382,1,Listas!$A$2:$A$19)-1)</f>
        <v>1</v>
      </c>
      <c r="AO382" s="16" t="str">
        <f>IF(OR(AM382="",AM382="No existe"),"No",IF(AN382&gt;=VLOOKUP(AM382,Tabla!$C$5:$I$23,7,0),"Si","No"))</f>
        <v>No</v>
      </c>
      <c r="AP382" s="3">
        <f>IF(OR(AM382="",AM382="No existe"),0,IF(AN382=0,0,IF(AN382&gt;=VLOOKUP(AM382,Tabla!$C$5:$I$23,7,0),AN382-VLOOKUP(AM382,Tabla!$C$5:$I$23,7,0),0)+1))</f>
        <v>1</v>
      </c>
      <c r="AQ382" s="4">
        <f t="shared" si="46"/>
        <v>0</v>
      </c>
      <c r="AR382" s="4">
        <f t="shared" si="47"/>
        <v>0</v>
      </c>
      <c r="AS382" s="4">
        <f t="shared" si="48"/>
        <v>0</v>
      </c>
      <c r="AT382" s="4">
        <f t="shared" si="49"/>
        <v>0</v>
      </c>
      <c r="AU382" s="4">
        <f t="shared" si="50"/>
        <v>0</v>
      </c>
      <c r="AV382" s="4">
        <f t="shared" si="51"/>
        <v>0</v>
      </c>
      <c r="AW382" s="4"/>
      <c r="AX382" s="4"/>
      <c r="AY382" s="4">
        <f t="shared" si="52"/>
        <v>0</v>
      </c>
      <c r="AZ382" s="5">
        <v>37080</v>
      </c>
      <c r="BA382" s="6">
        <f t="shared" si="53"/>
        <v>0</v>
      </c>
      <c r="BB382" s="3">
        <f>IF(OR(AM382="",AM382="No existe"),0,IF(AP382&lt;=VLOOKUP(AM382,Tabla!$C$5:$I$23,2,0),1,2))</f>
        <v>1</v>
      </c>
    </row>
    <row r="383" spans="1:54" ht="15.75" hidden="1">
      <c r="A383" s="13">
        <f t="shared" si="54"/>
        <v>378</v>
      </c>
      <c r="B383" s="62" t="s">
        <v>1354</v>
      </c>
      <c r="C383" s="63" t="s">
        <v>1355</v>
      </c>
      <c r="D383" s="63" t="s">
        <v>384</v>
      </c>
      <c r="E383" s="63" t="s">
        <v>1356</v>
      </c>
      <c r="F383" s="63" t="s">
        <v>1357</v>
      </c>
      <c r="G383" s="63">
        <v>35407</v>
      </c>
      <c r="H383" s="63" t="s">
        <v>486</v>
      </c>
      <c r="I383" s="63" t="s">
        <v>385</v>
      </c>
      <c r="J383" s="63" t="s">
        <v>542</v>
      </c>
      <c r="K383" s="63" t="s">
        <v>543</v>
      </c>
      <c r="L383" s="63" t="s">
        <v>1357</v>
      </c>
      <c r="M383" s="63" t="s">
        <v>1358</v>
      </c>
      <c r="N383" s="63" t="s">
        <v>1359</v>
      </c>
      <c r="O383" s="63" t="s">
        <v>1358</v>
      </c>
      <c r="P383" s="63" t="s">
        <v>1359</v>
      </c>
      <c r="Q383" s="63">
        <v>1</v>
      </c>
      <c r="R383" s="63" t="s">
        <v>665</v>
      </c>
      <c r="S383" s="63" t="s">
        <v>523</v>
      </c>
      <c r="T383" s="63" t="s">
        <v>524</v>
      </c>
      <c r="U383" s="63" t="s">
        <v>525</v>
      </c>
      <c r="V383" s="63" t="s">
        <v>542</v>
      </c>
      <c r="W383" s="63" t="s">
        <v>716</v>
      </c>
      <c r="X383" s="63" t="s">
        <v>542</v>
      </c>
      <c r="Y383" s="63">
        <v>16251907</v>
      </c>
      <c r="Z383" s="63">
        <v>0</v>
      </c>
      <c r="AA383" s="63">
        <v>16251907</v>
      </c>
      <c r="AB383" s="64">
        <v>42172</v>
      </c>
      <c r="AC383" s="64">
        <v>43216</v>
      </c>
      <c r="AD383" s="64">
        <v>43682.658078703702</v>
      </c>
      <c r="AE383" s="63" t="s">
        <v>749</v>
      </c>
      <c r="AF383" s="63" t="s">
        <v>596</v>
      </c>
      <c r="AG383" s="63" t="s">
        <v>45</v>
      </c>
      <c r="AH383" s="64">
        <v>44281.790972222225</v>
      </c>
      <c r="AI383" s="64">
        <v>44284.788969907408</v>
      </c>
      <c r="AJ383" s="64" t="s">
        <v>486</v>
      </c>
      <c r="AK383" s="27"/>
      <c r="AL383" s="27"/>
      <c r="AM383" s="24" t="str">
        <f>IF(AG383="","",IFERROR(VLOOKUP($AG383,Listas!$C$1:$D$1000,2,0),"No existe"))</f>
        <v>ACTUACIONES</v>
      </c>
      <c r="AN383" s="3">
        <f>IF(OR(AH383="",AI383=""),0,NETWORKDAYS.INTL(AH383,AI383,1,Listas!$A$2:$A$19)-1)</f>
        <v>1</v>
      </c>
      <c r="AO383" s="16" t="str">
        <f>IF(OR(AM383="",AM383="No existe"),"No",IF(AN383&gt;=VLOOKUP(AM383,Tabla!$C$5:$I$23,7,0),"Si","No"))</f>
        <v>No</v>
      </c>
      <c r="AP383" s="3">
        <f>IF(OR(AM383="",AM383="No existe"),0,IF(AN383=0,0,IF(AN383&gt;=VLOOKUP(AM383,Tabla!$C$5:$I$23,7,0),AN383-VLOOKUP(AM383,Tabla!$C$5:$I$23,7,0),0)+1))</f>
        <v>1</v>
      </c>
      <c r="AQ383" s="4">
        <f t="shared" si="46"/>
        <v>0</v>
      </c>
      <c r="AR383" s="4">
        <f t="shared" si="47"/>
        <v>0</v>
      </c>
      <c r="AS383" s="4">
        <f t="shared" si="48"/>
        <v>0</v>
      </c>
      <c r="AT383" s="4">
        <f t="shared" si="49"/>
        <v>0</v>
      </c>
      <c r="AU383" s="4">
        <f t="shared" si="50"/>
        <v>0</v>
      </c>
      <c r="AV383" s="4">
        <f t="shared" si="51"/>
        <v>0</v>
      </c>
      <c r="AW383" s="4"/>
      <c r="AX383" s="4"/>
      <c r="AY383" s="4">
        <f t="shared" si="52"/>
        <v>0</v>
      </c>
      <c r="AZ383" s="5">
        <v>37080</v>
      </c>
      <c r="BA383" s="6">
        <f t="shared" si="53"/>
        <v>0</v>
      </c>
      <c r="BB383" s="3">
        <f>IF(OR(AM383="",AM383="No existe"),0,IF(AP383&lt;=VLOOKUP(AM383,Tabla!$C$5:$I$23,2,0),1,2))</f>
        <v>1</v>
      </c>
    </row>
    <row r="384" spans="1:54" ht="15.75" hidden="1">
      <c r="A384" s="13">
        <f t="shared" si="54"/>
        <v>379</v>
      </c>
      <c r="B384" s="62" t="s">
        <v>1852</v>
      </c>
      <c r="C384" s="63" t="s">
        <v>1853</v>
      </c>
      <c r="D384" s="63" t="s">
        <v>384</v>
      </c>
      <c r="E384" s="63" t="s">
        <v>1854</v>
      </c>
      <c r="F384" s="63" t="s">
        <v>1855</v>
      </c>
      <c r="G384" s="63">
        <v>35463</v>
      </c>
      <c r="H384" s="63" t="s">
        <v>486</v>
      </c>
      <c r="I384" s="63" t="s">
        <v>385</v>
      </c>
      <c r="J384" s="63" t="s">
        <v>542</v>
      </c>
      <c r="K384" s="63" t="s">
        <v>543</v>
      </c>
      <c r="L384" s="63" t="s">
        <v>1855</v>
      </c>
      <c r="M384" s="63" t="s">
        <v>1856</v>
      </c>
      <c r="N384" s="63" t="s">
        <v>1857</v>
      </c>
      <c r="O384" s="63" t="s">
        <v>1858</v>
      </c>
      <c r="P384" s="63" t="s">
        <v>1859</v>
      </c>
      <c r="Q384" s="63">
        <v>1</v>
      </c>
      <c r="R384" s="63" t="s">
        <v>699</v>
      </c>
      <c r="S384" s="63" t="s">
        <v>523</v>
      </c>
      <c r="T384" s="63" t="s">
        <v>524</v>
      </c>
      <c r="U384" s="63" t="s">
        <v>525</v>
      </c>
      <c r="V384" s="63" t="s">
        <v>542</v>
      </c>
      <c r="W384" s="63" t="s">
        <v>716</v>
      </c>
      <c r="X384" s="63" t="s">
        <v>542</v>
      </c>
      <c r="Y384" s="63">
        <v>13416086</v>
      </c>
      <c r="Z384" s="63">
        <v>0</v>
      </c>
      <c r="AA384" s="63">
        <v>13416086</v>
      </c>
      <c r="AB384" s="64">
        <v>42152</v>
      </c>
      <c r="AC384" s="64">
        <v>43601</v>
      </c>
      <c r="AD384" s="64">
        <v>43686.402766203704</v>
      </c>
      <c r="AE384" s="63" t="s">
        <v>749</v>
      </c>
      <c r="AF384" s="63" t="s">
        <v>596</v>
      </c>
      <c r="AG384" s="63" t="s">
        <v>45</v>
      </c>
      <c r="AH384" s="64">
        <v>44281.786805555559</v>
      </c>
      <c r="AI384" s="64">
        <v>44284.784849537034</v>
      </c>
      <c r="AJ384" s="64" t="s">
        <v>486</v>
      </c>
      <c r="AK384" s="27"/>
      <c r="AL384" s="27"/>
      <c r="AM384" s="24" t="str">
        <f>IF(AG384="","",IFERROR(VLOOKUP($AG384,Listas!$C$1:$D$1000,2,0),"No existe"))</f>
        <v>ACTUACIONES</v>
      </c>
      <c r="AN384" s="3">
        <f>IF(OR(AH384="",AI384=""),0,NETWORKDAYS.INTL(AH384,AI384,1,Listas!$A$2:$A$19)-1)</f>
        <v>1</v>
      </c>
      <c r="AO384" s="16" t="str">
        <f>IF(OR(AM384="",AM384="No existe"),"No",IF(AN384&gt;=VLOOKUP(AM384,Tabla!$C$5:$I$23,7,0),"Si","No"))</f>
        <v>No</v>
      </c>
      <c r="AP384" s="3">
        <f>IF(OR(AM384="",AM384="No existe"),0,IF(AN384=0,0,IF(AN384&gt;=VLOOKUP(AM384,Tabla!$C$5:$I$23,7,0),AN384-VLOOKUP(AM384,Tabla!$C$5:$I$23,7,0),0)+1))</f>
        <v>1</v>
      </c>
      <c r="AQ384" s="4">
        <f t="shared" si="46"/>
        <v>0</v>
      </c>
      <c r="AR384" s="4">
        <f t="shared" si="47"/>
        <v>0</v>
      </c>
      <c r="AS384" s="4">
        <f t="shared" si="48"/>
        <v>0</v>
      </c>
      <c r="AT384" s="4">
        <f t="shared" si="49"/>
        <v>0</v>
      </c>
      <c r="AU384" s="4">
        <f t="shared" si="50"/>
        <v>0</v>
      </c>
      <c r="AV384" s="4">
        <f t="shared" si="51"/>
        <v>0</v>
      </c>
      <c r="AW384" s="4"/>
      <c r="AX384" s="4"/>
      <c r="AY384" s="4">
        <f t="shared" si="52"/>
        <v>0</v>
      </c>
      <c r="AZ384" s="5">
        <v>37080</v>
      </c>
      <c r="BA384" s="6">
        <f t="shared" si="53"/>
        <v>0</v>
      </c>
      <c r="BB384" s="3">
        <f>IF(OR(AM384="",AM384="No existe"),0,IF(AP384&lt;=VLOOKUP(AM384,Tabla!$C$5:$I$23,2,0),1,2))</f>
        <v>1</v>
      </c>
    </row>
    <row r="385" spans="1:54" ht="15.75">
      <c r="A385" s="13">
        <f t="shared" si="54"/>
        <v>380</v>
      </c>
      <c r="B385" s="62" t="s">
        <v>2361</v>
      </c>
      <c r="C385" s="63" t="s">
        <v>2362</v>
      </c>
      <c r="D385" s="63" t="s">
        <v>384</v>
      </c>
      <c r="E385" s="63" t="s">
        <v>2363</v>
      </c>
      <c r="F385" s="63" t="s">
        <v>2364</v>
      </c>
      <c r="G385" s="63">
        <v>12519</v>
      </c>
      <c r="H385" s="63" t="s">
        <v>486</v>
      </c>
      <c r="I385" s="63" t="s">
        <v>2365</v>
      </c>
      <c r="J385" s="63" t="s">
        <v>664</v>
      </c>
      <c r="K385" s="63" t="s">
        <v>2366</v>
      </c>
      <c r="L385" s="63" t="s">
        <v>2364</v>
      </c>
      <c r="M385" s="63" t="s">
        <v>2367</v>
      </c>
      <c r="N385" s="63" t="s">
        <v>2368</v>
      </c>
      <c r="O385" s="63" t="s">
        <v>2367</v>
      </c>
      <c r="P385" s="63" t="s">
        <v>2368</v>
      </c>
      <c r="Q385" s="63">
        <v>1</v>
      </c>
      <c r="R385" s="63" t="s">
        <v>601</v>
      </c>
      <c r="S385" s="63" t="s">
        <v>523</v>
      </c>
      <c r="T385" s="63" t="s">
        <v>524</v>
      </c>
      <c r="U385" s="63" t="s">
        <v>525</v>
      </c>
      <c r="V385" s="63" t="s">
        <v>565</v>
      </c>
      <c r="W385" s="63" t="s">
        <v>566</v>
      </c>
      <c r="X385" s="63" t="s">
        <v>664</v>
      </c>
      <c r="Y385" s="63">
        <v>154920591</v>
      </c>
      <c r="Z385" s="63">
        <v>0</v>
      </c>
      <c r="AA385" s="63">
        <v>154920591</v>
      </c>
      <c r="AB385" s="64">
        <v>42901</v>
      </c>
      <c r="AC385" s="64">
        <v>42976</v>
      </c>
      <c r="AD385" s="64">
        <v>43440.863749999997</v>
      </c>
      <c r="AE385" s="63" t="s">
        <v>701</v>
      </c>
      <c r="AF385" s="63" t="s">
        <v>1876</v>
      </c>
      <c r="AG385" s="63" t="s">
        <v>133</v>
      </c>
      <c r="AH385" s="64">
        <v>44281.759722222225</v>
      </c>
      <c r="AI385" s="64">
        <v>44291.757106481484</v>
      </c>
      <c r="AJ385" s="64" t="s">
        <v>486</v>
      </c>
      <c r="AK385" s="27"/>
      <c r="AL385" s="27"/>
      <c r="AM385" s="24" t="str">
        <f>IF(AG385="","",IFERROR(VLOOKUP($AG385,Listas!$C$1:$D$1000,2,0),"No existe"))</f>
        <v>ACTUACIONES</v>
      </c>
      <c r="AN385" s="3">
        <f>IF(OR(AH385="",AI385=""),0,NETWORKDAYS.INTL(AH385,AI385,1,Listas!$A$2:$A$19)-1)</f>
        <v>4</v>
      </c>
      <c r="AO385" s="16" t="str">
        <f>IF(OR(AM385="",AM385="No existe"),"No",IF(AN385&gt;=VLOOKUP(AM385,Tabla!$C$5:$I$23,7,0),"Si","No"))</f>
        <v>Si</v>
      </c>
      <c r="AP385" s="3">
        <f>IF(OR(AM385="",AM385="No existe"),0,IF(AN385=0,0,IF(AN385&gt;=VLOOKUP(AM385,Tabla!$C$5:$I$23,7,0),AN385-VLOOKUP(AM385,Tabla!$C$5:$I$23,7,0),0)+1))</f>
        <v>2</v>
      </c>
      <c r="AQ385" s="4">
        <f t="shared" si="46"/>
        <v>0</v>
      </c>
      <c r="AR385" s="4">
        <f t="shared" si="47"/>
        <v>0</v>
      </c>
      <c r="AS385" s="4">
        <f t="shared" si="48"/>
        <v>0</v>
      </c>
      <c r="AT385" s="4">
        <f t="shared" si="49"/>
        <v>0</v>
      </c>
      <c r="AU385" s="4">
        <f t="shared" si="50"/>
        <v>0</v>
      </c>
      <c r="AV385" s="4">
        <f t="shared" si="51"/>
        <v>0</v>
      </c>
      <c r="AW385" s="4"/>
      <c r="AX385" s="4"/>
      <c r="AY385" s="4">
        <f t="shared" si="52"/>
        <v>0</v>
      </c>
      <c r="AZ385" s="5">
        <v>37080</v>
      </c>
      <c r="BA385" s="6">
        <f t="shared" si="53"/>
        <v>0</v>
      </c>
      <c r="BB385" s="3">
        <f>IF(OR(AM385="",AM385="No existe"),0,IF(AP385&lt;=VLOOKUP(AM385,Tabla!$C$5:$I$23,2,0),1,2))</f>
        <v>1</v>
      </c>
    </row>
    <row r="386" spans="1:54" ht="15.75" hidden="1">
      <c r="A386" s="13">
        <f t="shared" si="54"/>
        <v>381</v>
      </c>
      <c r="B386" s="62" t="s">
        <v>2018</v>
      </c>
      <c r="C386" s="63" t="s">
        <v>2019</v>
      </c>
      <c r="D386" s="63" t="s">
        <v>384</v>
      </c>
      <c r="E386" s="63" t="s">
        <v>2020</v>
      </c>
      <c r="F386" s="63" t="s">
        <v>2021</v>
      </c>
      <c r="G386" s="63">
        <v>66736</v>
      </c>
      <c r="H386" s="63" t="s">
        <v>486</v>
      </c>
      <c r="I386" s="63" t="s">
        <v>385</v>
      </c>
      <c r="J386" s="63" t="s">
        <v>530</v>
      </c>
      <c r="K386" s="63" t="s">
        <v>486</v>
      </c>
      <c r="L386" s="63" t="s">
        <v>2021</v>
      </c>
      <c r="M386" s="63" t="s">
        <v>764</v>
      </c>
      <c r="N386" s="63" t="s">
        <v>765</v>
      </c>
      <c r="O386" s="63" t="s">
        <v>2022</v>
      </c>
      <c r="P386" s="63" t="s">
        <v>2023</v>
      </c>
      <c r="Q386" s="63">
        <v>1</v>
      </c>
      <c r="R386" s="63" t="s">
        <v>780</v>
      </c>
      <c r="S386" s="63" t="s">
        <v>523</v>
      </c>
      <c r="T386" s="63" t="s">
        <v>524</v>
      </c>
      <c r="U386" s="63" t="s">
        <v>525</v>
      </c>
      <c r="V386" s="63" t="s">
        <v>526</v>
      </c>
      <c r="W386" s="63" t="s">
        <v>544</v>
      </c>
      <c r="X386" s="63" t="s">
        <v>530</v>
      </c>
      <c r="Y386" s="63">
        <v>10353403</v>
      </c>
      <c r="Z386" s="63" t="s">
        <v>486</v>
      </c>
      <c r="AA386" s="63">
        <v>10353403</v>
      </c>
      <c r="AB386" s="64">
        <v>43900</v>
      </c>
      <c r="AC386" s="64">
        <v>44074</v>
      </c>
      <c r="AD386" s="64">
        <v>44092.432812500003</v>
      </c>
      <c r="AE386" s="63" t="s">
        <v>1407</v>
      </c>
      <c r="AF386" s="63" t="s">
        <v>596</v>
      </c>
      <c r="AG386" s="63" t="s">
        <v>45</v>
      </c>
      <c r="AH386" s="64">
        <v>44281.746527777781</v>
      </c>
      <c r="AI386" s="64">
        <v>44284.744849537034</v>
      </c>
      <c r="AJ386" s="64" t="s">
        <v>486</v>
      </c>
      <c r="AK386" s="27"/>
      <c r="AL386" s="27"/>
      <c r="AM386" s="24" t="str">
        <f>IF(AG386="","",IFERROR(VLOOKUP($AG386,Listas!$C$1:$D$1000,2,0),"No existe"))</f>
        <v>ACTUACIONES</v>
      </c>
      <c r="AN386" s="3">
        <f>IF(OR(AH386="",AI386=""),0,NETWORKDAYS.INTL(AH386,AI386,1,Listas!$A$2:$A$19)-1)</f>
        <v>1</v>
      </c>
      <c r="AO386" s="16" t="str">
        <f>IF(OR(AM386="",AM386="No existe"),"No",IF(AN386&gt;=VLOOKUP(AM386,Tabla!$C$5:$I$23,7,0),"Si","No"))</f>
        <v>No</v>
      </c>
      <c r="AP386" s="3">
        <f>IF(OR(AM386="",AM386="No existe"),0,IF(AN386=0,0,IF(AN386&gt;=VLOOKUP(AM386,Tabla!$C$5:$I$23,7,0),AN386-VLOOKUP(AM386,Tabla!$C$5:$I$23,7,0),0)+1))</f>
        <v>1</v>
      </c>
      <c r="AQ386" s="4">
        <f t="shared" si="46"/>
        <v>0</v>
      </c>
      <c r="AR386" s="4">
        <f t="shared" si="47"/>
        <v>0</v>
      </c>
      <c r="AS386" s="4">
        <f t="shared" si="48"/>
        <v>0</v>
      </c>
      <c r="AT386" s="4">
        <f t="shared" si="49"/>
        <v>0</v>
      </c>
      <c r="AU386" s="4">
        <f t="shared" si="50"/>
        <v>0</v>
      </c>
      <c r="AV386" s="4">
        <f t="shared" si="51"/>
        <v>0</v>
      </c>
      <c r="AW386" s="4"/>
      <c r="AX386" s="4"/>
      <c r="AY386" s="4">
        <f t="shared" si="52"/>
        <v>0</v>
      </c>
      <c r="AZ386" s="5">
        <v>37080</v>
      </c>
      <c r="BA386" s="6">
        <f t="shared" si="53"/>
        <v>0</v>
      </c>
      <c r="BB386" s="3">
        <f>IF(OR(AM386="",AM386="No existe"),0,IF(AP386&lt;=VLOOKUP(AM386,Tabla!$C$5:$I$23,2,0),1,2))</f>
        <v>1</v>
      </c>
    </row>
    <row r="387" spans="1:54" ht="15.75" hidden="1">
      <c r="A387" s="13">
        <f t="shared" si="54"/>
        <v>382</v>
      </c>
      <c r="B387" s="62" t="s">
        <v>2369</v>
      </c>
      <c r="C387" s="63" t="s">
        <v>2370</v>
      </c>
      <c r="D387" s="63" t="s">
        <v>384</v>
      </c>
      <c r="E387" s="63" t="s">
        <v>2371</v>
      </c>
      <c r="F387" s="63" t="s">
        <v>2372</v>
      </c>
      <c r="G387" s="63">
        <v>35679</v>
      </c>
      <c r="H387" s="63" t="s">
        <v>486</v>
      </c>
      <c r="I387" s="63" t="s">
        <v>1781</v>
      </c>
      <c r="J387" s="63" t="s">
        <v>577</v>
      </c>
      <c r="K387" s="63" t="s">
        <v>578</v>
      </c>
      <c r="L387" s="63" t="s">
        <v>2372</v>
      </c>
      <c r="M387" s="63" t="s">
        <v>2373</v>
      </c>
      <c r="N387" s="63" t="s">
        <v>2374</v>
      </c>
      <c r="O387" s="63" t="s">
        <v>2375</v>
      </c>
      <c r="P387" s="63" t="s">
        <v>2376</v>
      </c>
      <c r="Q387" s="63">
        <v>2</v>
      </c>
      <c r="R387" s="63" t="s">
        <v>2377</v>
      </c>
      <c r="S387" s="63" t="s">
        <v>523</v>
      </c>
      <c r="T387" s="63" t="s">
        <v>524</v>
      </c>
      <c r="U387" s="63" t="s">
        <v>525</v>
      </c>
      <c r="V387" s="63" t="s">
        <v>565</v>
      </c>
      <c r="W387" s="63" t="s">
        <v>566</v>
      </c>
      <c r="X387" s="63" t="s">
        <v>577</v>
      </c>
      <c r="Y387" s="63">
        <v>739423</v>
      </c>
      <c r="Z387" s="63">
        <v>0</v>
      </c>
      <c r="AA387" s="63">
        <v>739423</v>
      </c>
      <c r="AB387" s="64">
        <v>43496</v>
      </c>
      <c r="AC387" s="64">
        <v>43665</v>
      </c>
      <c r="AD387" s="64">
        <v>43693.747233796297</v>
      </c>
      <c r="AE387" s="63" t="s">
        <v>2378</v>
      </c>
      <c r="AF387" s="63" t="s">
        <v>596</v>
      </c>
      <c r="AG387" s="63" t="s">
        <v>529</v>
      </c>
      <c r="AH387" s="64">
        <v>44281.736805555556</v>
      </c>
      <c r="AI387" s="64">
        <v>44284.7346875</v>
      </c>
      <c r="AJ387" s="64" t="s">
        <v>486</v>
      </c>
      <c r="AK387" s="27"/>
      <c r="AL387" s="27"/>
      <c r="AM387" s="24" t="str">
        <f>IF(AG387="","",IFERROR(VLOOKUP($AG387,Listas!$C$1:$D$1000,2,0),"No existe"))</f>
        <v>No existe</v>
      </c>
      <c r="AN387" s="3">
        <f>IF(OR(AH387="",AI387=""),0,NETWORKDAYS.INTL(AH387,AI387,1,Listas!$A$2:$A$19)-1)</f>
        <v>1</v>
      </c>
      <c r="AO387" s="16" t="str">
        <f>IF(OR(AM387="",AM387="No existe"),"No",IF(AN387&gt;=VLOOKUP(AM387,Tabla!$C$5:$I$23,7,0),"Si","No"))</f>
        <v>No</v>
      </c>
      <c r="AP387" s="3">
        <f>IF(OR(AM387="",AM387="No existe"),0,IF(AN387=0,0,IF(AN387&gt;=VLOOKUP(AM387,Tabla!$C$5:$I$23,7,0),AN387-VLOOKUP(AM387,Tabla!$C$5:$I$23,7,0),0)+1))</f>
        <v>0</v>
      </c>
      <c r="AQ387" s="4">
        <f t="shared" si="46"/>
        <v>0</v>
      </c>
      <c r="AR387" s="4">
        <f t="shared" si="47"/>
        <v>0</v>
      </c>
      <c r="AS387" s="4">
        <f t="shared" si="48"/>
        <v>0</v>
      </c>
      <c r="AT387" s="4">
        <f t="shared" si="49"/>
        <v>0</v>
      </c>
      <c r="AU387" s="4">
        <f t="shared" si="50"/>
        <v>0</v>
      </c>
      <c r="AV387" s="4">
        <f t="shared" si="51"/>
        <v>0</v>
      </c>
      <c r="AW387" s="4"/>
      <c r="AX387" s="4"/>
      <c r="AY387" s="4">
        <f t="shared" si="52"/>
        <v>0</v>
      </c>
      <c r="AZ387" s="5">
        <v>37080</v>
      </c>
      <c r="BA387" s="6">
        <f t="shared" si="53"/>
        <v>0</v>
      </c>
      <c r="BB387" s="3">
        <f>IF(OR(AM387="",AM387="No existe"),0,IF(AP387&lt;=VLOOKUP(AM387,Tabla!$C$5:$I$23,2,0),1,2))</f>
        <v>0</v>
      </c>
    </row>
    <row r="388" spans="1:54" ht="15.75" hidden="1">
      <c r="A388" s="13">
        <f t="shared" si="54"/>
        <v>383</v>
      </c>
      <c r="B388" s="62" t="s">
        <v>1320</v>
      </c>
      <c r="C388" s="63" t="s">
        <v>1321</v>
      </c>
      <c r="D388" s="63" t="s">
        <v>384</v>
      </c>
      <c r="E388" s="63" t="s">
        <v>1322</v>
      </c>
      <c r="F388" s="63" t="s">
        <v>1323</v>
      </c>
      <c r="G388" s="63">
        <v>21764</v>
      </c>
      <c r="H388" s="63" t="s">
        <v>486</v>
      </c>
      <c r="I388" s="63" t="s">
        <v>385</v>
      </c>
      <c r="J388" s="63" t="s">
        <v>537</v>
      </c>
      <c r="K388" s="63" t="s">
        <v>538</v>
      </c>
      <c r="L388" s="63" t="s">
        <v>1323</v>
      </c>
      <c r="M388" s="63" t="s">
        <v>1324</v>
      </c>
      <c r="N388" s="63" t="s">
        <v>1325</v>
      </c>
      <c r="O388" s="63" t="s">
        <v>1324</v>
      </c>
      <c r="P388" s="63" t="s">
        <v>1325</v>
      </c>
      <c r="Q388" s="63">
        <v>1</v>
      </c>
      <c r="R388" s="63" t="s">
        <v>547</v>
      </c>
      <c r="S388" s="63" t="s">
        <v>523</v>
      </c>
      <c r="T388" s="63" t="s">
        <v>524</v>
      </c>
      <c r="U388" s="63" t="s">
        <v>525</v>
      </c>
      <c r="V388" s="63" t="s">
        <v>526</v>
      </c>
      <c r="W388" s="63" t="s">
        <v>544</v>
      </c>
      <c r="X388" s="63" t="s">
        <v>537</v>
      </c>
      <c r="Y388" s="63">
        <v>84530470</v>
      </c>
      <c r="Z388" s="63">
        <v>81685260</v>
      </c>
      <c r="AA388" s="63">
        <v>84530470</v>
      </c>
      <c r="AB388" s="64">
        <v>43314</v>
      </c>
      <c r="AC388" s="64">
        <v>43341</v>
      </c>
      <c r="AD388" s="64">
        <v>43501.731828703705</v>
      </c>
      <c r="AE388" s="63" t="s">
        <v>706</v>
      </c>
      <c r="AF388" s="63" t="s">
        <v>689</v>
      </c>
      <c r="AG388" s="63" t="s">
        <v>529</v>
      </c>
      <c r="AH388" s="64">
        <v>44281.73333333333</v>
      </c>
      <c r="AI388" s="64">
        <v>44284.731388888889</v>
      </c>
      <c r="AJ388" s="64" t="s">
        <v>486</v>
      </c>
      <c r="AK388" s="27"/>
      <c r="AL388" s="27"/>
      <c r="AM388" s="24" t="str">
        <f>IF(AG388="","",IFERROR(VLOOKUP($AG388,Listas!$C$1:$D$1000,2,0),"No existe"))</f>
        <v>No existe</v>
      </c>
      <c r="AN388" s="3">
        <f>IF(OR(AH388="",AI388=""),0,NETWORKDAYS.INTL(AH388,AI388,1,Listas!$A$2:$A$19)-1)</f>
        <v>1</v>
      </c>
      <c r="AO388" s="16" t="str">
        <f>IF(OR(AM388="",AM388="No existe"),"No",IF(AN388&gt;=VLOOKUP(AM388,Tabla!$C$5:$I$23,7,0),"Si","No"))</f>
        <v>No</v>
      </c>
      <c r="AP388" s="3">
        <f>IF(OR(AM388="",AM388="No existe"),0,IF(AN388=0,0,IF(AN388&gt;=VLOOKUP(AM388,Tabla!$C$5:$I$23,7,0),AN388-VLOOKUP(AM388,Tabla!$C$5:$I$23,7,0),0)+1))</f>
        <v>0</v>
      </c>
      <c r="AQ388" s="4">
        <f t="shared" si="46"/>
        <v>0</v>
      </c>
      <c r="AR388" s="4">
        <f t="shared" si="47"/>
        <v>0</v>
      </c>
      <c r="AS388" s="4">
        <f t="shared" si="48"/>
        <v>0</v>
      </c>
      <c r="AT388" s="4">
        <f t="shared" si="49"/>
        <v>0</v>
      </c>
      <c r="AU388" s="4">
        <f t="shared" si="50"/>
        <v>0</v>
      </c>
      <c r="AV388" s="4">
        <f t="shared" si="51"/>
        <v>0</v>
      </c>
      <c r="AW388" s="4"/>
      <c r="AX388" s="4"/>
      <c r="AY388" s="4">
        <f t="shared" si="52"/>
        <v>0</v>
      </c>
      <c r="AZ388" s="5">
        <v>37080</v>
      </c>
      <c r="BA388" s="6">
        <f t="shared" si="53"/>
        <v>0</v>
      </c>
      <c r="BB388" s="3">
        <f>IF(OR(AM388="",AM388="No existe"),0,IF(AP388&lt;=VLOOKUP(AM388,Tabla!$C$5:$I$23,2,0),1,2))</f>
        <v>0</v>
      </c>
    </row>
    <row r="389" spans="1:54" ht="15.75" hidden="1">
      <c r="A389" s="13">
        <f t="shared" si="54"/>
        <v>384</v>
      </c>
      <c r="B389" s="62" t="s">
        <v>1078</v>
      </c>
      <c r="C389" s="63" t="s">
        <v>1860</v>
      </c>
      <c r="D389" s="63" t="s">
        <v>384</v>
      </c>
      <c r="E389" s="63" t="s">
        <v>1079</v>
      </c>
      <c r="F389" s="63" t="s">
        <v>1080</v>
      </c>
      <c r="G389" s="63">
        <v>69666</v>
      </c>
      <c r="H389" s="63" t="s">
        <v>486</v>
      </c>
      <c r="I389" s="63" t="s">
        <v>385</v>
      </c>
      <c r="J389" s="63" t="s">
        <v>542</v>
      </c>
      <c r="K389" s="63" t="s">
        <v>591</v>
      </c>
      <c r="L389" s="63" t="s">
        <v>1080</v>
      </c>
      <c r="M389" s="63" t="s">
        <v>1081</v>
      </c>
      <c r="N389" s="63" t="s">
        <v>1082</v>
      </c>
      <c r="O389" s="63" t="s">
        <v>1081</v>
      </c>
      <c r="P389" s="63" t="s">
        <v>1082</v>
      </c>
      <c r="Q389" s="63">
        <v>1</v>
      </c>
      <c r="R389" s="63" t="s">
        <v>1083</v>
      </c>
      <c r="S389" s="63" t="s">
        <v>523</v>
      </c>
      <c r="T389" s="63" t="s">
        <v>524</v>
      </c>
      <c r="U389" s="63" t="s">
        <v>525</v>
      </c>
      <c r="V389" s="63" t="s">
        <v>542</v>
      </c>
      <c r="W389" s="63" t="s">
        <v>544</v>
      </c>
      <c r="X389" s="63" t="s">
        <v>542</v>
      </c>
      <c r="Y389" s="63" t="s">
        <v>486</v>
      </c>
      <c r="Z389" s="63" t="s">
        <v>486</v>
      </c>
      <c r="AA389" s="63" t="s">
        <v>486</v>
      </c>
      <c r="AB389" s="64">
        <v>44102</v>
      </c>
      <c r="AC389" s="64">
        <v>44238</v>
      </c>
      <c r="AD389" s="64">
        <v>44242.594201388885</v>
      </c>
      <c r="AE389" s="63" t="s">
        <v>834</v>
      </c>
      <c r="AF389" s="63" t="s">
        <v>596</v>
      </c>
      <c r="AG389" s="63" t="s">
        <v>67</v>
      </c>
      <c r="AH389" s="64">
        <v>44281.672314814816</v>
      </c>
      <c r="AI389" s="64">
        <v>44281.66983796296</v>
      </c>
      <c r="AJ389" s="64">
        <v>44281.856944444444</v>
      </c>
      <c r="AK389" s="27"/>
      <c r="AL389" s="27"/>
      <c r="AM389" s="24" t="str">
        <f>IF(AG389="","",IFERROR(VLOOKUP($AG389,Listas!$C$1:$D$1000,2,0),"No existe"))</f>
        <v>CONTESTACIÓN_DE_DEMANDAS</v>
      </c>
      <c r="AN389" s="3">
        <f>IF(OR(AH389="",AI389=""),0,NETWORKDAYS.INTL(AH389,AI389,1,Listas!$A$2:$A$19)-1)</f>
        <v>0</v>
      </c>
      <c r="AO389" s="16" t="str">
        <f>IF(OR(AM389="",AM389="No existe"),"No",IF(AN389&gt;=VLOOKUP(AM389,Tabla!$C$5:$I$23,7,0),"Si","No"))</f>
        <v>No</v>
      </c>
      <c r="AP389" s="3">
        <f>IF(OR(AM389="",AM389="No existe"),0,IF(AN389=0,0,IF(AN389&gt;=VLOOKUP(AM389,Tabla!$C$5:$I$23,7,0),AN389-VLOOKUP(AM389,Tabla!$C$5:$I$23,7,0),0)+1))</f>
        <v>0</v>
      </c>
      <c r="AQ389" s="4">
        <f t="shared" si="46"/>
        <v>0</v>
      </c>
      <c r="AR389" s="4">
        <f t="shared" si="47"/>
        <v>0</v>
      </c>
      <c r="AS389" s="4">
        <f t="shared" si="48"/>
        <v>0</v>
      </c>
      <c r="AT389" s="4">
        <f t="shared" si="49"/>
        <v>0</v>
      </c>
      <c r="AU389" s="4">
        <f t="shared" si="50"/>
        <v>0</v>
      </c>
      <c r="AV389" s="4">
        <f t="shared" si="51"/>
        <v>0</v>
      </c>
      <c r="AW389" s="4"/>
      <c r="AX389" s="4"/>
      <c r="AY389" s="4">
        <f t="shared" si="52"/>
        <v>0</v>
      </c>
      <c r="AZ389" s="5">
        <v>37080</v>
      </c>
      <c r="BA389" s="6">
        <f t="shared" si="53"/>
        <v>0</v>
      </c>
      <c r="BB389" s="3">
        <f>IF(OR(AM389="",AM389="No existe"),0,IF(AP389&lt;=VLOOKUP(AM389,Tabla!$C$5:$I$23,2,0),1,2))</f>
        <v>1</v>
      </c>
    </row>
    <row r="390" spans="1:54" ht="15.75" hidden="1">
      <c r="A390" s="13">
        <f t="shared" si="54"/>
        <v>385</v>
      </c>
      <c r="B390" s="62" t="s">
        <v>2379</v>
      </c>
      <c r="C390" s="63" t="s">
        <v>2380</v>
      </c>
      <c r="D390" s="63" t="s">
        <v>394</v>
      </c>
      <c r="E390" s="63" t="s">
        <v>2381</v>
      </c>
      <c r="F390" s="63" t="s">
        <v>2382</v>
      </c>
      <c r="G390" s="63">
        <v>37012</v>
      </c>
      <c r="H390" s="63" t="s">
        <v>486</v>
      </c>
      <c r="I390" s="63" t="s">
        <v>394</v>
      </c>
      <c r="J390" s="63" t="s">
        <v>682</v>
      </c>
      <c r="K390" s="63" t="s">
        <v>486</v>
      </c>
      <c r="L390" s="63" t="s">
        <v>2382</v>
      </c>
      <c r="M390" s="63" t="s">
        <v>2383</v>
      </c>
      <c r="N390" s="63" t="s">
        <v>2384</v>
      </c>
      <c r="O390" s="63" t="s">
        <v>2383</v>
      </c>
      <c r="P390" s="63" t="s">
        <v>2384</v>
      </c>
      <c r="Q390" s="63">
        <v>1</v>
      </c>
      <c r="R390" s="63" t="s">
        <v>2385</v>
      </c>
      <c r="S390" s="63" t="s">
        <v>523</v>
      </c>
      <c r="T390" s="63" t="s">
        <v>524</v>
      </c>
      <c r="U390" s="63" t="s">
        <v>525</v>
      </c>
      <c r="V390" s="63" t="s">
        <v>565</v>
      </c>
      <c r="W390" s="63" t="s">
        <v>566</v>
      </c>
      <c r="X390" s="63" t="s">
        <v>682</v>
      </c>
      <c r="Y390" s="63">
        <v>256919288</v>
      </c>
      <c r="Z390" s="63" t="s">
        <v>486</v>
      </c>
      <c r="AA390" s="63">
        <v>256919288</v>
      </c>
      <c r="AB390" s="64">
        <v>42107</v>
      </c>
      <c r="AC390" s="64">
        <v>42135</v>
      </c>
      <c r="AD390" s="64">
        <v>43738.820081018515</v>
      </c>
      <c r="AE390" s="63" t="s">
        <v>545</v>
      </c>
      <c r="AF390" s="63" t="s">
        <v>535</v>
      </c>
      <c r="AG390" s="63" t="s">
        <v>333</v>
      </c>
      <c r="AH390" s="64">
        <v>44281.601354166669</v>
      </c>
      <c r="AI390" s="64">
        <v>44281.598969907405</v>
      </c>
      <c r="AJ390" s="64" t="s">
        <v>486</v>
      </c>
      <c r="AK390" s="27"/>
      <c r="AL390" s="27"/>
      <c r="AM390" s="24" t="str">
        <f>IF(AG390="","",IFERROR(VLOOKUP($AG390,Listas!$C$1:$D$1000,2,0),"No existe"))</f>
        <v>ACTUACIONES</v>
      </c>
      <c r="AN390" s="3">
        <f>IF(OR(AH390="",AI390=""),0,NETWORKDAYS.INTL(AH390,AI390,1,Listas!$A$2:$A$19)-1)</f>
        <v>0</v>
      </c>
      <c r="AO390" s="16" t="str">
        <f>IF(OR(AM390="",AM390="No existe"),"No",IF(AN390&gt;=VLOOKUP(AM390,Tabla!$C$5:$I$23,7,0),"Si","No"))</f>
        <v>No</v>
      </c>
      <c r="AP390" s="3">
        <f>IF(OR(AM390="",AM390="No existe"),0,IF(AN390=0,0,IF(AN390&gt;=VLOOKUP(AM390,Tabla!$C$5:$I$23,7,0),AN390-VLOOKUP(AM390,Tabla!$C$5:$I$23,7,0),0)+1))</f>
        <v>0</v>
      </c>
      <c r="AQ390" s="4">
        <f t="shared" si="46"/>
        <v>0</v>
      </c>
      <c r="AR390" s="4">
        <f t="shared" si="47"/>
        <v>0</v>
      </c>
      <c r="AS390" s="4">
        <f t="shared" si="48"/>
        <v>0</v>
      </c>
      <c r="AT390" s="4">
        <f t="shared" si="49"/>
        <v>0</v>
      </c>
      <c r="AU390" s="4">
        <f t="shared" si="50"/>
        <v>0</v>
      </c>
      <c r="AV390" s="4">
        <f t="shared" si="51"/>
        <v>0</v>
      </c>
      <c r="AW390" s="4"/>
      <c r="AX390" s="4"/>
      <c r="AY390" s="4">
        <f t="shared" si="52"/>
        <v>0</v>
      </c>
      <c r="AZ390" s="5">
        <v>37080</v>
      </c>
      <c r="BA390" s="6">
        <f t="shared" si="53"/>
        <v>0</v>
      </c>
      <c r="BB390" s="3">
        <f>IF(OR(AM390="",AM390="No existe"),0,IF(AP390&lt;=VLOOKUP(AM390,Tabla!$C$5:$I$23,2,0),1,2))</f>
        <v>1</v>
      </c>
    </row>
    <row r="391" spans="1:54" ht="15.75" hidden="1">
      <c r="A391" s="13">
        <f t="shared" si="54"/>
        <v>386</v>
      </c>
      <c r="B391" s="62" t="s">
        <v>1977</v>
      </c>
      <c r="C391" s="63" t="s">
        <v>1978</v>
      </c>
      <c r="D391" s="63" t="s">
        <v>394</v>
      </c>
      <c r="E391" s="63" t="s">
        <v>1979</v>
      </c>
      <c r="F391" s="63" t="s">
        <v>1980</v>
      </c>
      <c r="G391" s="63">
        <v>37095</v>
      </c>
      <c r="H391" s="63" t="s">
        <v>486</v>
      </c>
      <c r="I391" s="63" t="s">
        <v>394</v>
      </c>
      <c r="J391" s="63" t="s">
        <v>1981</v>
      </c>
      <c r="K391" s="63" t="s">
        <v>486</v>
      </c>
      <c r="L391" s="63" t="s">
        <v>1980</v>
      </c>
      <c r="M391" s="63" t="s">
        <v>1982</v>
      </c>
      <c r="N391" s="63" t="s">
        <v>1983</v>
      </c>
      <c r="O391" s="63" t="s">
        <v>1982</v>
      </c>
      <c r="P391" s="63" t="s">
        <v>1983</v>
      </c>
      <c r="Q391" s="63">
        <v>1</v>
      </c>
      <c r="R391" s="63" t="s">
        <v>1984</v>
      </c>
      <c r="S391" s="63" t="s">
        <v>523</v>
      </c>
      <c r="T391" s="63" t="s">
        <v>524</v>
      </c>
      <c r="U391" s="63" t="s">
        <v>525</v>
      </c>
      <c r="V391" s="63" t="s">
        <v>565</v>
      </c>
      <c r="W391" s="63" t="s">
        <v>566</v>
      </c>
      <c r="X391" s="63" t="s">
        <v>1981</v>
      </c>
      <c r="Y391" s="63">
        <v>64435000</v>
      </c>
      <c r="Z391" s="63" t="s">
        <v>486</v>
      </c>
      <c r="AA391" s="63">
        <v>64435000</v>
      </c>
      <c r="AB391" s="64">
        <v>42040</v>
      </c>
      <c r="AC391" s="64">
        <v>42068</v>
      </c>
      <c r="AD391" s="64">
        <v>43738.826423611114</v>
      </c>
      <c r="AE391" s="63" t="s">
        <v>545</v>
      </c>
      <c r="AF391" s="63" t="s">
        <v>535</v>
      </c>
      <c r="AG391" s="63" t="s">
        <v>333</v>
      </c>
      <c r="AH391" s="64">
        <v>44281.592013888891</v>
      </c>
      <c r="AI391" s="64">
        <v>44281.589537037034</v>
      </c>
      <c r="AJ391" s="64" t="s">
        <v>486</v>
      </c>
      <c r="AK391" s="27"/>
      <c r="AL391" s="27"/>
      <c r="AM391" s="24" t="str">
        <f>IF(AG391="","",IFERROR(VLOOKUP($AG391,Listas!$C$1:$D$1000,2,0),"No existe"))</f>
        <v>ACTUACIONES</v>
      </c>
      <c r="AN391" s="3">
        <f>IF(OR(AH391="",AI391=""),0,NETWORKDAYS.INTL(AH391,AI391,1,Listas!$A$2:$A$19)-1)</f>
        <v>0</v>
      </c>
      <c r="AO391" s="16" t="str">
        <f>IF(OR(AM391="",AM391="No existe"),"No",IF(AN391&gt;=VLOOKUP(AM391,Tabla!$C$5:$I$23,7,0),"Si","No"))</f>
        <v>No</v>
      </c>
      <c r="AP391" s="3">
        <f>IF(OR(AM391="",AM391="No existe"),0,IF(AN391=0,0,IF(AN391&gt;=VLOOKUP(AM391,Tabla!$C$5:$I$23,7,0),AN391-VLOOKUP(AM391,Tabla!$C$5:$I$23,7,0),0)+1))</f>
        <v>0</v>
      </c>
      <c r="AQ391" s="4">
        <f t="shared" ref="AQ391:AQ454" si="55">IF(AND(AM391="Liquidación del credito",AP391&gt;=1,AP391&lt;2),0.2%,IF(AND(AM391="Liquidación del credito",AP391&gt;=2),0.5%,0))</f>
        <v>0</v>
      </c>
      <c r="AR391" s="4">
        <f t="shared" ref="AR391:AR454" si="56">IF(AND(AM391="Genérica",AP391&gt;=3,AP391&lt;7),2%,IF(AND(AM391="Genérica",AP391&gt;=7),5%,0))</f>
        <v>0</v>
      </c>
      <c r="AS391" s="4">
        <f t="shared" ref="AS391:AS454" si="57">IF(AND(AM391="Sentencia",AP391&gt;=2,AP391&lt;=5),3%,IF(AND(AM391="Sentencia",AP391&gt;=6),6%,0))</f>
        <v>0</v>
      </c>
      <c r="AT391" s="4">
        <f t="shared" ref="AT391:AT454" si="58">IF(OR(AK391="SI",AK391=""),0,IF(AND(AK391="NO",OR(AG391="EXCEPCIONES DE FONDO O MERITO",AG391="PRESENTACION DE RECURSO DE APELACION CONTRA SENTENCIA",AG391="CONTESTACION DE LA DEMANDA",AG391="PRESENTACION DE EXCEPCIONES PREVIAS"),$AK$4=1),20%,IF(AND(AK391="NO",OR(AG391="EXCEPCIONES DE FONDO O MERITO",AG391="PRESENTACION DE RECURSO DE APELACION CONTRA SENTENCIA",AG391="CONTESTACION DE LA DEMANDA",AG391="PRESENTACION DE EXCEPCIONES PREVIAS"),$AK$4&gt;1),30%,0)))</f>
        <v>0</v>
      </c>
      <c r="AU391" s="4">
        <f t="shared" ref="AU391:AU454" si="59">IF(OR(AK391="SI",AK391=""),0,IF(AND(AK391="NO",(IFERROR(SEARCH("AUDIENCIA",AG391,1),0))&gt;0,$AK$4=1),5%,IF(AND(AK391="NO",(IFERROR(SEARCH("AUDIENCIA",AG391,1),0))&gt;0,$AK$4&gt;1),10%,0)))</f>
        <v>0</v>
      </c>
      <c r="AV391" s="4">
        <f t="shared" ref="AV391:AV454" si="60">IF(OR(AK391="SI",AK391=""),0,IF(AND(AK391="NO",AG391="PRESENTACION DE LA DEMANDA DE RECONVENCION"),2%,0))</f>
        <v>0</v>
      </c>
      <c r="AW391" s="4"/>
      <c r="AX391" s="4"/>
      <c r="AY391" s="4">
        <f t="shared" ref="AY391:AY454" si="61">SUM(AQ391:AX391)</f>
        <v>0</v>
      </c>
      <c r="AZ391" s="5">
        <v>37080</v>
      </c>
      <c r="BA391" s="6">
        <f t="shared" ref="BA391:BA454" si="62">ROUND(AY391*AZ391,0)</f>
        <v>0</v>
      </c>
      <c r="BB391" s="3">
        <f>IF(OR(AM391="",AM391="No existe"),0,IF(AP391&lt;=VLOOKUP(AM391,Tabla!$C$5:$I$23,2,0),1,2))</f>
        <v>1</v>
      </c>
    </row>
    <row r="392" spans="1:54" ht="15.75" hidden="1">
      <c r="A392" s="13">
        <f t="shared" ref="A392:A455" si="63">+A391+1</f>
        <v>387</v>
      </c>
      <c r="B392" s="62" t="s">
        <v>2386</v>
      </c>
      <c r="C392" s="63" t="s">
        <v>2387</v>
      </c>
      <c r="D392" s="63" t="s">
        <v>385</v>
      </c>
      <c r="E392" s="63" t="s">
        <v>2388</v>
      </c>
      <c r="F392" s="63" t="s">
        <v>2389</v>
      </c>
      <c r="G392" s="63">
        <v>17778</v>
      </c>
      <c r="H392" s="63" t="s">
        <v>486</v>
      </c>
      <c r="I392" s="63" t="s">
        <v>710</v>
      </c>
      <c r="J392" s="63" t="s">
        <v>546</v>
      </c>
      <c r="K392" s="63" t="s">
        <v>883</v>
      </c>
      <c r="L392" s="63" t="s">
        <v>2389</v>
      </c>
      <c r="M392" s="63" t="s">
        <v>2390</v>
      </c>
      <c r="N392" s="63" t="s">
        <v>2391</v>
      </c>
      <c r="O392" s="63" t="s">
        <v>2390</v>
      </c>
      <c r="P392" s="63" t="s">
        <v>2391</v>
      </c>
      <c r="Q392" s="63">
        <v>1</v>
      </c>
      <c r="R392" s="63" t="s">
        <v>1245</v>
      </c>
      <c r="S392" s="63" t="s">
        <v>523</v>
      </c>
      <c r="T392" s="63" t="s">
        <v>524</v>
      </c>
      <c r="U392" s="63" t="s">
        <v>525</v>
      </c>
      <c r="V392" s="63" t="s">
        <v>565</v>
      </c>
      <c r="W392" s="63" t="s">
        <v>566</v>
      </c>
      <c r="X392" s="63" t="s">
        <v>546</v>
      </c>
      <c r="Y392" s="63">
        <v>13781942</v>
      </c>
      <c r="Z392" s="63" t="s">
        <v>486</v>
      </c>
      <c r="AA392" s="63">
        <v>13781942</v>
      </c>
      <c r="AB392" s="64">
        <v>42286</v>
      </c>
      <c r="AC392" s="64">
        <v>42292</v>
      </c>
      <c r="AD392" s="64">
        <v>43441.257465277777</v>
      </c>
      <c r="AE392" s="63" t="s">
        <v>594</v>
      </c>
      <c r="AF392" s="63" t="s">
        <v>535</v>
      </c>
      <c r="AG392" s="63" t="s">
        <v>333</v>
      </c>
      <c r="AH392" s="64">
        <v>44281.586956018517</v>
      </c>
      <c r="AI392" s="64">
        <v>44281.584560185183</v>
      </c>
      <c r="AJ392" s="64" t="s">
        <v>486</v>
      </c>
      <c r="AK392" s="27"/>
      <c r="AL392" s="27"/>
      <c r="AM392" s="24" t="str">
        <f>IF(AG392="","",IFERROR(VLOOKUP($AG392,Listas!$C$1:$D$1000,2,0),"No existe"))</f>
        <v>ACTUACIONES</v>
      </c>
      <c r="AN392" s="3">
        <f>IF(OR(AH392="",AI392=""),0,NETWORKDAYS.INTL(AH392,AI392,1,Listas!$A$2:$A$19)-1)</f>
        <v>0</v>
      </c>
      <c r="AO392" s="16" t="str">
        <f>IF(OR(AM392="",AM392="No existe"),"No",IF(AN392&gt;=VLOOKUP(AM392,Tabla!$C$5:$I$23,7,0),"Si","No"))</f>
        <v>No</v>
      </c>
      <c r="AP392" s="3">
        <f>IF(OR(AM392="",AM392="No existe"),0,IF(AN392=0,0,IF(AN392&gt;=VLOOKUP(AM392,Tabla!$C$5:$I$23,7,0),AN392-VLOOKUP(AM392,Tabla!$C$5:$I$23,7,0),0)+1))</f>
        <v>0</v>
      </c>
      <c r="AQ392" s="4">
        <f t="shared" si="55"/>
        <v>0</v>
      </c>
      <c r="AR392" s="4">
        <f t="shared" si="56"/>
        <v>0</v>
      </c>
      <c r="AS392" s="4">
        <f t="shared" si="57"/>
        <v>0</v>
      </c>
      <c r="AT392" s="4">
        <f t="shared" si="58"/>
        <v>0</v>
      </c>
      <c r="AU392" s="4">
        <f t="shared" si="59"/>
        <v>0</v>
      </c>
      <c r="AV392" s="4">
        <f t="shared" si="60"/>
        <v>0</v>
      </c>
      <c r="AW392" s="4"/>
      <c r="AX392" s="4"/>
      <c r="AY392" s="4">
        <f t="shared" si="61"/>
        <v>0</v>
      </c>
      <c r="AZ392" s="5">
        <v>37080</v>
      </c>
      <c r="BA392" s="6">
        <f t="shared" si="62"/>
        <v>0</v>
      </c>
      <c r="BB392" s="3">
        <f>IF(OR(AM392="",AM392="No existe"),0,IF(AP392&lt;=VLOOKUP(AM392,Tabla!$C$5:$I$23,2,0),1,2))</f>
        <v>1</v>
      </c>
    </row>
    <row r="393" spans="1:54" ht="15.75" hidden="1">
      <c r="A393" s="13">
        <f t="shared" si="63"/>
        <v>388</v>
      </c>
      <c r="B393" s="62" t="s">
        <v>2392</v>
      </c>
      <c r="C393" s="63" t="s">
        <v>2393</v>
      </c>
      <c r="D393" s="63" t="s">
        <v>394</v>
      </c>
      <c r="E393" s="63" t="s">
        <v>2394</v>
      </c>
      <c r="F393" s="63" t="s">
        <v>2395</v>
      </c>
      <c r="G393" s="63">
        <v>37009</v>
      </c>
      <c r="H393" s="63" t="s">
        <v>486</v>
      </c>
      <c r="I393" s="63" t="s">
        <v>394</v>
      </c>
      <c r="J393" s="63" t="s">
        <v>563</v>
      </c>
      <c r="K393" s="63" t="s">
        <v>486</v>
      </c>
      <c r="L393" s="63" t="s">
        <v>2395</v>
      </c>
      <c r="M393" s="63" t="s">
        <v>2396</v>
      </c>
      <c r="N393" s="63" t="s">
        <v>2397</v>
      </c>
      <c r="O393" s="63" t="s">
        <v>2396</v>
      </c>
      <c r="P393" s="63" t="s">
        <v>2397</v>
      </c>
      <c r="Q393" s="63">
        <v>1</v>
      </c>
      <c r="R393" s="63" t="s">
        <v>1185</v>
      </c>
      <c r="S393" s="63" t="s">
        <v>523</v>
      </c>
      <c r="T393" s="63" t="s">
        <v>524</v>
      </c>
      <c r="U393" s="63" t="s">
        <v>525</v>
      </c>
      <c r="V393" s="63" t="s">
        <v>565</v>
      </c>
      <c r="W393" s="63" t="s">
        <v>566</v>
      </c>
      <c r="X393" s="63" t="s">
        <v>563</v>
      </c>
      <c r="Y393" s="63">
        <v>834494739</v>
      </c>
      <c r="Z393" s="63" t="s">
        <v>486</v>
      </c>
      <c r="AA393" s="63">
        <v>834494739</v>
      </c>
      <c r="AB393" s="64">
        <v>42187</v>
      </c>
      <c r="AC393" s="64">
        <v>42200</v>
      </c>
      <c r="AD393" s="64">
        <v>43738.819884259261</v>
      </c>
      <c r="AE393" s="63" t="s">
        <v>562</v>
      </c>
      <c r="AF393" s="63" t="s">
        <v>535</v>
      </c>
      <c r="AG393" s="63" t="s">
        <v>333</v>
      </c>
      <c r="AH393" s="64">
        <v>44281.57916666667</v>
      </c>
      <c r="AI393" s="64">
        <v>44281.576979166668</v>
      </c>
      <c r="AJ393" s="64" t="s">
        <v>486</v>
      </c>
      <c r="AK393" s="27"/>
      <c r="AL393" s="27"/>
      <c r="AM393" s="24" t="str">
        <f>IF(AG393="","",IFERROR(VLOOKUP($AG393,Listas!$C$1:$D$1000,2,0),"No existe"))</f>
        <v>ACTUACIONES</v>
      </c>
      <c r="AN393" s="3">
        <f>IF(OR(AH393="",AI393=""),0,NETWORKDAYS.INTL(AH393,AI393,1,Listas!$A$2:$A$19)-1)</f>
        <v>0</v>
      </c>
      <c r="AO393" s="16" t="str">
        <f>IF(OR(AM393="",AM393="No existe"),"No",IF(AN393&gt;=VLOOKUP(AM393,Tabla!$C$5:$I$23,7,0),"Si","No"))</f>
        <v>No</v>
      </c>
      <c r="AP393" s="3">
        <f>IF(OR(AM393="",AM393="No existe"),0,IF(AN393=0,0,IF(AN393&gt;=VLOOKUP(AM393,Tabla!$C$5:$I$23,7,0),AN393-VLOOKUP(AM393,Tabla!$C$5:$I$23,7,0),0)+1))</f>
        <v>0</v>
      </c>
      <c r="AQ393" s="4">
        <f t="shared" si="55"/>
        <v>0</v>
      </c>
      <c r="AR393" s="4">
        <f t="shared" si="56"/>
        <v>0</v>
      </c>
      <c r="AS393" s="4">
        <f t="shared" si="57"/>
        <v>0</v>
      </c>
      <c r="AT393" s="4">
        <f t="shared" si="58"/>
        <v>0</v>
      </c>
      <c r="AU393" s="4">
        <f t="shared" si="59"/>
        <v>0</v>
      </c>
      <c r="AV393" s="4">
        <f t="shared" si="60"/>
        <v>0</v>
      </c>
      <c r="AW393" s="4"/>
      <c r="AX393" s="4"/>
      <c r="AY393" s="4">
        <f t="shared" si="61"/>
        <v>0</v>
      </c>
      <c r="AZ393" s="5">
        <v>37080</v>
      </c>
      <c r="BA393" s="6">
        <f t="shared" si="62"/>
        <v>0</v>
      </c>
      <c r="BB393" s="3">
        <f>IF(OR(AM393="",AM393="No existe"),0,IF(AP393&lt;=VLOOKUP(AM393,Tabla!$C$5:$I$23,2,0),1,2))</f>
        <v>1</v>
      </c>
    </row>
    <row r="394" spans="1:54" ht="15.75" hidden="1">
      <c r="A394" s="13">
        <f t="shared" si="63"/>
        <v>389</v>
      </c>
      <c r="B394" s="62" t="s">
        <v>2398</v>
      </c>
      <c r="C394" s="63" t="s">
        <v>2399</v>
      </c>
      <c r="D394" s="63" t="s">
        <v>385</v>
      </c>
      <c r="E394" s="63" t="s">
        <v>2400</v>
      </c>
      <c r="F394" s="63" t="s">
        <v>2401</v>
      </c>
      <c r="G394" s="63">
        <v>3807</v>
      </c>
      <c r="H394" s="63" t="s">
        <v>486</v>
      </c>
      <c r="I394" s="63" t="s">
        <v>385</v>
      </c>
      <c r="J394" s="63" t="s">
        <v>542</v>
      </c>
      <c r="K394" s="63" t="s">
        <v>543</v>
      </c>
      <c r="L394" s="63" t="s">
        <v>2401</v>
      </c>
      <c r="M394" s="63" t="s">
        <v>2402</v>
      </c>
      <c r="N394" s="63" t="s">
        <v>2403</v>
      </c>
      <c r="O394" s="63" t="s">
        <v>2402</v>
      </c>
      <c r="P394" s="63" t="s">
        <v>2403</v>
      </c>
      <c r="Q394" s="63">
        <v>1</v>
      </c>
      <c r="R394" s="63" t="s">
        <v>547</v>
      </c>
      <c r="S394" s="63" t="s">
        <v>523</v>
      </c>
      <c r="T394" s="63" t="s">
        <v>524</v>
      </c>
      <c r="U394" s="63" t="s">
        <v>525</v>
      </c>
      <c r="V394" s="63" t="s">
        <v>542</v>
      </c>
      <c r="W394" s="63" t="s">
        <v>544</v>
      </c>
      <c r="X394" s="63" t="s">
        <v>542</v>
      </c>
      <c r="Y394" s="63">
        <v>9001187</v>
      </c>
      <c r="Z394" s="63">
        <v>9263972</v>
      </c>
      <c r="AA394" s="63">
        <v>9001187</v>
      </c>
      <c r="AB394" s="64">
        <v>42247</v>
      </c>
      <c r="AC394" s="64">
        <v>42268</v>
      </c>
      <c r="AD394" s="64">
        <v>43436.231006944443</v>
      </c>
      <c r="AE394" s="63" t="s">
        <v>584</v>
      </c>
      <c r="AF394" s="63" t="s">
        <v>535</v>
      </c>
      <c r="AG394" s="63" t="s">
        <v>45</v>
      </c>
      <c r="AH394" s="64">
        <v>44281.554456018515</v>
      </c>
      <c r="AI394" s="64">
        <v>44281.553136574075</v>
      </c>
      <c r="AJ394" s="64" t="s">
        <v>486</v>
      </c>
      <c r="AK394" s="27"/>
      <c r="AL394" s="27"/>
      <c r="AM394" s="24" t="str">
        <f>IF(AG394="","",IFERROR(VLOOKUP($AG394,Listas!$C$1:$D$1000,2,0),"No existe"))</f>
        <v>ACTUACIONES</v>
      </c>
      <c r="AN394" s="3">
        <f>IF(OR(AH394="",AI394=""),0,NETWORKDAYS.INTL(AH394,AI394,1,Listas!$A$2:$A$19)-1)</f>
        <v>0</v>
      </c>
      <c r="AO394" s="16" t="str">
        <f>IF(OR(AM394="",AM394="No existe"),"No",IF(AN394&gt;=VLOOKUP(AM394,Tabla!$C$5:$I$23,7,0),"Si","No"))</f>
        <v>No</v>
      </c>
      <c r="AP394" s="3">
        <f>IF(OR(AM394="",AM394="No existe"),0,IF(AN394=0,0,IF(AN394&gt;=VLOOKUP(AM394,Tabla!$C$5:$I$23,7,0),AN394-VLOOKUP(AM394,Tabla!$C$5:$I$23,7,0),0)+1))</f>
        <v>0</v>
      </c>
      <c r="AQ394" s="4">
        <f t="shared" si="55"/>
        <v>0</v>
      </c>
      <c r="AR394" s="4">
        <f t="shared" si="56"/>
        <v>0</v>
      </c>
      <c r="AS394" s="4">
        <f t="shared" si="57"/>
        <v>0</v>
      </c>
      <c r="AT394" s="4">
        <f t="shared" si="58"/>
        <v>0</v>
      </c>
      <c r="AU394" s="4">
        <f t="shared" si="59"/>
        <v>0</v>
      </c>
      <c r="AV394" s="4">
        <f t="shared" si="60"/>
        <v>0</v>
      </c>
      <c r="AW394" s="4"/>
      <c r="AX394" s="4"/>
      <c r="AY394" s="4">
        <f t="shared" si="61"/>
        <v>0</v>
      </c>
      <c r="AZ394" s="5">
        <v>37080</v>
      </c>
      <c r="BA394" s="6">
        <f t="shared" si="62"/>
        <v>0</v>
      </c>
      <c r="BB394" s="3">
        <f>IF(OR(AM394="",AM394="No existe"),0,IF(AP394&lt;=VLOOKUP(AM394,Tabla!$C$5:$I$23,2,0),1,2))</f>
        <v>1</v>
      </c>
    </row>
    <row r="395" spans="1:54" ht="15.75" hidden="1">
      <c r="A395" s="13">
        <f t="shared" si="63"/>
        <v>390</v>
      </c>
      <c r="B395" s="62" t="s">
        <v>396</v>
      </c>
      <c r="C395" s="63" t="s">
        <v>397</v>
      </c>
      <c r="D395" s="63" t="s">
        <v>385</v>
      </c>
      <c r="E395" s="63" t="s">
        <v>1424</v>
      </c>
      <c r="F395" s="63" t="s">
        <v>569</v>
      </c>
      <c r="G395" s="63">
        <v>3718</v>
      </c>
      <c r="H395" s="63" t="s">
        <v>486</v>
      </c>
      <c r="I395" s="63" t="s">
        <v>385</v>
      </c>
      <c r="J395" s="63" t="s">
        <v>542</v>
      </c>
      <c r="K395" s="63" t="s">
        <v>543</v>
      </c>
      <c r="L395" s="63" t="s">
        <v>569</v>
      </c>
      <c r="M395" s="63" t="s">
        <v>1425</v>
      </c>
      <c r="N395" s="63" t="s">
        <v>570</v>
      </c>
      <c r="O395" s="63" t="s">
        <v>1425</v>
      </c>
      <c r="P395" s="63" t="s">
        <v>570</v>
      </c>
      <c r="Q395" s="63">
        <v>1</v>
      </c>
      <c r="R395" s="63" t="s">
        <v>571</v>
      </c>
      <c r="S395" s="63" t="s">
        <v>523</v>
      </c>
      <c r="T395" s="63" t="s">
        <v>524</v>
      </c>
      <c r="U395" s="63" t="s">
        <v>525</v>
      </c>
      <c r="V395" s="63" t="s">
        <v>542</v>
      </c>
      <c r="W395" s="63" t="s">
        <v>544</v>
      </c>
      <c r="X395" s="63" t="s">
        <v>542</v>
      </c>
      <c r="Y395" s="63">
        <v>9525993</v>
      </c>
      <c r="Z395" s="63">
        <v>9992379</v>
      </c>
      <c r="AA395" s="63">
        <v>9525993</v>
      </c>
      <c r="AB395" s="64">
        <v>42150</v>
      </c>
      <c r="AC395" s="64">
        <v>42344</v>
      </c>
      <c r="AD395" s="64">
        <v>43436.218136574076</v>
      </c>
      <c r="AE395" s="63" t="s">
        <v>572</v>
      </c>
      <c r="AF395" s="63" t="s">
        <v>596</v>
      </c>
      <c r="AG395" s="63" t="s">
        <v>45</v>
      </c>
      <c r="AH395" s="64">
        <v>44259.044398148151</v>
      </c>
      <c r="AI395" s="64">
        <v>44259.042997685188</v>
      </c>
      <c r="AJ395" s="64" t="s">
        <v>486</v>
      </c>
      <c r="AK395" s="27"/>
      <c r="AL395" s="27"/>
      <c r="AM395" s="24" t="str">
        <f>IF(AG395="","",IFERROR(VLOOKUP($AG395,Listas!$C$1:$D$1000,2,0),"No existe"))</f>
        <v>ACTUACIONES</v>
      </c>
      <c r="AN395" s="3">
        <f>IF(OR(AH395="",AI395=""),0,NETWORKDAYS.INTL(AH395,AI395,1,Listas!$A$2:$A$19)-1)</f>
        <v>0</v>
      </c>
      <c r="AO395" s="16" t="str">
        <f>IF(OR(AM395="",AM395="No existe"),"No",IF(AN395&gt;=VLOOKUP(AM395,Tabla!$C$5:$I$23,7,0),"Si","No"))</f>
        <v>No</v>
      </c>
      <c r="AP395" s="3">
        <f>IF(OR(AM395="",AM395="No existe"),0,IF(AN395=0,0,IF(AN395&gt;=VLOOKUP(AM395,Tabla!$C$5:$I$23,7,0),AN395-VLOOKUP(AM395,Tabla!$C$5:$I$23,7,0),0)+1))</f>
        <v>0</v>
      </c>
      <c r="AQ395" s="4">
        <f t="shared" si="55"/>
        <v>0</v>
      </c>
      <c r="AR395" s="4">
        <f t="shared" si="56"/>
        <v>0</v>
      </c>
      <c r="AS395" s="4">
        <f t="shared" si="57"/>
        <v>0</v>
      </c>
      <c r="AT395" s="4">
        <f t="shared" si="58"/>
        <v>0</v>
      </c>
      <c r="AU395" s="4">
        <f t="shared" si="59"/>
        <v>0</v>
      </c>
      <c r="AV395" s="4">
        <f t="shared" si="60"/>
        <v>0</v>
      </c>
      <c r="AW395" s="4"/>
      <c r="AX395" s="4"/>
      <c r="AY395" s="4">
        <f t="shared" si="61"/>
        <v>0</v>
      </c>
      <c r="AZ395" s="5">
        <v>37080</v>
      </c>
      <c r="BA395" s="6">
        <f t="shared" si="62"/>
        <v>0</v>
      </c>
      <c r="BB395" s="3">
        <f>IF(OR(AM395="",AM395="No existe"),0,IF(AP395&lt;=VLOOKUP(AM395,Tabla!$C$5:$I$23,2,0),1,2))</f>
        <v>1</v>
      </c>
    </row>
    <row r="396" spans="1:54" ht="15.75" hidden="1">
      <c r="A396" s="13">
        <f t="shared" si="63"/>
        <v>391</v>
      </c>
      <c r="B396" s="62" t="s">
        <v>451</v>
      </c>
      <c r="C396" s="63" t="s">
        <v>452</v>
      </c>
      <c r="D396" s="63" t="s">
        <v>384</v>
      </c>
      <c r="E396" s="63" t="s">
        <v>1567</v>
      </c>
      <c r="F396" s="63" t="s">
        <v>694</v>
      </c>
      <c r="G396" s="63">
        <v>12494</v>
      </c>
      <c r="H396" s="63" t="s">
        <v>486</v>
      </c>
      <c r="I396" s="63" t="s">
        <v>385</v>
      </c>
      <c r="J396" s="63" t="s">
        <v>542</v>
      </c>
      <c r="K396" s="63" t="s">
        <v>543</v>
      </c>
      <c r="L396" s="63" t="s">
        <v>694</v>
      </c>
      <c r="M396" s="63" t="s">
        <v>1568</v>
      </c>
      <c r="N396" s="63" t="s">
        <v>695</v>
      </c>
      <c r="O396" s="63" t="s">
        <v>1568</v>
      </c>
      <c r="P396" s="63" t="s">
        <v>695</v>
      </c>
      <c r="Q396" s="63">
        <v>1</v>
      </c>
      <c r="R396" s="63" t="s">
        <v>657</v>
      </c>
      <c r="S396" s="63" t="s">
        <v>523</v>
      </c>
      <c r="T396" s="63" t="s">
        <v>524</v>
      </c>
      <c r="U396" s="63" t="s">
        <v>525</v>
      </c>
      <c r="V396" s="63" t="s">
        <v>542</v>
      </c>
      <c r="W396" s="63" t="s">
        <v>544</v>
      </c>
      <c r="X396" s="63" t="s">
        <v>542</v>
      </c>
      <c r="Y396" s="63">
        <v>29312568</v>
      </c>
      <c r="Z396" s="63">
        <v>29223068</v>
      </c>
      <c r="AA396" s="63">
        <v>29312568</v>
      </c>
      <c r="AB396" s="64">
        <v>42027</v>
      </c>
      <c r="AC396" s="64">
        <v>42963</v>
      </c>
      <c r="AD396" s="64">
        <v>43440.861886574072</v>
      </c>
      <c r="AE396" s="63" t="s">
        <v>688</v>
      </c>
      <c r="AF396" s="63" t="s">
        <v>596</v>
      </c>
      <c r="AG396" s="63" t="s">
        <v>45</v>
      </c>
      <c r="AH396" s="64">
        <v>44259.03496527778</v>
      </c>
      <c r="AI396" s="64">
        <v>44259.033541666664</v>
      </c>
      <c r="AJ396" s="64" t="s">
        <v>486</v>
      </c>
      <c r="AK396" s="27"/>
      <c r="AL396" s="27"/>
      <c r="AM396" s="24" t="str">
        <f>IF(AG396="","",IFERROR(VLOOKUP($AG396,Listas!$C$1:$D$1000,2,0),"No existe"))</f>
        <v>ACTUACIONES</v>
      </c>
      <c r="AN396" s="3">
        <f>IF(OR(AH396="",AI396=""),0,NETWORKDAYS.INTL(AH396,AI396,1,Listas!$A$2:$A$19)-1)</f>
        <v>0</v>
      </c>
      <c r="AO396" s="16" t="str">
        <f>IF(OR(AM396="",AM396="No existe"),"No",IF(AN396&gt;=VLOOKUP(AM396,Tabla!$C$5:$I$23,7,0),"Si","No"))</f>
        <v>No</v>
      </c>
      <c r="AP396" s="3">
        <f>IF(OR(AM396="",AM396="No existe"),0,IF(AN396=0,0,IF(AN396&gt;=VLOOKUP(AM396,Tabla!$C$5:$I$23,7,0),AN396-VLOOKUP(AM396,Tabla!$C$5:$I$23,7,0),0)+1))</f>
        <v>0</v>
      </c>
      <c r="AQ396" s="4">
        <f t="shared" si="55"/>
        <v>0</v>
      </c>
      <c r="AR396" s="4">
        <f t="shared" si="56"/>
        <v>0</v>
      </c>
      <c r="AS396" s="4">
        <f t="shared" si="57"/>
        <v>0</v>
      </c>
      <c r="AT396" s="4">
        <f t="shared" si="58"/>
        <v>0</v>
      </c>
      <c r="AU396" s="4">
        <f t="shared" si="59"/>
        <v>0</v>
      </c>
      <c r="AV396" s="4">
        <f t="shared" si="60"/>
        <v>0</v>
      </c>
      <c r="AW396" s="4"/>
      <c r="AX396" s="4"/>
      <c r="AY396" s="4">
        <f t="shared" si="61"/>
        <v>0</v>
      </c>
      <c r="AZ396" s="5">
        <v>37080</v>
      </c>
      <c r="BA396" s="6">
        <f t="shared" si="62"/>
        <v>0</v>
      </c>
      <c r="BB396" s="3">
        <f>IF(OR(AM396="",AM396="No existe"),0,IF(AP396&lt;=VLOOKUP(AM396,Tabla!$C$5:$I$23,2,0),1,2))</f>
        <v>1</v>
      </c>
    </row>
    <row r="397" spans="1:54" ht="15.75" hidden="1">
      <c r="A397" s="13">
        <f t="shared" si="63"/>
        <v>392</v>
      </c>
      <c r="B397" s="62" t="s">
        <v>1580</v>
      </c>
      <c r="C397" s="63" t="s">
        <v>1581</v>
      </c>
      <c r="D397" s="63" t="s">
        <v>385</v>
      </c>
      <c r="E397" s="63" t="s">
        <v>1582</v>
      </c>
      <c r="F397" s="63" t="s">
        <v>1583</v>
      </c>
      <c r="G397" s="63">
        <v>12167</v>
      </c>
      <c r="H397" s="63" t="s">
        <v>486</v>
      </c>
      <c r="I397" s="63" t="s">
        <v>385</v>
      </c>
      <c r="J397" s="63" t="s">
        <v>542</v>
      </c>
      <c r="K397" s="63" t="s">
        <v>543</v>
      </c>
      <c r="L397" s="63" t="s">
        <v>1583</v>
      </c>
      <c r="M397" s="63" t="s">
        <v>1584</v>
      </c>
      <c r="N397" s="63" t="s">
        <v>1585</v>
      </c>
      <c r="O397" s="63" t="s">
        <v>1584</v>
      </c>
      <c r="P397" s="63" t="s">
        <v>1585</v>
      </c>
      <c r="Q397" s="63">
        <v>1</v>
      </c>
      <c r="R397" s="63" t="s">
        <v>1586</v>
      </c>
      <c r="S397" s="63" t="s">
        <v>523</v>
      </c>
      <c r="T397" s="63" t="s">
        <v>524</v>
      </c>
      <c r="U397" s="63" t="s">
        <v>525</v>
      </c>
      <c r="V397" s="63" t="s">
        <v>542</v>
      </c>
      <c r="W397" s="63" t="s">
        <v>544</v>
      </c>
      <c r="X397" s="63" t="s">
        <v>542</v>
      </c>
      <c r="Y397" s="63">
        <v>51306000</v>
      </c>
      <c r="Z397" s="63">
        <v>53600836</v>
      </c>
      <c r="AA397" s="63">
        <v>51306000</v>
      </c>
      <c r="AB397" s="64">
        <v>41898</v>
      </c>
      <c r="AC397" s="64">
        <v>42209</v>
      </c>
      <c r="AD397" s="64">
        <v>43440.83730324074</v>
      </c>
      <c r="AE397" s="63" t="s">
        <v>584</v>
      </c>
      <c r="AF397" s="63" t="s">
        <v>596</v>
      </c>
      <c r="AG397" s="63" t="s">
        <v>45</v>
      </c>
      <c r="AH397" s="64">
        <v>44259.027581018519</v>
      </c>
      <c r="AI397" s="64">
        <v>44259.026296296295</v>
      </c>
      <c r="AJ397" s="64" t="s">
        <v>486</v>
      </c>
      <c r="AK397" s="27"/>
      <c r="AL397" s="27"/>
      <c r="AM397" s="24" t="str">
        <f>IF(AG397="","",IFERROR(VLOOKUP($AG397,Listas!$C$1:$D$1000,2,0),"No existe"))</f>
        <v>ACTUACIONES</v>
      </c>
      <c r="AN397" s="3">
        <f>IF(OR(AH397="",AI397=""),0,NETWORKDAYS.INTL(AH397,AI397,1,Listas!$A$2:$A$19)-1)</f>
        <v>0</v>
      </c>
      <c r="AO397" s="16" t="str">
        <f>IF(OR(AM397="",AM397="No existe"),"No",IF(AN397&gt;=VLOOKUP(AM397,Tabla!$C$5:$I$23,7,0),"Si","No"))</f>
        <v>No</v>
      </c>
      <c r="AP397" s="3">
        <f>IF(OR(AM397="",AM397="No existe"),0,IF(AN397=0,0,IF(AN397&gt;=VLOOKUP(AM397,Tabla!$C$5:$I$23,7,0),AN397-VLOOKUP(AM397,Tabla!$C$5:$I$23,7,0),0)+1))</f>
        <v>0</v>
      </c>
      <c r="AQ397" s="4">
        <f t="shared" si="55"/>
        <v>0</v>
      </c>
      <c r="AR397" s="4">
        <f t="shared" si="56"/>
        <v>0</v>
      </c>
      <c r="AS397" s="4">
        <f t="shared" si="57"/>
        <v>0</v>
      </c>
      <c r="AT397" s="4">
        <f t="shared" si="58"/>
        <v>0</v>
      </c>
      <c r="AU397" s="4">
        <f t="shared" si="59"/>
        <v>0</v>
      </c>
      <c r="AV397" s="4">
        <f t="shared" si="60"/>
        <v>0</v>
      </c>
      <c r="AW397" s="4"/>
      <c r="AX397" s="4"/>
      <c r="AY397" s="4">
        <f t="shared" si="61"/>
        <v>0</v>
      </c>
      <c r="AZ397" s="5">
        <v>37080</v>
      </c>
      <c r="BA397" s="6">
        <f t="shared" si="62"/>
        <v>0</v>
      </c>
      <c r="BB397" s="3">
        <f>IF(OR(AM397="",AM397="No existe"),0,IF(AP397&lt;=VLOOKUP(AM397,Tabla!$C$5:$I$23,2,0),1,2))</f>
        <v>1</v>
      </c>
    </row>
    <row r="398" spans="1:54" ht="15.75" hidden="1">
      <c r="A398" s="13">
        <f t="shared" si="63"/>
        <v>393</v>
      </c>
      <c r="B398" s="62" t="s">
        <v>1587</v>
      </c>
      <c r="C398" s="63" t="s">
        <v>1588</v>
      </c>
      <c r="D398" s="63" t="s">
        <v>384</v>
      </c>
      <c r="E398" s="63" t="s">
        <v>1589</v>
      </c>
      <c r="F398" s="63" t="s">
        <v>1590</v>
      </c>
      <c r="G398" s="63">
        <v>3541</v>
      </c>
      <c r="H398" s="63" t="s">
        <v>486</v>
      </c>
      <c r="I398" s="63" t="s">
        <v>385</v>
      </c>
      <c r="J398" s="63" t="s">
        <v>549</v>
      </c>
      <c r="K398" s="63" t="s">
        <v>550</v>
      </c>
      <c r="L398" s="63" t="s">
        <v>1590</v>
      </c>
      <c r="M398" s="63" t="s">
        <v>1591</v>
      </c>
      <c r="N398" s="63" t="s">
        <v>1592</v>
      </c>
      <c r="O398" s="63" t="s">
        <v>1591</v>
      </c>
      <c r="P398" s="63" t="s">
        <v>1592</v>
      </c>
      <c r="Q398" s="63">
        <v>1</v>
      </c>
      <c r="R398" s="63" t="s">
        <v>547</v>
      </c>
      <c r="S398" s="63" t="s">
        <v>523</v>
      </c>
      <c r="T398" s="63" t="s">
        <v>524</v>
      </c>
      <c r="U398" s="63" t="s">
        <v>525</v>
      </c>
      <c r="V398" s="63" t="s">
        <v>526</v>
      </c>
      <c r="W398" s="63" t="s">
        <v>544</v>
      </c>
      <c r="X398" s="63" t="s">
        <v>549</v>
      </c>
      <c r="Y398" s="63">
        <v>12187270</v>
      </c>
      <c r="Z398" s="63">
        <v>0</v>
      </c>
      <c r="AA398" s="63">
        <v>12187270</v>
      </c>
      <c r="AB398" s="64">
        <v>41759</v>
      </c>
      <c r="AC398" s="64">
        <v>42044</v>
      </c>
      <c r="AD398" s="64">
        <v>43436.19017361111</v>
      </c>
      <c r="AE398" s="63" t="s">
        <v>545</v>
      </c>
      <c r="AF398" s="63" t="s">
        <v>528</v>
      </c>
      <c r="AG398" s="63" t="s">
        <v>548</v>
      </c>
      <c r="AH398" s="64">
        <v>44258.881944444445</v>
      </c>
      <c r="AI398" s="64">
        <v>44259.880393518521</v>
      </c>
      <c r="AJ398" s="64" t="s">
        <v>486</v>
      </c>
      <c r="AK398" s="27"/>
      <c r="AL398" s="27"/>
      <c r="AM398" s="24" t="str">
        <f>IF(AG398="","",IFERROR(VLOOKUP($AG398,Listas!$C$1:$D$1000,2,0),"No existe"))</f>
        <v>No existe</v>
      </c>
      <c r="AN398" s="3">
        <f>IF(OR(AH398="",AI398=""),0,NETWORKDAYS.INTL(AH398,AI398,1,Listas!$A$2:$A$19)-1)</f>
        <v>1</v>
      </c>
      <c r="AO398" s="16" t="str">
        <f>IF(OR(AM398="",AM398="No existe"),"No",IF(AN398&gt;=VLOOKUP(AM398,Tabla!$C$5:$I$23,7,0),"Si","No"))</f>
        <v>No</v>
      </c>
      <c r="AP398" s="3">
        <f>IF(OR(AM398="",AM398="No existe"),0,IF(AN398=0,0,IF(AN398&gt;=VLOOKUP(AM398,Tabla!$C$5:$I$23,7,0),AN398-VLOOKUP(AM398,Tabla!$C$5:$I$23,7,0),0)+1))</f>
        <v>0</v>
      </c>
      <c r="AQ398" s="4">
        <f t="shared" si="55"/>
        <v>0</v>
      </c>
      <c r="AR398" s="4">
        <f t="shared" si="56"/>
        <v>0</v>
      </c>
      <c r="AS398" s="4">
        <f t="shared" si="57"/>
        <v>0</v>
      </c>
      <c r="AT398" s="4">
        <f t="shared" si="58"/>
        <v>0</v>
      </c>
      <c r="AU398" s="4">
        <f t="shared" si="59"/>
        <v>0</v>
      </c>
      <c r="AV398" s="4">
        <f t="shared" si="60"/>
        <v>0</v>
      </c>
      <c r="AW398" s="4"/>
      <c r="AX398" s="4"/>
      <c r="AY398" s="4">
        <f t="shared" si="61"/>
        <v>0</v>
      </c>
      <c r="AZ398" s="5">
        <v>37080</v>
      </c>
      <c r="BA398" s="6">
        <f t="shared" si="62"/>
        <v>0</v>
      </c>
      <c r="BB398" s="3">
        <f>IF(OR(AM398="",AM398="No existe"),0,IF(AP398&lt;=VLOOKUP(AM398,Tabla!$C$5:$I$23,2,0),1,2))</f>
        <v>0</v>
      </c>
    </row>
    <row r="399" spans="1:54" ht="15.75" hidden="1">
      <c r="A399" s="13">
        <f t="shared" si="63"/>
        <v>394</v>
      </c>
      <c r="B399" s="62" t="s">
        <v>1314</v>
      </c>
      <c r="C399" s="63" t="s">
        <v>1315</v>
      </c>
      <c r="D399" s="63" t="s">
        <v>384</v>
      </c>
      <c r="E399" s="63" t="s">
        <v>1316</v>
      </c>
      <c r="F399" s="63" t="s">
        <v>1317</v>
      </c>
      <c r="G399" s="63">
        <v>32511</v>
      </c>
      <c r="H399" s="63" t="s">
        <v>486</v>
      </c>
      <c r="I399" s="63" t="s">
        <v>385</v>
      </c>
      <c r="J399" s="63" t="s">
        <v>530</v>
      </c>
      <c r="K399" s="63" t="s">
        <v>486</v>
      </c>
      <c r="L399" s="63" t="s">
        <v>1317</v>
      </c>
      <c r="M399" s="63" t="s">
        <v>825</v>
      </c>
      <c r="N399" s="63" t="s">
        <v>826</v>
      </c>
      <c r="O399" s="63" t="s">
        <v>1318</v>
      </c>
      <c r="P399" s="63" t="s">
        <v>1319</v>
      </c>
      <c r="Q399" s="63">
        <v>1</v>
      </c>
      <c r="R399" s="63" t="s">
        <v>724</v>
      </c>
      <c r="S399" s="63" t="s">
        <v>523</v>
      </c>
      <c r="T399" s="63" t="s">
        <v>524</v>
      </c>
      <c r="U399" s="63" t="s">
        <v>525</v>
      </c>
      <c r="V399" s="63" t="s">
        <v>526</v>
      </c>
      <c r="W399" s="63" t="s">
        <v>544</v>
      </c>
      <c r="X399" s="63" t="s">
        <v>530</v>
      </c>
      <c r="Y399" s="63">
        <v>3027164</v>
      </c>
      <c r="Z399" s="63">
        <v>0</v>
      </c>
      <c r="AA399" s="63">
        <v>3027164</v>
      </c>
      <c r="AB399" s="64">
        <v>43523</v>
      </c>
      <c r="AC399" s="64">
        <v>43546</v>
      </c>
      <c r="AD399" s="64">
        <v>43600.601122685184</v>
      </c>
      <c r="AE399" s="63" t="s">
        <v>747</v>
      </c>
      <c r="AF399" s="63" t="s">
        <v>528</v>
      </c>
      <c r="AG399" s="63" t="s">
        <v>529</v>
      </c>
      <c r="AH399" s="64">
        <v>44258.824999999997</v>
      </c>
      <c r="AI399" s="64">
        <v>44259.823391203703</v>
      </c>
      <c r="AJ399" s="64" t="s">
        <v>486</v>
      </c>
      <c r="AK399" s="27"/>
      <c r="AL399" s="27"/>
      <c r="AM399" s="24" t="str">
        <f>IF(AG399="","",IFERROR(VLOOKUP($AG399,Listas!$C$1:$D$1000,2,0),"No existe"))</f>
        <v>No existe</v>
      </c>
      <c r="AN399" s="3">
        <f>IF(OR(AH399="",AI399=""),0,NETWORKDAYS.INTL(AH399,AI399,1,Listas!$A$2:$A$19)-1)</f>
        <v>1</v>
      </c>
      <c r="AO399" s="16" t="str">
        <f>IF(OR(AM399="",AM399="No existe"),"No",IF(AN399&gt;=VLOOKUP(AM399,Tabla!$C$5:$I$23,7,0),"Si","No"))</f>
        <v>No</v>
      </c>
      <c r="AP399" s="3">
        <f>IF(OR(AM399="",AM399="No existe"),0,IF(AN399=0,0,IF(AN399&gt;=VLOOKUP(AM399,Tabla!$C$5:$I$23,7,0),AN399-VLOOKUP(AM399,Tabla!$C$5:$I$23,7,0),0)+1))</f>
        <v>0</v>
      </c>
      <c r="AQ399" s="4">
        <f t="shared" si="55"/>
        <v>0</v>
      </c>
      <c r="AR399" s="4">
        <f t="shared" si="56"/>
        <v>0</v>
      </c>
      <c r="AS399" s="4">
        <f t="shared" si="57"/>
        <v>0</v>
      </c>
      <c r="AT399" s="4">
        <f t="shared" si="58"/>
        <v>0</v>
      </c>
      <c r="AU399" s="4">
        <f t="shared" si="59"/>
        <v>0</v>
      </c>
      <c r="AV399" s="4">
        <f t="shared" si="60"/>
        <v>0</v>
      </c>
      <c r="AW399" s="4"/>
      <c r="AX399" s="4"/>
      <c r="AY399" s="4">
        <f t="shared" si="61"/>
        <v>0</v>
      </c>
      <c r="AZ399" s="5">
        <v>37080</v>
      </c>
      <c r="BA399" s="6">
        <f t="shared" si="62"/>
        <v>0</v>
      </c>
      <c r="BB399" s="3">
        <f>IF(OR(AM399="",AM399="No existe"),0,IF(AP399&lt;=VLOOKUP(AM399,Tabla!$C$5:$I$23,2,0),1,2))</f>
        <v>0</v>
      </c>
    </row>
    <row r="400" spans="1:54" ht="15.75" hidden="1">
      <c r="A400" s="13">
        <f t="shared" si="63"/>
        <v>395</v>
      </c>
      <c r="B400" s="62" t="s">
        <v>1593</v>
      </c>
      <c r="C400" s="63" t="s">
        <v>1594</v>
      </c>
      <c r="D400" s="63" t="s">
        <v>384</v>
      </c>
      <c r="E400" s="63" t="s">
        <v>1595</v>
      </c>
      <c r="F400" s="63" t="s">
        <v>1596</v>
      </c>
      <c r="G400" s="63">
        <v>12278</v>
      </c>
      <c r="H400" s="63" t="s">
        <v>486</v>
      </c>
      <c r="I400" s="63" t="s">
        <v>385</v>
      </c>
      <c r="J400" s="63" t="s">
        <v>610</v>
      </c>
      <c r="K400" s="63" t="s">
        <v>611</v>
      </c>
      <c r="L400" s="63" t="s">
        <v>1596</v>
      </c>
      <c r="M400" s="63" t="s">
        <v>1597</v>
      </c>
      <c r="N400" s="63" t="s">
        <v>1598</v>
      </c>
      <c r="O400" s="63" t="s">
        <v>1597</v>
      </c>
      <c r="P400" s="63" t="s">
        <v>1598</v>
      </c>
      <c r="Q400" s="63">
        <v>1</v>
      </c>
      <c r="R400" s="63" t="s">
        <v>540</v>
      </c>
      <c r="S400" s="63" t="s">
        <v>523</v>
      </c>
      <c r="T400" s="63" t="s">
        <v>524</v>
      </c>
      <c r="U400" s="63" t="s">
        <v>525</v>
      </c>
      <c r="V400" s="63" t="s">
        <v>526</v>
      </c>
      <c r="W400" s="63" t="s">
        <v>544</v>
      </c>
      <c r="X400" s="63" t="s">
        <v>610</v>
      </c>
      <c r="Y400" s="63">
        <v>122865908</v>
      </c>
      <c r="Z400" s="63">
        <v>0</v>
      </c>
      <c r="AA400" s="63">
        <v>122865908</v>
      </c>
      <c r="AB400" s="64">
        <v>42654</v>
      </c>
      <c r="AC400" s="64">
        <v>42793</v>
      </c>
      <c r="AD400" s="64">
        <v>43440.845590277779</v>
      </c>
      <c r="AE400" s="63" t="s">
        <v>1599</v>
      </c>
      <c r="AF400" s="63" t="s">
        <v>528</v>
      </c>
      <c r="AG400" s="63" t="s">
        <v>529</v>
      </c>
      <c r="AH400" s="64">
        <v>44258.822916666664</v>
      </c>
      <c r="AI400" s="64">
        <v>44259.821770833332</v>
      </c>
      <c r="AJ400" s="64" t="s">
        <v>486</v>
      </c>
      <c r="AK400" s="27"/>
      <c r="AL400" s="27"/>
      <c r="AM400" s="24" t="str">
        <f>IF(AG400="","",IFERROR(VLOOKUP($AG400,Listas!$C$1:$D$1000,2,0),"No existe"))</f>
        <v>No existe</v>
      </c>
      <c r="AN400" s="3">
        <f>IF(OR(AH400="",AI400=""),0,NETWORKDAYS.INTL(AH400,AI400,1,Listas!$A$2:$A$19)-1)</f>
        <v>1</v>
      </c>
      <c r="AO400" s="16" t="str">
        <f>IF(OR(AM400="",AM400="No existe"),"No",IF(AN400&gt;=VLOOKUP(AM400,Tabla!$C$5:$I$23,7,0),"Si","No"))</f>
        <v>No</v>
      </c>
      <c r="AP400" s="3">
        <f>IF(OR(AM400="",AM400="No existe"),0,IF(AN400=0,0,IF(AN400&gt;=VLOOKUP(AM400,Tabla!$C$5:$I$23,7,0),AN400-VLOOKUP(AM400,Tabla!$C$5:$I$23,7,0),0)+1))</f>
        <v>0</v>
      </c>
      <c r="AQ400" s="4">
        <f t="shared" si="55"/>
        <v>0</v>
      </c>
      <c r="AR400" s="4">
        <f t="shared" si="56"/>
        <v>0</v>
      </c>
      <c r="AS400" s="4">
        <f t="shared" si="57"/>
        <v>0</v>
      </c>
      <c r="AT400" s="4">
        <f t="shared" si="58"/>
        <v>0</v>
      </c>
      <c r="AU400" s="4">
        <f t="shared" si="59"/>
        <v>0</v>
      </c>
      <c r="AV400" s="4">
        <f t="shared" si="60"/>
        <v>0</v>
      </c>
      <c r="AW400" s="4"/>
      <c r="AX400" s="4"/>
      <c r="AY400" s="4">
        <f t="shared" si="61"/>
        <v>0</v>
      </c>
      <c r="AZ400" s="5">
        <v>37080</v>
      </c>
      <c r="BA400" s="6">
        <f t="shared" si="62"/>
        <v>0</v>
      </c>
      <c r="BB400" s="3">
        <f>IF(OR(AM400="",AM400="No existe"),0,IF(AP400&lt;=VLOOKUP(AM400,Tabla!$C$5:$I$23,2,0),1,2))</f>
        <v>0</v>
      </c>
    </row>
    <row r="401" spans="1:54" ht="15.75" hidden="1">
      <c r="A401" s="13">
        <f t="shared" si="63"/>
        <v>396</v>
      </c>
      <c r="B401" s="62" t="s">
        <v>491</v>
      </c>
      <c r="C401" s="63" t="s">
        <v>492</v>
      </c>
      <c r="D401" s="63" t="s">
        <v>384</v>
      </c>
      <c r="E401" s="63" t="s">
        <v>918</v>
      </c>
      <c r="F401" s="63" t="s">
        <v>782</v>
      </c>
      <c r="G401" s="63">
        <v>50223</v>
      </c>
      <c r="H401" s="63" t="s">
        <v>486</v>
      </c>
      <c r="I401" s="63" t="s">
        <v>385</v>
      </c>
      <c r="J401" s="63" t="s">
        <v>577</v>
      </c>
      <c r="K401" s="63" t="s">
        <v>593</v>
      </c>
      <c r="L401" s="63" t="s">
        <v>782</v>
      </c>
      <c r="M401" s="63" t="s">
        <v>783</v>
      </c>
      <c r="N401" s="63" t="s">
        <v>784</v>
      </c>
      <c r="O401" s="63" t="s">
        <v>919</v>
      </c>
      <c r="P401" s="63" t="s">
        <v>785</v>
      </c>
      <c r="Q401" s="63">
        <v>1</v>
      </c>
      <c r="R401" s="63" t="s">
        <v>786</v>
      </c>
      <c r="S401" s="63" t="s">
        <v>523</v>
      </c>
      <c r="T401" s="63" t="s">
        <v>524</v>
      </c>
      <c r="U401" s="63" t="s">
        <v>525</v>
      </c>
      <c r="V401" s="63" t="s">
        <v>565</v>
      </c>
      <c r="W401" s="63" t="s">
        <v>566</v>
      </c>
      <c r="X401" s="63" t="s">
        <v>577</v>
      </c>
      <c r="Y401" s="63">
        <v>17390436</v>
      </c>
      <c r="Z401" s="63" t="s">
        <v>486</v>
      </c>
      <c r="AA401" s="63">
        <v>17390436</v>
      </c>
      <c r="AB401" s="64">
        <v>43753</v>
      </c>
      <c r="AC401" s="64">
        <v>43770</v>
      </c>
      <c r="AD401" s="64">
        <v>43867.718101851853</v>
      </c>
      <c r="AE401" s="63" t="s">
        <v>769</v>
      </c>
      <c r="AF401" s="63" t="s">
        <v>528</v>
      </c>
      <c r="AG401" s="63" t="s">
        <v>43</v>
      </c>
      <c r="AH401" s="64">
        <v>44258.82172453704</v>
      </c>
      <c r="AI401" s="64">
        <v>44258.820254629631</v>
      </c>
      <c r="AJ401" s="64" t="s">
        <v>486</v>
      </c>
      <c r="AK401" s="27"/>
      <c r="AL401" s="27"/>
      <c r="AM401" s="24" t="str">
        <f>IF(AG401="","",IFERROR(VLOOKUP($AG401,Listas!$C$1:$D$1000,2,0),"No existe"))</f>
        <v>ACTUACIONES</v>
      </c>
      <c r="AN401" s="3">
        <f>IF(OR(AH401="",AI401=""),0,NETWORKDAYS.INTL(AH401,AI401,1,Listas!$A$2:$A$19)-1)</f>
        <v>0</v>
      </c>
      <c r="AO401" s="16" t="str">
        <f>IF(OR(AM401="",AM401="No existe"),"No",IF(AN401&gt;=VLOOKUP(AM401,Tabla!$C$5:$I$23,7,0),"Si","No"))</f>
        <v>No</v>
      </c>
      <c r="AP401" s="3">
        <f>IF(OR(AM401="",AM401="No existe"),0,IF(AN401=0,0,IF(AN401&gt;=VLOOKUP(AM401,Tabla!$C$5:$I$23,7,0),AN401-VLOOKUP(AM401,Tabla!$C$5:$I$23,7,0),0)+1))</f>
        <v>0</v>
      </c>
      <c r="AQ401" s="4">
        <f t="shared" si="55"/>
        <v>0</v>
      </c>
      <c r="AR401" s="4">
        <f t="shared" si="56"/>
        <v>0</v>
      </c>
      <c r="AS401" s="4">
        <f t="shared" si="57"/>
        <v>0</v>
      </c>
      <c r="AT401" s="4">
        <f t="shared" si="58"/>
        <v>0</v>
      </c>
      <c r="AU401" s="4">
        <f t="shared" si="59"/>
        <v>0</v>
      </c>
      <c r="AV401" s="4">
        <f t="shared" si="60"/>
        <v>0</v>
      </c>
      <c r="AW401" s="4"/>
      <c r="AX401" s="4"/>
      <c r="AY401" s="4">
        <f t="shared" si="61"/>
        <v>0</v>
      </c>
      <c r="AZ401" s="5">
        <v>37080</v>
      </c>
      <c r="BA401" s="6">
        <f t="shared" si="62"/>
        <v>0</v>
      </c>
      <c r="BB401" s="3">
        <f>IF(OR(AM401="",AM401="No existe"),0,IF(AP401&lt;=VLOOKUP(AM401,Tabla!$C$5:$I$23,2,0),1,2))</f>
        <v>1</v>
      </c>
    </row>
    <row r="402" spans="1:54" ht="15.75" hidden="1">
      <c r="A402" s="13">
        <f t="shared" si="63"/>
        <v>397</v>
      </c>
      <c r="B402" s="62" t="s">
        <v>434</v>
      </c>
      <c r="C402" s="63" t="s">
        <v>435</v>
      </c>
      <c r="D402" s="63" t="s">
        <v>384</v>
      </c>
      <c r="E402" s="63" t="s">
        <v>1600</v>
      </c>
      <c r="F402" s="63" t="s">
        <v>648</v>
      </c>
      <c r="G402" s="63">
        <v>12322</v>
      </c>
      <c r="H402" s="63" t="s">
        <v>486</v>
      </c>
      <c r="I402" s="63" t="s">
        <v>385</v>
      </c>
      <c r="J402" s="63" t="s">
        <v>542</v>
      </c>
      <c r="K402" s="63" t="s">
        <v>543</v>
      </c>
      <c r="L402" s="63" t="s">
        <v>648</v>
      </c>
      <c r="M402" s="63" t="s">
        <v>1601</v>
      </c>
      <c r="N402" s="63" t="s">
        <v>649</v>
      </c>
      <c r="O402" s="63" t="s">
        <v>1601</v>
      </c>
      <c r="P402" s="63" t="s">
        <v>649</v>
      </c>
      <c r="Q402" s="63">
        <v>1</v>
      </c>
      <c r="R402" s="63" t="s">
        <v>650</v>
      </c>
      <c r="S402" s="63" t="s">
        <v>523</v>
      </c>
      <c r="T402" s="63" t="s">
        <v>524</v>
      </c>
      <c r="U402" s="63" t="s">
        <v>525</v>
      </c>
      <c r="V402" s="63" t="s">
        <v>542</v>
      </c>
      <c r="W402" s="63" t="s">
        <v>544</v>
      </c>
      <c r="X402" s="63" t="s">
        <v>542</v>
      </c>
      <c r="Y402" s="63">
        <v>35616313</v>
      </c>
      <c r="Z402" s="63">
        <v>34981432</v>
      </c>
      <c r="AA402" s="63">
        <v>35616313</v>
      </c>
      <c r="AB402" s="64">
        <v>42528</v>
      </c>
      <c r="AC402" s="64">
        <v>42789</v>
      </c>
      <c r="AD402" s="64">
        <v>43440.848877314813</v>
      </c>
      <c r="AE402" s="63" t="s">
        <v>651</v>
      </c>
      <c r="AF402" s="63" t="s">
        <v>535</v>
      </c>
      <c r="AG402" s="63" t="s">
        <v>45</v>
      </c>
      <c r="AH402" s="64">
        <v>44258.794444444444</v>
      </c>
      <c r="AI402" s="64">
        <v>44259.792986111112</v>
      </c>
      <c r="AJ402" s="64" t="s">
        <v>486</v>
      </c>
      <c r="AK402" s="27"/>
      <c r="AL402" s="27"/>
      <c r="AM402" s="24" t="str">
        <f>IF(AG402="","",IFERROR(VLOOKUP($AG402,Listas!$C$1:$D$1000,2,0),"No existe"))</f>
        <v>ACTUACIONES</v>
      </c>
      <c r="AN402" s="3">
        <f>IF(OR(AH402="",AI402=""),0,NETWORKDAYS.INTL(AH402,AI402,1,Listas!$A$2:$A$19)-1)</f>
        <v>1</v>
      </c>
      <c r="AO402" s="16" t="str">
        <f>IF(OR(AM402="",AM402="No existe"),"No",IF(AN402&gt;=VLOOKUP(AM402,Tabla!$C$5:$I$23,7,0),"Si","No"))</f>
        <v>No</v>
      </c>
      <c r="AP402" s="3">
        <f>IF(OR(AM402="",AM402="No existe"),0,IF(AN402=0,0,IF(AN402&gt;=VLOOKUP(AM402,Tabla!$C$5:$I$23,7,0),AN402-VLOOKUP(AM402,Tabla!$C$5:$I$23,7,0),0)+1))</f>
        <v>1</v>
      </c>
      <c r="AQ402" s="4">
        <f t="shared" si="55"/>
        <v>0</v>
      </c>
      <c r="AR402" s="4">
        <f t="shared" si="56"/>
        <v>0</v>
      </c>
      <c r="AS402" s="4">
        <f t="shared" si="57"/>
        <v>0</v>
      </c>
      <c r="AT402" s="4">
        <f t="shared" si="58"/>
        <v>0</v>
      </c>
      <c r="AU402" s="4">
        <f t="shared" si="59"/>
        <v>0</v>
      </c>
      <c r="AV402" s="4">
        <f t="shared" si="60"/>
        <v>0</v>
      </c>
      <c r="AW402" s="4"/>
      <c r="AX402" s="4"/>
      <c r="AY402" s="4">
        <f t="shared" si="61"/>
        <v>0</v>
      </c>
      <c r="AZ402" s="5">
        <v>37080</v>
      </c>
      <c r="BA402" s="6">
        <f t="shared" si="62"/>
        <v>0</v>
      </c>
      <c r="BB402" s="3">
        <f>IF(OR(AM402="",AM402="No existe"),0,IF(AP402&lt;=VLOOKUP(AM402,Tabla!$C$5:$I$23,2,0),1,2))</f>
        <v>1</v>
      </c>
    </row>
    <row r="403" spans="1:54" ht="15.75" hidden="1">
      <c r="A403" s="13">
        <f t="shared" si="63"/>
        <v>398</v>
      </c>
      <c r="B403" s="62" t="s">
        <v>1602</v>
      </c>
      <c r="C403" s="63" t="s">
        <v>1603</v>
      </c>
      <c r="D403" s="63" t="s">
        <v>385</v>
      </c>
      <c r="E403" s="63" t="s">
        <v>1604</v>
      </c>
      <c r="F403" s="63" t="s">
        <v>1605</v>
      </c>
      <c r="G403" s="63">
        <v>3904</v>
      </c>
      <c r="H403" s="63" t="s">
        <v>486</v>
      </c>
      <c r="I403" s="63" t="s">
        <v>385</v>
      </c>
      <c r="J403" s="63" t="s">
        <v>542</v>
      </c>
      <c r="K403" s="63" t="s">
        <v>543</v>
      </c>
      <c r="L403" s="63" t="s">
        <v>1605</v>
      </c>
      <c r="M403" s="63" t="s">
        <v>1606</v>
      </c>
      <c r="N403" s="63" t="s">
        <v>1607</v>
      </c>
      <c r="O403" s="63" t="s">
        <v>1606</v>
      </c>
      <c r="P403" s="63" t="s">
        <v>1607</v>
      </c>
      <c r="Q403" s="63">
        <v>1</v>
      </c>
      <c r="R403" s="63" t="s">
        <v>836</v>
      </c>
      <c r="S403" s="63" t="s">
        <v>523</v>
      </c>
      <c r="T403" s="63" t="s">
        <v>524</v>
      </c>
      <c r="U403" s="63" t="s">
        <v>525</v>
      </c>
      <c r="V403" s="63" t="s">
        <v>542</v>
      </c>
      <c r="W403" s="63" t="s">
        <v>544</v>
      </c>
      <c r="X403" s="63" t="s">
        <v>542</v>
      </c>
      <c r="Y403" s="63">
        <v>3415187</v>
      </c>
      <c r="Z403" s="63">
        <v>3341423</v>
      </c>
      <c r="AA403" s="63">
        <v>3415187</v>
      </c>
      <c r="AB403" s="64">
        <v>42290</v>
      </c>
      <c r="AC403" s="64">
        <v>42607</v>
      </c>
      <c r="AD403" s="64">
        <v>43436.249780092592</v>
      </c>
      <c r="AE403" s="63" t="s">
        <v>1608</v>
      </c>
      <c r="AF403" s="63" t="s">
        <v>535</v>
      </c>
      <c r="AG403" s="63" t="s">
        <v>37</v>
      </c>
      <c r="AH403" s="64">
        <v>44258.791666666664</v>
      </c>
      <c r="AI403" s="64">
        <v>44259.790011574078</v>
      </c>
      <c r="AJ403" s="64" t="s">
        <v>486</v>
      </c>
      <c r="AK403" s="27"/>
      <c r="AL403" s="27"/>
      <c r="AM403" s="24" t="str">
        <f>IF(AG403="","",IFERROR(VLOOKUP($AG403,Listas!$C$1:$D$1000,2,0),"No existe"))</f>
        <v>ACTUACIONES</v>
      </c>
      <c r="AN403" s="3">
        <f>IF(OR(AH403="",AI403=""),0,NETWORKDAYS.INTL(AH403,AI403,1,Listas!$A$2:$A$19)-1)</f>
        <v>1</v>
      </c>
      <c r="AO403" s="16" t="str">
        <f>IF(OR(AM403="",AM403="No existe"),"No",IF(AN403&gt;=VLOOKUP(AM403,Tabla!$C$5:$I$23,7,0),"Si","No"))</f>
        <v>No</v>
      </c>
      <c r="AP403" s="3">
        <f>IF(OR(AM403="",AM403="No existe"),0,IF(AN403=0,0,IF(AN403&gt;=VLOOKUP(AM403,Tabla!$C$5:$I$23,7,0),AN403-VLOOKUP(AM403,Tabla!$C$5:$I$23,7,0),0)+1))</f>
        <v>1</v>
      </c>
      <c r="AQ403" s="4">
        <f t="shared" si="55"/>
        <v>0</v>
      </c>
      <c r="AR403" s="4">
        <f t="shared" si="56"/>
        <v>0</v>
      </c>
      <c r="AS403" s="4">
        <f t="shared" si="57"/>
        <v>0</v>
      </c>
      <c r="AT403" s="4">
        <f t="shared" si="58"/>
        <v>0</v>
      </c>
      <c r="AU403" s="4">
        <f t="shared" si="59"/>
        <v>0</v>
      </c>
      <c r="AV403" s="4">
        <f t="shared" si="60"/>
        <v>0</v>
      </c>
      <c r="AW403" s="4"/>
      <c r="AX403" s="4"/>
      <c r="AY403" s="4">
        <f t="shared" si="61"/>
        <v>0</v>
      </c>
      <c r="AZ403" s="5">
        <v>37080</v>
      </c>
      <c r="BA403" s="6">
        <f t="shared" si="62"/>
        <v>0</v>
      </c>
      <c r="BB403" s="3">
        <f>IF(OR(AM403="",AM403="No existe"),0,IF(AP403&lt;=VLOOKUP(AM403,Tabla!$C$5:$I$23,2,0),1,2))</f>
        <v>1</v>
      </c>
    </row>
    <row r="404" spans="1:54" ht="15.75" hidden="1">
      <c r="A404" s="13">
        <f t="shared" si="63"/>
        <v>399</v>
      </c>
      <c r="B404" s="62" t="s">
        <v>510</v>
      </c>
      <c r="C404" s="63" t="s">
        <v>1024</v>
      </c>
      <c r="D404" s="63" t="s">
        <v>384</v>
      </c>
      <c r="E404" s="63" t="s">
        <v>1025</v>
      </c>
      <c r="F404" s="63" t="s">
        <v>828</v>
      </c>
      <c r="G404" s="63">
        <v>67952</v>
      </c>
      <c r="H404" s="63" t="s">
        <v>486</v>
      </c>
      <c r="I404" s="63" t="s">
        <v>385</v>
      </c>
      <c r="J404" s="63" t="s">
        <v>530</v>
      </c>
      <c r="K404" s="63" t="s">
        <v>486</v>
      </c>
      <c r="L404" s="63" t="s">
        <v>828</v>
      </c>
      <c r="M404" s="63" t="s">
        <v>800</v>
      </c>
      <c r="N404" s="63" t="s">
        <v>801</v>
      </c>
      <c r="O404" s="63" t="s">
        <v>1026</v>
      </c>
      <c r="P404" s="63" t="s">
        <v>829</v>
      </c>
      <c r="Q404" s="63">
        <v>1</v>
      </c>
      <c r="R404" s="63" t="s">
        <v>780</v>
      </c>
      <c r="S404" s="63" t="s">
        <v>523</v>
      </c>
      <c r="T404" s="63" t="s">
        <v>524</v>
      </c>
      <c r="U404" s="63" t="s">
        <v>525</v>
      </c>
      <c r="V404" s="63" t="s">
        <v>526</v>
      </c>
      <c r="W404" s="63" t="s">
        <v>527</v>
      </c>
      <c r="X404" s="63" t="s">
        <v>530</v>
      </c>
      <c r="Y404" s="63">
        <v>12999393</v>
      </c>
      <c r="Z404" s="63" t="s">
        <v>486</v>
      </c>
      <c r="AA404" s="63">
        <v>12999393</v>
      </c>
      <c r="AB404" s="64">
        <v>44015</v>
      </c>
      <c r="AC404" s="64">
        <v>44054</v>
      </c>
      <c r="AD404" s="64">
        <v>44148.915914351855</v>
      </c>
      <c r="AE404" s="63" t="s">
        <v>827</v>
      </c>
      <c r="AF404" s="63" t="s">
        <v>596</v>
      </c>
      <c r="AG404" s="63" t="s">
        <v>652</v>
      </c>
      <c r="AH404" s="64">
        <v>44258.791504629633</v>
      </c>
      <c r="AI404" s="64">
        <v>44258.789953703701</v>
      </c>
      <c r="AJ404" s="64" t="s">
        <v>486</v>
      </c>
      <c r="AK404" s="27"/>
      <c r="AL404" s="27"/>
      <c r="AM404" s="24" t="str">
        <f>IF(AG404="","",IFERROR(VLOOKUP($AG404,Listas!$C$1:$D$1000,2,0),"No existe"))</f>
        <v>No existe</v>
      </c>
      <c r="AN404" s="3">
        <f>IF(OR(AH404="",AI404=""),0,NETWORKDAYS.INTL(AH404,AI404,1,Listas!$A$2:$A$19)-1)</f>
        <v>0</v>
      </c>
      <c r="AO404" s="16" t="str">
        <f>IF(OR(AM404="",AM404="No existe"),"No",IF(AN404&gt;=VLOOKUP(AM404,Tabla!$C$5:$I$23,7,0),"Si","No"))</f>
        <v>No</v>
      </c>
      <c r="AP404" s="3">
        <f>IF(OR(AM404="",AM404="No existe"),0,IF(AN404=0,0,IF(AN404&gt;=VLOOKUP(AM404,Tabla!$C$5:$I$23,7,0),AN404-VLOOKUP(AM404,Tabla!$C$5:$I$23,7,0),0)+1))</f>
        <v>0</v>
      </c>
      <c r="AQ404" s="4">
        <f t="shared" si="55"/>
        <v>0</v>
      </c>
      <c r="AR404" s="4">
        <f t="shared" si="56"/>
        <v>0</v>
      </c>
      <c r="AS404" s="4">
        <f t="shared" si="57"/>
        <v>0</v>
      </c>
      <c r="AT404" s="4">
        <f t="shared" si="58"/>
        <v>0</v>
      </c>
      <c r="AU404" s="4">
        <f t="shared" si="59"/>
        <v>0</v>
      </c>
      <c r="AV404" s="4">
        <f t="shared" si="60"/>
        <v>0</v>
      </c>
      <c r="AW404" s="4"/>
      <c r="AX404" s="4"/>
      <c r="AY404" s="4">
        <f t="shared" si="61"/>
        <v>0</v>
      </c>
      <c r="AZ404" s="5">
        <v>37080</v>
      </c>
      <c r="BA404" s="6">
        <f t="shared" si="62"/>
        <v>0</v>
      </c>
      <c r="BB404" s="3">
        <f>IF(OR(AM404="",AM404="No existe"),0,IF(AP404&lt;=VLOOKUP(AM404,Tabla!$C$5:$I$23,2,0),1,2))</f>
        <v>0</v>
      </c>
    </row>
    <row r="405" spans="1:54" ht="15.75" hidden="1">
      <c r="A405" s="13">
        <f t="shared" si="63"/>
        <v>400</v>
      </c>
      <c r="B405" s="62" t="s">
        <v>1314</v>
      </c>
      <c r="C405" s="63" t="s">
        <v>1315</v>
      </c>
      <c r="D405" s="63" t="s">
        <v>384</v>
      </c>
      <c r="E405" s="63" t="s">
        <v>1316</v>
      </c>
      <c r="F405" s="63" t="s">
        <v>1317</v>
      </c>
      <c r="G405" s="63">
        <v>32511</v>
      </c>
      <c r="H405" s="63" t="s">
        <v>486</v>
      </c>
      <c r="I405" s="63" t="s">
        <v>385</v>
      </c>
      <c r="J405" s="63" t="s">
        <v>530</v>
      </c>
      <c r="K405" s="63" t="s">
        <v>486</v>
      </c>
      <c r="L405" s="63" t="s">
        <v>1317</v>
      </c>
      <c r="M405" s="63" t="s">
        <v>825</v>
      </c>
      <c r="N405" s="63" t="s">
        <v>826</v>
      </c>
      <c r="O405" s="63" t="s">
        <v>1318</v>
      </c>
      <c r="P405" s="63" t="s">
        <v>1319</v>
      </c>
      <c r="Q405" s="63">
        <v>1</v>
      </c>
      <c r="R405" s="63" t="s">
        <v>724</v>
      </c>
      <c r="S405" s="63" t="s">
        <v>523</v>
      </c>
      <c r="T405" s="63" t="s">
        <v>524</v>
      </c>
      <c r="U405" s="63" t="s">
        <v>525</v>
      </c>
      <c r="V405" s="63" t="s">
        <v>526</v>
      </c>
      <c r="W405" s="63" t="s">
        <v>544</v>
      </c>
      <c r="X405" s="63" t="s">
        <v>530</v>
      </c>
      <c r="Y405" s="63">
        <v>3027164</v>
      </c>
      <c r="Z405" s="63">
        <v>0</v>
      </c>
      <c r="AA405" s="63">
        <v>3027164</v>
      </c>
      <c r="AB405" s="64">
        <v>43523</v>
      </c>
      <c r="AC405" s="64">
        <v>43546</v>
      </c>
      <c r="AD405" s="64">
        <v>43600.601122685184</v>
      </c>
      <c r="AE405" s="63" t="s">
        <v>747</v>
      </c>
      <c r="AF405" s="63" t="s">
        <v>528</v>
      </c>
      <c r="AG405" s="63" t="s">
        <v>529</v>
      </c>
      <c r="AH405" s="64">
        <v>44258.788194444445</v>
      </c>
      <c r="AI405" s="64">
        <v>44259.787002314813</v>
      </c>
      <c r="AJ405" s="64" t="s">
        <v>486</v>
      </c>
      <c r="AK405" s="27"/>
      <c r="AL405" s="27"/>
      <c r="AM405" s="24" t="str">
        <f>IF(AG405="","",IFERROR(VLOOKUP($AG405,Listas!$C$1:$D$1000,2,0),"No existe"))</f>
        <v>No existe</v>
      </c>
      <c r="AN405" s="3">
        <f>IF(OR(AH405="",AI405=""),0,NETWORKDAYS.INTL(AH405,AI405,1,Listas!$A$2:$A$19)-1)</f>
        <v>1</v>
      </c>
      <c r="AO405" s="16" t="str">
        <f>IF(OR(AM405="",AM405="No existe"),"No",IF(AN405&gt;=VLOOKUP(AM405,Tabla!$C$5:$I$23,7,0),"Si","No"))</f>
        <v>No</v>
      </c>
      <c r="AP405" s="3">
        <f>IF(OR(AM405="",AM405="No existe"),0,IF(AN405=0,0,IF(AN405&gt;=VLOOKUP(AM405,Tabla!$C$5:$I$23,7,0),AN405-VLOOKUP(AM405,Tabla!$C$5:$I$23,7,0),0)+1))</f>
        <v>0</v>
      </c>
      <c r="AQ405" s="4">
        <f t="shared" si="55"/>
        <v>0</v>
      </c>
      <c r="AR405" s="4">
        <f t="shared" si="56"/>
        <v>0</v>
      </c>
      <c r="AS405" s="4">
        <f t="shared" si="57"/>
        <v>0</v>
      </c>
      <c r="AT405" s="4">
        <f t="shared" si="58"/>
        <v>0</v>
      </c>
      <c r="AU405" s="4">
        <f t="shared" si="59"/>
        <v>0</v>
      </c>
      <c r="AV405" s="4">
        <f t="shared" si="60"/>
        <v>0</v>
      </c>
      <c r="AW405" s="4"/>
      <c r="AX405" s="4"/>
      <c r="AY405" s="4">
        <f t="shared" si="61"/>
        <v>0</v>
      </c>
      <c r="AZ405" s="5">
        <v>37080</v>
      </c>
      <c r="BA405" s="6">
        <f t="shared" si="62"/>
        <v>0</v>
      </c>
      <c r="BB405" s="3">
        <f>IF(OR(AM405="",AM405="No existe"),0,IF(AP405&lt;=VLOOKUP(AM405,Tabla!$C$5:$I$23,2,0),1,2))</f>
        <v>0</v>
      </c>
    </row>
    <row r="406" spans="1:54" ht="15.75" hidden="1">
      <c r="A406" s="13">
        <f t="shared" si="63"/>
        <v>401</v>
      </c>
      <c r="B406" s="62" t="s">
        <v>495</v>
      </c>
      <c r="C406" s="63" t="s">
        <v>496</v>
      </c>
      <c r="D406" s="63" t="s">
        <v>384</v>
      </c>
      <c r="E406" s="63" t="s">
        <v>1148</v>
      </c>
      <c r="F406" s="63" t="s">
        <v>793</v>
      </c>
      <c r="G406" s="63">
        <v>52128</v>
      </c>
      <c r="H406" s="63" t="s">
        <v>486</v>
      </c>
      <c r="I406" s="63" t="s">
        <v>385</v>
      </c>
      <c r="J406" s="63" t="s">
        <v>530</v>
      </c>
      <c r="K406" s="63" t="s">
        <v>486</v>
      </c>
      <c r="L406" s="63" t="s">
        <v>793</v>
      </c>
      <c r="M406" s="63" t="s">
        <v>794</v>
      </c>
      <c r="N406" s="63" t="s">
        <v>795</v>
      </c>
      <c r="O406" s="63" t="s">
        <v>1149</v>
      </c>
      <c r="P406" s="63" t="s">
        <v>796</v>
      </c>
      <c r="Q406" s="63">
        <v>1</v>
      </c>
      <c r="R406" s="63" t="s">
        <v>780</v>
      </c>
      <c r="S406" s="63" t="s">
        <v>523</v>
      </c>
      <c r="T406" s="63" t="s">
        <v>524</v>
      </c>
      <c r="U406" s="63" t="s">
        <v>525</v>
      </c>
      <c r="V406" s="63" t="s">
        <v>526</v>
      </c>
      <c r="W406" s="63" t="s">
        <v>544</v>
      </c>
      <c r="X406" s="63" t="s">
        <v>530</v>
      </c>
      <c r="Y406" s="63">
        <v>34971604</v>
      </c>
      <c r="Z406" s="63" t="s">
        <v>486</v>
      </c>
      <c r="AA406" s="63">
        <v>34971604</v>
      </c>
      <c r="AB406" s="64">
        <v>43854</v>
      </c>
      <c r="AC406" s="64">
        <v>43889</v>
      </c>
      <c r="AD406" s="64">
        <v>44020.756712962961</v>
      </c>
      <c r="AE406" s="63" t="s">
        <v>797</v>
      </c>
      <c r="AF406" s="63" t="s">
        <v>535</v>
      </c>
      <c r="AG406" s="63" t="s">
        <v>52</v>
      </c>
      <c r="AH406" s="64">
        <v>44258.77847222222</v>
      </c>
      <c r="AI406" s="64">
        <v>44258.777048611111</v>
      </c>
      <c r="AJ406" s="64" t="s">
        <v>486</v>
      </c>
      <c r="AK406" s="27"/>
      <c r="AL406" s="27"/>
      <c r="AM406" s="24" t="str">
        <f>IF(AG406="","",IFERROR(VLOOKUP($AG406,Listas!$C$1:$D$1000,2,0),"No existe"))</f>
        <v>ACTUACIONES</v>
      </c>
      <c r="AN406" s="3">
        <f>IF(OR(AH406="",AI406=""),0,NETWORKDAYS.INTL(AH406,AI406,1,Listas!$A$2:$A$19)-1)</f>
        <v>0</v>
      </c>
      <c r="AO406" s="16" t="str">
        <f>IF(OR(AM406="",AM406="No existe"),"No",IF(AN406&gt;=VLOOKUP(AM406,Tabla!$C$5:$I$23,7,0),"Si","No"))</f>
        <v>No</v>
      </c>
      <c r="AP406" s="3">
        <f>IF(OR(AM406="",AM406="No existe"),0,IF(AN406=0,0,IF(AN406&gt;=VLOOKUP(AM406,Tabla!$C$5:$I$23,7,0),AN406-VLOOKUP(AM406,Tabla!$C$5:$I$23,7,0),0)+1))</f>
        <v>0</v>
      </c>
      <c r="AQ406" s="4">
        <f t="shared" si="55"/>
        <v>0</v>
      </c>
      <c r="AR406" s="4">
        <f t="shared" si="56"/>
        <v>0</v>
      </c>
      <c r="AS406" s="4">
        <f t="shared" si="57"/>
        <v>0</v>
      </c>
      <c r="AT406" s="4">
        <f t="shared" si="58"/>
        <v>0</v>
      </c>
      <c r="AU406" s="4">
        <f t="shared" si="59"/>
        <v>0</v>
      </c>
      <c r="AV406" s="4">
        <f t="shared" si="60"/>
        <v>0</v>
      </c>
      <c r="AW406" s="4"/>
      <c r="AX406" s="4"/>
      <c r="AY406" s="4">
        <f t="shared" si="61"/>
        <v>0</v>
      </c>
      <c r="AZ406" s="5">
        <v>37080</v>
      </c>
      <c r="BA406" s="6">
        <f t="shared" si="62"/>
        <v>0</v>
      </c>
      <c r="BB406" s="3">
        <f>IF(OR(AM406="",AM406="No existe"),0,IF(AP406&lt;=VLOOKUP(AM406,Tabla!$C$5:$I$23,2,0),1,2))</f>
        <v>1</v>
      </c>
    </row>
    <row r="407" spans="1:54" ht="15.75" hidden="1">
      <c r="A407" s="13">
        <f t="shared" si="63"/>
        <v>402</v>
      </c>
      <c r="B407" s="62" t="s">
        <v>1408</v>
      </c>
      <c r="C407" s="63" t="s">
        <v>1409</v>
      </c>
      <c r="D407" s="63" t="s">
        <v>384</v>
      </c>
      <c r="E407" s="63" t="s">
        <v>1410</v>
      </c>
      <c r="F407" s="63" t="s">
        <v>1411</v>
      </c>
      <c r="G407" s="63">
        <v>21752</v>
      </c>
      <c r="H407" s="63" t="s">
        <v>486</v>
      </c>
      <c r="I407" s="63" t="s">
        <v>385</v>
      </c>
      <c r="J407" s="63" t="s">
        <v>542</v>
      </c>
      <c r="K407" s="63" t="s">
        <v>543</v>
      </c>
      <c r="L407" s="63" t="s">
        <v>1411</v>
      </c>
      <c r="M407" s="63" t="s">
        <v>1412</v>
      </c>
      <c r="N407" s="63" t="s">
        <v>1413</v>
      </c>
      <c r="O407" s="63" t="s">
        <v>1412</v>
      </c>
      <c r="P407" s="63" t="s">
        <v>1413</v>
      </c>
      <c r="Q407" s="63">
        <v>1</v>
      </c>
      <c r="R407" s="63" t="s">
        <v>642</v>
      </c>
      <c r="S407" s="63" t="s">
        <v>523</v>
      </c>
      <c r="T407" s="63" t="s">
        <v>524</v>
      </c>
      <c r="U407" s="63" t="s">
        <v>525</v>
      </c>
      <c r="V407" s="63" t="s">
        <v>542</v>
      </c>
      <c r="W407" s="63" t="s">
        <v>544</v>
      </c>
      <c r="X407" s="63" t="s">
        <v>542</v>
      </c>
      <c r="Y407" s="63">
        <v>7761642</v>
      </c>
      <c r="Z407" s="63">
        <v>7368146</v>
      </c>
      <c r="AA407" s="63">
        <v>7761642</v>
      </c>
      <c r="AB407" s="64">
        <v>42020</v>
      </c>
      <c r="AC407" s="64">
        <v>43322</v>
      </c>
      <c r="AD407" s="64">
        <v>43501.731226851851</v>
      </c>
      <c r="AE407" s="63" t="s">
        <v>706</v>
      </c>
      <c r="AF407" s="63" t="s">
        <v>535</v>
      </c>
      <c r="AG407" s="63" t="s">
        <v>39</v>
      </c>
      <c r="AH407" s="64">
        <v>44258.762349537035</v>
      </c>
      <c r="AI407" s="64">
        <v>44258.761435185188</v>
      </c>
      <c r="AJ407" s="64" t="s">
        <v>486</v>
      </c>
      <c r="AK407" s="27"/>
      <c r="AL407" s="27"/>
      <c r="AM407" s="24" t="str">
        <f>IF(AG407="","",IFERROR(VLOOKUP($AG407,Listas!$C$1:$D$1000,2,0),"No existe"))</f>
        <v>ACTUACIONES</v>
      </c>
      <c r="AN407" s="3">
        <f>IF(OR(AH407="",AI407=""),0,NETWORKDAYS.INTL(AH407,AI407,1,Listas!$A$2:$A$19)-1)</f>
        <v>0</v>
      </c>
      <c r="AO407" s="16" t="str">
        <f>IF(OR(AM407="",AM407="No existe"),"No",IF(AN407&gt;=VLOOKUP(AM407,Tabla!$C$5:$I$23,7,0),"Si","No"))</f>
        <v>No</v>
      </c>
      <c r="AP407" s="3">
        <f>IF(OR(AM407="",AM407="No existe"),0,IF(AN407=0,0,IF(AN407&gt;=VLOOKUP(AM407,Tabla!$C$5:$I$23,7,0),AN407-VLOOKUP(AM407,Tabla!$C$5:$I$23,7,0),0)+1))</f>
        <v>0</v>
      </c>
      <c r="AQ407" s="4">
        <f t="shared" si="55"/>
        <v>0</v>
      </c>
      <c r="AR407" s="4">
        <f t="shared" si="56"/>
        <v>0</v>
      </c>
      <c r="AS407" s="4">
        <f t="shared" si="57"/>
        <v>0</v>
      </c>
      <c r="AT407" s="4">
        <f t="shared" si="58"/>
        <v>0</v>
      </c>
      <c r="AU407" s="4">
        <f t="shared" si="59"/>
        <v>0</v>
      </c>
      <c r="AV407" s="4">
        <f t="shared" si="60"/>
        <v>0</v>
      </c>
      <c r="AW407" s="4"/>
      <c r="AX407" s="4"/>
      <c r="AY407" s="4">
        <f t="shared" si="61"/>
        <v>0</v>
      </c>
      <c r="AZ407" s="5">
        <v>37080</v>
      </c>
      <c r="BA407" s="6">
        <f t="shared" si="62"/>
        <v>0</v>
      </c>
      <c r="BB407" s="3">
        <f>IF(OR(AM407="",AM407="No existe"),0,IF(AP407&lt;=VLOOKUP(AM407,Tabla!$C$5:$I$23,2,0),1,2))</f>
        <v>1</v>
      </c>
    </row>
    <row r="408" spans="1:54" ht="15.75" hidden="1">
      <c r="A408" s="13">
        <f t="shared" si="63"/>
        <v>403</v>
      </c>
      <c r="B408" s="62" t="s">
        <v>423</v>
      </c>
      <c r="C408" s="63" t="s">
        <v>424</v>
      </c>
      <c r="D408" s="63" t="s">
        <v>384</v>
      </c>
      <c r="E408" s="63" t="s">
        <v>1414</v>
      </c>
      <c r="F408" s="63" t="s">
        <v>630</v>
      </c>
      <c r="G408" s="63">
        <v>12213</v>
      </c>
      <c r="H408" s="63" t="s">
        <v>486</v>
      </c>
      <c r="I408" s="63" t="s">
        <v>385</v>
      </c>
      <c r="J408" s="63" t="s">
        <v>542</v>
      </c>
      <c r="K408" s="63" t="s">
        <v>543</v>
      </c>
      <c r="L408" s="63" t="s">
        <v>630</v>
      </c>
      <c r="M408" s="63" t="s">
        <v>1415</v>
      </c>
      <c r="N408" s="63" t="s">
        <v>631</v>
      </c>
      <c r="O408" s="63" t="s">
        <v>1415</v>
      </c>
      <c r="P408" s="63" t="s">
        <v>631</v>
      </c>
      <c r="Q408" s="63">
        <v>1</v>
      </c>
      <c r="R408" s="63" t="s">
        <v>547</v>
      </c>
      <c r="S408" s="63" t="s">
        <v>523</v>
      </c>
      <c r="T408" s="63" t="s">
        <v>524</v>
      </c>
      <c r="U408" s="63" t="s">
        <v>525</v>
      </c>
      <c r="V408" s="63" t="s">
        <v>542</v>
      </c>
      <c r="W408" s="63" t="s">
        <v>544</v>
      </c>
      <c r="X408" s="63" t="s">
        <v>542</v>
      </c>
      <c r="Y408" s="63">
        <v>15804787</v>
      </c>
      <c r="Z408" s="63">
        <v>15653976</v>
      </c>
      <c r="AA408" s="63">
        <v>15804787</v>
      </c>
      <c r="AB408" s="64">
        <v>42482</v>
      </c>
      <c r="AC408" s="64">
        <v>42679</v>
      </c>
      <c r="AD408" s="64">
        <v>43440.840740740743</v>
      </c>
      <c r="AE408" s="63" t="s">
        <v>588</v>
      </c>
      <c r="AF408" s="63" t="s">
        <v>528</v>
      </c>
      <c r="AG408" s="63" t="s">
        <v>285</v>
      </c>
      <c r="AH408" s="64">
        <v>44258.696400462963</v>
      </c>
      <c r="AI408" s="64">
        <v>44258.695289351854</v>
      </c>
      <c r="AJ408" s="64" t="s">
        <v>486</v>
      </c>
      <c r="AK408" s="27"/>
      <c r="AL408" s="27"/>
      <c r="AM408" s="24" t="str">
        <f>IF(AG408="","",IFERROR(VLOOKUP($AG408,Listas!$C$1:$D$1000,2,0),"No existe"))</f>
        <v>PRUEBAS_PRACTICADAS</v>
      </c>
      <c r="AN408" s="3">
        <f>IF(OR(AH408="",AI408=""),0,NETWORKDAYS.INTL(AH408,AI408,1,Listas!$A$2:$A$19)-1)</f>
        <v>0</v>
      </c>
      <c r="AO408" s="16" t="str">
        <f>IF(OR(AM408="",AM408="No existe"),"No",IF(AN408&gt;=VLOOKUP(AM408,Tabla!$C$5:$I$23,7,0),"Si","No"))</f>
        <v>No</v>
      </c>
      <c r="AP408" s="3">
        <f>IF(OR(AM408="",AM408="No existe"),0,IF(AN408=0,0,IF(AN408&gt;=VLOOKUP(AM408,Tabla!$C$5:$I$23,7,0),AN408-VLOOKUP(AM408,Tabla!$C$5:$I$23,7,0),0)+1))</f>
        <v>0</v>
      </c>
      <c r="AQ408" s="4">
        <f t="shared" si="55"/>
        <v>0</v>
      </c>
      <c r="AR408" s="4">
        <f t="shared" si="56"/>
        <v>0</v>
      </c>
      <c r="AS408" s="4">
        <f t="shared" si="57"/>
        <v>0</v>
      </c>
      <c r="AT408" s="4">
        <f t="shared" si="58"/>
        <v>0</v>
      </c>
      <c r="AU408" s="4">
        <f t="shared" si="59"/>
        <v>0</v>
      </c>
      <c r="AV408" s="4">
        <f t="shared" si="60"/>
        <v>0</v>
      </c>
      <c r="AW408" s="4"/>
      <c r="AX408" s="4"/>
      <c r="AY408" s="4">
        <f t="shared" si="61"/>
        <v>0</v>
      </c>
      <c r="AZ408" s="5">
        <v>37080</v>
      </c>
      <c r="BA408" s="6">
        <f t="shared" si="62"/>
        <v>0</v>
      </c>
      <c r="BB408" s="3">
        <f>IF(OR(AM408="",AM408="No existe"),0,IF(AP408&lt;=VLOOKUP(AM408,Tabla!$C$5:$I$23,2,0),1,2))</f>
        <v>1</v>
      </c>
    </row>
    <row r="409" spans="1:54" ht="15.75" hidden="1">
      <c r="A409" s="13">
        <f t="shared" si="63"/>
        <v>404</v>
      </c>
      <c r="B409" s="62" t="s">
        <v>388</v>
      </c>
      <c r="C409" s="63" t="s">
        <v>389</v>
      </c>
      <c r="D409" s="63" t="s">
        <v>384</v>
      </c>
      <c r="E409" s="63" t="s">
        <v>1609</v>
      </c>
      <c r="F409" s="63" t="s">
        <v>553</v>
      </c>
      <c r="G409" s="63">
        <v>3604</v>
      </c>
      <c r="H409" s="63" t="s">
        <v>486</v>
      </c>
      <c r="I409" s="63" t="s">
        <v>385</v>
      </c>
      <c r="J409" s="63" t="s">
        <v>542</v>
      </c>
      <c r="K409" s="63" t="s">
        <v>554</v>
      </c>
      <c r="L409" s="63" t="s">
        <v>553</v>
      </c>
      <c r="M409" s="63" t="s">
        <v>1610</v>
      </c>
      <c r="N409" s="63" t="s">
        <v>555</v>
      </c>
      <c r="O409" s="63" t="s">
        <v>1610</v>
      </c>
      <c r="P409" s="63" t="s">
        <v>555</v>
      </c>
      <c r="Q409" s="63">
        <v>1</v>
      </c>
      <c r="R409" s="63" t="s">
        <v>547</v>
      </c>
      <c r="S409" s="63" t="s">
        <v>523</v>
      </c>
      <c r="T409" s="63" t="s">
        <v>524</v>
      </c>
      <c r="U409" s="63" t="s">
        <v>525</v>
      </c>
      <c r="V409" s="63" t="s">
        <v>542</v>
      </c>
      <c r="W409" s="63" t="s">
        <v>544</v>
      </c>
      <c r="X409" s="63" t="s">
        <v>542</v>
      </c>
      <c r="Y409" s="63">
        <v>28551675</v>
      </c>
      <c r="Z409" s="63">
        <v>0</v>
      </c>
      <c r="AA409" s="63">
        <v>28551675</v>
      </c>
      <c r="AB409" s="64">
        <v>41782</v>
      </c>
      <c r="AC409" s="64">
        <v>42032</v>
      </c>
      <c r="AD409" s="64">
        <v>43436.20076388889</v>
      </c>
      <c r="AE409" s="63" t="s">
        <v>545</v>
      </c>
      <c r="AF409" s="63" t="s">
        <v>528</v>
      </c>
      <c r="AG409" s="63" t="s">
        <v>285</v>
      </c>
      <c r="AH409" s="64">
        <v>44258.655960648146</v>
      </c>
      <c r="AI409" s="64">
        <v>44258.654814814814</v>
      </c>
      <c r="AJ409" s="64" t="s">
        <v>486</v>
      </c>
      <c r="AK409" s="27"/>
      <c r="AL409" s="27"/>
      <c r="AM409" s="24" t="str">
        <f>IF(AG409="","",IFERROR(VLOOKUP($AG409,Listas!$C$1:$D$1000,2,0),"No existe"))</f>
        <v>PRUEBAS_PRACTICADAS</v>
      </c>
      <c r="AN409" s="3">
        <f>IF(OR(AH409="",AI409=""),0,NETWORKDAYS.INTL(AH409,AI409,1,Listas!$A$2:$A$19)-1)</f>
        <v>0</v>
      </c>
      <c r="AO409" s="16" t="str">
        <f>IF(OR(AM409="",AM409="No existe"),"No",IF(AN409&gt;=VLOOKUP(AM409,Tabla!$C$5:$I$23,7,0),"Si","No"))</f>
        <v>No</v>
      </c>
      <c r="AP409" s="3">
        <f>IF(OR(AM409="",AM409="No existe"),0,IF(AN409=0,0,IF(AN409&gt;=VLOOKUP(AM409,Tabla!$C$5:$I$23,7,0),AN409-VLOOKUP(AM409,Tabla!$C$5:$I$23,7,0),0)+1))</f>
        <v>0</v>
      </c>
      <c r="AQ409" s="4">
        <f t="shared" si="55"/>
        <v>0</v>
      </c>
      <c r="AR409" s="4">
        <f t="shared" si="56"/>
        <v>0</v>
      </c>
      <c r="AS409" s="4">
        <f t="shared" si="57"/>
        <v>0</v>
      </c>
      <c r="AT409" s="4">
        <f t="shared" si="58"/>
        <v>0</v>
      </c>
      <c r="AU409" s="4">
        <f t="shared" si="59"/>
        <v>0</v>
      </c>
      <c r="AV409" s="4">
        <f t="shared" si="60"/>
        <v>0</v>
      </c>
      <c r="AW409" s="4"/>
      <c r="AX409" s="4"/>
      <c r="AY409" s="4">
        <f t="shared" si="61"/>
        <v>0</v>
      </c>
      <c r="AZ409" s="5">
        <v>37080</v>
      </c>
      <c r="BA409" s="6">
        <f t="shared" si="62"/>
        <v>0</v>
      </c>
      <c r="BB409" s="3">
        <f>IF(OR(AM409="",AM409="No existe"),0,IF(AP409&lt;=VLOOKUP(AM409,Tabla!$C$5:$I$23,2,0),1,2))</f>
        <v>1</v>
      </c>
    </row>
    <row r="410" spans="1:54" ht="15.75" hidden="1">
      <c r="A410" s="13">
        <f t="shared" si="63"/>
        <v>405</v>
      </c>
      <c r="B410" s="62" t="s">
        <v>1611</v>
      </c>
      <c r="C410" s="63" t="s">
        <v>1612</v>
      </c>
      <c r="D410" s="63" t="s">
        <v>751</v>
      </c>
      <c r="E410" s="63" t="s">
        <v>1613</v>
      </c>
      <c r="F410" s="63" t="s">
        <v>1614</v>
      </c>
      <c r="G410" s="63">
        <v>19350</v>
      </c>
      <c r="H410" s="63" t="s">
        <v>751</v>
      </c>
      <c r="I410" s="63" t="s">
        <v>751</v>
      </c>
      <c r="J410" s="63" t="s">
        <v>637</v>
      </c>
      <c r="K410" s="63" t="s">
        <v>638</v>
      </c>
      <c r="L410" s="63" t="s">
        <v>1614</v>
      </c>
      <c r="M410" s="63" t="s">
        <v>1615</v>
      </c>
      <c r="N410" s="63" t="s">
        <v>1616</v>
      </c>
      <c r="O410" s="63" t="s">
        <v>1615</v>
      </c>
      <c r="P410" s="63" t="s">
        <v>1616</v>
      </c>
      <c r="Q410" s="63">
        <v>1</v>
      </c>
      <c r="R410" s="63" t="s">
        <v>540</v>
      </c>
      <c r="S410" s="63" t="s">
        <v>523</v>
      </c>
      <c r="T410" s="63" t="s">
        <v>524</v>
      </c>
      <c r="U410" s="63" t="s">
        <v>525</v>
      </c>
      <c r="V410" s="63" t="s">
        <v>526</v>
      </c>
      <c r="W410" s="63" t="s">
        <v>544</v>
      </c>
      <c r="X410" s="63" t="s">
        <v>637</v>
      </c>
      <c r="Y410" s="63">
        <v>30064500</v>
      </c>
      <c r="Z410" s="63">
        <v>0</v>
      </c>
      <c r="AA410" s="63">
        <v>30064500</v>
      </c>
      <c r="AB410" s="64">
        <v>41325</v>
      </c>
      <c r="AC410" s="64">
        <v>41327</v>
      </c>
      <c r="AD410" s="64">
        <v>43441.376979166664</v>
      </c>
      <c r="AE410" s="63" t="s">
        <v>1617</v>
      </c>
      <c r="AF410" s="63" t="s">
        <v>528</v>
      </c>
      <c r="AG410" s="63" t="s">
        <v>285</v>
      </c>
      <c r="AH410" s="64">
        <v>44258.585428240738</v>
      </c>
      <c r="AI410" s="64">
        <v>44258.584861111114</v>
      </c>
      <c r="AJ410" s="64" t="s">
        <v>486</v>
      </c>
      <c r="AK410" s="27"/>
      <c r="AL410" s="27"/>
      <c r="AM410" s="24" t="str">
        <f>IF(AG410="","",IFERROR(VLOOKUP($AG410,Listas!$C$1:$D$1000,2,0),"No existe"))</f>
        <v>PRUEBAS_PRACTICADAS</v>
      </c>
      <c r="AN410" s="3">
        <f>IF(OR(AH410="",AI410=""),0,NETWORKDAYS.INTL(AH410,AI410,1,Listas!$A$2:$A$19)-1)</f>
        <v>0</v>
      </c>
      <c r="AO410" s="16" t="str">
        <f>IF(OR(AM410="",AM410="No existe"),"No",IF(AN410&gt;=VLOOKUP(AM410,Tabla!$C$5:$I$23,7,0),"Si","No"))</f>
        <v>No</v>
      </c>
      <c r="AP410" s="3">
        <f>IF(OR(AM410="",AM410="No existe"),0,IF(AN410=0,0,IF(AN410&gt;=VLOOKUP(AM410,Tabla!$C$5:$I$23,7,0),AN410-VLOOKUP(AM410,Tabla!$C$5:$I$23,7,0),0)+1))</f>
        <v>0</v>
      </c>
      <c r="AQ410" s="4">
        <f t="shared" si="55"/>
        <v>0</v>
      </c>
      <c r="AR410" s="4">
        <f t="shared" si="56"/>
        <v>0</v>
      </c>
      <c r="AS410" s="4">
        <f t="shared" si="57"/>
        <v>0</v>
      </c>
      <c r="AT410" s="4">
        <f t="shared" si="58"/>
        <v>0</v>
      </c>
      <c r="AU410" s="4">
        <f t="shared" si="59"/>
        <v>0</v>
      </c>
      <c r="AV410" s="4">
        <f t="shared" si="60"/>
        <v>0</v>
      </c>
      <c r="AW410" s="4"/>
      <c r="AX410" s="4"/>
      <c r="AY410" s="4">
        <f t="shared" si="61"/>
        <v>0</v>
      </c>
      <c r="AZ410" s="5">
        <v>37080</v>
      </c>
      <c r="BA410" s="6">
        <f t="shared" si="62"/>
        <v>0</v>
      </c>
      <c r="BB410" s="3">
        <f>IF(OR(AM410="",AM410="No existe"),0,IF(AP410&lt;=VLOOKUP(AM410,Tabla!$C$5:$I$23,2,0),1,2))</f>
        <v>1</v>
      </c>
    </row>
    <row r="411" spans="1:54" ht="15.75" hidden="1">
      <c r="A411" s="13">
        <f t="shared" si="63"/>
        <v>406</v>
      </c>
      <c r="B411" s="62" t="s">
        <v>943</v>
      </c>
      <c r="C411" s="63" t="s">
        <v>944</v>
      </c>
      <c r="D411" s="63" t="s">
        <v>385</v>
      </c>
      <c r="E411" s="63" t="s">
        <v>945</v>
      </c>
      <c r="F411" s="63" t="s">
        <v>946</v>
      </c>
      <c r="G411" s="63">
        <v>21656</v>
      </c>
      <c r="H411" s="63" t="s">
        <v>486</v>
      </c>
      <c r="I411" s="63" t="s">
        <v>385</v>
      </c>
      <c r="J411" s="63" t="s">
        <v>537</v>
      </c>
      <c r="K411" s="63" t="s">
        <v>538</v>
      </c>
      <c r="L411" s="63" t="s">
        <v>946</v>
      </c>
      <c r="M411" s="63" t="s">
        <v>947</v>
      </c>
      <c r="N411" s="63" t="s">
        <v>948</v>
      </c>
      <c r="O411" s="63" t="s">
        <v>947</v>
      </c>
      <c r="P411" s="63" t="s">
        <v>948</v>
      </c>
      <c r="Q411" s="63">
        <v>1</v>
      </c>
      <c r="R411" s="63" t="s">
        <v>540</v>
      </c>
      <c r="S411" s="63" t="s">
        <v>523</v>
      </c>
      <c r="T411" s="63" t="s">
        <v>524</v>
      </c>
      <c r="U411" s="63" t="s">
        <v>525</v>
      </c>
      <c r="V411" s="63" t="s">
        <v>526</v>
      </c>
      <c r="W411" s="63" t="s">
        <v>544</v>
      </c>
      <c r="X411" s="63" t="s">
        <v>537</v>
      </c>
      <c r="Y411" s="63">
        <v>69758638</v>
      </c>
      <c r="Z411" s="63">
        <v>66902238</v>
      </c>
      <c r="AA411" s="63">
        <v>69758638</v>
      </c>
      <c r="AB411" s="64">
        <v>43392</v>
      </c>
      <c r="AC411" s="64">
        <v>43410</v>
      </c>
      <c r="AD411" s="64">
        <v>43501.72797453704</v>
      </c>
      <c r="AE411" s="63" t="s">
        <v>949</v>
      </c>
      <c r="AF411" s="63" t="s">
        <v>528</v>
      </c>
      <c r="AG411" s="63" t="s">
        <v>52</v>
      </c>
      <c r="AH411" s="64">
        <v>44257.870370370372</v>
      </c>
      <c r="AI411" s="64">
        <v>44257.86886574074</v>
      </c>
      <c r="AJ411" s="64" t="s">
        <v>486</v>
      </c>
      <c r="AK411" s="27"/>
      <c r="AL411" s="27"/>
      <c r="AM411" s="24" t="str">
        <f>IF(AG411="","",IFERROR(VLOOKUP($AG411,Listas!$C$1:$D$1000,2,0),"No existe"))</f>
        <v>ACTUACIONES</v>
      </c>
      <c r="AN411" s="3">
        <f>IF(OR(AH411="",AI411=""),0,NETWORKDAYS.INTL(AH411,AI411,1,Listas!$A$2:$A$19)-1)</f>
        <v>0</v>
      </c>
      <c r="AO411" s="16" t="str">
        <f>IF(OR(AM411="",AM411="No existe"),"No",IF(AN411&gt;=VLOOKUP(AM411,Tabla!$C$5:$I$23,7,0),"Si","No"))</f>
        <v>No</v>
      </c>
      <c r="AP411" s="3">
        <f>IF(OR(AM411="",AM411="No existe"),0,IF(AN411=0,0,IF(AN411&gt;=VLOOKUP(AM411,Tabla!$C$5:$I$23,7,0),AN411-VLOOKUP(AM411,Tabla!$C$5:$I$23,7,0),0)+1))</f>
        <v>0</v>
      </c>
      <c r="AQ411" s="4">
        <f t="shared" si="55"/>
        <v>0</v>
      </c>
      <c r="AR411" s="4">
        <f t="shared" si="56"/>
        <v>0</v>
      </c>
      <c r="AS411" s="4">
        <f t="shared" si="57"/>
        <v>0</v>
      </c>
      <c r="AT411" s="4">
        <f t="shared" si="58"/>
        <v>0</v>
      </c>
      <c r="AU411" s="4">
        <f t="shared" si="59"/>
        <v>0</v>
      </c>
      <c r="AV411" s="4">
        <f t="shared" si="60"/>
        <v>0</v>
      </c>
      <c r="AW411" s="4"/>
      <c r="AX411" s="4"/>
      <c r="AY411" s="4">
        <f t="shared" si="61"/>
        <v>0</v>
      </c>
      <c r="AZ411" s="5">
        <v>37080</v>
      </c>
      <c r="BA411" s="6">
        <f t="shared" si="62"/>
        <v>0</v>
      </c>
      <c r="BB411" s="3">
        <f>IF(OR(AM411="",AM411="No existe"),0,IF(AP411&lt;=VLOOKUP(AM411,Tabla!$C$5:$I$23,2,0),1,2))</f>
        <v>1</v>
      </c>
    </row>
    <row r="412" spans="1:54" ht="15.75" hidden="1">
      <c r="A412" s="13">
        <f t="shared" si="63"/>
        <v>407</v>
      </c>
      <c r="B412" s="62" t="s">
        <v>1524</v>
      </c>
      <c r="C412" s="63" t="s">
        <v>1525</v>
      </c>
      <c r="D412" s="63" t="s">
        <v>384</v>
      </c>
      <c r="E412" s="63" t="s">
        <v>1526</v>
      </c>
      <c r="F412" s="63" t="s">
        <v>1527</v>
      </c>
      <c r="G412" s="63">
        <v>50231</v>
      </c>
      <c r="H412" s="63" t="s">
        <v>486</v>
      </c>
      <c r="I412" s="63" t="s">
        <v>385</v>
      </c>
      <c r="J412" s="63" t="s">
        <v>549</v>
      </c>
      <c r="K412" s="63" t="s">
        <v>550</v>
      </c>
      <c r="L412" s="63" t="s">
        <v>1527</v>
      </c>
      <c r="M412" s="63" t="s">
        <v>1528</v>
      </c>
      <c r="N412" s="63" t="s">
        <v>1529</v>
      </c>
      <c r="O412" s="63" t="s">
        <v>1528</v>
      </c>
      <c r="P412" s="63" t="s">
        <v>1529</v>
      </c>
      <c r="Q412" s="63">
        <v>1</v>
      </c>
      <c r="R412" s="63" t="s">
        <v>709</v>
      </c>
      <c r="S412" s="63" t="s">
        <v>523</v>
      </c>
      <c r="T412" s="63" t="s">
        <v>524</v>
      </c>
      <c r="U412" s="63" t="s">
        <v>525</v>
      </c>
      <c r="V412" s="63" t="s">
        <v>526</v>
      </c>
      <c r="W412" s="63" t="s">
        <v>544</v>
      </c>
      <c r="X412" s="63" t="s">
        <v>549</v>
      </c>
      <c r="Y412" s="63">
        <v>17652036</v>
      </c>
      <c r="Z412" s="63" t="s">
        <v>486</v>
      </c>
      <c r="AA412" s="63">
        <v>17652036</v>
      </c>
      <c r="AB412" s="64">
        <v>43722</v>
      </c>
      <c r="AC412" s="64">
        <v>43778</v>
      </c>
      <c r="AD412" s="64">
        <v>43867.824189814812</v>
      </c>
      <c r="AE412" s="63" t="s">
        <v>769</v>
      </c>
      <c r="AF412" s="63" t="s">
        <v>535</v>
      </c>
      <c r="AG412" s="63" t="s">
        <v>548</v>
      </c>
      <c r="AH412" s="64">
        <v>44257.867800925924</v>
      </c>
      <c r="AI412" s="64">
        <v>44257.866111111114</v>
      </c>
      <c r="AJ412" s="64" t="s">
        <v>486</v>
      </c>
      <c r="AK412" s="27"/>
      <c r="AL412" s="27"/>
      <c r="AM412" s="24" t="str">
        <f>IF(AG412="","",IFERROR(VLOOKUP($AG412,Listas!$C$1:$D$1000,2,0),"No existe"))</f>
        <v>No existe</v>
      </c>
      <c r="AN412" s="3">
        <f>IF(OR(AH412="",AI412=""),0,NETWORKDAYS.INTL(AH412,AI412,1,Listas!$A$2:$A$19)-1)</f>
        <v>0</v>
      </c>
      <c r="AO412" s="16" t="str">
        <f>IF(OR(AM412="",AM412="No existe"),"No",IF(AN412&gt;=VLOOKUP(AM412,Tabla!$C$5:$I$23,7,0),"Si","No"))</f>
        <v>No</v>
      </c>
      <c r="AP412" s="3">
        <f>IF(OR(AM412="",AM412="No existe"),0,IF(AN412=0,0,IF(AN412&gt;=VLOOKUP(AM412,Tabla!$C$5:$I$23,7,0),AN412-VLOOKUP(AM412,Tabla!$C$5:$I$23,7,0),0)+1))</f>
        <v>0</v>
      </c>
      <c r="AQ412" s="4">
        <f t="shared" si="55"/>
        <v>0</v>
      </c>
      <c r="AR412" s="4">
        <f t="shared" si="56"/>
        <v>0</v>
      </c>
      <c r="AS412" s="4">
        <f t="shared" si="57"/>
        <v>0</v>
      </c>
      <c r="AT412" s="4">
        <f t="shared" si="58"/>
        <v>0</v>
      </c>
      <c r="AU412" s="4">
        <f t="shared" si="59"/>
        <v>0</v>
      </c>
      <c r="AV412" s="4">
        <f t="shared" si="60"/>
        <v>0</v>
      </c>
      <c r="AW412" s="4"/>
      <c r="AX412" s="4"/>
      <c r="AY412" s="4">
        <f t="shared" si="61"/>
        <v>0</v>
      </c>
      <c r="AZ412" s="5">
        <v>37080</v>
      </c>
      <c r="BA412" s="6">
        <f t="shared" si="62"/>
        <v>0</v>
      </c>
      <c r="BB412" s="3">
        <f>IF(OR(AM412="",AM412="No existe"),0,IF(AP412&lt;=VLOOKUP(AM412,Tabla!$C$5:$I$23,2,0),1,2))</f>
        <v>0</v>
      </c>
    </row>
    <row r="413" spans="1:54" ht="15.75" hidden="1">
      <c r="A413" s="13">
        <f t="shared" si="63"/>
        <v>408</v>
      </c>
      <c r="B413" s="62" t="s">
        <v>449</v>
      </c>
      <c r="C413" s="63" t="s">
        <v>450</v>
      </c>
      <c r="D413" s="63" t="s">
        <v>385</v>
      </c>
      <c r="E413" s="63" t="s">
        <v>1618</v>
      </c>
      <c r="F413" s="63" t="s">
        <v>690</v>
      </c>
      <c r="G413" s="63">
        <v>12492</v>
      </c>
      <c r="H413" s="63" t="s">
        <v>486</v>
      </c>
      <c r="I413" s="63" t="s">
        <v>385</v>
      </c>
      <c r="J413" s="63" t="s">
        <v>542</v>
      </c>
      <c r="K413" s="63" t="s">
        <v>543</v>
      </c>
      <c r="L413" s="63" t="s">
        <v>690</v>
      </c>
      <c r="M413" s="63" t="s">
        <v>1619</v>
      </c>
      <c r="N413" s="63" t="s">
        <v>691</v>
      </c>
      <c r="O413" s="63" t="s">
        <v>692</v>
      </c>
      <c r="P413" s="63" t="s">
        <v>693</v>
      </c>
      <c r="Q413" s="63">
        <v>1</v>
      </c>
      <c r="R413" s="63" t="s">
        <v>657</v>
      </c>
      <c r="S413" s="63" t="s">
        <v>523</v>
      </c>
      <c r="T413" s="63" t="s">
        <v>524</v>
      </c>
      <c r="U413" s="63" t="s">
        <v>525</v>
      </c>
      <c r="V413" s="63" t="s">
        <v>542</v>
      </c>
      <c r="W413" s="63" t="s">
        <v>544</v>
      </c>
      <c r="X413" s="63" t="s">
        <v>542</v>
      </c>
      <c r="Y413" s="63">
        <v>17957108</v>
      </c>
      <c r="Z413" s="63">
        <v>17380409</v>
      </c>
      <c r="AA413" s="63">
        <v>17957108</v>
      </c>
      <c r="AB413" s="64">
        <v>43075</v>
      </c>
      <c r="AC413" s="64">
        <v>43159</v>
      </c>
      <c r="AD413" s="64">
        <v>43440.86173611111</v>
      </c>
      <c r="AE413" s="63" t="s">
        <v>688</v>
      </c>
      <c r="AF413" s="63" t="s">
        <v>535</v>
      </c>
      <c r="AG413" s="63" t="s">
        <v>529</v>
      </c>
      <c r="AH413" s="64">
        <v>44257.864606481482</v>
      </c>
      <c r="AI413" s="64">
        <v>44257.862939814811</v>
      </c>
      <c r="AJ413" s="64" t="s">
        <v>486</v>
      </c>
      <c r="AK413" s="27"/>
      <c r="AL413" s="27"/>
      <c r="AM413" s="24" t="str">
        <f>IF(AG413="","",IFERROR(VLOOKUP($AG413,Listas!$C$1:$D$1000,2,0),"No existe"))</f>
        <v>No existe</v>
      </c>
      <c r="AN413" s="3">
        <f>IF(OR(AH413="",AI413=""),0,NETWORKDAYS.INTL(AH413,AI413,1,Listas!$A$2:$A$19)-1)</f>
        <v>0</v>
      </c>
      <c r="AO413" s="16" t="str">
        <f>IF(OR(AM413="",AM413="No existe"),"No",IF(AN413&gt;=VLOOKUP(AM413,Tabla!$C$5:$I$23,7,0),"Si","No"))</f>
        <v>No</v>
      </c>
      <c r="AP413" s="3">
        <f>IF(OR(AM413="",AM413="No existe"),0,IF(AN413=0,0,IF(AN413&gt;=VLOOKUP(AM413,Tabla!$C$5:$I$23,7,0),AN413-VLOOKUP(AM413,Tabla!$C$5:$I$23,7,0),0)+1))</f>
        <v>0</v>
      </c>
      <c r="AQ413" s="4">
        <f t="shared" si="55"/>
        <v>0</v>
      </c>
      <c r="AR413" s="4">
        <f t="shared" si="56"/>
        <v>0</v>
      </c>
      <c r="AS413" s="4">
        <f t="shared" si="57"/>
        <v>0</v>
      </c>
      <c r="AT413" s="4">
        <f t="shared" si="58"/>
        <v>0</v>
      </c>
      <c r="AU413" s="4">
        <f t="shared" si="59"/>
        <v>0</v>
      </c>
      <c r="AV413" s="4">
        <f t="shared" si="60"/>
        <v>0</v>
      </c>
      <c r="AW413" s="4"/>
      <c r="AX413" s="4"/>
      <c r="AY413" s="4">
        <f t="shared" si="61"/>
        <v>0</v>
      </c>
      <c r="AZ413" s="5">
        <v>37080</v>
      </c>
      <c r="BA413" s="6">
        <f t="shared" si="62"/>
        <v>0</v>
      </c>
      <c r="BB413" s="3">
        <f>IF(OR(AM413="",AM413="No existe"),0,IF(AP413&lt;=VLOOKUP(AM413,Tabla!$C$5:$I$23,2,0),1,2))</f>
        <v>0</v>
      </c>
    </row>
    <row r="414" spans="1:54" ht="15.75" hidden="1">
      <c r="A414" s="13">
        <f t="shared" si="63"/>
        <v>409</v>
      </c>
      <c r="B414" s="62" t="s">
        <v>476</v>
      </c>
      <c r="C414" s="63" t="s">
        <v>477</v>
      </c>
      <c r="D414" s="63" t="s">
        <v>384</v>
      </c>
      <c r="E414" s="63" t="s">
        <v>1578</v>
      </c>
      <c r="F414" s="63" t="s">
        <v>750</v>
      </c>
      <c r="G414" s="63">
        <v>35418</v>
      </c>
      <c r="H414" s="63" t="s">
        <v>486</v>
      </c>
      <c r="I414" s="63" t="s">
        <v>751</v>
      </c>
      <c r="J414" s="63" t="s">
        <v>752</v>
      </c>
      <c r="K414" s="63" t="s">
        <v>486</v>
      </c>
      <c r="L414" s="63" t="s">
        <v>750</v>
      </c>
      <c r="M414" s="63" t="s">
        <v>1579</v>
      </c>
      <c r="N414" s="63" t="s">
        <v>753</v>
      </c>
      <c r="O414" s="63" t="s">
        <v>1579</v>
      </c>
      <c r="P414" s="63" t="s">
        <v>753</v>
      </c>
      <c r="Q414" s="63">
        <v>1</v>
      </c>
      <c r="R414" s="63" t="s">
        <v>634</v>
      </c>
      <c r="S414" s="63" t="s">
        <v>523</v>
      </c>
      <c r="T414" s="63" t="s">
        <v>524</v>
      </c>
      <c r="U414" s="63" t="s">
        <v>525</v>
      </c>
      <c r="V414" s="63" t="s">
        <v>565</v>
      </c>
      <c r="W414" s="63" t="s">
        <v>566</v>
      </c>
      <c r="X414" s="63" t="s">
        <v>752</v>
      </c>
      <c r="Y414" s="63">
        <v>17390436</v>
      </c>
      <c r="Z414" s="63">
        <v>0</v>
      </c>
      <c r="AA414" s="63">
        <v>17390436</v>
      </c>
      <c r="AB414" s="64">
        <v>43622</v>
      </c>
      <c r="AC414" s="64">
        <v>43655</v>
      </c>
      <c r="AD414" s="64">
        <v>43683.36614583333</v>
      </c>
      <c r="AE414" s="63" t="s">
        <v>749</v>
      </c>
      <c r="AF414" s="63" t="s">
        <v>528</v>
      </c>
      <c r="AG414" s="63" t="s">
        <v>45</v>
      </c>
      <c r="AH414" s="64">
        <v>44257.863888888889</v>
      </c>
      <c r="AI414" s="64">
        <v>44259.862314814818</v>
      </c>
      <c r="AJ414" s="64" t="s">
        <v>486</v>
      </c>
      <c r="AK414" s="27"/>
      <c r="AL414" s="27"/>
      <c r="AM414" s="24" t="str">
        <f>IF(AG414="","",IFERROR(VLOOKUP($AG414,Listas!$C$1:$D$1000,2,0),"No existe"))</f>
        <v>ACTUACIONES</v>
      </c>
      <c r="AN414" s="3">
        <f>IF(OR(AH414="",AI414=""),0,NETWORKDAYS.INTL(AH414,AI414,1,Listas!$A$2:$A$19)-1)</f>
        <v>2</v>
      </c>
      <c r="AO414" s="16" t="str">
        <f>IF(OR(AM414="",AM414="No existe"),"No",IF(AN414&gt;=VLOOKUP(AM414,Tabla!$C$5:$I$23,7,0),"Si","No"))</f>
        <v>No</v>
      </c>
      <c r="AP414" s="3">
        <f>IF(OR(AM414="",AM414="No existe"),0,IF(AN414=0,0,IF(AN414&gt;=VLOOKUP(AM414,Tabla!$C$5:$I$23,7,0),AN414-VLOOKUP(AM414,Tabla!$C$5:$I$23,7,0),0)+1))</f>
        <v>1</v>
      </c>
      <c r="AQ414" s="4">
        <f t="shared" si="55"/>
        <v>0</v>
      </c>
      <c r="AR414" s="4">
        <f t="shared" si="56"/>
        <v>0</v>
      </c>
      <c r="AS414" s="4">
        <f t="shared" si="57"/>
        <v>0</v>
      </c>
      <c r="AT414" s="4">
        <f t="shared" si="58"/>
        <v>0</v>
      </c>
      <c r="AU414" s="4">
        <f t="shared" si="59"/>
        <v>0</v>
      </c>
      <c r="AV414" s="4">
        <f t="shared" si="60"/>
        <v>0</v>
      </c>
      <c r="AW414" s="4"/>
      <c r="AX414" s="4"/>
      <c r="AY414" s="4">
        <f t="shared" si="61"/>
        <v>0</v>
      </c>
      <c r="AZ414" s="5">
        <v>37080</v>
      </c>
      <c r="BA414" s="6">
        <f t="shared" si="62"/>
        <v>0</v>
      </c>
      <c r="BB414" s="3">
        <f>IF(OR(AM414="",AM414="No existe"),0,IF(AP414&lt;=VLOOKUP(AM414,Tabla!$C$5:$I$23,2,0),1,2))</f>
        <v>1</v>
      </c>
    </row>
    <row r="415" spans="1:54" ht="15.75" hidden="1">
      <c r="A415" s="13">
        <f t="shared" si="63"/>
        <v>410</v>
      </c>
      <c r="B415" s="62" t="s">
        <v>390</v>
      </c>
      <c r="C415" s="63" t="s">
        <v>391</v>
      </c>
      <c r="D415" s="63" t="s">
        <v>384</v>
      </c>
      <c r="E415" s="63" t="s">
        <v>1553</v>
      </c>
      <c r="F415" s="63" t="s">
        <v>556</v>
      </c>
      <c r="G415" s="63">
        <v>3611</v>
      </c>
      <c r="H415" s="63" t="s">
        <v>486</v>
      </c>
      <c r="I415" s="63" t="s">
        <v>385</v>
      </c>
      <c r="J415" s="63" t="s">
        <v>549</v>
      </c>
      <c r="K415" s="63" t="s">
        <v>550</v>
      </c>
      <c r="L415" s="63" t="s">
        <v>556</v>
      </c>
      <c r="M415" s="63" t="s">
        <v>1554</v>
      </c>
      <c r="N415" s="63" t="s">
        <v>557</v>
      </c>
      <c r="O415" s="63" t="s">
        <v>1554</v>
      </c>
      <c r="P415" s="63" t="s">
        <v>557</v>
      </c>
      <c r="Q415" s="63">
        <v>1</v>
      </c>
      <c r="R415" s="63" t="s">
        <v>540</v>
      </c>
      <c r="S415" s="63" t="s">
        <v>523</v>
      </c>
      <c r="T415" s="63" t="s">
        <v>524</v>
      </c>
      <c r="U415" s="63" t="s">
        <v>525</v>
      </c>
      <c r="V415" s="63" t="s">
        <v>526</v>
      </c>
      <c r="W415" s="63" t="s">
        <v>544</v>
      </c>
      <c r="X415" s="63" t="s">
        <v>549</v>
      </c>
      <c r="Y415" s="63">
        <v>33195692</v>
      </c>
      <c r="Z415" s="63">
        <v>0</v>
      </c>
      <c r="AA415" s="63">
        <v>33195692</v>
      </c>
      <c r="AB415" s="64">
        <v>42062</v>
      </c>
      <c r="AC415" s="64">
        <v>42129</v>
      </c>
      <c r="AD415" s="64">
        <v>43436.201747685183</v>
      </c>
      <c r="AE415" s="63" t="s">
        <v>545</v>
      </c>
      <c r="AF415" s="63" t="s">
        <v>528</v>
      </c>
      <c r="AG415" s="63" t="s">
        <v>45</v>
      </c>
      <c r="AH415" s="64">
        <v>44257.859027777777</v>
      </c>
      <c r="AI415" s="64">
        <v>44259.857662037037</v>
      </c>
      <c r="AJ415" s="64" t="s">
        <v>486</v>
      </c>
      <c r="AK415" s="27"/>
      <c r="AL415" s="27"/>
      <c r="AM415" s="24" t="str">
        <f>IF(AG415="","",IFERROR(VLOOKUP($AG415,Listas!$C$1:$D$1000,2,0),"No existe"))</f>
        <v>ACTUACIONES</v>
      </c>
      <c r="AN415" s="3">
        <f>IF(OR(AH415="",AI415=""),0,NETWORKDAYS.INTL(AH415,AI415,1,Listas!$A$2:$A$19)-1)</f>
        <v>2</v>
      </c>
      <c r="AO415" s="16" t="str">
        <f>IF(OR(AM415="",AM415="No existe"),"No",IF(AN415&gt;=VLOOKUP(AM415,Tabla!$C$5:$I$23,7,0),"Si","No"))</f>
        <v>No</v>
      </c>
      <c r="AP415" s="3">
        <f>IF(OR(AM415="",AM415="No existe"),0,IF(AN415=0,0,IF(AN415&gt;=VLOOKUP(AM415,Tabla!$C$5:$I$23,7,0),AN415-VLOOKUP(AM415,Tabla!$C$5:$I$23,7,0),0)+1))</f>
        <v>1</v>
      </c>
      <c r="AQ415" s="4">
        <f t="shared" si="55"/>
        <v>0</v>
      </c>
      <c r="AR415" s="4">
        <f t="shared" si="56"/>
        <v>0</v>
      </c>
      <c r="AS415" s="4">
        <f t="shared" si="57"/>
        <v>0</v>
      </c>
      <c r="AT415" s="4">
        <f t="shared" si="58"/>
        <v>0</v>
      </c>
      <c r="AU415" s="4">
        <f t="shared" si="59"/>
        <v>0</v>
      </c>
      <c r="AV415" s="4">
        <f t="shared" si="60"/>
        <v>0</v>
      </c>
      <c r="AW415" s="4"/>
      <c r="AX415" s="4"/>
      <c r="AY415" s="4">
        <f t="shared" si="61"/>
        <v>0</v>
      </c>
      <c r="AZ415" s="5">
        <v>37080</v>
      </c>
      <c r="BA415" s="6">
        <f t="shared" si="62"/>
        <v>0</v>
      </c>
      <c r="BB415" s="3">
        <f>IF(OR(AM415="",AM415="No existe"),0,IF(AP415&lt;=VLOOKUP(AM415,Tabla!$C$5:$I$23,2,0),1,2))</f>
        <v>1</v>
      </c>
    </row>
    <row r="416" spans="1:54" ht="15.75" hidden="1">
      <c r="A416" s="13">
        <f t="shared" si="63"/>
        <v>411</v>
      </c>
      <c r="B416" s="62" t="s">
        <v>1463</v>
      </c>
      <c r="C416" s="63" t="s">
        <v>1464</v>
      </c>
      <c r="D416" s="63" t="s">
        <v>384</v>
      </c>
      <c r="E416" s="63" t="s">
        <v>1465</v>
      </c>
      <c r="F416" s="63" t="s">
        <v>1466</v>
      </c>
      <c r="G416" s="63">
        <v>3867</v>
      </c>
      <c r="H416" s="63" t="s">
        <v>486</v>
      </c>
      <c r="I416" s="63" t="s">
        <v>710</v>
      </c>
      <c r="J416" s="63" t="s">
        <v>682</v>
      </c>
      <c r="K416" s="63" t="s">
        <v>486</v>
      </c>
      <c r="L416" s="63" t="s">
        <v>1466</v>
      </c>
      <c r="M416" s="63" t="s">
        <v>1467</v>
      </c>
      <c r="N416" s="63" t="s">
        <v>1468</v>
      </c>
      <c r="O416" s="63" t="s">
        <v>1467</v>
      </c>
      <c r="P416" s="63" t="s">
        <v>1468</v>
      </c>
      <c r="Q416" s="63">
        <v>1</v>
      </c>
      <c r="R416" s="63" t="s">
        <v>601</v>
      </c>
      <c r="S416" s="63" t="s">
        <v>523</v>
      </c>
      <c r="T416" s="63" t="s">
        <v>524</v>
      </c>
      <c r="U416" s="63" t="s">
        <v>525</v>
      </c>
      <c r="V416" s="63" t="s">
        <v>565</v>
      </c>
      <c r="W416" s="63" t="s">
        <v>566</v>
      </c>
      <c r="X416" s="63" t="s">
        <v>682</v>
      </c>
      <c r="Y416" s="63">
        <v>14478534</v>
      </c>
      <c r="Z416" s="63">
        <v>0</v>
      </c>
      <c r="AA416" s="63">
        <v>14478534</v>
      </c>
      <c r="AB416" s="64">
        <v>42457</v>
      </c>
      <c r="AC416" s="64">
        <v>42485</v>
      </c>
      <c r="AD416" s="64">
        <v>43436.242511574077</v>
      </c>
      <c r="AE416" s="63" t="s">
        <v>588</v>
      </c>
      <c r="AF416" s="63" t="s">
        <v>602</v>
      </c>
      <c r="AG416" s="63" t="s">
        <v>1620</v>
      </c>
      <c r="AH416" s="64">
        <v>44257.858912037038</v>
      </c>
      <c r="AI416" s="64">
        <v>44257.857407407406</v>
      </c>
      <c r="AJ416" s="64" t="s">
        <v>486</v>
      </c>
      <c r="AK416" s="27"/>
      <c r="AL416" s="27"/>
      <c r="AM416" s="24" t="str">
        <f>IF(AG416="","",IFERROR(VLOOKUP($AG416,Listas!$C$1:$D$1000,2,0),"No existe"))</f>
        <v>No existe</v>
      </c>
      <c r="AN416" s="3">
        <f>IF(OR(AH416="",AI416=""),0,NETWORKDAYS.INTL(AH416,AI416,1,Listas!$A$2:$A$19)-1)</f>
        <v>0</v>
      </c>
      <c r="AO416" s="16" t="str">
        <f>IF(OR(AM416="",AM416="No existe"),"No",IF(AN416&gt;=VLOOKUP(AM416,Tabla!$C$5:$I$23,7,0),"Si","No"))</f>
        <v>No</v>
      </c>
      <c r="AP416" s="3">
        <f>IF(OR(AM416="",AM416="No existe"),0,IF(AN416=0,0,IF(AN416&gt;=VLOOKUP(AM416,Tabla!$C$5:$I$23,7,0),AN416-VLOOKUP(AM416,Tabla!$C$5:$I$23,7,0),0)+1))</f>
        <v>0</v>
      </c>
      <c r="AQ416" s="4">
        <f t="shared" si="55"/>
        <v>0</v>
      </c>
      <c r="AR416" s="4">
        <f t="shared" si="56"/>
        <v>0</v>
      </c>
      <c r="AS416" s="4">
        <f t="shared" si="57"/>
        <v>0</v>
      </c>
      <c r="AT416" s="4">
        <f t="shared" si="58"/>
        <v>0</v>
      </c>
      <c r="AU416" s="4">
        <f t="shared" si="59"/>
        <v>0</v>
      </c>
      <c r="AV416" s="4">
        <f t="shared" si="60"/>
        <v>0</v>
      </c>
      <c r="AW416" s="4"/>
      <c r="AX416" s="4"/>
      <c r="AY416" s="4">
        <f t="shared" si="61"/>
        <v>0</v>
      </c>
      <c r="AZ416" s="5">
        <v>37080</v>
      </c>
      <c r="BA416" s="6">
        <f t="shared" si="62"/>
        <v>0</v>
      </c>
      <c r="BB416" s="3">
        <f>IF(OR(AM416="",AM416="No existe"),0,IF(AP416&lt;=VLOOKUP(AM416,Tabla!$C$5:$I$23,2,0),1,2))</f>
        <v>0</v>
      </c>
    </row>
    <row r="417" spans="1:54" ht="15.75" hidden="1">
      <c r="A417" s="13">
        <f t="shared" si="63"/>
        <v>412</v>
      </c>
      <c r="B417" s="62" t="s">
        <v>1469</v>
      </c>
      <c r="C417" s="63" t="s">
        <v>1470</v>
      </c>
      <c r="D417" s="63" t="s">
        <v>394</v>
      </c>
      <c r="E417" s="63" t="s">
        <v>1471</v>
      </c>
      <c r="F417" s="63" t="s">
        <v>1472</v>
      </c>
      <c r="G417" s="63">
        <v>3687</v>
      </c>
      <c r="H417" s="63" t="s">
        <v>486</v>
      </c>
      <c r="I417" s="63" t="s">
        <v>394</v>
      </c>
      <c r="J417" s="63" t="s">
        <v>682</v>
      </c>
      <c r="K417" s="63" t="s">
        <v>486</v>
      </c>
      <c r="L417" s="63" t="s">
        <v>1472</v>
      </c>
      <c r="M417" s="63" t="s">
        <v>1473</v>
      </c>
      <c r="N417" s="63" t="s">
        <v>1474</v>
      </c>
      <c r="O417" s="63" t="s">
        <v>1473</v>
      </c>
      <c r="P417" s="63" t="s">
        <v>1474</v>
      </c>
      <c r="Q417" s="63">
        <v>1</v>
      </c>
      <c r="R417" s="63" t="s">
        <v>601</v>
      </c>
      <c r="S417" s="63" t="s">
        <v>523</v>
      </c>
      <c r="T417" s="63" t="s">
        <v>524</v>
      </c>
      <c r="U417" s="63" t="s">
        <v>525</v>
      </c>
      <c r="V417" s="63" t="s">
        <v>565</v>
      </c>
      <c r="W417" s="63" t="s">
        <v>566</v>
      </c>
      <c r="X417" s="63" t="s">
        <v>682</v>
      </c>
      <c r="Y417" s="63">
        <v>13531350</v>
      </c>
      <c r="Z417" s="63">
        <v>0</v>
      </c>
      <c r="AA417" s="63">
        <v>13531350</v>
      </c>
      <c r="AB417" s="64">
        <v>42146</v>
      </c>
      <c r="AC417" s="64">
        <v>42149</v>
      </c>
      <c r="AD417" s="64">
        <v>43436.214062500003</v>
      </c>
      <c r="AE417" s="63" t="s">
        <v>562</v>
      </c>
      <c r="AF417" s="63" t="s">
        <v>602</v>
      </c>
      <c r="AG417" s="63" t="s">
        <v>1620</v>
      </c>
      <c r="AH417" s="64">
        <v>44257.853101851855</v>
      </c>
      <c r="AI417" s="64">
        <v>44257.8515625</v>
      </c>
      <c r="AJ417" s="64" t="s">
        <v>486</v>
      </c>
      <c r="AK417" s="27"/>
      <c r="AL417" s="27"/>
      <c r="AM417" s="24" t="str">
        <f>IF(AG417="","",IFERROR(VLOOKUP($AG417,Listas!$C$1:$D$1000,2,0),"No existe"))</f>
        <v>No existe</v>
      </c>
      <c r="AN417" s="3">
        <f>IF(OR(AH417="",AI417=""),0,NETWORKDAYS.INTL(AH417,AI417,1,Listas!$A$2:$A$19)-1)</f>
        <v>0</v>
      </c>
      <c r="AO417" s="16" t="str">
        <f>IF(OR(AM417="",AM417="No existe"),"No",IF(AN417&gt;=VLOOKUP(AM417,Tabla!$C$5:$I$23,7,0),"Si","No"))</f>
        <v>No</v>
      </c>
      <c r="AP417" s="3">
        <f>IF(OR(AM417="",AM417="No existe"),0,IF(AN417=0,0,IF(AN417&gt;=VLOOKUP(AM417,Tabla!$C$5:$I$23,7,0),AN417-VLOOKUP(AM417,Tabla!$C$5:$I$23,7,0),0)+1))</f>
        <v>0</v>
      </c>
      <c r="AQ417" s="4">
        <f t="shared" si="55"/>
        <v>0</v>
      </c>
      <c r="AR417" s="4">
        <f t="shared" si="56"/>
        <v>0</v>
      </c>
      <c r="AS417" s="4">
        <f t="shared" si="57"/>
        <v>0</v>
      </c>
      <c r="AT417" s="4">
        <f t="shared" si="58"/>
        <v>0</v>
      </c>
      <c r="AU417" s="4">
        <f t="shared" si="59"/>
        <v>0</v>
      </c>
      <c r="AV417" s="4">
        <f t="shared" si="60"/>
        <v>0</v>
      </c>
      <c r="AW417" s="4"/>
      <c r="AX417" s="4"/>
      <c r="AY417" s="4">
        <f t="shared" si="61"/>
        <v>0</v>
      </c>
      <c r="AZ417" s="5">
        <v>37080</v>
      </c>
      <c r="BA417" s="6">
        <f t="shared" si="62"/>
        <v>0</v>
      </c>
      <c r="BB417" s="3">
        <f>IF(OR(AM417="",AM417="No existe"),0,IF(AP417&lt;=VLOOKUP(AM417,Tabla!$C$5:$I$23,2,0),1,2))</f>
        <v>0</v>
      </c>
    </row>
    <row r="418" spans="1:54" ht="15.75" hidden="1">
      <c r="A418" s="13">
        <f t="shared" si="63"/>
        <v>413</v>
      </c>
      <c r="B418" s="62" t="s">
        <v>1238</v>
      </c>
      <c r="C418" s="63" t="s">
        <v>1239</v>
      </c>
      <c r="D418" s="63" t="s">
        <v>431</v>
      </c>
      <c r="E418" s="63" t="s">
        <v>1240</v>
      </c>
      <c r="F418" s="63" t="s">
        <v>1241</v>
      </c>
      <c r="G418" s="63">
        <v>3609</v>
      </c>
      <c r="H418" s="63" t="s">
        <v>431</v>
      </c>
      <c r="I418" s="63" t="s">
        <v>431</v>
      </c>
      <c r="J418" s="63" t="s">
        <v>1242</v>
      </c>
      <c r="K418" s="63" t="s">
        <v>486</v>
      </c>
      <c r="L418" s="63" t="s">
        <v>1241</v>
      </c>
      <c r="M418" s="63" t="s">
        <v>1243</v>
      </c>
      <c r="N418" s="63" t="s">
        <v>1244</v>
      </c>
      <c r="O418" s="63" t="s">
        <v>1243</v>
      </c>
      <c r="P418" s="63" t="s">
        <v>1244</v>
      </c>
      <c r="Q418" s="63">
        <v>1</v>
      </c>
      <c r="R418" s="63" t="s">
        <v>613</v>
      </c>
      <c r="S418" s="63" t="s">
        <v>523</v>
      </c>
      <c r="T418" s="63" t="s">
        <v>524</v>
      </c>
      <c r="U418" s="63" t="s">
        <v>525</v>
      </c>
      <c r="V418" s="63" t="s">
        <v>565</v>
      </c>
      <c r="W418" s="63" t="s">
        <v>566</v>
      </c>
      <c r="X418" s="63" t="s">
        <v>1242</v>
      </c>
      <c r="Y418" s="63">
        <v>11864050</v>
      </c>
      <c r="Z418" s="63">
        <v>0</v>
      </c>
      <c r="AA418" s="63">
        <v>11864050</v>
      </c>
      <c r="AB418" s="64">
        <v>41673</v>
      </c>
      <c r="AC418" s="64">
        <v>41674</v>
      </c>
      <c r="AD418" s="64">
        <v>43436.201365740744</v>
      </c>
      <c r="AE418" s="63" t="s">
        <v>545</v>
      </c>
      <c r="AF418" s="63" t="s">
        <v>602</v>
      </c>
      <c r="AG418" s="63" t="s">
        <v>1620</v>
      </c>
      <c r="AH418" s="64">
        <v>44257.848009259258</v>
      </c>
      <c r="AI418" s="64">
        <v>44257.846435185187</v>
      </c>
      <c r="AJ418" s="64" t="s">
        <v>486</v>
      </c>
      <c r="AK418" s="27"/>
      <c r="AL418" s="27"/>
      <c r="AM418" s="24" t="str">
        <f>IF(AG418="","",IFERROR(VLOOKUP($AG418,Listas!$C$1:$D$1000,2,0),"No existe"))</f>
        <v>No existe</v>
      </c>
      <c r="AN418" s="3">
        <f>IF(OR(AH418="",AI418=""),0,NETWORKDAYS.INTL(AH418,AI418,1,Listas!$A$2:$A$19)-1)</f>
        <v>0</v>
      </c>
      <c r="AO418" s="16" t="str">
        <f>IF(OR(AM418="",AM418="No existe"),"No",IF(AN418&gt;=VLOOKUP(AM418,Tabla!$C$5:$I$23,7,0),"Si","No"))</f>
        <v>No</v>
      </c>
      <c r="AP418" s="3">
        <f>IF(OR(AM418="",AM418="No existe"),0,IF(AN418=0,0,IF(AN418&gt;=VLOOKUP(AM418,Tabla!$C$5:$I$23,7,0),AN418-VLOOKUP(AM418,Tabla!$C$5:$I$23,7,0),0)+1))</f>
        <v>0</v>
      </c>
      <c r="AQ418" s="4">
        <f t="shared" si="55"/>
        <v>0</v>
      </c>
      <c r="AR418" s="4">
        <f t="shared" si="56"/>
        <v>0</v>
      </c>
      <c r="AS418" s="4">
        <f t="shared" si="57"/>
        <v>0</v>
      </c>
      <c r="AT418" s="4">
        <f t="shared" si="58"/>
        <v>0</v>
      </c>
      <c r="AU418" s="4">
        <f t="shared" si="59"/>
        <v>0</v>
      </c>
      <c r="AV418" s="4">
        <f t="shared" si="60"/>
        <v>0</v>
      </c>
      <c r="AW418" s="4"/>
      <c r="AX418" s="4"/>
      <c r="AY418" s="4">
        <f t="shared" si="61"/>
        <v>0</v>
      </c>
      <c r="AZ418" s="5">
        <v>37080</v>
      </c>
      <c r="BA418" s="6">
        <f t="shared" si="62"/>
        <v>0</v>
      </c>
      <c r="BB418" s="3">
        <f>IF(OR(AM418="",AM418="No existe"),0,IF(AP418&lt;=VLOOKUP(AM418,Tabla!$C$5:$I$23,2,0),1,2))</f>
        <v>0</v>
      </c>
    </row>
    <row r="419" spans="1:54" ht="15.75" hidden="1">
      <c r="A419" s="13">
        <f t="shared" si="63"/>
        <v>414</v>
      </c>
      <c r="B419" s="62" t="s">
        <v>1621</v>
      </c>
      <c r="C419" s="63" t="s">
        <v>1622</v>
      </c>
      <c r="D419" s="63" t="s">
        <v>394</v>
      </c>
      <c r="E419" s="63" t="s">
        <v>1623</v>
      </c>
      <c r="F419" s="63" t="s">
        <v>1624</v>
      </c>
      <c r="G419" s="63">
        <v>3704</v>
      </c>
      <c r="H419" s="63" t="s">
        <v>486</v>
      </c>
      <c r="I419" s="63" t="s">
        <v>394</v>
      </c>
      <c r="J419" s="63" t="s">
        <v>664</v>
      </c>
      <c r="K419" s="63" t="s">
        <v>1625</v>
      </c>
      <c r="L419" s="63" t="s">
        <v>1624</v>
      </c>
      <c r="M419" s="63" t="s">
        <v>1626</v>
      </c>
      <c r="N419" s="63" t="s">
        <v>1627</v>
      </c>
      <c r="O419" s="63" t="s">
        <v>1626</v>
      </c>
      <c r="P419" s="63" t="s">
        <v>1627</v>
      </c>
      <c r="Q419" s="63">
        <v>1</v>
      </c>
      <c r="R419" s="63" t="s">
        <v>601</v>
      </c>
      <c r="S419" s="63" t="s">
        <v>523</v>
      </c>
      <c r="T419" s="63" t="s">
        <v>524</v>
      </c>
      <c r="U419" s="63" t="s">
        <v>525</v>
      </c>
      <c r="V419" s="63" t="s">
        <v>565</v>
      </c>
      <c r="W419" s="63" t="s">
        <v>566</v>
      </c>
      <c r="X419" s="63" t="s">
        <v>664</v>
      </c>
      <c r="Y419" s="63">
        <v>13531350</v>
      </c>
      <c r="Z419" s="63">
        <v>0</v>
      </c>
      <c r="AA419" s="63">
        <v>13531350</v>
      </c>
      <c r="AB419" s="64">
        <v>42206</v>
      </c>
      <c r="AC419" s="64">
        <v>42212</v>
      </c>
      <c r="AD419" s="64">
        <v>43436.21634259259</v>
      </c>
      <c r="AE419" s="63" t="s">
        <v>562</v>
      </c>
      <c r="AF419" s="63" t="s">
        <v>602</v>
      </c>
      <c r="AG419" s="63" t="s">
        <v>1620</v>
      </c>
      <c r="AH419" s="64">
        <v>44257.84275462963</v>
      </c>
      <c r="AI419" s="64">
        <v>44257.841168981482</v>
      </c>
      <c r="AJ419" s="64" t="s">
        <v>486</v>
      </c>
      <c r="AK419" s="27"/>
      <c r="AL419" s="27"/>
      <c r="AM419" s="24" t="str">
        <f>IF(AG419="","",IFERROR(VLOOKUP($AG419,Listas!$C$1:$D$1000,2,0),"No existe"))</f>
        <v>No existe</v>
      </c>
      <c r="AN419" s="3">
        <f>IF(OR(AH419="",AI419=""),0,NETWORKDAYS.INTL(AH419,AI419,1,Listas!$A$2:$A$19)-1)</f>
        <v>0</v>
      </c>
      <c r="AO419" s="16" t="str">
        <f>IF(OR(AM419="",AM419="No existe"),"No",IF(AN419&gt;=VLOOKUP(AM419,Tabla!$C$5:$I$23,7,0),"Si","No"))</f>
        <v>No</v>
      </c>
      <c r="AP419" s="3">
        <f>IF(OR(AM419="",AM419="No existe"),0,IF(AN419=0,0,IF(AN419&gt;=VLOOKUP(AM419,Tabla!$C$5:$I$23,7,0),AN419-VLOOKUP(AM419,Tabla!$C$5:$I$23,7,0),0)+1))</f>
        <v>0</v>
      </c>
      <c r="AQ419" s="4">
        <f t="shared" si="55"/>
        <v>0</v>
      </c>
      <c r="AR419" s="4">
        <f t="shared" si="56"/>
        <v>0</v>
      </c>
      <c r="AS419" s="4">
        <f t="shared" si="57"/>
        <v>0</v>
      </c>
      <c r="AT419" s="4">
        <f t="shared" si="58"/>
        <v>0</v>
      </c>
      <c r="AU419" s="4">
        <f t="shared" si="59"/>
        <v>0</v>
      </c>
      <c r="AV419" s="4">
        <f t="shared" si="60"/>
        <v>0</v>
      </c>
      <c r="AW419" s="4"/>
      <c r="AX419" s="4"/>
      <c r="AY419" s="4">
        <f t="shared" si="61"/>
        <v>0</v>
      </c>
      <c r="AZ419" s="5">
        <v>37080</v>
      </c>
      <c r="BA419" s="6">
        <f t="shared" si="62"/>
        <v>0</v>
      </c>
      <c r="BB419" s="3">
        <f>IF(OR(AM419="",AM419="No existe"),0,IF(AP419&lt;=VLOOKUP(AM419,Tabla!$C$5:$I$23,2,0),1,2))</f>
        <v>0</v>
      </c>
    </row>
    <row r="420" spans="1:54" ht="15.75" hidden="1">
      <c r="A420" s="13">
        <f t="shared" si="63"/>
        <v>415</v>
      </c>
      <c r="B420" s="62" t="s">
        <v>1628</v>
      </c>
      <c r="C420" s="63" t="s">
        <v>1629</v>
      </c>
      <c r="D420" s="63" t="s">
        <v>385</v>
      </c>
      <c r="E420" s="63" t="s">
        <v>1630</v>
      </c>
      <c r="F420" s="63" t="s">
        <v>1631</v>
      </c>
      <c r="G420" s="63">
        <v>3917</v>
      </c>
      <c r="H420" s="63" t="s">
        <v>486</v>
      </c>
      <c r="I420" s="63" t="s">
        <v>385</v>
      </c>
      <c r="J420" s="63" t="s">
        <v>1632</v>
      </c>
      <c r="K420" s="63" t="s">
        <v>486</v>
      </c>
      <c r="L420" s="63" t="s">
        <v>1631</v>
      </c>
      <c r="M420" s="63" t="s">
        <v>1633</v>
      </c>
      <c r="N420" s="63" t="s">
        <v>1634</v>
      </c>
      <c r="O420" s="63" t="s">
        <v>1633</v>
      </c>
      <c r="P420" s="63" t="s">
        <v>1634</v>
      </c>
      <c r="Q420" s="63">
        <v>1</v>
      </c>
      <c r="R420" s="63" t="s">
        <v>601</v>
      </c>
      <c r="S420" s="63" t="s">
        <v>523</v>
      </c>
      <c r="T420" s="63" t="s">
        <v>524</v>
      </c>
      <c r="U420" s="63" t="s">
        <v>525</v>
      </c>
      <c r="V420" s="63" t="s">
        <v>565</v>
      </c>
      <c r="W420" s="63" t="s">
        <v>566</v>
      </c>
      <c r="X420" s="63" t="s">
        <v>1632</v>
      </c>
      <c r="Y420" s="63">
        <v>12320000</v>
      </c>
      <c r="Z420" s="63">
        <v>12283666</v>
      </c>
      <c r="AA420" s="63">
        <v>12320000</v>
      </c>
      <c r="AB420" s="64">
        <v>42573</v>
      </c>
      <c r="AC420" s="64">
        <v>42615</v>
      </c>
      <c r="AD420" s="64">
        <v>43436.251689814817</v>
      </c>
      <c r="AE420" s="63" t="s">
        <v>594</v>
      </c>
      <c r="AF420" s="63" t="s">
        <v>602</v>
      </c>
      <c r="AG420" s="63" t="s">
        <v>1620</v>
      </c>
      <c r="AH420" s="64">
        <v>44257.836793981478</v>
      </c>
      <c r="AI420" s="64">
        <v>44257.835358796299</v>
      </c>
      <c r="AJ420" s="64" t="s">
        <v>486</v>
      </c>
      <c r="AK420" s="27"/>
      <c r="AL420" s="27"/>
      <c r="AM420" s="24" t="str">
        <f>IF(AG420="","",IFERROR(VLOOKUP($AG420,Listas!$C$1:$D$1000,2,0),"No existe"))</f>
        <v>No existe</v>
      </c>
      <c r="AN420" s="3">
        <f>IF(OR(AH420="",AI420=""),0,NETWORKDAYS.INTL(AH420,AI420,1,Listas!$A$2:$A$19)-1)</f>
        <v>0</v>
      </c>
      <c r="AO420" s="16" t="str">
        <f>IF(OR(AM420="",AM420="No existe"),"No",IF(AN420&gt;=VLOOKUP(AM420,Tabla!$C$5:$I$23,7,0),"Si","No"))</f>
        <v>No</v>
      </c>
      <c r="AP420" s="3">
        <f>IF(OR(AM420="",AM420="No existe"),0,IF(AN420=0,0,IF(AN420&gt;=VLOOKUP(AM420,Tabla!$C$5:$I$23,7,0),AN420-VLOOKUP(AM420,Tabla!$C$5:$I$23,7,0),0)+1))</f>
        <v>0</v>
      </c>
      <c r="AQ420" s="4">
        <f t="shared" si="55"/>
        <v>0</v>
      </c>
      <c r="AR420" s="4">
        <f t="shared" si="56"/>
        <v>0</v>
      </c>
      <c r="AS420" s="4">
        <f t="shared" si="57"/>
        <v>0</v>
      </c>
      <c r="AT420" s="4">
        <f t="shared" si="58"/>
        <v>0</v>
      </c>
      <c r="AU420" s="4">
        <f t="shared" si="59"/>
        <v>0</v>
      </c>
      <c r="AV420" s="4">
        <f t="shared" si="60"/>
        <v>0</v>
      </c>
      <c r="AW420" s="4"/>
      <c r="AX420" s="4"/>
      <c r="AY420" s="4">
        <f t="shared" si="61"/>
        <v>0</v>
      </c>
      <c r="AZ420" s="5">
        <v>37080</v>
      </c>
      <c r="BA420" s="6">
        <f t="shared" si="62"/>
        <v>0</v>
      </c>
      <c r="BB420" s="3">
        <f>IF(OR(AM420="",AM420="No existe"),0,IF(AP420&lt;=VLOOKUP(AM420,Tabla!$C$5:$I$23,2,0),1,2))</f>
        <v>0</v>
      </c>
    </row>
    <row r="421" spans="1:54" ht="15.75" hidden="1">
      <c r="A421" s="13">
        <f t="shared" si="63"/>
        <v>416</v>
      </c>
      <c r="B421" s="62" t="s">
        <v>1107</v>
      </c>
      <c r="C421" s="63" t="s">
        <v>1108</v>
      </c>
      <c r="D421" s="63" t="s">
        <v>384</v>
      </c>
      <c r="E421" s="63" t="s">
        <v>1109</v>
      </c>
      <c r="F421" s="63" t="s">
        <v>1110</v>
      </c>
      <c r="G421" s="63">
        <v>3646</v>
      </c>
      <c r="H421" s="63" t="s">
        <v>486</v>
      </c>
      <c r="I421" s="63" t="s">
        <v>385</v>
      </c>
      <c r="J421" s="63" t="s">
        <v>577</v>
      </c>
      <c r="K421" s="63" t="s">
        <v>578</v>
      </c>
      <c r="L421" s="63" t="s">
        <v>1110</v>
      </c>
      <c r="M421" s="63" t="s">
        <v>1111</v>
      </c>
      <c r="N421" s="63" t="s">
        <v>1112</v>
      </c>
      <c r="O421" s="63" t="s">
        <v>1113</v>
      </c>
      <c r="P421" s="63" t="s">
        <v>1114</v>
      </c>
      <c r="Q421" s="63">
        <v>1</v>
      </c>
      <c r="R421" s="63" t="s">
        <v>601</v>
      </c>
      <c r="S421" s="63" t="s">
        <v>523</v>
      </c>
      <c r="T421" s="63" t="s">
        <v>524</v>
      </c>
      <c r="U421" s="63" t="s">
        <v>525</v>
      </c>
      <c r="V421" s="63" t="s">
        <v>565</v>
      </c>
      <c r="W421" s="63" t="s">
        <v>566</v>
      </c>
      <c r="X421" s="63" t="s">
        <v>577</v>
      </c>
      <c r="Y421" s="63">
        <v>13531350</v>
      </c>
      <c r="Z421" s="63">
        <v>14502859</v>
      </c>
      <c r="AA421" s="63">
        <v>13531350</v>
      </c>
      <c r="AB421" s="64">
        <v>41891</v>
      </c>
      <c r="AC421" s="64">
        <v>42037</v>
      </c>
      <c r="AD421" s="64">
        <v>43436.206770833334</v>
      </c>
      <c r="AE421" s="63" t="s">
        <v>545</v>
      </c>
      <c r="AF421" s="63" t="s">
        <v>602</v>
      </c>
      <c r="AG421" s="63" t="s">
        <v>1620</v>
      </c>
      <c r="AH421" s="64">
        <v>44257.830046296294</v>
      </c>
      <c r="AI421" s="64">
        <v>44257.828506944446</v>
      </c>
      <c r="AJ421" s="64" t="s">
        <v>486</v>
      </c>
      <c r="AK421" s="27"/>
      <c r="AL421" s="27"/>
      <c r="AM421" s="24" t="str">
        <f>IF(AG421="","",IFERROR(VLOOKUP($AG421,Listas!$C$1:$D$1000,2,0),"No existe"))</f>
        <v>No existe</v>
      </c>
      <c r="AN421" s="3">
        <f>IF(OR(AH421="",AI421=""),0,NETWORKDAYS.INTL(AH421,AI421,1,Listas!$A$2:$A$19)-1)</f>
        <v>0</v>
      </c>
      <c r="AO421" s="16" t="str">
        <f>IF(OR(AM421="",AM421="No existe"),"No",IF(AN421&gt;=VLOOKUP(AM421,Tabla!$C$5:$I$23,7,0),"Si","No"))</f>
        <v>No</v>
      </c>
      <c r="AP421" s="3">
        <f>IF(OR(AM421="",AM421="No existe"),0,IF(AN421=0,0,IF(AN421&gt;=VLOOKUP(AM421,Tabla!$C$5:$I$23,7,0),AN421-VLOOKUP(AM421,Tabla!$C$5:$I$23,7,0),0)+1))</f>
        <v>0</v>
      </c>
      <c r="AQ421" s="4">
        <f t="shared" si="55"/>
        <v>0</v>
      </c>
      <c r="AR421" s="4">
        <f t="shared" si="56"/>
        <v>0</v>
      </c>
      <c r="AS421" s="4">
        <f t="shared" si="57"/>
        <v>0</v>
      </c>
      <c r="AT421" s="4">
        <f t="shared" si="58"/>
        <v>0</v>
      </c>
      <c r="AU421" s="4">
        <f t="shared" si="59"/>
        <v>0</v>
      </c>
      <c r="AV421" s="4">
        <f t="shared" si="60"/>
        <v>0</v>
      </c>
      <c r="AW421" s="4"/>
      <c r="AX421" s="4"/>
      <c r="AY421" s="4">
        <f t="shared" si="61"/>
        <v>0</v>
      </c>
      <c r="AZ421" s="5">
        <v>37080</v>
      </c>
      <c r="BA421" s="6">
        <f t="shared" si="62"/>
        <v>0</v>
      </c>
      <c r="BB421" s="3">
        <f>IF(OR(AM421="",AM421="No existe"),0,IF(AP421&lt;=VLOOKUP(AM421,Tabla!$C$5:$I$23,2,0),1,2))</f>
        <v>0</v>
      </c>
    </row>
    <row r="422" spans="1:54" ht="15.75" hidden="1">
      <c r="A422" s="13">
        <f t="shared" si="63"/>
        <v>417</v>
      </c>
      <c r="B422" s="62" t="s">
        <v>1635</v>
      </c>
      <c r="C422" s="63" t="s">
        <v>1636</v>
      </c>
      <c r="D422" s="63" t="s">
        <v>394</v>
      </c>
      <c r="E422" s="63" t="s">
        <v>1637</v>
      </c>
      <c r="F422" s="63" t="s">
        <v>1638</v>
      </c>
      <c r="G422" s="63">
        <v>33849</v>
      </c>
      <c r="H422" s="63" t="s">
        <v>486</v>
      </c>
      <c r="I422" s="63" t="s">
        <v>394</v>
      </c>
      <c r="J422" s="63" t="s">
        <v>682</v>
      </c>
      <c r="K422" s="63" t="s">
        <v>486</v>
      </c>
      <c r="L422" s="63" t="s">
        <v>1638</v>
      </c>
      <c r="M422" s="63" t="s">
        <v>1639</v>
      </c>
      <c r="N422" s="63" t="s">
        <v>1640</v>
      </c>
      <c r="O422" s="63" t="s">
        <v>1639</v>
      </c>
      <c r="P422" s="63" t="s">
        <v>1640</v>
      </c>
      <c r="Q422" s="63">
        <v>1</v>
      </c>
      <c r="R422" s="63" t="s">
        <v>601</v>
      </c>
      <c r="S422" s="63" t="s">
        <v>523</v>
      </c>
      <c r="T422" s="63" t="s">
        <v>524</v>
      </c>
      <c r="U422" s="63" t="s">
        <v>525</v>
      </c>
      <c r="V422" s="63" t="s">
        <v>565</v>
      </c>
      <c r="W422" s="63" t="s">
        <v>566</v>
      </c>
      <c r="X422" s="63" t="s">
        <v>682</v>
      </c>
      <c r="Y422" s="63">
        <v>10200600</v>
      </c>
      <c r="Z422" s="63">
        <v>0</v>
      </c>
      <c r="AA422" s="63">
        <v>10200600</v>
      </c>
      <c r="AB422" s="64">
        <v>41652</v>
      </c>
      <c r="AC422" s="64">
        <v>41751</v>
      </c>
      <c r="AD422" s="64">
        <v>43624.847534722219</v>
      </c>
      <c r="AE422" s="63" t="s">
        <v>1599</v>
      </c>
      <c r="AF422" s="63" t="s">
        <v>602</v>
      </c>
      <c r="AG422" s="63" t="s">
        <v>1620</v>
      </c>
      <c r="AH422" s="64">
        <v>44257.824479166666</v>
      </c>
      <c r="AI422" s="64">
        <v>44257.822951388887</v>
      </c>
      <c r="AJ422" s="64" t="s">
        <v>486</v>
      </c>
      <c r="AK422" s="27"/>
      <c r="AL422" s="27"/>
      <c r="AM422" s="24" t="str">
        <f>IF(AG422="","",IFERROR(VLOOKUP($AG422,Listas!$C$1:$D$1000,2,0),"No existe"))</f>
        <v>No existe</v>
      </c>
      <c r="AN422" s="3">
        <f>IF(OR(AH422="",AI422=""),0,NETWORKDAYS.INTL(AH422,AI422,1,Listas!$A$2:$A$19)-1)</f>
        <v>0</v>
      </c>
      <c r="AO422" s="16" t="str">
        <f>IF(OR(AM422="",AM422="No existe"),"No",IF(AN422&gt;=VLOOKUP(AM422,Tabla!$C$5:$I$23,7,0),"Si","No"))</f>
        <v>No</v>
      </c>
      <c r="AP422" s="3">
        <f>IF(OR(AM422="",AM422="No existe"),0,IF(AN422=0,0,IF(AN422&gt;=VLOOKUP(AM422,Tabla!$C$5:$I$23,7,0),AN422-VLOOKUP(AM422,Tabla!$C$5:$I$23,7,0),0)+1))</f>
        <v>0</v>
      </c>
      <c r="AQ422" s="4">
        <f t="shared" si="55"/>
        <v>0</v>
      </c>
      <c r="AR422" s="4">
        <f t="shared" si="56"/>
        <v>0</v>
      </c>
      <c r="AS422" s="4">
        <f t="shared" si="57"/>
        <v>0</v>
      </c>
      <c r="AT422" s="4">
        <f t="shared" si="58"/>
        <v>0</v>
      </c>
      <c r="AU422" s="4">
        <f t="shared" si="59"/>
        <v>0</v>
      </c>
      <c r="AV422" s="4">
        <f t="shared" si="60"/>
        <v>0</v>
      </c>
      <c r="AW422" s="4"/>
      <c r="AX422" s="4"/>
      <c r="AY422" s="4">
        <f t="shared" si="61"/>
        <v>0</v>
      </c>
      <c r="AZ422" s="5">
        <v>37080</v>
      </c>
      <c r="BA422" s="6">
        <f t="shared" si="62"/>
        <v>0</v>
      </c>
      <c r="BB422" s="3">
        <f>IF(OR(AM422="",AM422="No existe"),0,IF(AP422&lt;=VLOOKUP(AM422,Tabla!$C$5:$I$23,2,0),1,2))</f>
        <v>0</v>
      </c>
    </row>
    <row r="423" spans="1:54" ht="15.75" hidden="1">
      <c r="A423" s="13">
        <f t="shared" si="63"/>
        <v>418</v>
      </c>
      <c r="B423" s="62" t="s">
        <v>1641</v>
      </c>
      <c r="C423" s="63" t="s">
        <v>1642</v>
      </c>
      <c r="D423" s="63" t="s">
        <v>384</v>
      </c>
      <c r="E423" s="63" t="s">
        <v>1643</v>
      </c>
      <c r="F423" s="63" t="s">
        <v>1644</v>
      </c>
      <c r="G423" s="63">
        <v>35496</v>
      </c>
      <c r="H423" s="63" t="s">
        <v>486</v>
      </c>
      <c r="I423" s="63" t="s">
        <v>385</v>
      </c>
      <c r="J423" s="63" t="s">
        <v>549</v>
      </c>
      <c r="K423" s="63" t="s">
        <v>550</v>
      </c>
      <c r="L423" s="63" t="s">
        <v>1644</v>
      </c>
      <c r="M423" s="63" t="s">
        <v>1645</v>
      </c>
      <c r="N423" s="63" t="s">
        <v>1646</v>
      </c>
      <c r="O423" s="63" t="s">
        <v>1645</v>
      </c>
      <c r="P423" s="63" t="s">
        <v>1646</v>
      </c>
      <c r="Q423" s="63">
        <v>1</v>
      </c>
      <c r="R423" s="63" t="s">
        <v>564</v>
      </c>
      <c r="S423" s="63" t="s">
        <v>523</v>
      </c>
      <c r="T423" s="63" t="s">
        <v>524</v>
      </c>
      <c r="U423" s="63" t="s">
        <v>525</v>
      </c>
      <c r="V423" s="63" t="s">
        <v>565</v>
      </c>
      <c r="W423" s="63" t="s">
        <v>566</v>
      </c>
      <c r="X423" s="63" t="s">
        <v>549</v>
      </c>
      <c r="Y423" s="63">
        <v>7000000</v>
      </c>
      <c r="Z423" s="63">
        <v>0</v>
      </c>
      <c r="AA423" s="63">
        <v>7000000</v>
      </c>
      <c r="AB423" s="64">
        <v>43249</v>
      </c>
      <c r="AC423" s="64">
        <v>43621</v>
      </c>
      <c r="AD423" s="64">
        <v>43689.446886574071</v>
      </c>
      <c r="AE423" s="63" t="s">
        <v>749</v>
      </c>
      <c r="AF423" s="63" t="s">
        <v>535</v>
      </c>
      <c r="AG423" s="63" t="s">
        <v>45</v>
      </c>
      <c r="AH423" s="64">
        <v>44257.818715277775</v>
      </c>
      <c r="AI423" s="64">
        <v>44257.818495370368</v>
      </c>
      <c r="AJ423" s="64" t="s">
        <v>486</v>
      </c>
      <c r="AK423" s="27"/>
      <c r="AL423" s="27"/>
      <c r="AM423" s="24" t="str">
        <f>IF(AG423="","",IFERROR(VLOOKUP($AG423,Listas!$C$1:$D$1000,2,0),"No existe"))</f>
        <v>ACTUACIONES</v>
      </c>
      <c r="AN423" s="3">
        <f>IF(OR(AH423="",AI423=""),0,NETWORKDAYS.INTL(AH423,AI423,1,Listas!$A$2:$A$19)-1)</f>
        <v>0</v>
      </c>
      <c r="AO423" s="16" t="str">
        <f>IF(OR(AM423="",AM423="No existe"),"No",IF(AN423&gt;=VLOOKUP(AM423,Tabla!$C$5:$I$23,7,0),"Si","No"))</f>
        <v>No</v>
      </c>
      <c r="AP423" s="3">
        <f>IF(OR(AM423="",AM423="No existe"),0,IF(AN423=0,0,IF(AN423&gt;=VLOOKUP(AM423,Tabla!$C$5:$I$23,7,0),AN423-VLOOKUP(AM423,Tabla!$C$5:$I$23,7,0),0)+1))</f>
        <v>0</v>
      </c>
      <c r="AQ423" s="4">
        <f t="shared" si="55"/>
        <v>0</v>
      </c>
      <c r="AR423" s="4">
        <f t="shared" si="56"/>
        <v>0</v>
      </c>
      <c r="AS423" s="4">
        <f t="shared" si="57"/>
        <v>0</v>
      </c>
      <c r="AT423" s="4">
        <f t="shared" si="58"/>
        <v>0</v>
      </c>
      <c r="AU423" s="4">
        <f t="shared" si="59"/>
        <v>0</v>
      </c>
      <c r="AV423" s="4">
        <f t="shared" si="60"/>
        <v>0</v>
      </c>
      <c r="AW423" s="4"/>
      <c r="AX423" s="4"/>
      <c r="AY423" s="4">
        <f t="shared" si="61"/>
        <v>0</v>
      </c>
      <c r="AZ423" s="5">
        <v>37080</v>
      </c>
      <c r="BA423" s="6">
        <f t="shared" si="62"/>
        <v>0</v>
      </c>
      <c r="BB423" s="3">
        <f>IF(OR(AM423="",AM423="No existe"),0,IF(AP423&lt;=VLOOKUP(AM423,Tabla!$C$5:$I$23,2,0),1,2))</f>
        <v>1</v>
      </c>
    </row>
    <row r="424" spans="1:54" ht="15.75" hidden="1">
      <c r="A424" s="13">
        <f t="shared" si="63"/>
        <v>419</v>
      </c>
      <c r="B424" s="62" t="s">
        <v>1248</v>
      </c>
      <c r="C424" s="63" t="s">
        <v>1249</v>
      </c>
      <c r="D424" s="63" t="s">
        <v>384</v>
      </c>
      <c r="E424" s="63" t="s">
        <v>1250</v>
      </c>
      <c r="F424" s="63" t="s">
        <v>1251</v>
      </c>
      <c r="G424" s="63">
        <v>33750</v>
      </c>
      <c r="H424" s="63" t="s">
        <v>486</v>
      </c>
      <c r="I424" s="63" t="s">
        <v>1252</v>
      </c>
      <c r="J424" s="63" t="s">
        <v>577</v>
      </c>
      <c r="K424" s="63" t="s">
        <v>598</v>
      </c>
      <c r="L424" s="63" t="s">
        <v>1251</v>
      </c>
      <c r="M424" s="63" t="s">
        <v>1253</v>
      </c>
      <c r="N424" s="63" t="s">
        <v>1254</v>
      </c>
      <c r="O424" s="63" t="s">
        <v>1255</v>
      </c>
      <c r="P424" s="63" t="s">
        <v>1256</v>
      </c>
      <c r="Q424" s="63">
        <v>1</v>
      </c>
      <c r="R424" s="63" t="s">
        <v>601</v>
      </c>
      <c r="S424" s="63" t="s">
        <v>523</v>
      </c>
      <c r="T424" s="63" t="s">
        <v>524</v>
      </c>
      <c r="U424" s="63" t="s">
        <v>525</v>
      </c>
      <c r="V424" s="63" t="s">
        <v>565</v>
      </c>
      <c r="W424" s="63" t="s">
        <v>566</v>
      </c>
      <c r="X424" s="63" t="s">
        <v>577</v>
      </c>
      <c r="Y424" s="63">
        <v>160000000</v>
      </c>
      <c r="Z424" s="63">
        <v>195831163</v>
      </c>
      <c r="AA424" s="63">
        <v>160000000</v>
      </c>
      <c r="AB424" s="64">
        <v>41372</v>
      </c>
      <c r="AC424" s="64">
        <v>41372</v>
      </c>
      <c r="AD424" s="64">
        <v>43621.592326388891</v>
      </c>
      <c r="AE424" s="63" t="s">
        <v>748</v>
      </c>
      <c r="AF424" s="63" t="s">
        <v>602</v>
      </c>
      <c r="AG424" s="63" t="s">
        <v>1620</v>
      </c>
      <c r="AH424" s="64">
        <v>44257.810636574075</v>
      </c>
      <c r="AI424" s="64">
        <v>44257.809039351851</v>
      </c>
      <c r="AJ424" s="64" t="s">
        <v>486</v>
      </c>
      <c r="AK424" s="27"/>
      <c r="AL424" s="27"/>
      <c r="AM424" s="24" t="str">
        <f>IF(AG424="","",IFERROR(VLOOKUP($AG424,Listas!$C$1:$D$1000,2,0),"No existe"))</f>
        <v>No existe</v>
      </c>
      <c r="AN424" s="3">
        <f>IF(OR(AH424="",AI424=""),0,NETWORKDAYS.INTL(AH424,AI424,1,Listas!$A$2:$A$19)-1)</f>
        <v>0</v>
      </c>
      <c r="AO424" s="16" t="str">
        <f>IF(OR(AM424="",AM424="No existe"),"No",IF(AN424&gt;=VLOOKUP(AM424,Tabla!$C$5:$I$23,7,0),"Si","No"))</f>
        <v>No</v>
      </c>
      <c r="AP424" s="3">
        <f>IF(OR(AM424="",AM424="No existe"),0,IF(AN424=0,0,IF(AN424&gt;=VLOOKUP(AM424,Tabla!$C$5:$I$23,7,0),AN424-VLOOKUP(AM424,Tabla!$C$5:$I$23,7,0),0)+1))</f>
        <v>0</v>
      </c>
      <c r="AQ424" s="4">
        <f t="shared" si="55"/>
        <v>0</v>
      </c>
      <c r="AR424" s="4">
        <f t="shared" si="56"/>
        <v>0</v>
      </c>
      <c r="AS424" s="4">
        <f t="shared" si="57"/>
        <v>0</v>
      </c>
      <c r="AT424" s="4">
        <f t="shared" si="58"/>
        <v>0</v>
      </c>
      <c r="AU424" s="4">
        <f t="shared" si="59"/>
        <v>0</v>
      </c>
      <c r="AV424" s="4">
        <f t="shared" si="60"/>
        <v>0</v>
      </c>
      <c r="AW424" s="4"/>
      <c r="AX424" s="4"/>
      <c r="AY424" s="4">
        <f t="shared" si="61"/>
        <v>0</v>
      </c>
      <c r="AZ424" s="5">
        <v>37080</v>
      </c>
      <c r="BA424" s="6">
        <f t="shared" si="62"/>
        <v>0</v>
      </c>
      <c r="BB424" s="3">
        <f>IF(OR(AM424="",AM424="No existe"),0,IF(AP424&lt;=VLOOKUP(AM424,Tabla!$C$5:$I$23,2,0),1,2))</f>
        <v>0</v>
      </c>
    </row>
    <row r="425" spans="1:54" ht="15.75" hidden="1">
      <c r="A425" s="13">
        <f t="shared" si="63"/>
        <v>420</v>
      </c>
      <c r="B425" s="62" t="s">
        <v>432</v>
      </c>
      <c r="C425" s="63" t="s">
        <v>433</v>
      </c>
      <c r="D425" s="63" t="s">
        <v>384</v>
      </c>
      <c r="E425" s="63" t="s">
        <v>1647</v>
      </c>
      <c r="F425" s="63" t="s">
        <v>645</v>
      </c>
      <c r="G425" s="63">
        <v>12311</v>
      </c>
      <c r="H425" s="63" t="s">
        <v>486</v>
      </c>
      <c r="I425" s="63" t="s">
        <v>385</v>
      </c>
      <c r="J425" s="63" t="s">
        <v>542</v>
      </c>
      <c r="K425" s="63" t="s">
        <v>543</v>
      </c>
      <c r="L425" s="63" t="s">
        <v>645</v>
      </c>
      <c r="M425" s="63" t="s">
        <v>1648</v>
      </c>
      <c r="N425" s="63" t="s">
        <v>646</v>
      </c>
      <c r="O425" s="63" t="s">
        <v>1648</v>
      </c>
      <c r="P425" s="63" t="s">
        <v>646</v>
      </c>
      <c r="Q425" s="63">
        <v>1</v>
      </c>
      <c r="R425" s="63" t="s">
        <v>647</v>
      </c>
      <c r="S425" s="63" t="s">
        <v>523</v>
      </c>
      <c r="T425" s="63" t="s">
        <v>524</v>
      </c>
      <c r="U425" s="63" t="s">
        <v>525</v>
      </c>
      <c r="V425" s="63" t="s">
        <v>542</v>
      </c>
      <c r="W425" s="63" t="s">
        <v>544</v>
      </c>
      <c r="X425" s="63" t="s">
        <v>542</v>
      </c>
      <c r="Y425" s="63">
        <v>13321400</v>
      </c>
      <c r="Z425" s="63">
        <v>13009887</v>
      </c>
      <c r="AA425" s="63">
        <v>13321400</v>
      </c>
      <c r="AB425" s="64">
        <v>42192</v>
      </c>
      <c r="AC425" s="64">
        <v>42809</v>
      </c>
      <c r="AD425" s="64">
        <v>43440.848055555558</v>
      </c>
      <c r="AE425" s="63" t="s">
        <v>643</v>
      </c>
      <c r="AF425" s="63" t="s">
        <v>535</v>
      </c>
      <c r="AG425" s="63" t="s">
        <v>529</v>
      </c>
      <c r="AH425" s="64">
        <v>44257.802083333336</v>
      </c>
      <c r="AI425" s="64">
        <v>44258.800451388888</v>
      </c>
      <c r="AJ425" s="64" t="s">
        <v>486</v>
      </c>
      <c r="AK425" s="27"/>
      <c r="AL425" s="27"/>
      <c r="AM425" s="24" t="str">
        <f>IF(AG425="","",IFERROR(VLOOKUP($AG425,Listas!$C$1:$D$1000,2,0),"No existe"))</f>
        <v>No existe</v>
      </c>
      <c r="AN425" s="3">
        <f>IF(OR(AH425="",AI425=""),0,NETWORKDAYS.INTL(AH425,AI425,1,Listas!$A$2:$A$19)-1)</f>
        <v>1</v>
      </c>
      <c r="AO425" s="16" t="str">
        <f>IF(OR(AM425="",AM425="No existe"),"No",IF(AN425&gt;=VLOOKUP(AM425,Tabla!$C$5:$I$23,7,0),"Si","No"))</f>
        <v>No</v>
      </c>
      <c r="AP425" s="3">
        <f>IF(OR(AM425="",AM425="No existe"),0,IF(AN425=0,0,IF(AN425&gt;=VLOOKUP(AM425,Tabla!$C$5:$I$23,7,0),AN425-VLOOKUP(AM425,Tabla!$C$5:$I$23,7,0),0)+1))</f>
        <v>0</v>
      </c>
      <c r="AQ425" s="4">
        <f t="shared" si="55"/>
        <v>0</v>
      </c>
      <c r="AR425" s="4">
        <f t="shared" si="56"/>
        <v>0</v>
      </c>
      <c r="AS425" s="4">
        <f t="shared" si="57"/>
        <v>0</v>
      </c>
      <c r="AT425" s="4">
        <f t="shared" si="58"/>
        <v>0</v>
      </c>
      <c r="AU425" s="4">
        <f t="shared" si="59"/>
        <v>0</v>
      </c>
      <c r="AV425" s="4">
        <f t="shared" si="60"/>
        <v>0</v>
      </c>
      <c r="AW425" s="4"/>
      <c r="AX425" s="4"/>
      <c r="AY425" s="4">
        <f t="shared" si="61"/>
        <v>0</v>
      </c>
      <c r="AZ425" s="5">
        <v>37080</v>
      </c>
      <c r="BA425" s="6">
        <f t="shared" si="62"/>
        <v>0</v>
      </c>
      <c r="BB425" s="3">
        <f>IF(OR(AM425="",AM425="No existe"),0,IF(AP425&lt;=VLOOKUP(AM425,Tabla!$C$5:$I$23,2,0),1,2))</f>
        <v>0</v>
      </c>
    </row>
    <row r="426" spans="1:54" ht="15.75" hidden="1">
      <c r="A426" s="13">
        <f t="shared" si="63"/>
        <v>421</v>
      </c>
      <c r="B426" s="62" t="s">
        <v>1257</v>
      </c>
      <c r="C426" s="63" t="s">
        <v>1258</v>
      </c>
      <c r="D426" s="63" t="s">
        <v>412</v>
      </c>
      <c r="E426" s="63" t="s">
        <v>1259</v>
      </c>
      <c r="F426" s="63" t="s">
        <v>1260</v>
      </c>
      <c r="G426" s="63">
        <v>6213</v>
      </c>
      <c r="H426" s="63" t="s">
        <v>486</v>
      </c>
      <c r="I426" s="63" t="s">
        <v>412</v>
      </c>
      <c r="J426" s="63" t="s">
        <v>682</v>
      </c>
      <c r="K426" s="63" t="s">
        <v>486</v>
      </c>
      <c r="L426" s="63" t="s">
        <v>1260</v>
      </c>
      <c r="M426" s="63" t="s">
        <v>1261</v>
      </c>
      <c r="N426" s="63" t="s">
        <v>1262</v>
      </c>
      <c r="O426" s="63" t="s">
        <v>1261</v>
      </c>
      <c r="P426" s="63" t="s">
        <v>1262</v>
      </c>
      <c r="Q426" s="63">
        <v>1</v>
      </c>
      <c r="R426" s="63" t="s">
        <v>601</v>
      </c>
      <c r="S426" s="63" t="s">
        <v>523</v>
      </c>
      <c r="T426" s="63" t="s">
        <v>524</v>
      </c>
      <c r="U426" s="63" t="s">
        <v>525</v>
      </c>
      <c r="V426" s="63" t="s">
        <v>565</v>
      </c>
      <c r="W426" s="63" t="s">
        <v>566</v>
      </c>
      <c r="X426" s="63" t="s">
        <v>682</v>
      </c>
      <c r="Y426" s="63">
        <v>747526850</v>
      </c>
      <c r="Z426" s="63">
        <v>0</v>
      </c>
      <c r="AA426" s="63">
        <v>747526850</v>
      </c>
      <c r="AB426" s="64">
        <v>42214</v>
      </c>
      <c r="AC426" s="64">
        <v>42214</v>
      </c>
      <c r="AD426" s="64">
        <v>43437.189432870371</v>
      </c>
      <c r="AE426" s="63" t="s">
        <v>562</v>
      </c>
      <c r="AF426" s="63" t="s">
        <v>602</v>
      </c>
      <c r="AG426" s="63" t="s">
        <v>1620</v>
      </c>
      <c r="AH426" s="64">
        <v>44257.802060185182</v>
      </c>
      <c r="AI426" s="64">
        <v>44257.800462962965</v>
      </c>
      <c r="AJ426" s="64" t="s">
        <v>486</v>
      </c>
      <c r="AK426" s="27"/>
      <c r="AL426" s="27"/>
      <c r="AM426" s="24" t="str">
        <f>IF(AG426="","",IFERROR(VLOOKUP($AG426,Listas!$C$1:$D$1000,2,0),"No existe"))</f>
        <v>No existe</v>
      </c>
      <c r="AN426" s="3">
        <f>IF(OR(AH426="",AI426=""),0,NETWORKDAYS.INTL(AH426,AI426,1,Listas!$A$2:$A$19)-1)</f>
        <v>0</v>
      </c>
      <c r="AO426" s="16" t="str">
        <f>IF(OR(AM426="",AM426="No existe"),"No",IF(AN426&gt;=VLOOKUP(AM426,Tabla!$C$5:$I$23,7,0),"Si","No"))</f>
        <v>No</v>
      </c>
      <c r="AP426" s="3">
        <f>IF(OR(AM426="",AM426="No existe"),0,IF(AN426=0,0,IF(AN426&gt;=VLOOKUP(AM426,Tabla!$C$5:$I$23,7,0),AN426-VLOOKUP(AM426,Tabla!$C$5:$I$23,7,0),0)+1))</f>
        <v>0</v>
      </c>
      <c r="AQ426" s="4">
        <f t="shared" si="55"/>
        <v>0</v>
      </c>
      <c r="AR426" s="4">
        <f t="shared" si="56"/>
        <v>0</v>
      </c>
      <c r="AS426" s="4">
        <f t="shared" si="57"/>
        <v>0</v>
      </c>
      <c r="AT426" s="4">
        <f t="shared" si="58"/>
        <v>0</v>
      </c>
      <c r="AU426" s="4">
        <f t="shared" si="59"/>
        <v>0</v>
      </c>
      <c r="AV426" s="4">
        <f t="shared" si="60"/>
        <v>0</v>
      </c>
      <c r="AW426" s="4"/>
      <c r="AX426" s="4"/>
      <c r="AY426" s="4">
        <f t="shared" si="61"/>
        <v>0</v>
      </c>
      <c r="AZ426" s="5">
        <v>37080</v>
      </c>
      <c r="BA426" s="6">
        <f t="shared" si="62"/>
        <v>0</v>
      </c>
      <c r="BB426" s="3">
        <f>IF(OR(AM426="",AM426="No existe"),0,IF(AP426&lt;=VLOOKUP(AM426,Tabla!$C$5:$I$23,2,0),1,2))</f>
        <v>0</v>
      </c>
    </row>
    <row r="427" spans="1:54" ht="15.75" hidden="1">
      <c r="A427" s="13">
        <f t="shared" si="63"/>
        <v>422</v>
      </c>
      <c r="B427" s="62" t="s">
        <v>453</v>
      </c>
      <c r="C427" s="63" t="s">
        <v>454</v>
      </c>
      <c r="D427" s="63" t="s">
        <v>384</v>
      </c>
      <c r="E427" s="63" t="s">
        <v>1649</v>
      </c>
      <c r="F427" s="63" t="s">
        <v>696</v>
      </c>
      <c r="G427" s="63">
        <v>12497</v>
      </c>
      <c r="H427" s="63" t="s">
        <v>486</v>
      </c>
      <c r="I427" s="63" t="s">
        <v>385</v>
      </c>
      <c r="J427" s="63" t="s">
        <v>697</v>
      </c>
      <c r="K427" s="63" t="s">
        <v>486</v>
      </c>
      <c r="L427" s="63" t="s">
        <v>696</v>
      </c>
      <c r="M427" s="63" t="s">
        <v>1650</v>
      </c>
      <c r="N427" s="63" t="s">
        <v>698</v>
      </c>
      <c r="O427" s="63" t="s">
        <v>1650</v>
      </c>
      <c r="P427" s="63" t="s">
        <v>698</v>
      </c>
      <c r="Q427" s="63">
        <v>1</v>
      </c>
      <c r="R427" s="63" t="s">
        <v>699</v>
      </c>
      <c r="S427" s="63" t="s">
        <v>523</v>
      </c>
      <c r="T427" s="63" t="s">
        <v>524</v>
      </c>
      <c r="U427" s="63" t="s">
        <v>525</v>
      </c>
      <c r="V427" s="63" t="s">
        <v>526</v>
      </c>
      <c r="W427" s="63" t="s">
        <v>544</v>
      </c>
      <c r="X427" s="63" t="s">
        <v>697</v>
      </c>
      <c r="Y427" s="63">
        <v>7496811</v>
      </c>
      <c r="Z427" s="63">
        <v>0</v>
      </c>
      <c r="AA427" s="63">
        <v>7496811</v>
      </c>
      <c r="AB427" s="64">
        <v>42984</v>
      </c>
      <c r="AC427" s="64">
        <v>42993</v>
      </c>
      <c r="AD427" s="64">
        <v>43440.862118055556</v>
      </c>
      <c r="AE427" s="63" t="s">
        <v>688</v>
      </c>
      <c r="AF427" s="63" t="s">
        <v>535</v>
      </c>
      <c r="AG427" s="63" t="s">
        <v>37</v>
      </c>
      <c r="AH427" s="64">
        <v>44257.798611111109</v>
      </c>
      <c r="AI427" s="64">
        <v>44258.79760416667</v>
      </c>
      <c r="AJ427" s="64" t="s">
        <v>486</v>
      </c>
      <c r="AK427" s="27"/>
      <c r="AL427" s="27"/>
      <c r="AM427" s="24" t="str">
        <f>IF(AG427="","",IFERROR(VLOOKUP($AG427,Listas!$C$1:$D$1000,2,0),"No existe"))</f>
        <v>ACTUACIONES</v>
      </c>
      <c r="AN427" s="3">
        <f>IF(OR(AH427="",AI427=""),0,NETWORKDAYS.INTL(AH427,AI427,1,Listas!$A$2:$A$19)-1)</f>
        <v>1</v>
      </c>
      <c r="AO427" s="16" t="str">
        <f>IF(OR(AM427="",AM427="No existe"),"No",IF(AN427&gt;=VLOOKUP(AM427,Tabla!$C$5:$I$23,7,0),"Si","No"))</f>
        <v>No</v>
      </c>
      <c r="AP427" s="3">
        <f>IF(OR(AM427="",AM427="No existe"),0,IF(AN427=0,0,IF(AN427&gt;=VLOOKUP(AM427,Tabla!$C$5:$I$23,7,0),AN427-VLOOKUP(AM427,Tabla!$C$5:$I$23,7,0),0)+1))</f>
        <v>1</v>
      </c>
      <c r="AQ427" s="4">
        <f t="shared" si="55"/>
        <v>0</v>
      </c>
      <c r="AR427" s="4">
        <f t="shared" si="56"/>
        <v>0</v>
      </c>
      <c r="AS427" s="4">
        <f t="shared" si="57"/>
        <v>0</v>
      </c>
      <c r="AT427" s="4">
        <f t="shared" si="58"/>
        <v>0</v>
      </c>
      <c r="AU427" s="4">
        <f t="shared" si="59"/>
        <v>0</v>
      </c>
      <c r="AV427" s="4">
        <f t="shared" si="60"/>
        <v>0</v>
      </c>
      <c r="AW427" s="4"/>
      <c r="AX427" s="4"/>
      <c r="AY427" s="4">
        <f t="shared" si="61"/>
        <v>0</v>
      </c>
      <c r="AZ427" s="5">
        <v>37080</v>
      </c>
      <c r="BA427" s="6">
        <f t="shared" si="62"/>
        <v>0</v>
      </c>
      <c r="BB427" s="3">
        <f>IF(OR(AM427="",AM427="No existe"),0,IF(AP427&lt;=VLOOKUP(AM427,Tabla!$C$5:$I$23,2,0),1,2))</f>
        <v>1</v>
      </c>
    </row>
    <row r="428" spans="1:54" ht="15.75" hidden="1">
      <c r="A428" s="13">
        <f t="shared" si="63"/>
        <v>423</v>
      </c>
      <c r="B428" s="62" t="s">
        <v>879</v>
      </c>
      <c r="C428" s="63" t="s">
        <v>880</v>
      </c>
      <c r="D428" s="63" t="s">
        <v>384</v>
      </c>
      <c r="E428" s="63" t="s">
        <v>881</v>
      </c>
      <c r="F428" s="63" t="s">
        <v>882</v>
      </c>
      <c r="G428" s="63">
        <v>3900</v>
      </c>
      <c r="H428" s="63" t="s">
        <v>486</v>
      </c>
      <c r="I428" s="63" t="s">
        <v>385</v>
      </c>
      <c r="J428" s="63" t="s">
        <v>546</v>
      </c>
      <c r="K428" s="63" t="s">
        <v>883</v>
      </c>
      <c r="L428" s="63" t="s">
        <v>882</v>
      </c>
      <c r="M428" s="63" t="s">
        <v>884</v>
      </c>
      <c r="N428" s="63" t="s">
        <v>885</v>
      </c>
      <c r="O428" s="63" t="s">
        <v>884</v>
      </c>
      <c r="P428" s="63" t="s">
        <v>885</v>
      </c>
      <c r="Q428" s="63">
        <v>1</v>
      </c>
      <c r="R428" s="63" t="s">
        <v>609</v>
      </c>
      <c r="S428" s="63" t="s">
        <v>523</v>
      </c>
      <c r="T428" s="63" t="s">
        <v>524</v>
      </c>
      <c r="U428" s="63" t="s">
        <v>525</v>
      </c>
      <c r="V428" s="63" t="s">
        <v>526</v>
      </c>
      <c r="W428" s="63" t="s">
        <v>544</v>
      </c>
      <c r="X428" s="63" t="s">
        <v>546</v>
      </c>
      <c r="Y428" s="63">
        <v>7340939</v>
      </c>
      <c r="Z428" s="63">
        <v>0</v>
      </c>
      <c r="AA428" s="63">
        <v>7340939</v>
      </c>
      <c r="AB428" s="64">
        <v>42578</v>
      </c>
      <c r="AC428" s="64">
        <v>42608</v>
      </c>
      <c r="AD428" s="64">
        <v>43436.249074074076</v>
      </c>
      <c r="AE428" s="63" t="s">
        <v>588</v>
      </c>
      <c r="AF428" s="63" t="s">
        <v>528</v>
      </c>
      <c r="AG428" s="63" t="s">
        <v>529</v>
      </c>
      <c r="AH428" s="64">
        <v>44257.79583333333</v>
      </c>
      <c r="AI428" s="64">
        <v>44258.794432870367</v>
      </c>
      <c r="AJ428" s="64" t="s">
        <v>486</v>
      </c>
      <c r="AK428" s="27"/>
      <c r="AL428" s="27"/>
      <c r="AM428" s="24" t="str">
        <f>IF(AG428="","",IFERROR(VLOOKUP($AG428,Listas!$C$1:$D$1000,2,0),"No existe"))</f>
        <v>No existe</v>
      </c>
      <c r="AN428" s="3">
        <f>IF(OR(AH428="",AI428=""),0,NETWORKDAYS.INTL(AH428,AI428,1,Listas!$A$2:$A$19)-1)</f>
        <v>1</v>
      </c>
      <c r="AO428" s="16" t="str">
        <f>IF(OR(AM428="",AM428="No existe"),"No",IF(AN428&gt;=VLOOKUP(AM428,Tabla!$C$5:$I$23,7,0),"Si","No"))</f>
        <v>No</v>
      </c>
      <c r="AP428" s="3">
        <f>IF(OR(AM428="",AM428="No existe"),0,IF(AN428=0,0,IF(AN428&gt;=VLOOKUP(AM428,Tabla!$C$5:$I$23,7,0),AN428-VLOOKUP(AM428,Tabla!$C$5:$I$23,7,0),0)+1))</f>
        <v>0</v>
      </c>
      <c r="AQ428" s="4">
        <f t="shared" si="55"/>
        <v>0</v>
      </c>
      <c r="AR428" s="4">
        <f t="shared" si="56"/>
        <v>0</v>
      </c>
      <c r="AS428" s="4">
        <f t="shared" si="57"/>
        <v>0</v>
      </c>
      <c r="AT428" s="4">
        <f t="shared" si="58"/>
        <v>0</v>
      </c>
      <c r="AU428" s="4">
        <f t="shared" si="59"/>
        <v>0</v>
      </c>
      <c r="AV428" s="4">
        <f t="shared" si="60"/>
        <v>0</v>
      </c>
      <c r="AW428" s="4"/>
      <c r="AX428" s="4"/>
      <c r="AY428" s="4">
        <f t="shared" si="61"/>
        <v>0</v>
      </c>
      <c r="AZ428" s="5">
        <v>37080</v>
      </c>
      <c r="BA428" s="6">
        <f t="shared" si="62"/>
        <v>0</v>
      </c>
      <c r="BB428" s="3">
        <f>IF(OR(AM428="",AM428="No existe"),0,IF(AP428&lt;=VLOOKUP(AM428,Tabla!$C$5:$I$23,2,0),1,2))</f>
        <v>0</v>
      </c>
    </row>
    <row r="429" spans="1:54" ht="15.75" hidden="1">
      <c r="A429" s="13">
        <f t="shared" si="63"/>
        <v>424</v>
      </c>
      <c r="B429" s="62" t="s">
        <v>501</v>
      </c>
      <c r="C429" s="63" t="s">
        <v>502</v>
      </c>
      <c r="D429" s="63" t="s">
        <v>384</v>
      </c>
      <c r="E429" s="63" t="s">
        <v>1651</v>
      </c>
      <c r="F429" s="63" t="s">
        <v>808</v>
      </c>
      <c r="G429" s="63">
        <v>66737</v>
      </c>
      <c r="H429" s="63" t="s">
        <v>486</v>
      </c>
      <c r="I429" s="63" t="s">
        <v>385</v>
      </c>
      <c r="J429" s="63" t="s">
        <v>542</v>
      </c>
      <c r="K429" s="63" t="s">
        <v>543</v>
      </c>
      <c r="L429" s="63" t="s">
        <v>808</v>
      </c>
      <c r="M429" s="63" t="s">
        <v>1652</v>
      </c>
      <c r="N429" s="63" t="s">
        <v>809</v>
      </c>
      <c r="O429" s="63" t="s">
        <v>1653</v>
      </c>
      <c r="P429" s="63" t="s">
        <v>810</v>
      </c>
      <c r="Q429" s="63">
        <v>7</v>
      </c>
      <c r="R429" s="63" t="s">
        <v>733</v>
      </c>
      <c r="S429" s="63" t="s">
        <v>523</v>
      </c>
      <c r="T429" s="63" t="s">
        <v>524</v>
      </c>
      <c r="U429" s="63" t="s">
        <v>525</v>
      </c>
      <c r="V429" s="63" t="s">
        <v>542</v>
      </c>
      <c r="W429" s="63" t="s">
        <v>527</v>
      </c>
      <c r="X429" s="63" t="s">
        <v>542</v>
      </c>
      <c r="Y429" s="63">
        <v>199946794</v>
      </c>
      <c r="Z429" s="63" t="s">
        <v>486</v>
      </c>
      <c r="AA429" s="63">
        <v>199946794</v>
      </c>
      <c r="AB429" s="64">
        <v>41890</v>
      </c>
      <c r="AC429" s="64">
        <v>43363</v>
      </c>
      <c r="AD429" s="64">
        <v>44092.470706018517</v>
      </c>
      <c r="AE429" s="63" t="s">
        <v>811</v>
      </c>
      <c r="AF429" s="63" t="s">
        <v>596</v>
      </c>
      <c r="AG429" s="63" t="s">
        <v>45</v>
      </c>
      <c r="AH429" s="64">
        <v>44257.787557870368</v>
      </c>
      <c r="AI429" s="64">
        <v>44257.785937499997</v>
      </c>
      <c r="AJ429" s="64" t="s">
        <v>486</v>
      </c>
      <c r="AK429" s="27"/>
      <c r="AL429" s="27"/>
      <c r="AM429" s="24" t="str">
        <f>IF(AG429="","",IFERROR(VLOOKUP($AG429,Listas!$C$1:$D$1000,2,0),"No existe"))</f>
        <v>ACTUACIONES</v>
      </c>
      <c r="AN429" s="3">
        <f>IF(OR(AH429="",AI429=""),0,NETWORKDAYS.INTL(AH429,AI429,1,Listas!$A$2:$A$19)-1)</f>
        <v>0</v>
      </c>
      <c r="AO429" s="16" t="str">
        <f>IF(OR(AM429="",AM429="No existe"),"No",IF(AN429&gt;=VLOOKUP(AM429,Tabla!$C$5:$I$23,7,0),"Si","No"))</f>
        <v>No</v>
      </c>
      <c r="AP429" s="3">
        <f>IF(OR(AM429="",AM429="No existe"),0,IF(AN429=0,0,IF(AN429&gt;=VLOOKUP(AM429,Tabla!$C$5:$I$23,7,0),AN429-VLOOKUP(AM429,Tabla!$C$5:$I$23,7,0),0)+1))</f>
        <v>0</v>
      </c>
      <c r="AQ429" s="4">
        <f t="shared" si="55"/>
        <v>0</v>
      </c>
      <c r="AR429" s="4">
        <f t="shared" si="56"/>
        <v>0</v>
      </c>
      <c r="AS429" s="4">
        <f t="shared" si="57"/>
        <v>0</v>
      </c>
      <c r="AT429" s="4">
        <f t="shared" si="58"/>
        <v>0</v>
      </c>
      <c r="AU429" s="4">
        <f t="shared" si="59"/>
        <v>0</v>
      </c>
      <c r="AV429" s="4">
        <f t="shared" si="60"/>
        <v>0</v>
      </c>
      <c r="AW429" s="4"/>
      <c r="AX429" s="4"/>
      <c r="AY429" s="4">
        <f t="shared" si="61"/>
        <v>0</v>
      </c>
      <c r="AZ429" s="5">
        <v>37080</v>
      </c>
      <c r="BA429" s="6">
        <f t="shared" si="62"/>
        <v>0</v>
      </c>
      <c r="BB429" s="3">
        <f>IF(OR(AM429="",AM429="No existe"),0,IF(AP429&lt;=VLOOKUP(AM429,Tabla!$C$5:$I$23,2,0),1,2))</f>
        <v>1</v>
      </c>
    </row>
    <row r="430" spans="1:54" ht="15.75" hidden="1">
      <c r="A430" s="13">
        <f t="shared" si="63"/>
        <v>425</v>
      </c>
      <c r="B430" s="62" t="s">
        <v>501</v>
      </c>
      <c r="C430" s="63" t="s">
        <v>502</v>
      </c>
      <c r="D430" s="63" t="s">
        <v>384</v>
      </c>
      <c r="E430" s="63" t="s">
        <v>1651</v>
      </c>
      <c r="F430" s="63" t="s">
        <v>808</v>
      </c>
      <c r="G430" s="63">
        <v>66737</v>
      </c>
      <c r="H430" s="63" t="s">
        <v>486</v>
      </c>
      <c r="I430" s="63" t="s">
        <v>385</v>
      </c>
      <c r="J430" s="63" t="s">
        <v>542</v>
      </c>
      <c r="K430" s="63" t="s">
        <v>543</v>
      </c>
      <c r="L430" s="63" t="s">
        <v>808</v>
      </c>
      <c r="M430" s="63" t="s">
        <v>1652</v>
      </c>
      <c r="N430" s="63" t="s">
        <v>809</v>
      </c>
      <c r="O430" s="63" t="s">
        <v>1653</v>
      </c>
      <c r="P430" s="63" t="s">
        <v>810</v>
      </c>
      <c r="Q430" s="63">
        <v>7</v>
      </c>
      <c r="R430" s="63" t="s">
        <v>733</v>
      </c>
      <c r="S430" s="63" t="s">
        <v>523</v>
      </c>
      <c r="T430" s="63" t="s">
        <v>524</v>
      </c>
      <c r="U430" s="63" t="s">
        <v>525</v>
      </c>
      <c r="V430" s="63" t="s">
        <v>542</v>
      </c>
      <c r="W430" s="63" t="s">
        <v>527</v>
      </c>
      <c r="X430" s="63" t="s">
        <v>542</v>
      </c>
      <c r="Y430" s="63">
        <v>199946794</v>
      </c>
      <c r="Z430" s="63" t="s">
        <v>486</v>
      </c>
      <c r="AA430" s="63">
        <v>199946794</v>
      </c>
      <c r="AB430" s="64">
        <v>41890</v>
      </c>
      <c r="AC430" s="64">
        <v>43363</v>
      </c>
      <c r="AD430" s="64">
        <v>44092.470706018517</v>
      </c>
      <c r="AE430" s="63" t="s">
        <v>811</v>
      </c>
      <c r="AF430" s="63" t="s">
        <v>596</v>
      </c>
      <c r="AG430" s="63" t="s">
        <v>45</v>
      </c>
      <c r="AH430" s="64">
        <v>44257.786851851852</v>
      </c>
      <c r="AI430" s="64">
        <v>44257.785462962966</v>
      </c>
      <c r="AJ430" s="64" t="s">
        <v>486</v>
      </c>
      <c r="AK430" s="27"/>
      <c r="AL430" s="27"/>
      <c r="AM430" s="24" t="str">
        <f>IF(AG430="","",IFERROR(VLOOKUP($AG430,Listas!$C$1:$D$1000,2,0),"No existe"))</f>
        <v>ACTUACIONES</v>
      </c>
      <c r="AN430" s="3">
        <f>IF(OR(AH430="",AI430=""),0,NETWORKDAYS.INTL(AH430,AI430,1,Listas!$A$2:$A$19)-1)</f>
        <v>0</v>
      </c>
      <c r="AO430" s="16" t="str">
        <f>IF(OR(AM430="",AM430="No existe"),"No",IF(AN430&gt;=VLOOKUP(AM430,Tabla!$C$5:$I$23,7,0),"Si","No"))</f>
        <v>No</v>
      </c>
      <c r="AP430" s="3">
        <f>IF(OR(AM430="",AM430="No existe"),0,IF(AN430=0,0,IF(AN430&gt;=VLOOKUP(AM430,Tabla!$C$5:$I$23,7,0),AN430-VLOOKUP(AM430,Tabla!$C$5:$I$23,7,0),0)+1))</f>
        <v>0</v>
      </c>
      <c r="AQ430" s="4">
        <f t="shared" si="55"/>
        <v>0</v>
      </c>
      <c r="AR430" s="4">
        <f t="shared" si="56"/>
        <v>0</v>
      </c>
      <c r="AS430" s="4">
        <f t="shared" si="57"/>
        <v>0</v>
      </c>
      <c r="AT430" s="4">
        <f t="shared" si="58"/>
        <v>0</v>
      </c>
      <c r="AU430" s="4">
        <f t="shared" si="59"/>
        <v>0</v>
      </c>
      <c r="AV430" s="4">
        <f t="shared" si="60"/>
        <v>0</v>
      </c>
      <c r="AW430" s="4"/>
      <c r="AX430" s="4"/>
      <c r="AY430" s="4">
        <f t="shared" si="61"/>
        <v>0</v>
      </c>
      <c r="AZ430" s="5">
        <v>37080</v>
      </c>
      <c r="BA430" s="6">
        <f t="shared" si="62"/>
        <v>0</v>
      </c>
      <c r="BB430" s="3">
        <f>IF(OR(AM430="",AM430="No existe"),0,IF(AP430&lt;=VLOOKUP(AM430,Tabla!$C$5:$I$23,2,0),1,2))</f>
        <v>1</v>
      </c>
    </row>
    <row r="431" spans="1:54" ht="15.75" hidden="1">
      <c r="A431" s="13">
        <f t="shared" si="63"/>
        <v>426</v>
      </c>
      <c r="B431" s="62" t="s">
        <v>501</v>
      </c>
      <c r="C431" s="63" t="s">
        <v>502</v>
      </c>
      <c r="D431" s="63" t="s">
        <v>384</v>
      </c>
      <c r="E431" s="63" t="s">
        <v>1651</v>
      </c>
      <c r="F431" s="63" t="s">
        <v>808</v>
      </c>
      <c r="G431" s="63">
        <v>66737</v>
      </c>
      <c r="H431" s="63" t="s">
        <v>486</v>
      </c>
      <c r="I431" s="63" t="s">
        <v>385</v>
      </c>
      <c r="J431" s="63" t="s">
        <v>542</v>
      </c>
      <c r="K431" s="63" t="s">
        <v>543</v>
      </c>
      <c r="L431" s="63" t="s">
        <v>808</v>
      </c>
      <c r="M431" s="63" t="s">
        <v>1652</v>
      </c>
      <c r="N431" s="63" t="s">
        <v>809</v>
      </c>
      <c r="O431" s="63" t="s">
        <v>1653</v>
      </c>
      <c r="P431" s="63" t="s">
        <v>810</v>
      </c>
      <c r="Q431" s="63">
        <v>7</v>
      </c>
      <c r="R431" s="63" t="s">
        <v>733</v>
      </c>
      <c r="S431" s="63" t="s">
        <v>523</v>
      </c>
      <c r="T431" s="63" t="s">
        <v>524</v>
      </c>
      <c r="U431" s="63" t="s">
        <v>525</v>
      </c>
      <c r="V431" s="63" t="s">
        <v>542</v>
      </c>
      <c r="W431" s="63" t="s">
        <v>527</v>
      </c>
      <c r="X431" s="63" t="s">
        <v>542</v>
      </c>
      <c r="Y431" s="63">
        <v>199946794</v>
      </c>
      <c r="Z431" s="63" t="s">
        <v>486</v>
      </c>
      <c r="AA431" s="63">
        <v>199946794</v>
      </c>
      <c r="AB431" s="64">
        <v>41890</v>
      </c>
      <c r="AC431" s="64">
        <v>43363</v>
      </c>
      <c r="AD431" s="64">
        <v>44092.470706018517</v>
      </c>
      <c r="AE431" s="63" t="s">
        <v>811</v>
      </c>
      <c r="AF431" s="63" t="s">
        <v>596</v>
      </c>
      <c r="AG431" s="63" t="s">
        <v>45</v>
      </c>
      <c r="AH431" s="64">
        <v>44257.783761574072</v>
      </c>
      <c r="AI431" s="64">
        <v>44257.782939814817</v>
      </c>
      <c r="AJ431" s="64" t="s">
        <v>486</v>
      </c>
      <c r="AK431" s="27"/>
      <c r="AL431" s="27"/>
      <c r="AM431" s="24" t="str">
        <f>IF(AG431="","",IFERROR(VLOOKUP($AG431,Listas!$C$1:$D$1000,2,0),"No existe"))</f>
        <v>ACTUACIONES</v>
      </c>
      <c r="AN431" s="3">
        <f>IF(OR(AH431="",AI431=""),0,NETWORKDAYS.INTL(AH431,AI431,1,Listas!$A$2:$A$19)-1)</f>
        <v>0</v>
      </c>
      <c r="AO431" s="16" t="str">
        <f>IF(OR(AM431="",AM431="No existe"),"No",IF(AN431&gt;=VLOOKUP(AM431,Tabla!$C$5:$I$23,7,0),"Si","No"))</f>
        <v>No</v>
      </c>
      <c r="AP431" s="3">
        <f>IF(OR(AM431="",AM431="No existe"),0,IF(AN431=0,0,IF(AN431&gt;=VLOOKUP(AM431,Tabla!$C$5:$I$23,7,0),AN431-VLOOKUP(AM431,Tabla!$C$5:$I$23,7,0),0)+1))</f>
        <v>0</v>
      </c>
      <c r="AQ431" s="4">
        <f t="shared" si="55"/>
        <v>0</v>
      </c>
      <c r="AR431" s="4">
        <f t="shared" si="56"/>
        <v>0</v>
      </c>
      <c r="AS431" s="4">
        <f t="shared" si="57"/>
        <v>0</v>
      </c>
      <c r="AT431" s="4">
        <f t="shared" si="58"/>
        <v>0</v>
      </c>
      <c r="AU431" s="4">
        <f t="shared" si="59"/>
        <v>0</v>
      </c>
      <c r="AV431" s="4">
        <f t="shared" si="60"/>
        <v>0</v>
      </c>
      <c r="AW431" s="4"/>
      <c r="AX431" s="4"/>
      <c r="AY431" s="4">
        <f t="shared" si="61"/>
        <v>0</v>
      </c>
      <c r="AZ431" s="5">
        <v>37080</v>
      </c>
      <c r="BA431" s="6">
        <f t="shared" si="62"/>
        <v>0</v>
      </c>
      <c r="BB431" s="3">
        <f>IF(OR(AM431="",AM431="No existe"),0,IF(AP431&lt;=VLOOKUP(AM431,Tabla!$C$5:$I$23,2,0),1,2))</f>
        <v>1</v>
      </c>
    </row>
    <row r="432" spans="1:54" ht="15.75" hidden="1">
      <c r="A432" s="13">
        <f t="shared" si="63"/>
        <v>427</v>
      </c>
      <c r="B432" s="62" t="s">
        <v>1049</v>
      </c>
      <c r="C432" s="63" t="s">
        <v>486</v>
      </c>
      <c r="D432" s="63" t="s">
        <v>384</v>
      </c>
      <c r="E432" s="63" t="s">
        <v>1050</v>
      </c>
      <c r="F432" s="63" t="s">
        <v>1051</v>
      </c>
      <c r="G432" s="63">
        <v>69704</v>
      </c>
      <c r="H432" s="63" t="s">
        <v>486</v>
      </c>
      <c r="I432" s="63" t="s">
        <v>385</v>
      </c>
      <c r="J432" s="63" t="s">
        <v>542</v>
      </c>
      <c r="K432" s="63" t="s">
        <v>612</v>
      </c>
      <c r="L432" s="63" t="s">
        <v>1051</v>
      </c>
      <c r="M432" s="63" t="s">
        <v>1052</v>
      </c>
      <c r="N432" s="63" t="s">
        <v>1053</v>
      </c>
      <c r="O432" s="63" t="s">
        <v>1052</v>
      </c>
      <c r="P432" s="63" t="s">
        <v>1053</v>
      </c>
      <c r="Q432" s="63">
        <v>1</v>
      </c>
      <c r="R432" s="63" t="s">
        <v>761</v>
      </c>
      <c r="S432" s="63" t="s">
        <v>523</v>
      </c>
      <c r="T432" s="63" t="s">
        <v>524</v>
      </c>
      <c r="U432" s="63" t="s">
        <v>525</v>
      </c>
      <c r="V432" s="63" t="s">
        <v>542</v>
      </c>
      <c r="W432" s="63" t="s">
        <v>566</v>
      </c>
      <c r="X432" s="63" t="s">
        <v>542</v>
      </c>
      <c r="Y432" s="63">
        <v>1800000</v>
      </c>
      <c r="Z432" s="63" t="s">
        <v>486</v>
      </c>
      <c r="AA432" s="63">
        <v>1800000</v>
      </c>
      <c r="AB432" s="64">
        <v>44078</v>
      </c>
      <c r="AC432" s="64">
        <v>44109</v>
      </c>
      <c r="AD432" s="64">
        <v>44243.693067129629</v>
      </c>
      <c r="AE432" s="63" t="s">
        <v>834</v>
      </c>
      <c r="AF432" s="63" t="s">
        <v>596</v>
      </c>
      <c r="AG432" s="63" t="s">
        <v>82</v>
      </c>
      <c r="AH432" s="64">
        <v>44257.776817129627</v>
      </c>
      <c r="AI432" s="64">
        <v>44257.775335648148</v>
      </c>
      <c r="AJ432" s="64" t="s">
        <v>486</v>
      </c>
      <c r="AK432" s="27"/>
      <c r="AL432" s="27"/>
      <c r="AM432" s="24" t="str">
        <f>IF(AG432="","",IFERROR(VLOOKUP($AG432,Listas!$C$1:$D$1000,2,0),"No existe"))</f>
        <v>CONTESTACIÓN_DE_DEMANDAS</v>
      </c>
      <c r="AN432" s="3">
        <f>IF(OR(AH432="",AI432=""),0,NETWORKDAYS.INTL(AH432,AI432,1,Listas!$A$2:$A$19)-1)</f>
        <v>0</v>
      </c>
      <c r="AO432" s="16" t="str">
        <f>IF(OR(AM432="",AM432="No existe"),"No",IF(AN432&gt;=VLOOKUP(AM432,Tabla!$C$5:$I$23,7,0),"Si","No"))</f>
        <v>No</v>
      </c>
      <c r="AP432" s="3">
        <f>IF(OR(AM432="",AM432="No existe"),0,IF(AN432=0,0,IF(AN432&gt;=VLOOKUP(AM432,Tabla!$C$5:$I$23,7,0),AN432-VLOOKUP(AM432,Tabla!$C$5:$I$23,7,0),0)+1))</f>
        <v>0</v>
      </c>
      <c r="AQ432" s="4">
        <f t="shared" si="55"/>
        <v>0</v>
      </c>
      <c r="AR432" s="4">
        <f t="shared" si="56"/>
        <v>0</v>
      </c>
      <c r="AS432" s="4">
        <f t="shared" si="57"/>
        <v>0</v>
      </c>
      <c r="AT432" s="4">
        <f t="shared" si="58"/>
        <v>0</v>
      </c>
      <c r="AU432" s="4">
        <f t="shared" si="59"/>
        <v>0</v>
      </c>
      <c r="AV432" s="4">
        <f t="shared" si="60"/>
        <v>0</v>
      </c>
      <c r="AW432" s="4"/>
      <c r="AX432" s="4"/>
      <c r="AY432" s="4">
        <f t="shared" si="61"/>
        <v>0</v>
      </c>
      <c r="AZ432" s="5">
        <v>37080</v>
      </c>
      <c r="BA432" s="6">
        <f t="shared" si="62"/>
        <v>0</v>
      </c>
      <c r="BB432" s="3">
        <f>IF(OR(AM432="",AM432="No existe"),0,IF(AP432&lt;=VLOOKUP(AM432,Tabla!$C$5:$I$23,2,0),1,2))</f>
        <v>1</v>
      </c>
    </row>
    <row r="433" spans="1:54" ht="15.75" hidden="1">
      <c r="A433" s="13">
        <f t="shared" si="63"/>
        <v>428</v>
      </c>
      <c r="B433" s="62" t="s">
        <v>516</v>
      </c>
      <c r="C433" s="63" t="s">
        <v>1569</v>
      </c>
      <c r="D433" s="63" t="s">
        <v>384</v>
      </c>
      <c r="E433" s="63" t="s">
        <v>1570</v>
      </c>
      <c r="F433" s="63" t="s">
        <v>852</v>
      </c>
      <c r="G433" s="63">
        <v>69703</v>
      </c>
      <c r="H433" s="63" t="s">
        <v>486</v>
      </c>
      <c r="I433" s="63" t="s">
        <v>385</v>
      </c>
      <c r="J433" s="63" t="s">
        <v>542</v>
      </c>
      <c r="K433" s="63" t="s">
        <v>543</v>
      </c>
      <c r="L433" s="63" t="s">
        <v>852</v>
      </c>
      <c r="M433" s="63" t="s">
        <v>1571</v>
      </c>
      <c r="N433" s="63" t="s">
        <v>853</v>
      </c>
      <c r="O433" s="63" t="s">
        <v>1571</v>
      </c>
      <c r="P433" s="63" t="s">
        <v>853</v>
      </c>
      <c r="Q433" s="63">
        <v>1</v>
      </c>
      <c r="R433" s="63" t="s">
        <v>661</v>
      </c>
      <c r="S433" s="63" t="s">
        <v>523</v>
      </c>
      <c r="T433" s="63" t="s">
        <v>524</v>
      </c>
      <c r="U433" s="63" t="s">
        <v>525</v>
      </c>
      <c r="V433" s="63" t="s">
        <v>542</v>
      </c>
      <c r="W433" s="63" t="s">
        <v>544</v>
      </c>
      <c r="X433" s="63" t="s">
        <v>542</v>
      </c>
      <c r="Y433" s="63">
        <v>4498919</v>
      </c>
      <c r="Z433" s="63" t="s">
        <v>486</v>
      </c>
      <c r="AA433" s="63">
        <v>4498919</v>
      </c>
      <c r="AB433" s="64">
        <v>43762</v>
      </c>
      <c r="AC433" s="64">
        <v>44221</v>
      </c>
      <c r="AD433" s="64">
        <v>44243.679756944446</v>
      </c>
      <c r="AE433" s="63" t="s">
        <v>834</v>
      </c>
      <c r="AF433" s="63" t="s">
        <v>596</v>
      </c>
      <c r="AG433" s="63" t="s">
        <v>67</v>
      </c>
      <c r="AH433" s="64">
        <v>44257.772291666668</v>
      </c>
      <c r="AI433" s="64">
        <v>44257.770752314813</v>
      </c>
      <c r="AJ433" s="64">
        <v>44257</v>
      </c>
      <c r="AK433" s="27"/>
      <c r="AL433" s="27"/>
      <c r="AM433" s="24" t="str">
        <f>IF(AG433="","",IFERROR(VLOOKUP($AG433,Listas!$C$1:$D$1000,2,0),"No existe"))</f>
        <v>CONTESTACIÓN_DE_DEMANDAS</v>
      </c>
      <c r="AN433" s="3">
        <f>IF(OR(AH433="",AI433=""),0,NETWORKDAYS.INTL(AH433,AI433,1,Listas!$A$2:$A$19)-1)</f>
        <v>0</v>
      </c>
      <c r="AO433" s="16" t="str">
        <f>IF(OR(AM433="",AM433="No existe"),"No",IF(AN433&gt;=VLOOKUP(AM433,Tabla!$C$5:$I$23,7,0),"Si","No"))</f>
        <v>No</v>
      </c>
      <c r="AP433" s="3">
        <f>IF(OR(AM433="",AM433="No existe"),0,IF(AN433=0,0,IF(AN433&gt;=VLOOKUP(AM433,Tabla!$C$5:$I$23,7,0),AN433-VLOOKUP(AM433,Tabla!$C$5:$I$23,7,0),0)+1))</f>
        <v>0</v>
      </c>
      <c r="AQ433" s="4">
        <f t="shared" si="55"/>
        <v>0</v>
      </c>
      <c r="AR433" s="4">
        <f t="shared" si="56"/>
        <v>0</v>
      </c>
      <c r="AS433" s="4">
        <f t="shared" si="57"/>
        <v>0</v>
      </c>
      <c r="AT433" s="4">
        <f t="shared" si="58"/>
        <v>0</v>
      </c>
      <c r="AU433" s="4">
        <f t="shared" si="59"/>
        <v>0</v>
      </c>
      <c r="AV433" s="4">
        <f t="shared" si="60"/>
        <v>0</v>
      </c>
      <c r="AW433" s="4"/>
      <c r="AX433" s="4"/>
      <c r="AY433" s="4">
        <f t="shared" si="61"/>
        <v>0</v>
      </c>
      <c r="AZ433" s="5">
        <v>37080</v>
      </c>
      <c r="BA433" s="6">
        <f t="shared" si="62"/>
        <v>0</v>
      </c>
      <c r="BB433" s="3">
        <f>IF(OR(AM433="",AM433="No existe"),0,IF(AP433&lt;=VLOOKUP(AM433,Tabla!$C$5:$I$23,2,0),1,2))</f>
        <v>1</v>
      </c>
    </row>
    <row r="434" spans="1:54" ht="15.75" hidden="1">
      <c r="A434" s="13">
        <f t="shared" si="63"/>
        <v>429</v>
      </c>
      <c r="B434" s="62" t="s">
        <v>1387</v>
      </c>
      <c r="C434" s="63" t="s">
        <v>1388</v>
      </c>
      <c r="D434" s="63" t="s">
        <v>384</v>
      </c>
      <c r="E434" s="63" t="s">
        <v>1389</v>
      </c>
      <c r="F434" s="63" t="s">
        <v>1390</v>
      </c>
      <c r="G434" s="63">
        <v>31782</v>
      </c>
      <c r="H434" s="63" t="s">
        <v>486</v>
      </c>
      <c r="I434" s="63" t="s">
        <v>385</v>
      </c>
      <c r="J434" s="63" t="s">
        <v>542</v>
      </c>
      <c r="K434" s="63" t="s">
        <v>543</v>
      </c>
      <c r="L434" s="63" t="s">
        <v>1390</v>
      </c>
      <c r="M434" s="63" t="s">
        <v>1391</v>
      </c>
      <c r="N434" s="63" t="s">
        <v>1392</v>
      </c>
      <c r="O434" s="63" t="s">
        <v>1391</v>
      </c>
      <c r="P434" s="63" t="s">
        <v>1392</v>
      </c>
      <c r="Q434" s="63">
        <v>1</v>
      </c>
      <c r="R434" s="63" t="s">
        <v>704</v>
      </c>
      <c r="S434" s="63" t="s">
        <v>523</v>
      </c>
      <c r="T434" s="63" t="s">
        <v>524</v>
      </c>
      <c r="U434" s="63" t="s">
        <v>525</v>
      </c>
      <c r="V434" s="63" t="s">
        <v>542</v>
      </c>
      <c r="W434" s="63" t="s">
        <v>716</v>
      </c>
      <c r="X434" s="63" t="s">
        <v>542</v>
      </c>
      <c r="Y434" s="63">
        <v>23613592</v>
      </c>
      <c r="Z434" s="63">
        <v>22635246</v>
      </c>
      <c r="AA434" s="63">
        <v>23613592</v>
      </c>
      <c r="AB434" s="64">
        <v>42716</v>
      </c>
      <c r="AC434" s="64">
        <v>43119</v>
      </c>
      <c r="AD434" s="64">
        <v>43567.525914351849</v>
      </c>
      <c r="AE434" s="63" t="s">
        <v>486</v>
      </c>
      <c r="AF434" s="63" t="s">
        <v>535</v>
      </c>
      <c r="AG434" s="63" t="s">
        <v>623</v>
      </c>
      <c r="AH434" s="64">
        <v>44257.768923611111</v>
      </c>
      <c r="AI434" s="64">
        <v>44257.768680555557</v>
      </c>
      <c r="AJ434" s="64" t="s">
        <v>486</v>
      </c>
      <c r="AK434" s="27"/>
      <c r="AL434" s="27"/>
      <c r="AM434" s="24" t="str">
        <f>IF(AG434="","",IFERROR(VLOOKUP($AG434,Listas!$C$1:$D$1000,2,0),"No existe"))</f>
        <v>No existe</v>
      </c>
      <c r="AN434" s="3">
        <f>IF(OR(AH434="",AI434=""),0,NETWORKDAYS.INTL(AH434,AI434,1,Listas!$A$2:$A$19)-1)</f>
        <v>0</v>
      </c>
      <c r="AO434" s="16" t="str">
        <f>IF(OR(AM434="",AM434="No existe"),"No",IF(AN434&gt;=VLOOKUP(AM434,Tabla!$C$5:$I$23,7,0),"Si","No"))</f>
        <v>No</v>
      </c>
      <c r="AP434" s="3">
        <f>IF(OR(AM434="",AM434="No existe"),0,IF(AN434=0,0,IF(AN434&gt;=VLOOKUP(AM434,Tabla!$C$5:$I$23,7,0),AN434-VLOOKUP(AM434,Tabla!$C$5:$I$23,7,0),0)+1))</f>
        <v>0</v>
      </c>
      <c r="AQ434" s="4">
        <f t="shared" si="55"/>
        <v>0</v>
      </c>
      <c r="AR434" s="4">
        <f t="shared" si="56"/>
        <v>0</v>
      </c>
      <c r="AS434" s="4">
        <f t="shared" si="57"/>
        <v>0</v>
      </c>
      <c r="AT434" s="4">
        <f t="shared" si="58"/>
        <v>0</v>
      </c>
      <c r="AU434" s="4">
        <f t="shared" si="59"/>
        <v>0</v>
      </c>
      <c r="AV434" s="4">
        <f t="shared" si="60"/>
        <v>0</v>
      </c>
      <c r="AW434" s="4"/>
      <c r="AX434" s="4"/>
      <c r="AY434" s="4">
        <f t="shared" si="61"/>
        <v>0</v>
      </c>
      <c r="AZ434" s="5">
        <v>37080</v>
      </c>
      <c r="BA434" s="6">
        <f t="shared" si="62"/>
        <v>0</v>
      </c>
      <c r="BB434" s="3">
        <f>IF(OR(AM434="",AM434="No existe"),0,IF(AP434&lt;=VLOOKUP(AM434,Tabla!$C$5:$I$23,2,0),1,2))</f>
        <v>0</v>
      </c>
    </row>
    <row r="435" spans="1:54" ht="15.75" hidden="1">
      <c r="A435" s="13">
        <f t="shared" si="63"/>
        <v>430</v>
      </c>
      <c r="B435" s="62" t="s">
        <v>1401</v>
      </c>
      <c r="C435" s="63" t="s">
        <v>1402</v>
      </c>
      <c r="D435" s="63" t="s">
        <v>385</v>
      </c>
      <c r="E435" s="63" t="s">
        <v>1403</v>
      </c>
      <c r="F435" s="63" t="s">
        <v>1404</v>
      </c>
      <c r="G435" s="63">
        <v>3783</v>
      </c>
      <c r="H435" s="63" t="s">
        <v>486</v>
      </c>
      <c r="I435" s="63" t="s">
        <v>385</v>
      </c>
      <c r="J435" s="63" t="s">
        <v>542</v>
      </c>
      <c r="K435" s="63" t="s">
        <v>543</v>
      </c>
      <c r="L435" s="63" t="s">
        <v>1404</v>
      </c>
      <c r="M435" s="63" t="s">
        <v>1405</v>
      </c>
      <c r="N435" s="63" t="s">
        <v>1406</v>
      </c>
      <c r="O435" s="63" t="s">
        <v>1405</v>
      </c>
      <c r="P435" s="63" t="s">
        <v>1406</v>
      </c>
      <c r="Q435" s="63">
        <v>1</v>
      </c>
      <c r="R435" s="63" t="s">
        <v>522</v>
      </c>
      <c r="S435" s="63" t="s">
        <v>523</v>
      </c>
      <c r="T435" s="63" t="s">
        <v>524</v>
      </c>
      <c r="U435" s="63" t="s">
        <v>525</v>
      </c>
      <c r="V435" s="63" t="s">
        <v>542</v>
      </c>
      <c r="W435" s="63" t="s">
        <v>544</v>
      </c>
      <c r="X435" s="63" t="s">
        <v>542</v>
      </c>
      <c r="Y435" s="63">
        <v>12927270</v>
      </c>
      <c r="Z435" s="63">
        <v>13198021</v>
      </c>
      <c r="AA435" s="63">
        <v>12927270</v>
      </c>
      <c r="AB435" s="64">
        <v>42089</v>
      </c>
      <c r="AC435" s="64">
        <v>42293</v>
      </c>
      <c r="AD435" s="64">
        <v>43436.227256944447</v>
      </c>
      <c r="AE435" s="63" t="s">
        <v>582</v>
      </c>
      <c r="AF435" s="63" t="s">
        <v>528</v>
      </c>
      <c r="AG435" s="63" t="s">
        <v>37</v>
      </c>
      <c r="AH435" s="64">
        <v>44257.763888888891</v>
      </c>
      <c r="AI435" s="64">
        <v>44257.763078703705</v>
      </c>
      <c r="AJ435" s="64" t="s">
        <v>486</v>
      </c>
      <c r="AK435" s="27"/>
      <c r="AL435" s="27"/>
      <c r="AM435" s="24" t="str">
        <f>IF(AG435="","",IFERROR(VLOOKUP($AG435,Listas!$C$1:$D$1000,2,0),"No existe"))</f>
        <v>ACTUACIONES</v>
      </c>
      <c r="AN435" s="3">
        <f>IF(OR(AH435="",AI435=""),0,NETWORKDAYS.INTL(AH435,AI435,1,Listas!$A$2:$A$19)-1)</f>
        <v>0</v>
      </c>
      <c r="AO435" s="16" t="str">
        <f>IF(OR(AM435="",AM435="No existe"),"No",IF(AN435&gt;=VLOOKUP(AM435,Tabla!$C$5:$I$23,7,0),"Si","No"))</f>
        <v>No</v>
      </c>
      <c r="AP435" s="3">
        <f>IF(OR(AM435="",AM435="No existe"),0,IF(AN435=0,0,IF(AN435&gt;=VLOOKUP(AM435,Tabla!$C$5:$I$23,7,0),AN435-VLOOKUP(AM435,Tabla!$C$5:$I$23,7,0),0)+1))</f>
        <v>0</v>
      </c>
      <c r="AQ435" s="4">
        <f t="shared" si="55"/>
        <v>0</v>
      </c>
      <c r="AR435" s="4">
        <f t="shared" si="56"/>
        <v>0</v>
      </c>
      <c r="AS435" s="4">
        <f t="shared" si="57"/>
        <v>0</v>
      </c>
      <c r="AT435" s="4">
        <f t="shared" si="58"/>
        <v>0</v>
      </c>
      <c r="AU435" s="4">
        <f t="shared" si="59"/>
        <v>0</v>
      </c>
      <c r="AV435" s="4">
        <f t="shared" si="60"/>
        <v>0</v>
      </c>
      <c r="AW435" s="4"/>
      <c r="AX435" s="4"/>
      <c r="AY435" s="4">
        <f t="shared" si="61"/>
        <v>0</v>
      </c>
      <c r="AZ435" s="5">
        <v>37080</v>
      </c>
      <c r="BA435" s="6">
        <f t="shared" si="62"/>
        <v>0</v>
      </c>
      <c r="BB435" s="3">
        <f>IF(OR(AM435="",AM435="No existe"),0,IF(AP435&lt;=VLOOKUP(AM435,Tabla!$C$5:$I$23,2,0),1,2))</f>
        <v>1</v>
      </c>
    </row>
    <row r="436" spans="1:54" ht="15.75" hidden="1">
      <c r="A436" s="13">
        <f t="shared" si="63"/>
        <v>431</v>
      </c>
      <c r="B436" s="62" t="s">
        <v>1408</v>
      </c>
      <c r="C436" s="63" t="s">
        <v>1409</v>
      </c>
      <c r="D436" s="63" t="s">
        <v>384</v>
      </c>
      <c r="E436" s="63" t="s">
        <v>1410</v>
      </c>
      <c r="F436" s="63" t="s">
        <v>1411</v>
      </c>
      <c r="G436" s="63">
        <v>21752</v>
      </c>
      <c r="H436" s="63" t="s">
        <v>486</v>
      </c>
      <c r="I436" s="63" t="s">
        <v>385</v>
      </c>
      <c r="J436" s="63" t="s">
        <v>542</v>
      </c>
      <c r="K436" s="63" t="s">
        <v>543</v>
      </c>
      <c r="L436" s="63" t="s">
        <v>1411</v>
      </c>
      <c r="M436" s="63" t="s">
        <v>1412</v>
      </c>
      <c r="N436" s="63" t="s">
        <v>1413</v>
      </c>
      <c r="O436" s="63" t="s">
        <v>1412</v>
      </c>
      <c r="P436" s="63" t="s">
        <v>1413</v>
      </c>
      <c r="Q436" s="63">
        <v>1</v>
      </c>
      <c r="R436" s="63" t="s">
        <v>642</v>
      </c>
      <c r="S436" s="63" t="s">
        <v>523</v>
      </c>
      <c r="T436" s="63" t="s">
        <v>524</v>
      </c>
      <c r="U436" s="63" t="s">
        <v>525</v>
      </c>
      <c r="V436" s="63" t="s">
        <v>542</v>
      </c>
      <c r="W436" s="63" t="s">
        <v>544</v>
      </c>
      <c r="X436" s="63" t="s">
        <v>542</v>
      </c>
      <c r="Y436" s="63">
        <v>7761642</v>
      </c>
      <c r="Z436" s="63">
        <v>7368146</v>
      </c>
      <c r="AA436" s="63">
        <v>7761642</v>
      </c>
      <c r="AB436" s="64">
        <v>42020</v>
      </c>
      <c r="AC436" s="64">
        <v>43322</v>
      </c>
      <c r="AD436" s="64">
        <v>43501.731226851851</v>
      </c>
      <c r="AE436" s="63" t="s">
        <v>706</v>
      </c>
      <c r="AF436" s="63" t="s">
        <v>535</v>
      </c>
      <c r="AG436" s="63" t="s">
        <v>592</v>
      </c>
      <c r="AH436" s="64">
        <v>44257.745312500003</v>
      </c>
      <c r="AI436" s="64">
        <v>44257.745104166665</v>
      </c>
      <c r="AJ436" s="64" t="s">
        <v>486</v>
      </c>
      <c r="AK436" s="27"/>
      <c r="AL436" s="27"/>
      <c r="AM436" s="24" t="str">
        <f>IF(AG436="","",IFERROR(VLOOKUP($AG436,Listas!$C$1:$D$1000,2,0),"No existe"))</f>
        <v>No existe</v>
      </c>
      <c r="AN436" s="3">
        <f>IF(OR(AH436="",AI436=""),0,NETWORKDAYS.INTL(AH436,AI436,1,Listas!$A$2:$A$19)-1)</f>
        <v>0</v>
      </c>
      <c r="AO436" s="16" t="str">
        <f>IF(OR(AM436="",AM436="No existe"),"No",IF(AN436&gt;=VLOOKUP(AM436,Tabla!$C$5:$I$23,7,0),"Si","No"))</f>
        <v>No</v>
      </c>
      <c r="AP436" s="3">
        <f>IF(OR(AM436="",AM436="No existe"),0,IF(AN436=0,0,IF(AN436&gt;=VLOOKUP(AM436,Tabla!$C$5:$I$23,7,0),AN436-VLOOKUP(AM436,Tabla!$C$5:$I$23,7,0),0)+1))</f>
        <v>0</v>
      </c>
      <c r="AQ436" s="4">
        <f t="shared" si="55"/>
        <v>0</v>
      </c>
      <c r="AR436" s="4">
        <f t="shared" si="56"/>
        <v>0</v>
      </c>
      <c r="AS436" s="4">
        <f t="shared" si="57"/>
        <v>0</v>
      </c>
      <c r="AT436" s="4">
        <f t="shared" si="58"/>
        <v>0</v>
      </c>
      <c r="AU436" s="4">
        <f t="shared" si="59"/>
        <v>0</v>
      </c>
      <c r="AV436" s="4">
        <f t="shared" si="60"/>
        <v>0</v>
      </c>
      <c r="AW436" s="4"/>
      <c r="AX436" s="4"/>
      <c r="AY436" s="4">
        <f t="shared" si="61"/>
        <v>0</v>
      </c>
      <c r="AZ436" s="5">
        <v>37080</v>
      </c>
      <c r="BA436" s="6">
        <f t="shared" si="62"/>
        <v>0</v>
      </c>
      <c r="BB436" s="3">
        <f>IF(OR(AM436="",AM436="No existe"),0,IF(AP436&lt;=VLOOKUP(AM436,Tabla!$C$5:$I$23,2,0),1,2))</f>
        <v>0</v>
      </c>
    </row>
    <row r="437" spans="1:54" ht="15.75" hidden="1">
      <c r="A437" s="13">
        <f t="shared" si="63"/>
        <v>432</v>
      </c>
      <c r="B437" s="62" t="s">
        <v>1495</v>
      </c>
      <c r="C437" s="63" t="s">
        <v>1496</v>
      </c>
      <c r="D437" s="63" t="s">
        <v>385</v>
      </c>
      <c r="E437" s="63" t="s">
        <v>1497</v>
      </c>
      <c r="F437" s="63" t="s">
        <v>1498</v>
      </c>
      <c r="G437" s="63">
        <v>12397</v>
      </c>
      <c r="H437" s="63" t="s">
        <v>486</v>
      </c>
      <c r="I437" s="63" t="s">
        <v>385</v>
      </c>
      <c r="J437" s="63" t="s">
        <v>542</v>
      </c>
      <c r="K437" s="63" t="s">
        <v>543</v>
      </c>
      <c r="L437" s="63" t="s">
        <v>1498</v>
      </c>
      <c r="M437" s="63" t="s">
        <v>1499</v>
      </c>
      <c r="N437" s="63" t="s">
        <v>1500</v>
      </c>
      <c r="O437" s="63" t="s">
        <v>1499</v>
      </c>
      <c r="P437" s="63" t="s">
        <v>1500</v>
      </c>
      <c r="Q437" s="63">
        <v>1</v>
      </c>
      <c r="R437" s="63" t="s">
        <v>1077</v>
      </c>
      <c r="S437" s="63" t="s">
        <v>523</v>
      </c>
      <c r="T437" s="63" t="s">
        <v>524</v>
      </c>
      <c r="U437" s="63" t="s">
        <v>525</v>
      </c>
      <c r="V437" s="63" t="s">
        <v>542</v>
      </c>
      <c r="W437" s="63" t="s">
        <v>544</v>
      </c>
      <c r="X437" s="63" t="s">
        <v>542</v>
      </c>
      <c r="Y437" s="63">
        <v>35433149</v>
      </c>
      <c r="Z437" s="63">
        <v>34044702</v>
      </c>
      <c r="AA437" s="63">
        <v>35433149</v>
      </c>
      <c r="AB437" s="64">
        <v>42030</v>
      </c>
      <c r="AC437" s="64">
        <v>42833</v>
      </c>
      <c r="AD437" s="64">
        <v>43440.854479166665</v>
      </c>
      <c r="AE437" s="63" t="s">
        <v>671</v>
      </c>
      <c r="AF437" s="63" t="s">
        <v>689</v>
      </c>
      <c r="AG437" s="63" t="s">
        <v>592</v>
      </c>
      <c r="AH437" s="64">
        <v>44257.529027777775</v>
      </c>
      <c r="AI437" s="64">
        <v>44257.529479166667</v>
      </c>
      <c r="AJ437" s="64" t="s">
        <v>486</v>
      </c>
      <c r="AK437" s="27"/>
      <c r="AL437" s="27"/>
      <c r="AM437" s="24" t="str">
        <f>IF(AG437="","",IFERROR(VLOOKUP($AG437,Listas!$C$1:$D$1000,2,0),"No existe"))</f>
        <v>No existe</v>
      </c>
      <c r="AN437" s="3">
        <f>IF(OR(AH437="",AI437=""),0,NETWORKDAYS.INTL(AH437,AI437,1,Listas!$A$2:$A$19)-1)</f>
        <v>0</v>
      </c>
      <c r="AO437" s="16" t="str">
        <f>IF(OR(AM437="",AM437="No existe"),"No",IF(AN437&gt;=VLOOKUP(AM437,Tabla!$C$5:$I$23,7,0),"Si","No"))</f>
        <v>No</v>
      </c>
      <c r="AP437" s="3">
        <f>IF(OR(AM437="",AM437="No existe"),0,IF(AN437=0,0,IF(AN437&gt;=VLOOKUP(AM437,Tabla!$C$5:$I$23,7,0),AN437-VLOOKUP(AM437,Tabla!$C$5:$I$23,7,0),0)+1))</f>
        <v>0</v>
      </c>
      <c r="AQ437" s="4">
        <f t="shared" si="55"/>
        <v>0</v>
      </c>
      <c r="AR437" s="4">
        <f t="shared" si="56"/>
        <v>0</v>
      </c>
      <c r="AS437" s="4">
        <f t="shared" si="57"/>
        <v>0</v>
      </c>
      <c r="AT437" s="4">
        <f t="shared" si="58"/>
        <v>0</v>
      </c>
      <c r="AU437" s="4">
        <f t="shared" si="59"/>
        <v>0</v>
      </c>
      <c r="AV437" s="4">
        <f t="shared" si="60"/>
        <v>0</v>
      </c>
      <c r="AW437" s="4"/>
      <c r="AX437" s="4"/>
      <c r="AY437" s="4">
        <f t="shared" si="61"/>
        <v>0</v>
      </c>
      <c r="AZ437" s="5">
        <v>37080</v>
      </c>
      <c r="BA437" s="6">
        <f t="shared" si="62"/>
        <v>0</v>
      </c>
      <c r="BB437" s="3">
        <f>IF(OR(AM437="",AM437="No existe"),0,IF(AP437&lt;=VLOOKUP(AM437,Tabla!$C$5:$I$23,2,0),1,2))</f>
        <v>0</v>
      </c>
    </row>
    <row r="438" spans="1:54" ht="15.75" hidden="1">
      <c r="A438" s="13">
        <f t="shared" si="63"/>
        <v>433</v>
      </c>
      <c r="B438" s="62" t="s">
        <v>1641</v>
      </c>
      <c r="C438" s="63" t="s">
        <v>1642</v>
      </c>
      <c r="D438" s="63" t="s">
        <v>384</v>
      </c>
      <c r="E438" s="63" t="s">
        <v>1643</v>
      </c>
      <c r="F438" s="63" t="s">
        <v>1644</v>
      </c>
      <c r="G438" s="63">
        <v>35496</v>
      </c>
      <c r="H438" s="63" t="s">
        <v>486</v>
      </c>
      <c r="I438" s="63" t="s">
        <v>385</v>
      </c>
      <c r="J438" s="63" t="s">
        <v>549</v>
      </c>
      <c r="K438" s="63" t="s">
        <v>550</v>
      </c>
      <c r="L438" s="63" t="s">
        <v>1644</v>
      </c>
      <c r="M438" s="63" t="s">
        <v>1645</v>
      </c>
      <c r="N438" s="63" t="s">
        <v>1646</v>
      </c>
      <c r="O438" s="63" t="s">
        <v>1645</v>
      </c>
      <c r="P438" s="63" t="s">
        <v>1646</v>
      </c>
      <c r="Q438" s="63">
        <v>1</v>
      </c>
      <c r="R438" s="63" t="s">
        <v>564</v>
      </c>
      <c r="S438" s="63" t="s">
        <v>523</v>
      </c>
      <c r="T438" s="63" t="s">
        <v>524</v>
      </c>
      <c r="U438" s="63" t="s">
        <v>525</v>
      </c>
      <c r="V438" s="63" t="s">
        <v>565</v>
      </c>
      <c r="W438" s="63" t="s">
        <v>566</v>
      </c>
      <c r="X438" s="63" t="s">
        <v>549</v>
      </c>
      <c r="Y438" s="63">
        <v>7000000</v>
      </c>
      <c r="Z438" s="63">
        <v>0</v>
      </c>
      <c r="AA438" s="63">
        <v>7000000</v>
      </c>
      <c r="AB438" s="64">
        <v>43249</v>
      </c>
      <c r="AC438" s="64">
        <v>43621</v>
      </c>
      <c r="AD438" s="64">
        <v>43689.446886574071</v>
      </c>
      <c r="AE438" s="63" t="s">
        <v>749</v>
      </c>
      <c r="AF438" s="63" t="s">
        <v>596</v>
      </c>
      <c r="AG438" s="63" t="s">
        <v>770</v>
      </c>
      <c r="AH438" s="64">
        <v>44257.415972222225</v>
      </c>
      <c r="AI438" s="64">
        <v>44257.777754629627</v>
      </c>
      <c r="AJ438" s="64">
        <v>44257.416666666664</v>
      </c>
      <c r="AK438" s="27"/>
      <c r="AL438" s="27"/>
      <c r="AM438" s="24" t="str">
        <f>IF(AG438="","",IFERROR(VLOOKUP($AG438,Listas!$C$1:$D$1000,2,0),"No existe"))</f>
        <v>No existe</v>
      </c>
      <c r="AN438" s="3">
        <f>IF(OR(AH438="",AI438=""),0,NETWORKDAYS.INTL(AH438,AI438,1,Listas!$A$2:$A$19)-1)</f>
        <v>0</v>
      </c>
      <c r="AO438" s="16" t="str">
        <f>IF(OR(AM438="",AM438="No existe"),"No",IF(AN438&gt;=VLOOKUP(AM438,Tabla!$C$5:$I$23,7,0),"Si","No"))</f>
        <v>No</v>
      </c>
      <c r="AP438" s="3">
        <f>IF(OR(AM438="",AM438="No existe"),0,IF(AN438=0,0,IF(AN438&gt;=VLOOKUP(AM438,Tabla!$C$5:$I$23,7,0),AN438-VLOOKUP(AM438,Tabla!$C$5:$I$23,7,0),0)+1))</f>
        <v>0</v>
      </c>
      <c r="AQ438" s="4">
        <f t="shared" si="55"/>
        <v>0</v>
      </c>
      <c r="AR438" s="4">
        <f t="shared" si="56"/>
        <v>0</v>
      </c>
      <c r="AS438" s="4">
        <f t="shared" si="57"/>
        <v>0</v>
      </c>
      <c r="AT438" s="4">
        <f t="shared" si="58"/>
        <v>0</v>
      </c>
      <c r="AU438" s="4">
        <f t="shared" si="59"/>
        <v>0</v>
      </c>
      <c r="AV438" s="4">
        <f t="shared" si="60"/>
        <v>0</v>
      </c>
      <c r="AW438" s="4"/>
      <c r="AX438" s="4"/>
      <c r="AY438" s="4">
        <f t="shared" si="61"/>
        <v>0</v>
      </c>
      <c r="AZ438" s="5">
        <v>37080</v>
      </c>
      <c r="BA438" s="6">
        <f t="shared" si="62"/>
        <v>0</v>
      </c>
      <c r="BB438" s="3">
        <f>IF(OR(AM438="",AM438="No existe"),0,IF(AP438&lt;=VLOOKUP(AM438,Tabla!$C$5:$I$23,2,0),1,2))</f>
        <v>0</v>
      </c>
    </row>
    <row r="439" spans="1:54" ht="15.75" hidden="1">
      <c r="A439" s="13">
        <f t="shared" si="63"/>
        <v>434</v>
      </c>
      <c r="B439" s="62" t="s">
        <v>1654</v>
      </c>
      <c r="C439" s="63" t="s">
        <v>1655</v>
      </c>
      <c r="D439" s="63" t="s">
        <v>384</v>
      </c>
      <c r="E439" s="63" t="s">
        <v>1656</v>
      </c>
      <c r="F439" s="63" t="s">
        <v>1657</v>
      </c>
      <c r="G439" s="63">
        <v>12498</v>
      </c>
      <c r="H439" s="63" t="s">
        <v>486</v>
      </c>
      <c r="I439" s="63" t="s">
        <v>385</v>
      </c>
      <c r="J439" s="63" t="s">
        <v>542</v>
      </c>
      <c r="K439" s="63" t="s">
        <v>543</v>
      </c>
      <c r="L439" s="63" t="s">
        <v>1657</v>
      </c>
      <c r="M439" s="63" t="s">
        <v>1658</v>
      </c>
      <c r="N439" s="63" t="s">
        <v>1659</v>
      </c>
      <c r="O439" s="63" t="s">
        <v>1658</v>
      </c>
      <c r="P439" s="63" t="s">
        <v>1659</v>
      </c>
      <c r="Q439" s="63">
        <v>1</v>
      </c>
      <c r="R439" s="63" t="s">
        <v>642</v>
      </c>
      <c r="S439" s="63" t="s">
        <v>523</v>
      </c>
      <c r="T439" s="63" t="s">
        <v>524</v>
      </c>
      <c r="U439" s="63" t="s">
        <v>525</v>
      </c>
      <c r="V439" s="63" t="s">
        <v>542</v>
      </c>
      <c r="W439" s="63" t="s">
        <v>544</v>
      </c>
      <c r="X439" s="63" t="s">
        <v>542</v>
      </c>
      <c r="Y439" s="63">
        <v>10735410</v>
      </c>
      <c r="Z439" s="63">
        <v>10393310</v>
      </c>
      <c r="AA439" s="63">
        <v>10735410</v>
      </c>
      <c r="AB439" s="64">
        <v>42099</v>
      </c>
      <c r="AC439" s="64">
        <v>43154</v>
      </c>
      <c r="AD439" s="64">
        <v>43440.862187500003</v>
      </c>
      <c r="AE439" s="63" t="s">
        <v>688</v>
      </c>
      <c r="AF439" s="63" t="s">
        <v>535</v>
      </c>
      <c r="AG439" s="63" t="s">
        <v>592</v>
      </c>
      <c r="AH439" s="64">
        <v>44257.389837962961</v>
      </c>
      <c r="AI439" s="64">
        <v>44257.388449074075</v>
      </c>
      <c r="AJ439" s="64" t="s">
        <v>486</v>
      </c>
      <c r="AK439" s="27"/>
      <c r="AL439" s="27"/>
      <c r="AM439" s="24" t="str">
        <f>IF(AG439="","",IFERROR(VLOOKUP($AG439,Listas!$C$1:$D$1000,2,0),"No existe"))</f>
        <v>No existe</v>
      </c>
      <c r="AN439" s="3">
        <f>IF(OR(AH439="",AI439=""),0,NETWORKDAYS.INTL(AH439,AI439,1,Listas!$A$2:$A$19)-1)</f>
        <v>0</v>
      </c>
      <c r="AO439" s="16" t="str">
        <f>IF(OR(AM439="",AM439="No existe"),"No",IF(AN439&gt;=VLOOKUP(AM439,Tabla!$C$5:$I$23,7,0),"Si","No"))</f>
        <v>No</v>
      </c>
      <c r="AP439" s="3">
        <f>IF(OR(AM439="",AM439="No existe"),0,IF(AN439=0,0,IF(AN439&gt;=VLOOKUP(AM439,Tabla!$C$5:$I$23,7,0),AN439-VLOOKUP(AM439,Tabla!$C$5:$I$23,7,0),0)+1))</f>
        <v>0</v>
      </c>
      <c r="AQ439" s="4">
        <f t="shared" si="55"/>
        <v>0</v>
      </c>
      <c r="AR439" s="4">
        <f t="shared" si="56"/>
        <v>0</v>
      </c>
      <c r="AS439" s="4">
        <f t="shared" si="57"/>
        <v>0</v>
      </c>
      <c r="AT439" s="4">
        <f t="shared" si="58"/>
        <v>0</v>
      </c>
      <c r="AU439" s="4">
        <f t="shared" si="59"/>
        <v>0</v>
      </c>
      <c r="AV439" s="4">
        <f t="shared" si="60"/>
        <v>0</v>
      </c>
      <c r="AW439" s="4"/>
      <c r="AX439" s="4"/>
      <c r="AY439" s="4">
        <f t="shared" si="61"/>
        <v>0</v>
      </c>
      <c r="AZ439" s="5">
        <v>37080</v>
      </c>
      <c r="BA439" s="6">
        <f t="shared" si="62"/>
        <v>0</v>
      </c>
      <c r="BB439" s="3">
        <f>IF(OR(AM439="",AM439="No existe"),0,IF(AP439&lt;=VLOOKUP(AM439,Tabla!$C$5:$I$23,2,0),1,2))</f>
        <v>0</v>
      </c>
    </row>
    <row r="440" spans="1:54" ht="15.75" hidden="1">
      <c r="A440" s="13">
        <f t="shared" si="63"/>
        <v>435</v>
      </c>
      <c r="B440" s="62" t="s">
        <v>1660</v>
      </c>
      <c r="C440" s="63" t="s">
        <v>1661</v>
      </c>
      <c r="D440" s="63" t="s">
        <v>384</v>
      </c>
      <c r="E440" s="63" t="s">
        <v>1662</v>
      </c>
      <c r="F440" s="63" t="s">
        <v>1663</v>
      </c>
      <c r="G440" s="63">
        <v>12164</v>
      </c>
      <c r="H440" s="63" t="s">
        <v>486</v>
      </c>
      <c r="I440" s="63" t="s">
        <v>385</v>
      </c>
      <c r="J440" s="63" t="s">
        <v>542</v>
      </c>
      <c r="K440" s="63" t="s">
        <v>543</v>
      </c>
      <c r="L440" s="63" t="s">
        <v>1663</v>
      </c>
      <c r="M440" s="63" t="s">
        <v>1664</v>
      </c>
      <c r="N440" s="63" t="s">
        <v>1665</v>
      </c>
      <c r="O440" s="63" t="s">
        <v>1664</v>
      </c>
      <c r="P440" s="63" t="s">
        <v>1665</v>
      </c>
      <c r="Q440" s="63">
        <v>1</v>
      </c>
      <c r="R440" s="63" t="s">
        <v>547</v>
      </c>
      <c r="S440" s="63" t="s">
        <v>523</v>
      </c>
      <c r="T440" s="63" t="s">
        <v>524</v>
      </c>
      <c r="U440" s="63" t="s">
        <v>525</v>
      </c>
      <c r="V440" s="63" t="s">
        <v>542</v>
      </c>
      <c r="W440" s="63" t="s">
        <v>544</v>
      </c>
      <c r="X440" s="63" t="s">
        <v>542</v>
      </c>
      <c r="Y440" s="63">
        <v>39538292</v>
      </c>
      <c r="Z440" s="63">
        <v>40351864</v>
      </c>
      <c r="AA440" s="63">
        <v>39538292</v>
      </c>
      <c r="AB440" s="64">
        <v>42198</v>
      </c>
      <c r="AC440" s="64">
        <v>42300</v>
      </c>
      <c r="AD440" s="64">
        <v>43440.837083333332</v>
      </c>
      <c r="AE440" s="63" t="s">
        <v>584</v>
      </c>
      <c r="AF440" s="63" t="s">
        <v>528</v>
      </c>
      <c r="AG440" s="63" t="s">
        <v>623</v>
      </c>
      <c r="AH440" s="64">
        <v>44257.175694444442</v>
      </c>
      <c r="AI440" s="64">
        <v>44259.185347222221</v>
      </c>
      <c r="AJ440" s="64" t="s">
        <v>486</v>
      </c>
      <c r="AK440" s="27"/>
      <c r="AL440" s="27"/>
      <c r="AM440" s="24" t="str">
        <f>IF(AG440="","",IFERROR(VLOOKUP($AG440,Listas!$C$1:$D$1000,2,0),"No existe"))</f>
        <v>No existe</v>
      </c>
      <c r="AN440" s="3">
        <f>IF(OR(AH440="",AI440=""),0,NETWORKDAYS.INTL(AH440,AI440,1,Listas!$A$2:$A$19)-1)</f>
        <v>2</v>
      </c>
      <c r="AO440" s="16" t="str">
        <f>IF(OR(AM440="",AM440="No existe"),"No",IF(AN440&gt;=VLOOKUP(AM440,Tabla!$C$5:$I$23,7,0),"Si","No"))</f>
        <v>No</v>
      </c>
      <c r="AP440" s="3">
        <f>IF(OR(AM440="",AM440="No existe"),0,IF(AN440=0,0,IF(AN440&gt;=VLOOKUP(AM440,Tabla!$C$5:$I$23,7,0),AN440-VLOOKUP(AM440,Tabla!$C$5:$I$23,7,0),0)+1))</f>
        <v>0</v>
      </c>
      <c r="AQ440" s="4">
        <f t="shared" si="55"/>
        <v>0</v>
      </c>
      <c r="AR440" s="4">
        <f t="shared" si="56"/>
        <v>0</v>
      </c>
      <c r="AS440" s="4">
        <f t="shared" si="57"/>
        <v>0</v>
      </c>
      <c r="AT440" s="4">
        <f t="shared" si="58"/>
        <v>0</v>
      </c>
      <c r="AU440" s="4">
        <f t="shared" si="59"/>
        <v>0</v>
      </c>
      <c r="AV440" s="4">
        <f t="shared" si="60"/>
        <v>0</v>
      </c>
      <c r="AW440" s="4"/>
      <c r="AX440" s="4"/>
      <c r="AY440" s="4">
        <f t="shared" si="61"/>
        <v>0</v>
      </c>
      <c r="AZ440" s="5">
        <v>37080</v>
      </c>
      <c r="BA440" s="6">
        <f t="shared" si="62"/>
        <v>0</v>
      </c>
      <c r="BB440" s="3">
        <f>IF(OR(AM440="",AM440="No existe"),0,IF(AP440&lt;=VLOOKUP(AM440,Tabla!$C$5:$I$23,2,0),1,2))</f>
        <v>0</v>
      </c>
    </row>
    <row r="441" spans="1:54" ht="15.75" hidden="1">
      <c r="A441" s="13">
        <f t="shared" si="63"/>
        <v>436</v>
      </c>
      <c r="B441" s="62" t="s">
        <v>1455</v>
      </c>
      <c r="C441" s="63" t="s">
        <v>1456</v>
      </c>
      <c r="D441" s="63" t="s">
        <v>385</v>
      </c>
      <c r="E441" s="63" t="s">
        <v>1457</v>
      </c>
      <c r="F441" s="63" t="s">
        <v>1458</v>
      </c>
      <c r="G441" s="63">
        <v>3737</v>
      </c>
      <c r="H441" s="63" t="s">
        <v>486</v>
      </c>
      <c r="I441" s="63" t="s">
        <v>385</v>
      </c>
      <c r="J441" s="63" t="s">
        <v>542</v>
      </c>
      <c r="K441" s="63" t="s">
        <v>543</v>
      </c>
      <c r="L441" s="63" t="s">
        <v>1458</v>
      </c>
      <c r="M441" s="63" t="s">
        <v>1459</v>
      </c>
      <c r="N441" s="63" t="s">
        <v>1460</v>
      </c>
      <c r="O441" s="63" t="s">
        <v>1459</v>
      </c>
      <c r="P441" s="63" t="s">
        <v>1460</v>
      </c>
      <c r="Q441" s="63">
        <v>1</v>
      </c>
      <c r="R441" s="63" t="s">
        <v>547</v>
      </c>
      <c r="S441" s="63" t="s">
        <v>523</v>
      </c>
      <c r="T441" s="63" t="s">
        <v>524</v>
      </c>
      <c r="U441" s="63" t="s">
        <v>525</v>
      </c>
      <c r="V441" s="63" t="s">
        <v>542</v>
      </c>
      <c r="W441" s="63" t="s">
        <v>544</v>
      </c>
      <c r="X441" s="63" t="s">
        <v>542</v>
      </c>
      <c r="Y441" s="63">
        <v>1845172</v>
      </c>
      <c r="Z441" s="63">
        <v>1928794</v>
      </c>
      <c r="AA441" s="63">
        <v>1845172</v>
      </c>
      <c r="AB441" s="64">
        <v>42130</v>
      </c>
      <c r="AC441" s="64">
        <v>42198</v>
      </c>
      <c r="AD441" s="64">
        <v>43436.220659722225</v>
      </c>
      <c r="AE441" s="63" t="s">
        <v>572</v>
      </c>
      <c r="AF441" s="63" t="s">
        <v>535</v>
      </c>
      <c r="AG441" s="63" t="s">
        <v>529</v>
      </c>
      <c r="AH441" s="64">
        <v>44256.872673611113</v>
      </c>
      <c r="AI441" s="64">
        <v>44256.871192129627</v>
      </c>
      <c r="AJ441" s="64" t="s">
        <v>486</v>
      </c>
      <c r="AK441" s="27"/>
      <c r="AL441" s="27"/>
      <c r="AM441" s="24" t="str">
        <f>IF(AG441="","",IFERROR(VLOOKUP($AG441,Listas!$C$1:$D$1000,2,0),"No existe"))</f>
        <v>No existe</v>
      </c>
      <c r="AN441" s="3">
        <f>IF(OR(AH441="",AI441=""),0,NETWORKDAYS.INTL(AH441,AI441,1,Listas!$A$2:$A$19)-1)</f>
        <v>0</v>
      </c>
      <c r="AO441" s="16" t="str">
        <f>IF(OR(AM441="",AM441="No existe"),"No",IF(AN441&gt;=VLOOKUP(AM441,Tabla!$C$5:$I$23,7,0),"Si","No"))</f>
        <v>No</v>
      </c>
      <c r="AP441" s="3">
        <f>IF(OR(AM441="",AM441="No existe"),0,IF(AN441=0,0,IF(AN441&gt;=VLOOKUP(AM441,Tabla!$C$5:$I$23,7,0),AN441-VLOOKUP(AM441,Tabla!$C$5:$I$23,7,0),0)+1))</f>
        <v>0</v>
      </c>
      <c r="AQ441" s="4">
        <f t="shared" si="55"/>
        <v>0</v>
      </c>
      <c r="AR441" s="4">
        <f t="shared" si="56"/>
        <v>0</v>
      </c>
      <c r="AS441" s="4">
        <f t="shared" si="57"/>
        <v>0</v>
      </c>
      <c r="AT441" s="4">
        <f t="shared" si="58"/>
        <v>0</v>
      </c>
      <c r="AU441" s="4">
        <f t="shared" si="59"/>
        <v>0</v>
      </c>
      <c r="AV441" s="4">
        <f t="shared" si="60"/>
        <v>0</v>
      </c>
      <c r="AW441" s="4"/>
      <c r="AX441" s="4"/>
      <c r="AY441" s="4">
        <f t="shared" si="61"/>
        <v>0</v>
      </c>
      <c r="AZ441" s="5">
        <v>37080</v>
      </c>
      <c r="BA441" s="6">
        <f t="shared" si="62"/>
        <v>0</v>
      </c>
      <c r="BB441" s="3">
        <f>IF(OR(AM441="",AM441="No existe"),0,IF(AP441&lt;=VLOOKUP(AM441,Tabla!$C$5:$I$23,2,0),1,2))</f>
        <v>0</v>
      </c>
    </row>
    <row r="442" spans="1:54" ht="15.75" hidden="1">
      <c r="A442" s="13">
        <f t="shared" si="63"/>
        <v>437</v>
      </c>
      <c r="B442" s="62" t="s">
        <v>1666</v>
      </c>
      <c r="C442" s="63" t="s">
        <v>1667</v>
      </c>
      <c r="D442" s="63" t="s">
        <v>384</v>
      </c>
      <c r="E442" s="63" t="s">
        <v>1668</v>
      </c>
      <c r="F442" s="63" t="s">
        <v>1669</v>
      </c>
      <c r="G442" s="63">
        <v>12485</v>
      </c>
      <c r="H442" s="63" t="s">
        <v>486</v>
      </c>
      <c r="I442" s="63" t="s">
        <v>385</v>
      </c>
      <c r="J442" s="63" t="s">
        <v>542</v>
      </c>
      <c r="K442" s="63" t="s">
        <v>591</v>
      </c>
      <c r="L442" s="63" t="s">
        <v>1669</v>
      </c>
      <c r="M442" s="63" t="s">
        <v>1670</v>
      </c>
      <c r="N442" s="63" t="s">
        <v>1671</v>
      </c>
      <c r="O442" s="63" t="s">
        <v>1670</v>
      </c>
      <c r="P442" s="63" t="s">
        <v>1671</v>
      </c>
      <c r="Q442" s="63">
        <v>1</v>
      </c>
      <c r="R442" s="63" t="s">
        <v>642</v>
      </c>
      <c r="S442" s="63" t="s">
        <v>523</v>
      </c>
      <c r="T442" s="63" t="s">
        <v>524</v>
      </c>
      <c r="U442" s="63" t="s">
        <v>525</v>
      </c>
      <c r="V442" s="63" t="s">
        <v>542</v>
      </c>
      <c r="W442" s="63" t="s">
        <v>544</v>
      </c>
      <c r="X442" s="63" t="s">
        <v>542</v>
      </c>
      <c r="Y442" s="63">
        <v>15492057</v>
      </c>
      <c r="Z442" s="63">
        <v>14946308</v>
      </c>
      <c r="AA442" s="63">
        <v>15492057</v>
      </c>
      <c r="AB442" s="64">
        <v>42989</v>
      </c>
      <c r="AC442" s="64">
        <v>43175</v>
      </c>
      <c r="AD442" s="64">
        <v>43440.861215277779</v>
      </c>
      <c r="AE442" s="63" t="s">
        <v>688</v>
      </c>
      <c r="AF442" s="63" t="s">
        <v>528</v>
      </c>
      <c r="AG442" s="63" t="s">
        <v>529</v>
      </c>
      <c r="AH442" s="64">
        <v>44256.862500000003</v>
      </c>
      <c r="AI442" s="64">
        <v>44257.861168981479</v>
      </c>
      <c r="AJ442" s="64" t="s">
        <v>486</v>
      </c>
      <c r="AK442" s="27"/>
      <c r="AL442" s="27"/>
      <c r="AM442" s="24" t="str">
        <f>IF(AG442="","",IFERROR(VLOOKUP($AG442,Listas!$C$1:$D$1000,2,0),"No existe"))</f>
        <v>No existe</v>
      </c>
      <c r="AN442" s="3">
        <f>IF(OR(AH442="",AI442=""),0,NETWORKDAYS.INTL(AH442,AI442,1,Listas!$A$2:$A$19)-1)</f>
        <v>1</v>
      </c>
      <c r="AO442" s="16" t="str">
        <f>IF(OR(AM442="",AM442="No existe"),"No",IF(AN442&gt;=VLOOKUP(AM442,Tabla!$C$5:$I$23,7,0),"Si","No"))</f>
        <v>No</v>
      </c>
      <c r="AP442" s="3">
        <f>IF(OR(AM442="",AM442="No existe"),0,IF(AN442=0,0,IF(AN442&gt;=VLOOKUP(AM442,Tabla!$C$5:$I$23,7,0),AN442-VLOOKUP(AM442,Tabla!$C$5:$I$23,7,0),0)+1))</f>
        <v>0</v>
      </c>
      <c r="AQ442" s="4">
        <f t="shared" si="55"/>
        <v>0</v>
      </c>
      <c r="AR442" s="4">
        <f t="shared" si="56"/>
        <v>0</v>
      </c>
      <c r="AS442" s="4">
        <f t="shared" si="57"/>
        <v>0</v>
      </c>
      <c r="AT442" s="4">
        <f t="shared" si="58"/>
        <v>0</v>
      </c>
      <c r="AU442" s="4">
        <f t="shared" si="59"/>
        <v>0</v>
      </c>
      <c r="AV442" s="4">
        <f t="shared" si="60"/>
        <v>0</v>
      </c>
      <c r="AW442" s="4"/>
      <c r="AX442" s="4"/>
      <c r="AY442" s="4">
        <f t="shared" si="61"/>
        <v>0</v>
      </c>
      <c r="AZ442" s="5">
        <v>37080</v>
      </c>
      <c r="BA442" s="6">
        <f t="shared" si="62"/>
        <v>0</v>
      </c>
      <c r="BB442" s="3">
        <f>IF(OR(AM442="",AM442="No existe"),0,IF(AP442&lt;=VLOOKUP(AM442,Tabla!$C$5:$I$23,2,0),1,2))</f>
        <v>0</v>
      </c>
    </row>
    <row r="443" spans="1:54" ht="15.75" hidden="1">
      <c r="A443" s="13">
        <f t="shared" si="63"/>
        <v>438</v>
      </c>
      <c r="B443" s="62" t="s">
        <v>1202</v>
      </c>
      <c r="C443" s="63" t="s">
        <v>1203</v>
      </c>
      <c r="D443" s="63" t="s">
        <v>384</v>
      </c>
      <c r="E443" s="63" t="s">
        <v>1204</v>
      </c>
      <c r="F443" s="63" t="s">
        <v>1205</v>
      </c>
      <c r="G443" s="63">
        <v>50212</v>
      </c>
      <c r="H443" s="63" t="s">
        <v>486</v>
      </c>
      <c r="I443" s="63" t="s">
        <v>385</v>
      </c>
      <c r="J443" s="63" t="s">
        <v>1206</v>
      </c>
      <c r="K443" s="63" t="s">
        <v>486</v>
      </c>
      <c r="L443" s="63" t="s">
        <v>1205</v>
      </c>
      <c r="M443" s="63" t="s">
        <v>1207</v>
      </c>
      <c r="N443" s="63" t="s">
        <v>1208</v>
      </c>
      <c r="O443" s="63" t="s">
        <v>1207</v>
      </c>
      <c r="P443" s="63" t="s">
        <v>1208</v>
      </c>
      <c r="Q443" s="63">
        <v>1</v>
      </c>
      <c r="R443" s="63" t="s">
        <v>757</v>
      </c>
      <c r="S443" s="63" t="s">
        <v>523</v>
      </c>
      <c r="T443" s="63" t="s">
        <v>524</v>
      </c>
      <c r="U443" s="63" t="s">
        <v>525</v>
      </c>
      <c r="V443" s="63" t="s">
        <v>565</v>
      </c>
      <c r="W443" s="63" t="s">
        <v>566</v>
      </c>
      <c r="X443" s="63" t="s">
        <v>1206</v>
      </c>
      <c r="Y443" s="63">
        <v>190961002</v>
      </c>
      <c r="Z443" s="63" t="s">
        <v>486</v>
      </c>
      <c r="AA443" s="63">
        <v>190961002</v>
      </c>
      <c r="AB443" s="64">
        <v>43601</v>
      </c>
      <c r="AC443" s="64">
        <v>43720</v>
      </c>
      <c r="AD443" s="64">
        <v>43867.569768518515</v>
      </c>
      <c r="AE443" s="63" t="s">
        <v>769</v>
      </c>
      <c r="AF443" s="63" t="s">
        <v>528</v>
      </c>
      <c r="AG443" s="63" t="s">
        <v>529</v>
      </c>
      <c r="AH443" s="64">
        <v>44256.862314814818</v>
      </c>
      <c r="AI443" s="64">
        <v>44256.860706018517</v>
      </c>
      <c r="AJ443" s="64" t="s">
        <v>486</v>
      </c>
      <c r="AK443" s="27"/>
      <c r="AL443" s="27"/>
      <c r="AM443" s="24" t="str">
        <f>IF(AG443="","",IFERROR(VLOOKUP($AG443,Listas!$C$1:$D$1000,2,0),"No existe"))</f>
        <v>No existe</v>
      </c>
      <c r="AN443" s="3">
        <f>IF(OR(AH443="",AI443=""),0,NETWORKDAYS.INTL(AH443,AI443,1,Listas!$A$2:$A$19)-1)</f>
        <v>0</v>
      </c>
      <c r="AO443" s="16" t="str">
        <f>IF(OR(AM443="",AM443="No existe"),"No",IF(AN443&gt;=VLOOKUP(AM443,Tabla!$C$5:$I$23,7,0),"Si","No"))</f>
        <v>No</v>
      </c>
      <c r="AP443" s="3">
        <f>IF(OR(AM443="",AM443="No existe"),0,IF(AN443=0,0,IF(AN443&gt;=VLOOKUP(AM443,Tabla!$C$5:$I$23,7,0),AN443-VLOOKUP(AM443,Tabla!$C$5:$I$23,7,0),0)+1))</f>
        <v>0</v>
      </c>
      <c r="AQ443" s="4">
        <f t="shared" si="55"/>
        <v>0</v>
      </c>
      <c r="AR443" s="4">
        <f t="shared" si="56"/>
        <v>0</v>
      </c>
      <c r="AS443" s="4">
        <f t="shared" si="57"/>
        <v>0</v>
      </c>
      <c r="AT443" s="4">
        <f t="shared" si="58"/>
        <v>0</v>
      </c>
      <c r="AU443" s="4">
        <f t="shared" si="59"/>
        <v>0</v>
      </c>
      <c r="AV443" s="4">
        <f t="shared" si="60"/>
        <v>0</v>
      </c>
      <c r="AW443" s="4"/>
      <c r="AX443" s="4"/>
      <c r="AY443" s="4">
        <f t="shared" si="61"/>
        <v>0</v>
      </c>
      <c r="AZ443" s="5">
        <v>37080</v>
      </c>
      <c r="BA443" s="6">
        <f t="shared" si="62"/>
        <v>0</v>
      </c>
      <c r="BB443" s="3">
        <f>IF(OR(AM443="",AM443="No existe"),0,IF(AP443&lt;=VLOOKUP(AM443,Tabla!$C$5:$I$23,2,0),1,2))</f>
        <v>0</v>
      </c>
    </row>
    <row r="444" spans="1:54" ht="15.75" hidden="1">
      <c r="A444" s="13">
        <f t="shared" si="63"/>
        <v>439</v>
      </c>
      <c r="B444" s="62" t="s">
        <v>1672</v>
      </c>
      <c r="C444" s="63" t="s">
        <v>1673</v>
      </c>
      <c r="D444" s="63" t="s">
        <v>384</v>
      </c>
      <c r="E444" s="63" t="s">
        <v>1674</v>
      </c>
      <c r="F444" s="63" t="s">
        <v>1675</v>
      </c>
      <c r="G444" s="63">
        <v>51726</v>
      </c>
      <c r="H444" s="63" t="s">
        <v>486</v>
      </c>
      <c r="I444" s="63" t="s">
        <v>385</v>
      </c>
      <c r="J444" s="63" t="s">
        <v>549</v>
      </c>
      <c r="K444" s="63" t="s">
        <v>638</v>
      </c>
      <c r="L444" s="63" t="s">
        <v>1675</v>
      </c>
      <c r="M444" s="63" t="s">
        <v>1676</v>
      </c>
      <c r="N444" s="63" t="s">
        <v>1677</v>
      </c>
      <c r="O444" s="63" t="s">
        <v>1676</v>
      </c>
      <c r="P444" s="63" t="s">
        <v>1677</v>
      </c>
      <c r="Q444" s="63">
        <v>1</v>
      </c>
      <c r="R444" s="63" t="s">
        <v>657</v>
      </c>
      <c r="S444" s="63" t="s">
        <v>523</v>
      </c>
      <c r="T444" s="63" t="s">
        <v>524</v>
      </c>
      <c r="U444" s="63" t="s">
        <v>525</v>
      </c>
      <c r="V444" s="63" t="s">
        <v>526</v>
      </c>
      <c r="W444" s="63" t="s">
        <v>544</v>
      </c>
      <c r="X444" s="63" t="s">
        <v>549</v>
      </c>
      <c r="Y444" s="63" t="s">
        <v>486</v>
      </c>
      <c r="Z444" s="63" t="s">
        <v>486</v>
      </c>
      <c r="AA444" s="63" t="s">
        <v>486</v>
      </c>
      <c r="AB444" s="64">
        <v>41331</v>
      </c>
      <c r="AC444" s="64">
        <v>41339</v>
      </c>
      <c r="AD444" s="64">
        <v>43990.433981481481</v>
      </c>
      <c r="AE444" s="63" t="s">
        <v>1678</v>
      </c>
      <c r="AF444" s="63" t="s">
        <v>535</v>
      </c>
      <c r="AG444" s="63" t="s">
        <v>37</v>
      </c>
      <c r="AH444" s="64">
        <v>44256.861805555556</v>
      </c>
      <c r="AI444" s="64">
        <v>44258.860578703701</v>
      </c>
      <c r="AJ444" s="64" t="s">
        <v>486</v>
      </c>
      <c r="AK444" s="27"/>
      <c r="AL444" s="27"/>
      <c r="AM444" s="24" t="str">
        <f>IF(AG444="","",IFERROR(VLOOKUP($AG444,Listas!$C$1:$D$1000,2,0),"No existe"))</f>
        <v>ACTUACIONES</v>
      </c>
      <c r="AN444" s="3">
        <f>IF(OR(AH444="",AI444=""),0,NETWORKDAYS.INTL(AH444,AI444,1,Listas!$A$2:$A$19)-1)</f>
        <v>2</v>
      </c>
      <c r="AO444" s="16" t="str">
        <f>IF(OR(AM444="",AM444="No existe"),"No",IF(AN444&gt;=VLOOKUP(AM444,Tabla!$C$5:$I$23,7,0),"Si","No"))</f>
        <v>No</v>
      </c>
      <c r="AP444" s="3">
        <f>IF(OR(AM444="",AM444="No existe"),0,IF(AN444=0,0,IF(AN444&gt;=VLOOKUP(AM444,Tabla!$C$5:$I$23,7,0),AN444-VLOOKUP(AM444,Tabla!$C$5:$I$23,7,0),0)+1))</f>
        <v>1</v>
      </c>
      <c r="AQ444" s="4">
        <f t="shared" si="55"/>
        <v>0</v>
      </c>
      <c r="AR444" s="4">
        <f t="shared" si="56"/>
        <v>0</v>
      </c>
      <c r="AS444" s="4">
        <f t="shared" si="57"/>
        <v>0</v>
      </c>
      <c r="AT444" s="4">
        <f t="shared" si="58"/>
        <v>0</v>
      </c>
      <c r="AU444" s="4">
        <f t="shared" si="59"/>
        <v>0</v>
      </c>
      <c r="AV444" s="4">
        <f t="shared" si="60"/>
        <v>0</v>
      </c>
      <c r="AW444" s="4"/>
      <c r="AX444" s="4"/>
      <c r="AY444" s="4">
        <f t="shared" si="61"/>
        <v>0</v>
      </c>
      <c r="AZ444" s="5">
        <v>37080</v>
      </c>
      <c r="BA444" s="6">
        <f t="shared" si="62"/>
        <v>0</v>
      </c>
      <c r="BB444" s="3">
        <f>IF(OR(AM444="",AM444="No existe"),0,IF(AP444&lt;=VLOOKUP(AM444,Tabla!$C$5:$I$23,2,0),1,2))</f>
        <v>1</v>
      </c>
    </row>
    <row r="445" spans="1:54" ht="15.75" hidden="1">
      <c r="A445" s="13">
        <f t="shared" si="63"/>
        <v>440</v>
      </c>
      <c r="B445" s="62" t="s">
        <v>434</v>
      </c>
      <c r="C445" s="63" t="s">
        <v>435</v>
      </c>
      <c r="D445" s="63" t="s">
        <v>384</v>
      </c>
      <c r="E445" s="63" t="s">
        <v>1600</v>
      </c>
      <c r="F445" s="63" t="s">
        <v>648</v>
      </c>
      <c r="G445" s="63">
        <v>12322</v>
      </c>
      <c r="H445" s="63" t="s">
        <v>486</v>
      </c>
      <c r="I445" s="63" t="s">
        <v>385</v>
      </c>
      <c r="J445" s="63" t="s">
        <v>542</v>
      </c>
      <c r="K445" s="63" t="s">
        <v>543</v>
      </c>
      <c r="L445" s="63" t="s">
        <v>648</v>
      </c>
      <c r="M445" s="63" t="s">
        <v>1601</v>
      </c>
      <c r="N445" s="63" t="s">
        <v>649</v>
      </c>
      <c r="O445" s="63" t="s">
        <v>1601</v>
      </c>
      <c r="P445" s="63" t="s">
        <v>649</v>
      </c>
      <c r="Q445" s="63">
        <v>1</v>
      </c>
      <c r="R445" s="63" t="s">
        <v>650</v>
      </c>
      <c r="S445" s="63" t="s">
        <v>523</v>
      </c>
      <c r="T445" s="63" t="s">
        <v>524</v>
      </c>
      <c r="U445" s="63" t="s">
        <v>525</v>
      </c>
      <c r="V445" s="63" t="s">
        <v>542</v>
      </c>
      <c r="W445" s="63" t="s">
        <v>544</v>
      </c>
      <c r="X445" s="63" t="s">
        <v>542</v>
      </c>
      <c r="Y445" s="63">
        <v>35616313</v>
      </c>
      <c r="Z445" s="63">
        <v>34981432</v>
      </c>
      <c r="AA445" s="63">
        <v>35616313</v>
      </c>
      <c r="AB445" s="64">
        <v>42528</v>
      </c>
      <c r="AC445" s="64">
        <v>42789</v>
      </c>
      <c r="AD445" s="64">
        <v>43440.848877314813</v>
      </c>
      <c r="AE445" s="63" t="s">
        <v>651</v>
      </c>
      <c r="AF445" s="63" t="s">
        <v>535</v>
      </c>
      <c r="AG445" s="63" t="s">
        <v>45</v>
      </c>
      <c r="AH445" s="64">
        <v>44256.856249999997</v>
      </c>
      <c r="AI445" s="64">
        <v>44258.855393518519</v>
      </c>
      <c r="AJ445" s="64" t="s">
        <v>486</v>
      </c>
      <c r="AK445" s="27"/>
      <c r="AL445" s="27"/>
      <c r="AM445" s="24" t="str">
        <f>IF(AG445="","",IFERROR(VLOOKUP($AG445,Listas!$C$1:$D$1000,2,0),"No existe"))</f>
        <v>ACTUACIONES</v>
      </c>
      <c r="AN445" s="3">
        <f>IF(OR(AH445="",AI445=""),0,NETWORKDAYS.INTL(AH445,AI445,1,Listas!$A$2:$A$19)-1)</f>
        <v>2</v>
      </c>
      <c r="AO445" s="16" t="str">
        <f>IF(OR(AM445="",AM445="No existe"),"No",IF(AN445&gt;=VLOOKUP(AM445,Tabla!$C$5:$I$23,7,0),"Si","No"))</f>
        <v>No</v>
      </c>
      <c r="AP445" s="3">
        <f>IF(OR(AM445="",AM445="No existe"),0,IF(AN445=0,0,IF(AN445&gt;=VLOOKUP(AM445,Tabla!$C$5:$I$23,7,0),AN445-VLOOKUP(AM445,Tabla!$C$5:$I$23,7,0),0)+1))</f>
        <v>1</v>
      </c>
      <c r="AQ445" s="4">
        <f t="shared" si="55"/>
        <v>0</v>
      </c>
      <c r="AR445" s="4">
        <f t="shared" si="56"/>
        <v>0</v>
      </c>
      <c r="AS445" s="4">
        <f t="shared" si="57"/>
        <v>0</v>
      </c>
      <c r="AT445" s="4">
        <f t="shared" si="58"/>
        <v>0</v>
      </c>
      <c r="AU445" s="4">
        <f t="shared" si="59"/>
        <v>0</v>
      </c>
      <c r="AV445" s="4">
        <f t="shared" si="60"/>
        <v>0</v>
      </c>
      <c r="AW445" s="4"/>
      <c r="AX445" s="4"/>
      <c r="AY445" s="4">
        <f t="shared" si="61"/>
        <v>0</v>
      </c>
      <c r="AZ445" s="5">
        <v>37080</v>
      </c>
      <c r="BA445" s="6">
        <f t="shared" si="62"/>
        <v>0</v>
      </c>
      <c r="BB445" s="3">
        <f>IF(OR(AM445="",AM445="No existe"),0,IF(AP445&lt;=VLOOKUP(AM445,Tabla!$C$5:$I$23,2,0),1,2))</f>
        <v>1</v>
      </c>
    </row>
    <row r="446" spans="1:54" ht="15.75" hidden="1">
      <c r="A446" s="13">
        <f t="shared" si="63"/>
        <v>441</v>
      </c>
      <c r="B446" s="62" t="s">
        <v>1679</v>
      </c>
      <c r="C446" s="63" t="s">
        <v>1680</v>
      </c>
      <c r="D446" s="63" t="s">
        <v>384</v>
      </c>
      <c r="E446" s="63" t="s">
        <v>1681</v>
      </c>
      <c r="F446" s="63" t="s">
        <v>1682</v>
      </c>
      <c r="G446" s="63">
        <v>3622</v>
      </c>
      <c r="H446" s="63" t="s">
        <v>486</v>
      </c>
      <c r="I446" s="63" t="s">
        <v>385</v>
      </c>
      <c r="J446" s="63" t="s">
        <v>542</v>
      </c>
      <c r="K446" s="63" t="s">
        <v>543</v>
      </c>
      <c r="L446" s="63" t="s">
        <v>1682</v>
      </c>
      <c r="M446" s="63" t="s">
        <v>1683</v>
      </c>
      <c r="N446" s="63" t="s">
        <v>1684</v>
      </c>
      <c r="O446" s="63" t="s">
        <v>1683</v>
      </c>
      <c r="P446" s="63" t="s">
        <v>1684</v>
      </c>
      <c r="Q446" s="63">
        <v>1</v>
      </c>
      <c r="R446" s="63" t="s">
        <v>547</v>
      </c>
      <c r="S446" s="63" t="s">
        <v>523</v>
      </c>
      <c r="T446" s="63" t="s">
        <v>524</v>
      </c>
      <c r="U446" s="63" t="s">
        <v>525</v>
      </c>
      <c r="V446" s="63" t="s">
        <v>542</v>
      </c>
      <c r="W446" s="63" t="s">
        <v>544</v>
      </c>
      <c r="X446" s="63" t="s">
        <v>542</v>
      </c>
      <c r="Y446" s="63">
        <v>26526418</v>
      </c>
      <c r="Z446" s="63">
        <v>27835150</v>
      </c>
      <c r="AA446" s="63">
        <v>26526418</v>
      </c>
      <c r="AB446" s="64">
        <v>42061</v>
      </c>
      <c r="AC446" s="64">
        <v>42160</v>
      </c>
      <c r="AD446" s="64">
        <v>43436.203217592592</v>
      </c>
      <c r="AE446" s="63" t="s">
        <v>545</v>
      </c>
      <c r="AF446" s="63" t="s">
        <v>535</v>
      </c>
      <c r="AG446" s="63" t="s">
        <v>45</v>
      </c>
      <c r="AH446" s="64">
        <v>44256.852083333331</v>
      </c>
      <c r="AI446" s="64">
        <v>44258.850844907407</v>
      </c>
      <c r="AJ446" s="64" t="s">
        <v>486</v>
      </c>
      <c r="AK446" s="27"/>
      <c r="AL446" s="27"/>
      <c r="AM446" s="24" t="str">
        <f>IF(AG446="","",IFERROR(VLOOKUP($AG446,Listas!$C$1:$D$1000,2,0),"No existe"))</f>
        <v>ACTUACIONES</v>
      </c>
      <c r="AN446" s="3">
        <f>IF(OR(AH446="",AI446=""),0,NETWORKDAYS.INTL(AH446,AI446,1,Listas!$A$2:$A$19)-1)</f>
        <v>2</v>
      </c>
      <c r="AO446" s="16" t="str">
        <f>IF(OR(AM446="",AM446="No existe"),"No",IF(AN446&gt;=VLOOKUP(AM446,Tabla!$C$5:$I$23,7,0),"Si","No"))</f>
        <v>No</v>
      </c>
      <c r="AP446" s="3">
        <f>IF(OR(AM446="",AM446="No existe"),0,IF(AN446=0,0,IF(AN446&gt;=VLOOKUP(AM446,Tabla!$C$5:$I$23,7,0),AN446-VLOOKUP(AM446,Tabla!$C$5:$I$23,7,0),0)+1))</f>
        <v>1</v>
      </c>
      <c r="AQ446" s="4">
        <f t="shared" si="55"/>
        <v>0</v>
      </c>
      <c r="AR446" s="4">
        <f t="shared" si="56"/>
        <v>0</v>
      </c>
      <c r="AS446" s="4">
        <f t="shared" si="57"/>
        <v>0</v>
      </c>
      <c r="AT446" s="4">
        <f t="shared" si="58"/>
        <v>0</v>
      </c>
      <c r="AU446" s="4">
        <f t="shared" si="59"/>
        <v>0</v>
      </c>
      <c r="AV446" s="4">
        <f t="shared" si="60"/>
        <v>0</v>
      </c>
      <c r="AW446" s="4"/>
      <c r="AX446" s="4"/>
      <c r="AY446" s="4">
        <f t="shared" si="61"/>
        <v>0</v>
      </c>
      <c r="AZ446" s="5">
        <v>37080</v>
      </c>
      <c r="BA446" s="6">
        <f t="shared" si="62"/>
        <v>0</v>
      </c>
      <c r="BB446" s="3">
        <f>IF(OR(AM446="",AM446="No existe"),0,IF(AP446&lt;=VLOOKUP(AM446,Tabla!$C$5:$I$23,2,0),1,2))</f>
        <v>1</v>
      </c>
    </row>
    <row r="447" spans="1:54" ht="15.75" hidden="1">
      <c r="A447" s="13">
        <f t="shared" si="63"/>
        <v>442</v>
      </c>
      <c r="B447" s="62" t="s">
        <v>438</v>
      </c>
      <c r="C447" s="63" t="s">
        <v>439</v>
      </c>
      <c r="D447" s="63" t="s">
        <v>385</v>
      </c>
      <c r="E447" s="63" t="s">
        <v>1685</v>
      </c>
      <c r="F447" s="63" t="s">
        <v>659</v>
      </c>
      <c r="G447" s="63">
        <v>12344</v>
      </c>
      <c r="H447" s="63" t="s">
        <v>486</v>
      </c>
      <c r="I447" s="63" t="s">
        <v>385</v>
      </c>
      <c r="J447" s="63" t="s">
        <v>542</v>
      </c>
      <c r="K447" s="63" t="s">
        <v>543</v>
      </c>
      <c r="L447" s="63" t="s">
        <v>659</v>
      </c>
      <c r="M447" s="63" t="s">
        <v>1686</v>
      </c>
      <c r="N447" s="63" t="s">
        <v>660</v>
      </c>
      <c r="O447" s="63" t="s">
        <v>1686</v>
      </c>
      <c r="P447" s="63" t="s">
        <v>660</v>
      </c>
      <c r="Q447" s="63">
        <v>1</v>
      </c>
      <c r="R447" s="63" t="s">
        <v>661</v>
      </c>
      <c r="S447" s="63" t="s">
        <v>523</v>
      </c>
      <c r="T447" s="63" t="s">
        <v>524</v>
      </c>
      <c r="U447" s="63" t="s">
        <v>525</v>
      </c>
      <c r="V447" s="63" t="s">
        <v>542</v>
      </c>
      <c r="W447" s="63" t="s">
        <v>544</v>
      </c>
      <c r="X447" s="63" t="s">
        <v>542</v>
      </c>
      <c r="Y447" s="63">
        <v>1900483</v>
      </c>
      <c r="Z447" s="63">
        <v>1858408</v>
      </c>
      <c r="AA447" s="63">
        <v>1900483</v>
      </c>
      <c r="AB447" s="64">
        <v>42494</v>
      </c>
      <c r="AC447" s="64">
        <v>42628</v>
      </c>
      <c r="AD447" s="64">
        <v>43440.85050925926</v>
      </c>
      <c r="AE447" s="63" t="s">
        <v>658</v>
      </c>
      <c r="AF447" s="63" t="s">
        <v>535</v>
      </c>
      <c r="AG447" s="63" t="s">
        <v>552</v>
      </c>
      <c r="AH447" s="64">
        <v>44256.847222222219</v>
      </c>
      <c r="AI447" s="64">
        <v>44258.845983796295</v>
      </c>
      <c r="AJ447" s="64" t="s">
        <v>486</v>
      </c>
      <c r="AK447" s="27"/>
      <c r="AL447" s="27"/>
      <c r="AM447" s="24" t="str">
        <f>IF(AG447="","",IFERROR(VLOOKUP($AG447,Listas!$C$1:$D$1000,2,0),"No existe"))</f>
        <v>No existe</v>
      </c>
      <c r="AN447" s="3">
        <f>IF(OR(AH447="",AI447=""),0,NETWORKDAYS.INTL(AH447,AI447,1,Listas!$A$2:$A$19)-1)</f>
        <v>2</v>
      </c>
      <c r="AO447" s="16" t="str">
        <f>IF(OR(AM447="",AM447="No existe"),"No",IF(AN447&gt;=VLOOKUP(AM447,Tabla!$C$5:$I$23,7,0),"Si","No"))</f>
        <v>No</v>
      </c>
      <c r="AP447" s="3">
        <f>IF(OR(AM447="",AM447="No existe"),0,IF(AN447=0,0,IF(AN447&gt;=VLOOKUP(AM447,Tabla!$C$5:$I$23,7,0),AN447-VLOOKUP(AM447,Tabla!$C$5:$I$23,7,0),0)+1))</f>
        <v>0</v>
      </c>
      <c r="AQ447" s="4">
        <f t="shared" si="55"/>
        <v>0</v>
      </c>
      <c r="AR447" s="4">
        <f t="shared" si="56"/>
        <v>0</v>
      </c>
      <c r="AS447" s="4">
        <f t="shared" si="57"/>
        <v>0</v>
      </c>
      <c r="AT447" s="4">
        <f t="shared" si="58"/>
        <v>0</v>
      </c>
      <c r="AU447" s="4">
        <f t="shared" si="59"/>
        <v>0</v>
      </c>
      <c r="AV447" s="4">
        <f t="shared" si="60"/>
        <v>0</v>
      </c>
      <c r="AW447" s="4"/>
      <c r="AX447" s="4"/>
      <c r="AY447" s="4">
        <f t="shared" si="61"/>
        <v>0</v>
      </c>
      <c r="AZ447" s="5">
        <v>37080</v>
      </c>
      <c r="BA447" s="6">
        <f t="shared" si="62"/>
        <v>0</v>
      </c>
      <c r="BB447" s="3">
        <f>IF(OR(AM447="",AM447="No existe"),0,IF(AP447&lt;=VLOOKUP(AM447,Tabla!$C$5:$I$23,2,0),1,2))</f>
        <v>0</v>
      </c>
    </row>
    <row r="448" spans="1:54" ht="15.75" hidden="1">
      <c r="A448" s="13">
        <f t="shared" si="63"/>
        <v>443</v>
      </c>
      <c r="B448" s="62" t="s">
        <v>510</v>
      </c>
      <c r="C448" s="63" t="s">
        <v>1024</v>
      </c>
      <c r="D448" s="63" t="s">
        <v>384</v>
      </c>
      <c r="E448" s="63" t="s">
        <v>1025</v>
      </c>
      <c r="F448" s="63" t="s">
        <v>828</v>
      </c>
      <c r="G448" s="63">
        <v>67952</v>
      </c>
      <c r="H448" s="63" t="s">
        <v>486</v>
      </c>
      <c r="I448" s="63" t="s">
        <v>385</v>
      </c>
      <c r="J448" s="63" t="s">
        <v>530</v>
      </c>
      <c r="K448" s="63" t="s">
        <v>486</v>
      </c>
      <c r="L448" s="63" t="s">
        <v>828</v>
      </c>
      <c r="M448" s="63" t="s">
        <v>800</v>
      </c>
      <c r="N448" s="63" t="s">
        <v>801</v>
      </c>
      <c r="O448" s="63" t="s">
        <v>1026</v>
      </c>
      <c r="P448" s="63" t="s">
        <v>829</v>
      </c>
      <c r="Q448" s="63">
        <v>1</v>
      </c>
      <c r="R448" s="63" t="s">
        <v>780</v>
      </c>
      <c r="S448" s="63" t="s">
        <v>523</v>
      </c>
      <c r="T448" s="63" t="s">
        <v>524</v>
      </c>
      <c r="U448" s="63" t="s">
        <v>525</v>
      </c>
      <c r="V448" s="63" t="s">
        <v>526</v>
      </c>
      <c r="W448" s="63" t="s">
        <v>527</v>
      </c>
      <c r="X448" s="63" t="s">
        <v>530</v>
      </c>
      <c r="Y448" s="63">
        <v>12999393</v>
      </c>
      <c r="Z448" s="63" t="s">
        <v>486</v>
      </c>
      <c r="AA448" s="63">
        <v>12999393</v>
      </c>
      <c r="AB448" s="64">
        <v>44015</v>
      </c>
      <c r="AC448" s="64">
        <v>44054</v>
      </c>
      <c r="AD448" s="64">
        <v>44148.915914351855</v>
      </c>
      <c r="AE448" s="63" t="s">
        <v>827</v>
      </c>
      <c r="AF448" s="63" t="s">
        <v>596</v>
      </c>
      <c r="AG448" s="63" t="s">
        <v>45</v>
      </c>
      <c r="AH448" s="64">
        <v>44256.844444444447</v>
      </c>
      <c r="AI448" s="64">
        <v>44258.843113425923</v>
      </c>
      <c r="AJ448" s="64" t="s">
        <v>486</v>
      </c>
      <c r="AK448" s="27"/>
      <c r="AL448" s="27"/>
      <c r="AM448" s="24" t="str">
        <f>IF(AG448="","",IFERROR(VLOOKUP($AG448,Listas!$C$1:$D$1000,2,0),"No existe"))</f>
        <v>ACTUACIONES</v>
      </c>
      <c r="AN448" s="3">
        <f>IF(OR(AH448="",AI448=""),0,NETWORKDAYS.INTL(AH448,AI448,1,Listas!$A$2:$A$19)-1)</f>
        <v>2</v>
      </c>
      <c r="AO448" s="16" t="str">
        <f>IF(OR(AM448="",AM448="No existe"),"No",IF(AN448&gt;=VLOOKUP(AM448,Tabla!$C$5:$I$23,7,0),"Si","No"))</f>
        <v>No</v>
      </c>
      <c r="AP448" s="3">
        <f>IF(OR(AM448="",AM448="No existe"),0,IF(AN448=0,0,IF(AN448&gt;=VLOOKUP(AM448,Tabla!$C$5:$I$23,7,0),AN448-VLOOKUP(AM448,Tabla!$C$5:$I$23,7,0),0)+1))</f>
        <v>1</v>
      </c>
      <c r="AQ448" s="4">
        <f t="shared" si="55"/>
        <v>0</v>
      </c>
      <c r="AR448" s="4">
        <f t="shared" si="56"/>
        <v>0</v>
      </c>
      <c r="AS448" s="4">
        <f t="shared" si="57"/>
        <v>0</v>
      </c>
      <c r="AT448" s="4">
        <f t="shared" si="58"/>
        <v>0</v>
      </c>
      <c r="AU448" s="4">
        <f t="shared" si="59"/>
        <v>0</v>
      </c>
      <c r="AV448" s="4">
        <f t="shared" si="60"/>
        <v>0</v>
      </c>
      <c r="AW448" s="4"/>
      <c r="AX448" s="4"/>
      <c r="AY448" s="4">
        <f t="shared" si="61"/>
        <v>0</v>
      </c>
      <c r="AZ448" s="5">
        <v>37080</v>
      </c>
      <c r="BA448" s="6">
        <f t="shared" si="62"/>
        <v>0</v>
      </c>
      <c r="BB448" s="3">
        <f>IF(OR(AM448="",AM448="No existe"),0,IF(AP448&lt;=VLOOKUP(AM448,Tabla!$C$5:$I$23,2,0),1,2))</f>
        <v>1</v>
      </c>
    </row>
    <row r="449" spans="1:54" ht="15.75" hidden="1">
      <c r="A449" s="13">
        <f t="shared" si="63"/>
        <v>444</v>
      </c>
      <c r="B449" s="62" t="s">
        <v>1115</v>
      </c>
      <c r="C449" s="63" t="s">
        <v>1116</v>
      </c>
      <c r="D449" s="63" t="s">
        <v>385</v>
      </c>
      <c r="E449" s="63" t="s">
        <v>1117</v>
      </c>
      <c r="F449" s="63" t="s">
        <v>1118</v>
      </c>
      <c r="G449" s="63">
        <v>14428</v>
      </c>
      <c r="H449" s="63" t="s">
        <v>486</v>
      </c>
      <c r="I449" s="63" t="s">
        <v>385</v>
      </c>
      <c r="J449" s="63" t="s">
        <v>549</v>
      </c>
      <c r="K449" s="63" t="s">
        <v>550</v>
      </c>
      <c r="L449" s="63" t="s">
        <v>1118</v>
      </c>
      <c r="M449" s="63" t="s">
        <v>1119</v>
      </c>
      <c r="N449" s="63" t="s">
        <v>1120</v>
      </c>
      <c r="O449" s="63" t="s">
        <v>1119</v>
      </c>
      <c r="P449" s="63" t="s">
        <v>1120</v>
      </c>
      <c r="Q449" s="63">
        <v>1</v>
      </c>
      <c r="R449" s="63" t="s">
        <v>540</v>
      </c>
      <c r="S449" s="63" t="s">
        <v>523</v>
      </c>
      <c r="T449" s="63" t="s">
        <v>524</v>
      </c>
      <c r="U449" s="63" t="s">
        <v>525</v>
      </c>
      <c r="V449" s="63" t="s">
        <v>526</v>
      </c>
      <c r="W449" s="63" t="s">
        <v>544</v>
      </c>
      <c r="X449" s="63" t="s">
        <v>549</v>
      </c>
      <c r="Y449" s="63">
        <v>81346192</v>
      </c>
      <c r="Z449" s="63">
        <v>0</v>
      </c>
      <c r="AA449" s="63">
        <v>81346192</v>
      </c>
      <c r="AB449" s="64">
        <v>41785</v>
      </c>
      <c r="AC449" s="64">
        <v>41824</v>
      </c>
      <c r="AD449" s="64">
        <v>43441.006481481483</v>
      </c>
      <c r="AE449" s="63" t="s">
        <v>1121</v>
      </c>
      <c r="AF449" s="63" t="s">
        <v>528</v>
      </c>
      <c r="AG449" s="63" t="s">
        <v>52</v>
      </c>
      <c r="AH449" s="64">
        <v>44256.835416666669</v>
      </c>
      <c r="AI449" s="64">
        <v>44256.834849537037</v>
      </c>
      <c r="AJ449" s="64" t="s">
        <v>486</v>
      </c>
      <c r="AK449" s="27"/>
      <c r="AL449" s="27"/>
      <c r="AM449" s="24" t="str">
        <f>IF(AG449="","",IFERROR(VLOOKUP($AG449,Listas!$C$1:$D$1000,2,0),"No existe"))</f>
        <v>ACTUACIONES</v>
      </c>
      <c r="AN449" s="3">
        <f>IF(OR(AH449="",AI449=""),0,NETWORKDAYS.INTL(AH449,AI449,1,Listas!$A$2:$A$19)-1)</f>
        <v>0</v>
      </c>
      <c r="AO449" s="16" t="str">
        <f>IF(OR(AM449="",AM449="No existe"),"No",IF(AN449&gt;=VLOOKUP(AM449,Tabla!$C$5:$I$23,7,0),"Si","No"))</f>
        <v>No</v>
      </c>
      <c r="AP449" s="3">
        <f>IF(OR(AM449="",AM449="No existe"),0,IF(AN449=0,0,IF(AN449&gt;=VLOOKUP(AM449,Tabla!$C$5:$I$23,7,0),AN449-VLOOKUP(AM449,Tabla!$C$5:$I$23,7,0),0)+1))</f>
        <v>0</v>
      </c>
      <c r="AQ449" s="4">
        <f t="shared" si="55"/>
        <v>0</v>
      </c>
      <c r="AR449" s="4">
        <f t="shared" si="56"/>
        <v>0</v>
      </c>
      <c r="AS449" s="4">
        <f t="shared" si="57"/>
        <v>0</v>
      </c>
      <c r="AT449" s="4">
        <f t="shared" si="58"/>
        <v>0</v>
      </c>
      <c r="AU449" s="4">
        <f t="shared" si="59"/>
        <v>0</v>
      </c>
      <c r="AV449" s="4">
        <f t="shared" si="60"/>
        <v>0</v>
      </c>
      <c r="AW449" s="4"/>
      <c r="AX449" s="4"/>
      <c r="AY449" s="4">
        <f t="shared" si="61"/>
        <v>0</v>
      </c>
      <c r="AZ449" s="5">
        <v>37080</v>
      </c>
      <c r="BA449" s="6">
        <f t="shared" si="62"/>
        <v>0</v>
      </c>
      <c r="BB449" s="3">
        <f>IF(OR(AM449="",AM449="No existe"),0,IF(AP449&lt;=VLOOKUP(AM449,Tabla!$C$5:$I$23,2,0),1,2))</f>
        <v>1</v>
      </c>
    </row>
    <row r="450" spans="1:54" ht="15.75" hidden="1">
      <c r="A450" s="13">
        <f t="shared" si="63"/>
        <v>445</v>
      </c>
      <c r="B450" s="62" t="s">
        <v>1156</v>
      </c>
      <c r="C450" s="63" t="s">
        <v>1157</v>
      </c>
      <c r="D450" s="63" t="s">
        <v>385</v>
      </c>
      <c r="E450" s="63" t="s">
        <v>1158</v>
      </c>
      <c r="F450" s="63" t="s">
        <v>1159</v>
      </c>
      <c r="G450" s="63">
        <v>3666</v>
      </c>
      <c r="H450" s="63" t="s">
        <v>486</v>
      </c>
      <c r="I450" s="63" t="s">
        <v>385</v>
      </c>
      <c r="J450" s="63" t="s">
        <v>537</v>
      </c>
      <c r="K450" s="63" t="s">
        <v>1160</v>
      </c>
      <c r="L450" s="63" t="s">
        <v>1159</v>
      </c>
      <c r="M450" s="63" t="s">
        <v>1161</v>
      </c>
      <c r="N450" s="63" t="s">
        <v>1162</v>
      </c>
      <c r="O450" s="63" t="s">
        <v>1161</v>
      </c>
      <c r="P450" s="63" t="s">
        <v>1162</v>
      </c>
      <c r="Q450" s="63">
        <v>1</v>
      </c>
      <c r="R450" s="63" t="s">
        <v>540</v>
      </c>
      <c r="S450" s="63" t="s">
        <v>523</v>
      </c>
      <c r="T450" s="63" t="s">
        <v>524</v>
      </c>
      <c r="U450" s="63" t="s">
        <v>525</v>
      </c>
      <c r="V450" s="63" t="s">
        <v>526</v>
      </c>
      <c r="W450" s="63" t="s">
        <v>544</v>
      </c>
      <c r="X450" s="63" t="s">
        <v>537</v>
      </c>
      <c r="Y450" s="63">
        <v>330056790</v>
      </c>
      <c r="Z450" s="63">
        <v>346358595</v>
      </c>
      <c r="AA450" s="63">
        <v>330056790</v>
      </c>
      <c r="AB450" s="64">
        <v>42139</v>
      </c>
      <c r="AC450" s="64">
        <v>42159</v>
      </c>
      <c r="AD450" s="64">
        <v>43436.211076388892</v>
      </c>
      <c r="AE450" s="63" t="s">
        <v>562</v>
      </c>
      <c r="AF450" s="63" t="s">
        <v>528</v>
      </c>
      <c r="AG450" s="63" t="s">
        <v>52</v>
      </c>
      <c r="AH450" s="64">
        <v>44256.83016203704</v>
      </c>
      <c r="AI450" s="64">
        <v>44256.828958333332</v>
      </c>
      <c r="AJ450" s="64" t="s">
        <v>486</v>
      </c>
      <c r="AK450" s="27"/>
      <c r="AL450" s="27"/>
      <c r="AM450" s="24" t="str">
        <f>IF(AG450="","",IFERROR(VLOOKUP($AG450,Listas!$C$1:$D$1000,2,0),"No existe"))</f>
        <v>ACTUACIONES</v>
      </c>
      <c r="AN450" s="3">
        <f>IF(OR(AH450="",AI450=""),0,NETWORKDAYS.INTL(AH450,AI450,1,Listas!$A$2:$A$19)-1)</f>
        <v>0</v>
      </c>
      <c r="AO450" s="16" t="str">
        <f>IF(OR(AM450="",AM450="No existe"),"No",IF(AN450&gt;=VLOOKUP(AM450,Tabla!$C$5:$I$23,7,0),"Si","No"))</f>
        <v>No</v>
      </c>
      <c r="AP450" s="3">
        <f>IF(OR(AM450="",AM450="No existe"),0,IF(AN450=0,0,IF(AN450&gt;=VLOOKUP(AM450,Tabla!$C$5:$I$23,7,0),AN450-VLOOKUP(AM450,Tabla!$C$5:$I$23,7,0),0)+1))</f>
        <v>0</v>
      </c>
      <c r="AQ450" s="4">
        <f t="shared" si="55"/>
        <v>0</v>
      </c>
      <c r="AR450" s="4">
        <f t="shared" si="56"/>
        <v>0</v>
      </c>
      <c r="AS450" s="4">
        <f t="shared" si="57"/>
        <v>0</v>
      </c>
      <c r="AT450" s="4">
        <f t="shared" si="58"/>
        <v>0</v>
      </c>
      <c r="AU450" s="4">
        <f t="shared" si="59"/>
        <v>0</v>
      </c>
      <c r="AV450" s="4">
        <f t="shared" si="60"/>
        <v>0</v>
      </c>
      <c r="AW450" s="4"/>
      <c r="AX450" s="4"/>
      <c r="AY450" s="4">
        <f t="shared" si="61"/>
        <v>0</v>
      </c>
      <c r="AZ450" s="5">
        <v>37080</v>
      </c>
      <c r="BA450" s="6">
        <f t="shared" si="62"/>
        <v>0</v>
      </c>
      <c r="BB450" s="3">
        <f>IF(OR(AM450="",AM450="No existe"),0,IF(AP450&lt;=VLOOKUP(AM450,Tabla!$C$5:$I$23,2,0),1,2))</f>
        <v>1</v>
      </c>
    </row>
    <row r="451" spans="1:54" ht="15.75" hidden="1">
      <c r="A451" s="13">
        <f t="shared" si="63"/>
        <v>446</v>
      </c>
      <c r="B451" s="62" t="s">
        <v>925</v>
      </c>
      <c r="C451" s="63" t="s">
        <v>926</v>
      </c>
      <c r="D451" s="63" t="s">
        <v>385</v>
      </c>
      <c r="E451" s="63" t="s">
        <v>927</v>
      </c>
      <c r="F451" s="63" t="s">
        <v>928</v>
      </c>
      <c r="G451" s="63">
        <v>3941</v>
      </c>
      <c r="H451" s="63" t="s">
        <v>486</v>
      </c>
      <c r="I451" s="63" t="s">
        <v>385</v>
      </c>
      <c r="J451" s="63" t="s">
        <v>577</v>
      </c>
      <c r="K451" s="63" t="s">
        <v>578</v>
      </c>
      <c r="L451" s="63" t="s">
        <v>928</v>
      </c>
      <c r="M451" s="63" t="s">
        <v>929</v>
      </c>
      <c r="N451" s="63" t="s">
        <v>930</v>
      </c>
      <c r="O451" s="63" t="s">
        <v>931</v>
      </c>
      <c r="P451" s="63" t="s">
        <v>932</v>
      </c>
      <c r="Q451" s="63">
        <v>3</v>
      </c>
      <c r="R451" s="63" t="s">
        <v>933</v>
      </c>
      <c r="S451" s="63" t="s">
        <v>523</v>
      </c>
      <c r="T451" s="63" t="s">
        <v>524</v>
      </c>
      <c r="U451" s="63" t="s">
        <v>525</v>
      </c>
      <c r="V451" s="63" t="s">
        <v>565</v>
      </c>
      <c r="W451" s="63" t="s">
        <v>566</v>
      </c>
      <c r="X451" s="63" t="s">
        <v>577</v>
      </c>
      <c r="Y451" s="63">
        <v>110000000</v>
      </c>
      <c r="Z451" s="63">
        <v>109714927</v>
      </c>
      <c r="AA451" s="63">
        <v>110000000</v>
      </c>
      <c r="AB451" s="64">
        <v>42457</v>
      </c>
      <c r="AC451" s="64">
        <v>42464</v>
      </c>
      <c r="AD451" s="64">
        <v>43436.266944444447</v>
      </c>
      <c r="AE451" s="63" t="s">
        <v>658</v>
      </c>
      <c r="AF451" s="63" t="s">
        <v>535</v>
      </c>
      <c r="AG451" s="63" t="s">
        <v>529</v>
      </c>
      <c r="AH451" s="64">
        <v>44256.827777777777</v>
      </c>
      <c r="AI451" s="64">
        <v>44258.826689814814</v>
      </c>
      <c r="AJ451" s="64" t="s">
        <v>486</v>
      </c>
      <c r="AK451" s="27"/>
      <c r="AL451" s="27"/>
      <c r="AM451" s="24" t="str">
        <f>IF(AG451="","",IFERROR(VLOOKUP($AG451,Listas!$C$1:$D$1000,2,0),"No existe"))</f>
        <v>No existe</v>
      </c>
      <c r="AN451" s="3">
        <f>IF(OR(AH451="",AI451=""),0,NETWORKDAYS.INTL(AH451,AI451,1,Listas!$A$2:$A$19)-1)</f>
        <v>2</v>
      </c>
      <c r="AO451" s="16" t="str">
        <f>IF(OR(AM451="",AM451="No existe"),"No",IF(AN451&gt;=VLOOKUP(AM451,Tabla!$C$5:$I$23,7,0),"Si","No"))</f>
        <v>No</v>
      </c>
      <c r="AP451" s="3">
        <f>IF(OR(AM451="",AM451="No existe"),0,IF(AN451=0,0,IF(AN451&gt;=VLOOKUP(AM451,Tabla!$C$5:$I$23,7,0),AN451-VLOOKUP(AM451,Tabla!$C$5:$I$23,7,0),0)+1))</f>
        <v>0</v>
      </c>
      <c r="AQ451" s="4">
        <f t="shared" si="55"/>
        <v>0</v>
      </c>
      <c r="AR451" s="4">
        <f t="shared" si="56"/>
        <v>0</v>
      </c>
      <c r="AS451" s="4">
        <f t="shared" si="57"/>
        <v>0</v>
      </c>
      <c r="AT451" s="4">
        <f t="shared" si="58"/>
        <v>0</v>
      </c>
      <c r="AU451" s="4">
        <f t="shared" si="59"/>
        <v>0</v>
      </c>
      <c r="AV451" s="4">
        <f t="shared" si="60"/>
        <v>0</v>
      </c>
      <c r="AW451" s="4"/>
      <c r="AX451" s="4"/>
      <c r="AY451" s="4">
        <f t="shared" si="61"/>
        <v>0</v>
      </c>
      <c r="AZ451" s="5">
        <v>37080</v>
      </c>
      <c r="BA451" s="6">
        <f t="shared" si="62"/>
        <v>0</v>
      </c>
      <c r="BB451" s="3">
        <f>IF(OR(AM451="",AM451="No existe"),0,IF(AP451&lt;=VLOOKUP(AM451,Tabla!$C$5:$I$23,2,0),1,2))</f>
        <v>0</v>
      </c>
    </row>
    <row r="452" spans="1:54" ht="15.75" hidden="1">
      <c r="A452" s="13">
        <f t="shared" si="63"/>
        <v>447</v>
      </c>
      <c r="B452" s="62" t="s">
        <v>1509</v>
      </c>
      <c r="C452" s="63" t="s">
        <v>1510</v>
      </c>
      <c r="D452" s="63" t="s">
        <v>384</v>
      </c>
      <c r="E452" s="63" t="s">
        <v>1511</v>
      </c>
      <c r="F452" s="63" t="s">
        <v>1512</v>
      </c>
      <c r="G452" s="63">
        <v>21718</v>
      </c>
      <c r="H452" s="63" t="s">
        <v>486</v>
      </c>
      <c r="I452" s="63" t="s">
        <v>385</v>
      </c>
      <c r="J452" s="63" t="s">
        <v>542</v>
      </c>
      <c r="K452" s="63" t="s">
        <v>543</v>
      </c>
      <c r="L452" s="63" t="s">
        <v>1512</v>
      </c>
      <c r="M452" s="63" t="s">
        <v>1513</v>
      </c>
      <c r="N452" s="63" t="s">
        <v>1514</v>
      </c>
      <c r="O452" s="63" t="s">
        <v>1513</v>
      </c>
      <c r="P452" s="63" t="s">
        <v>1514</v>
      </c>
      <c r="Q452" s="63">
        <v>1</v>
      </c>
      <c r="R452" s="63" t="s">
        <v>657</v>
      </c>
      <c r="S452" s="63" t="s">
        <v>523</v>
      </c>
      <c r="T452" s="63" t="s">
        <v>524</v>
      </c>
      <c r="U452" s="63" t="s">
        <v>525</v>
      </c>
      <c r="V452" s="63" t="s">
        <v>542</v>
      </c>
      <c r="W452" s="63" t="s">
        <v>544</v>
      </c>
      <c r="X452" s="63" t="s">
        <v>542</v>
      </c>
      <c r="Y452" s="63">
        <v>10583952</v>
      </c>
      <c r="Z452" s="63">
        <v>10071305</v>
      </c>
      <c r="AA452" s="63">
        <v>10583952</v>
      </c>
      <c r="AB452" s="64">
        <v>43278</v>
      </c>
      <c r="AC452" s="64">
        <v>43299</v>
      </c>
      <c r="AD452" s="64">
        <v>43501.730196759258</v>
      </c>
      <c r="AE452" s="63" t="s">
        <v>1515</v>
      </c>
      <c r="AF452" s="63" t="s">
        <v>535</v>
      </c>
      <c r="AG452" s="63" t="s">
        <v>135</v>
      </c>
      <c r="AH452" s="64">
        <v>44256.818796296298</v>
      </c>
      <c r="AI452" s="64">
        <v>44256.817372685182</v>
      </c>
      <c r="AJ452" s="64" t="s">
        <v>486</v>
      </c>
      <c r="AK452" s="27"/>
      <c r="AL452" s="27"/>
      <c r="AM452" s="24" t="str">
        <f>IF(AG452="","",IFERROR(VLOOKUP($AG452,Listas!$C$1:$D$1000,2,0),"No existe"))</f>
        <v>LIQUIDACIÓN_DEL_CREDITO</v>
      </c>
      <c r="AN452" s="3">
        <f>IF(OR(AH452="",AI452=""),0,NETWORKDAYS.INTL(AH452,AI452,1,Listas!$A$2:$A$19)-1)</f>
        <v>0</v>
      </c>
      <c r="AO452" s="16" t="str">
        <f>IF(OR(AM452="",AM452="No existe"),"No",IF(AN452&gt;=VLOOKUP(AM452,Tabla!$C$5:$I$23,7,0),"Si","No"))</f>
        <v>No</v>
      </c>
      <c r="AP452" s="3">
        <f>IF(OR(AM452="",AM452="No existe"),0,IF(AN452=0,0,IF(AN452&gt;=VLOOKUP(AM452,Tabla!$C$5:$I$23,7,0),AN452-VLOOKUP(AM452,Tabla!$C$5:$I$23,7,0),0)+1))</f>
        <v>0</v>
      </c>
      <c r="AQ452" s="4">
        <f t="shared" si="55"/>
        <v>0</v>
      </c>
      <c r="AR452" s="4">
        <f t="shared" si="56"/>
        <v>0</v>
      </c>
      <c r="AS452" s="4">
        <f t="shared" si="57"/>
        <v>0</v>
      </c>
      <c r="AT452" s="4">
        <f t="shared" si="58"/>
        <v>0</v>
      </c>
      <c r="AU452" s="4">
        <f t="shared" si="59"/>
        <v>0</v>
      </c>
      <c r="AV452" s="4">
        <f t="shared" si="60"/>
        <v>0</v>
      </c>
      <c r="AW452" s="4"/>
      <c r="AX452" s="4"/>
      <c r="AY452" s="4">
        <f t="shared" si="61"/>
        <v>0</v>
      </c>
      <c r="AZ452" s="5">
        <v>37080</v>
      </c>
      <c r="BA452" s="6">
        <f t="shared" si="62"/>
        <v>0</v>
      </c>
      <c r="BB452" s="3">
        <f>IF(OR(AM452="",AM452="No existe"),0,IF(AP452&lt;=VLOOKUP(AM452,Tabla!$C$5:$I$23,2,0),1,2))</f>
        <v>1</v>
      </c>
    </row>
    <row r="453" spans="1:54" ht="15.75" hidden="1">
      <c r="A453" s="13">
        <f t="shared" si="63"/>
        <v>448</v>
      </c>
      <c r="B453" s="62" t="s">
        <v>406</v>
      </c>
      <c r="C453" s="63" t="s">
        <v>407</v>
      </c>
      <c r="D453" s="63" t="s">
        <v>384</v>
      </c>
      <c r="E453" s="63" t="s">
        <v>1227</v>
      </c>
      <c r="F453" s="63" t="s">
        <v>597</v>
      </c>
      <c r="G453" s="63">
        <v>8659</v>
      </c>
      <c r="H453" s="63" t="s">
        <v>486</v>
      </c>
      <c r="I453" s="63" t="s">
        <v>385</v>
      </c>
      <c r="J453" s="63" t="s">
        <v>577</v>
      </c>
      <c r="K453" s="63" t="s">
        <v>598</v>
      </c>
      <c r="L453" s="63" t="s">
        <v>597</v>
      </c>
      <c r="M453" s="63" t="s">
        <v>1228</v>
      </c>
      <c r="N453" s="63" t="s">
        <v>599</v>
      </c>
      <c r="O453" s="63" t="s">
        <v>1229</v>
      </c>
      <c r="P453" s="63" t="s">
        <v>600</v>
      </c>
      <c r="Q453" s="63">
        <v>1</v>
      </c>
      <c r="R453" s="63" t="s">
        <v>601</v>
      </c>
      <c r="S453" s="63" t="s">
        <v>523</v>
      </c>
      <c r="T453" s="63" t="s">
        <v>524</v>
      </c>
      <c r="U453" s="63" t="s">
        <v>525</v>
      </c>
      <c r="V453" s="63" t="s">
        <v>565</v>
      </c>
      <c r="W453" s="63" t="s">
        <v>566</v>
      </c>
      <c r="X453" s="63" t="s">
        <v>577</v>
      </c>
      <c r="Y453" s="63">
        <v>12887000</v>
      </c>
      <c r="Z453" s="63">
        <v>14430650</v>
      </c>
      <c r="AA453" s="63">
        <v>12887000</v>
      </c>
      <c r="AB453" s="64">
        <v>42226</v>
      </c>
      <c r="AC453" s="64">
        <v>42226</v>
      </c>
      <c r="AD453" s="64">
        <v>43438.904988425929</v>
      </c>
      <c r="AE453" s="63" t="s">
        <v>572</v>
      </c>
      <c r="AF453" s="63" t="s">
        <v>535</v>
      </c>
      <c r="AG453" s="63" t="s">
        <v>1097</v>
      </c>
      <c r="AH453" s="64">
        <v>44256.809270833335</v>
      </c>
      <c r="AI453" s="64">
        <v>44256.807673611111</v>
      </c>
      <c r="AJ453" s="64" t="s">
        <v>486</v>
      </c>
      <c r="AK453" s="27"/>
      <c r="AL453" s="27"/>
      <c r="AM453" s="24" t="str">
        <f>IF(AG453="","",IFERROR(VLOOKUP($AG453,Listas!$C$1:$D$1000,2,0),"No existe"))</f>
        <v>No existe</v>
      </c>
      <c r="AN453" s="3">
        <f>IF(OR(AH453="",AI453=""),0,NETWORKDAYS.INTL(AH453,AI453,1,Listas!$A$2:$A$19)-1)</f>
        <v>0</v>
      </c>
      <c r="AO453" s="16" t="str">
        <f>IF(OR(AM453="",AM453="No existe"),"No",IF(AN453&gt;=VLOOKUP(AM453,Tabla!$C$5:$I$23,7,0),"Si","No"))</f>
        <v>No</v>
      </c>
      <c r="AP453" s="3">
        <f>IF(OR(AM453="",AM453="No existe"),0,IF(AN453=0,0,IF(AN453&gt;=VLOOKUP(AM453,Tabla!$C$5:$I$23,7,0),AN453-VLOOKUP(AM453,Tabla!$C$5:$I$23,7,0),0)+1))</f>
        <v>0</v>
      </c>
      <c r="AQ453" s="4">
        <f t="shared" si="55"/>
        <v>0</v>
      </c>
      <c r="AR453" s="4">
        <f t="shared" si="56"/>
        <v>0</v>
      </c>
      <c r="AS453" s="4">
        <f t="shared" si="57"/>
        <v>0</v>
      </c>
      <c r="AT453" s="4">
        <f t="shared" si="58"/>
        <v>0</v>
      </c>
      <c r="AU453" s="4">
        <f t="shared" si="59"/>
        <v>0</v>
      </c>
      <c r="AV453" s="4">
        <f t="shared" si="60"/>
        <v>0</v>
      </c>
      <c r="AW453" s="4"/>
      <c r="AX453" s="4"/>
      <c r="AY453" s="4">
        <f t="shared" si="61"/>
        <v>0</v>
      </c>
      <c r="AZ453" s="5">
        <v>37080</v>
      </c>
      <c r="BA453" s="6">
        <f t="shared" si="62"/>
        <v>0</v>
      </c>
      <c r="BB453" s="3">
        <f>IF(OR(AM453="",AM453="No existe"),0,IF(AP453&lt;=VLOOKUP(AM453,Tabla!$C$5:$I$23,2,0),1,2))</f>
        <v>0</v>
      </c>
    </row>
    <row r="454" spans="1:54" ht="15.75" hidden="1">
      <c r="A454" s="13">
        <f t="shared" si="63"/>
        <v>449</v>
      </c>
      <c r="B454" s="62" t="s">
        <v>1495</v>
      </c>
      <c r="C454" s="63" t="s">
        <v>1496</v>
      </c>
      <c r="D454" s="63" t="s">
        <v>385</v>
      </c>
      <c r="E454" s="63" t="s">
        <v>1497</v>
      </c>
      <c r="F454" s="63" t="s">
        <v>1498</v>
      </c>
      <c r="G454" s="63">
        <v>12397</v>
      </c>
      <c r="H454" s="63" t="s">
        <v>486</v>
      </c>
      <c r="I454" s="63" t="s">
        <v>385</v>
      </c>
      <c r="J454" s="63" t="s">
        <v>542</v>
      </c>
      <c r="K454" s="63" t="s">
        <v>543</v>
      </c>
      <c r="L454" s="63" t="s">
        <v>1498</v>
      </c>
      <c r="M454" s="63" t="s">
        <v>1499</v>
      </c>
      <c r="N454" s="63" t="s">
        <v>1500</v>
      </c>
      <c r="O454" s="63" t="s">
        <v>1499</v>
      </c>
      <c r="P454" s="63" t="s">
        <v>1500</v>
      </c>
      <c r="Q454" s="63">
        <v>1</v>
      </c>
      <c r="R454" s="63" t="s">
        <v>1077</v>
      </c>
      <c r="S454" s="63" t="s">
        <v>523</v>
      </c>
      <c r="T454" s="63" t="s">
        <v>524</v>
      </c>
      <c r="U454" s="63" t="s">
        <v>525</v>
      </c>
      <c r="V454" s="63" t="s">
        <v>542</v>
      </c>
      <c r="W454" s="63" t="s">
        <v>544</v>
      </c>
      <c r="X454" s="63" t="s">
        <v>542</v>
      </c>
      <c r="Y454" s="63">
        <v>35433149</v>
      </c>
      <c r="Z454" s="63">
        <v>34044702</v>
      </c>
      <c r="AA454" s="63">
        <v>35433149</v>
      </c>
      <c r="AB454" s="64">
        <v>42030</v>
      </c>
      <c r="AC454" s="64">
        <v>42833</v>
      </c>
      <c r="AD454" s="64">
        <v>43440.854479166665</v>
      </c>
      <c r="AE454" s="63" t="s">
        <v>671</v>
      </c>
      <c r="AF454" s="63" t="s">
        <v>535</v>
      </c>
      <c r="AG454" s="63" t="s">
        <v>97</v>
      </c>
      <c r="AH454" s="64">
        <v>44256.807233796295</v>
      </c>
      <c r="AI454" s="64">
        <v>44256.805752314816</v>
      </c>
      <c r="AJ454" s="64" t="s">
        <v>486</v>
      </c>
      <c r="AK454" s="27"/>
      <c r="AL454" s="27"/>
      <c r="AM454" s="24" t="str">
        <f>IF(AG454="","",IFERROR(VLOOKUP($AG454,Listas!$C$1:$D$1000,2,0),"No existe"))</f>
        <v>LIQUIDACIÓN_DEL_CREDITO</v>
      </c>
      <c r="AN454" s="3">
        <f>IF(OR(AH454="",AI454=""),0,NETWORKDAYS.INTL(AH454,AI454,1,Listas!$A$2:$A$19)-1)</f>
        <v>0</v>
      </c>
      <c r="AO454" s="16" t="str">
        <f>IF(OR(AM454="",AM454="No existe"),"No",IF(AN454&gt;=VLOOKUP(AM454,Tabla!$C$5:$I$23,7,0),"Si","No"))</f>
        <v>No</v>
      </c>
      <c r="AP454" s="3">
        <f>IF(OR(AM454="",AM454="No existe"),0,IF(AN454=0,0,IF(AN454&gt;=VLOOKUP(AM454,Tabla!$C$5:$I$23,7,0),AN454-VLOOKUP(AM454,Tabla!$C$5:$I$23,7,0),0)+1))</f>
        <v>0</v>
      </c>
      <c r="AQ454" s="4">
        <f t="shared" si="55"/>
        <v>0</v>
      </c>
      <c r="AR454" s="4">
        <f t="shared" si="56"/>
        <v>0</v>
      </c>
      <c r="AS454" s="4">
        <f t="shared" si="57"/>
        <v>0</v>
      </c>
      <c r="AT454" s="4">
        <f t="shared" si="58"/>
        <v>0</v>
      </c>
      <c r="AU454" s="4">
        <f t="shared" si="59"/>
        <v>0</v>
      </c>
      <c r="AV454" s="4">
        <f t="shared" si="60"/>
        <v>0</v>
      </c>
      <c r="AW454" s="4"/>
      <c r="AX454" s="4"/>
      <c r="AY454" s="4">
        <f t="shared" si="61"/>
        <v>0</v>
      </c>
      <c r="AZ454" s="5">
        <v>37080</v>
      </c>
      <c r="BA454" s="6">
        <f t="shared" si="62"/>
        <v>0</v>
      </c>
      <c r="BB454" s="3">
        <f>IF(OR(AM454="",AM454="No existe"),0,IF(AP454&lt;=VLOOKUP(AM454,Tabla!$C$5:$I$23,2,0),1,2))</f>
        <v>1</v>
      </c>
    </row>
    <row r="455" spans="1:54" ht="15.75" hidden="1">
      <c r="A455" s="13">
        <f t="shared" si="63"/>
        <v>450</v>
      </c>
      <c r="B455" s="62" t="s">
        <v>1572</v>
      </c>
      <c r="C455" s="63" t="s">
        <v>1573</v>
      </c>
      <c r="D455" s="63" t="s">
        <v>384</v>
      </c>
      <c r="E455" s="63" t="s">
        <v>1574</v>
      </c>
      <c r="F455" s="63" t="s">
        <v>1575</v>
      </c>
      <c r="G455" s="63">
        <v>12423</v>
      </c>
      <c r="H455" s="63" t="s">
        <v>486</v>
      </c>
      <c r="I455" s="63" t="s">
        <v>385</v>
      </c>
      <c r="J455" s="63" t="s">
        <v>542</v>
      </c>
      <c r="K455" s="63" t="s">
        <v>543</v>
      </c>
      <c r="L455" s="63" t="s">
        <v>1575</v>
      </c>
      <c r="M455" s="63" t="s">
        <v>1576</v>
      </c>
      <c r="N455" s="63" t="s">
        <v>1577</v>
      </c>
      <c r="O455" s="63" t="s">
        <v>1576</v>
      </c>
      <c r="P455" s="63" t="s">
        <v>1577</v>
      </c>
      <c r="Q455" s="63">
        <v>1</v>
      </c>
      <c r="R455" s="63" t="s">
        <v>1077</v>
      </c>
      <c r="S455" s="63" t="s">
        <v>523</v>
      </c>
      <c r="T455" s="63" t="s">
        <v>524</v>
      </c>
      <c r="U455" s="63" t="s">
        <v>525</v>
      </c>
      <c r="V455" s="63" t="s">
        <v>542</v>
      </c>
      <c r="W455" s="63" t="s">
        <v>544</v>
      </c>
      <c r="X455" s="63" t="s">
        <v>542</v>
      </c>
      <c r="Y455" s="63">
        <v>5984657</v>
      </c>
      <c r="Z455" s="63">
        <v>5643246</v>
      </c>
      <c r="AA455" s="63">
        <v>5984657</v>
      </c>
      <c r="AB455" s="64">
        <v>42697</v>
      </c>
      <c r="AC455" s="64">
        <v>42971</v>
      </c>
      <c r="AD455" s="64">
        <v>43440.856539351851</v>
      </c>
      <c r="AE455" s="63" t="s">
        <v>671</v>
      </c>
      <c r="AF455" s="63" t="s">
        <v>535</v>
      </c>
      <c r="AG455" s="63" t="s">
        <v>700</v>
      </c>
      <c r="AH455" s="64">
        <v>44256.799803240741</v>
      </c>
      <c r="AI455" s="64">
        <v>44256.798298611109</v>
      </c>
      <c r="AJ455" s="64" t="s">
        <v>486</v>
      </c>
      <c r="AK455" s="27"/>
      <c r="AL455" s="27"/>
      <c r="AM455" s="24" t="str">
        <f>IF(AG455="","",IFERROR(VLOOKUP($AG455,Listas!$C$1:$D$1000,2,0),"No existe"))</f>
        <v>No existe</v>
      </c>
      <c r="AN455" s="3">
        <f>IF(OR(AH455="",AI455=""),0,NETWORKDAYS.INTL(AH455,AI455,1,Listas!$A$2:$A$19)-1)</f>
        <v>0</v>
      </c>
      <c r="AO455" s="16" t="str">
        <f>IF(OR(AM455="",AM455="No existe"),"No",IF(AN455&gt;=VLOOKUP(AM455,Tabla!$C$5:$I$23,7,0),"Si","No"))</f>
        <v>No</v>
      </c>
      <c r="AP455" s="3">
        <f>IF(OR(AM455="",AM455="No existe"),0,IF(AN455=0,0,IF(AN455&gt;=VLOOKUP(AM455,Tabla!$C$5:$I$23,7,0),AN455-VLOOKUP(AM455,Tabla!$C$5:$I$23,7,0),0)+1))</f>
        <v>0</v>
      </c>
      <c r="AQ455" s="4">
        <f t="shared" ref="AQ455:AQ518" si="64">IF(AND(AM455="Liquidación del credito",AP455&gt;=1,AP455&lt;2),0.2%,IF(AND(AM455="Liquidación del credito",AP455&gt;=2),0.5%,0))</f>
        <v>0</v>
      </c>
      <c r="AR455" s="4">
        <f t="shared" ref="AR455:AR518" si="65">IF(AND(AM455="Genérica",AP455&gt;=3,AP455&lt;7),2%,IF(AND(AM455="Genérica",AP455&gt;=7),5%,0))</f>
        <v>0</v>
      </c>
      <c r="AS455" s="4">
        <f t="shared" ref="AS455:AS518" si="66">IF(AND(AM455="Sentencia",AP455&gt;=2,AP455&lt;=5),3%,IF(AND(AM455="Sentencia",AP455&gt;=6),6%,0))</f>
        <v>0</v>
      </c>
      <c r="AT455" s="4">
        <f t="shared" ref="AT455:AT518" si="67">IF(OR(AK455="SI",AK455=""),0,IF(AND(AK455="NO",OR(AG455="EXCEPCIONES DE FONDO O MERITO",AG455="PRESENTACION DE RECURSO DE APELACION CONTRA SENTENCIA",AG455="CONTESTACION DE LA DEMANDA",AG455="PRESENTACION DE EXCEPCIONES PREVIAS"),$AK$4=1),20%,IF(AND(AK455="NO",OR(AG455="EXCEPCIONES DE FONDO O MERITO",AG455="PRESENTACION DE RECURSO DE APELACION CONTRA SENTENCIA",AG455="CONTESTACION DE LA DEMANDA",AG455="PRESENTACION DE EXCEPCIONES PREVIAS"),$AK$4&gt;1),30%,0)))</f>
        <v>0</v>
      </c>
      <c r="AU455" s="4">
        <f t="shared" ref="AU455:AU518" si="68">IF(OR(AK455="SI",AK455=""),0,IF(AND(AK455="NO",(IFERROR(SEARCH("AUDIENCIA",AG455,1),0))&gt;0,$AK$4=1),5%,IF(AND(AK455="NO",(IFERROR(SEARCH("AUDIENCIA",AG455,1),0))&gt;0,$AK$4&gt;1),10%,0)))</f>
        <v>0</v>
      </c>
      <c r="AV455" s="4">
        <f t="shared" ref="AV455:AV518" si="69">IF(OR(AK455="SI",AK455=""),0,IF(AND(AK455="NO",AG455="PRESENTACION DE LA DEMANDA DE RECONVENCION"),2%,0))</f>
        <v>0</v>
      </c>
      <c r="AW455" s="4"/>
      <c r="AX455" s="4"/>
      <c r="AY455" s="4">
        <f t="shared" ref="AY455:AY518" si="70">SUM(AQ455:AX455)</f>
        <v>0</v>
      </c>
      <c r="AZ455" s="5">
        <v>37080</v>
      </c>
      <c r="BA455" s="6">
        <f t="shared" ref="BA455:BA518" si="71">ROUND(AY455*AZ455,0)</f>
        <v>0</v>
      </c>
      <c r="BB455" s="3">
        <f>IF(OR(AM455="",AM455="No existe"),0,IF(AP455&lt;=VLOOKUP(AM455,Tabla!$C$5:$I$23,2,0),1,2))</f>
        <v>0</v>
      </c>
    </row>
    <row r="456" spans="1:54" ht="15.75" hidden="1">
      <c r="A456" s="13">
        <f t="shared" ref="A456:A519" si="72">+A455+1</f>
        <v>451</v>
      </c>
      <c r="B456" s="62" t="s">
        <v>1408</v>
      </c>
      <c r="C456" s="63" t="s">
        <v>1409</v>
      </c>
      <c r="D456" s="63" t="s">
        <v>384</v>
      </c>
      <c r="E456" s="63" t="s">
        <v>1410</v>
      </c>
      <c r="F456" s="63" t="s">
        <v>1411</v>
      </c>
      <c r="G456" s="63">
        <v>21752</v>
      </c>
      <c r="H456" s="63" t="s">
        <v>486</v>
      </c>
      <c r="I456" s="63" t="s">
        <v>385</v>
      </c>
      <c r="J456" s="63" t="s">
        <v>542</v>
      </c>
      <c r="K456" s="63" t="s">
        <v>543</v>
      </c>
      <c r="L456" s="63" t="s">
        <v>1411</v>
      </c>
      <c r="M456" s="63" t="s">
        <v>1412</v>
      </c>
      <c r="N456" s="63" t="s">
        <v>1413</v>
      </c>
      <c r="O456" s="63" t="s">
        <v>1412</v>
      </c>
      <c r="P456" s="63" t="s">
        <v>1413</v>
      </c>
      <c r="Q456" s="63">
        <v>1</v>
      </c>
      <c r="R456" s="63" t="s">
        <v>642</v>
      </c>
      <c r="S456" s="63" t="s">
        <v>523</v>
      </c>
      <c r="T456" s="63" t="s">
        <v>524</v>
      </c>
      <c r="U456" s="63" t="s">
        <v>525</v>
      </c>
      <c r="V456" s="63" t="s">
        <v>542</v>
      </c>
      <c r="W456" s="63" t="s">
        <v>544</v>
      </c>
      <c r="X456" s="63" t="s">
        <v>542</v>
      </c>
      <c r="Y456" s="63">
        <v>7761642</v>
      </c>
      <c r="Z456" s="63">
        <v>7368146</v>
      </c>
      <c r="AA456" s="63">
        <v>7761642</v>
      </c>
      <c r="AB456" s="64">
        <v>42020</v>
      </c>
      <c r="AC456" s="64">
        <v>43322</v>
      </c>
      <c r="AD456" s="64">
        <v>43501.731226851851</v>
      </c>
      <c r="AE456" s="63" t="s">
        <v>706</v>
      </c>
      <c r="AF456" s="63" t="s">
        <v>535</v>
      </c>
      <c r="AG456" s="63" t="s">
        <v>51</v>
      </c>
      <c r="AH456" s="64">
        <v>44256.792719907404</v>
      </c>
      <c r="AI456" s="64">
        <v>44256.791527777779</v>
      </c>
      <c r="AJ456" s="64" t="s">
        <v>486</v>
      </c>
      <c r="AK456" s="27"/>
      <c r="AL456" s="27"/>
      <c r="AM456" s="24" t="str">
        <f>IF(AG456="","",IFERROR(VLOOKUP($AG456,Listas!$C$1:$D$1000,2,0),"No existe"))</f>
        <v>LIQUIDACIÓN_DEL_CREDITO</v>
      </c>
      <c r="AN456" s="3">
        <f>IF(OR(AH456="",AI456=""),0,NETWORKDAYS.INTL(AH456,AI456,1,Listas!$A$2:$A$19)-1)</f>
        <v>0</v>
      </c>
      <c r="AO456" s="16" t="str">
        <f>IF(OR(AM456="",AM456="No existe"),"No",IF(AN456&gt;=VLOOKUP(AM456,Tabla!$C$5:$I$23,7,0),"Si","No"))</f>
        <v>No</v>
      </c>
      <c r="AP456" s="3">
        <f>IF(OR(AM456="",AM456="No existe"),0,IF(AN456=0,0,IF(AN456&gt;=VLOOKUP(AM456,Tabla!$C$5:$I$23,7,0),AN456-VLOOKUP(AM456,Tabla!$C$5:$I$23,7,0),0)+1))</f>
        <v>0</v>
      </c>
      <c r="AQ456" s="4">
        <f t="shared" si="64"/>
        <v>0</v>
      </c>
      <c r="AR456" s="4">
        <f t="shared" si="65"/>
        <v>0</v>
      </c>
      <c r="AS456" s="4">
        <f t="shared" si="66"/>
        <v>0</v>
      </c>
      <c r="AT456" s="4">
        <f t="shared" si="67"/>
        <v>0</v>
      </c>
      <c r="AU456" s="4">
        <f t="shared" si="68"/>
        <v>0</v>
      </c>
      <c r="AV456" s="4">
        <f t="shared" si="69"/>
        <v>0</v>
      </c>
      <c r="AW456" s="4"/>
      <c r="AX456" s="4"/>
      <c r="AY456" s="4">
        <f t="shared" si="70"/>
        <v>0</v>
      </c>
      <c r="AZ456" s="5">
        <v>37080</v>
      </c>
      <c r="BA456" s="6">
        <f t="shared" si="71"/>
        <v>0</v>
      </c>
      <c r="BB456" s="3">
        <f>IF(OR(AM456="",AM456="No existe"),0,IF(AP456&lt;=VLOOKUP(AM456,Tabla!$C$5:$I$23,2,0),1,2))</f>
        <v>1</v>
      </c>
    </row>
    <row r="457" spans="1:54" ht="15.75" hidden="1">
      <c r="A457" s="13">
        <f t="shared" si="72"/>
        <v>452</v>
      </c>
      <c r="B457" s="62" t="s">
        <v>1654</v>
      </c>
      <c r="C457" s="63" t="s">
        <v>1655</v>
      </c>
      <c r="D457" s="63" t="s">
        <v>384</v>
      </c>
      <c r="E457" s="63" t="s">
        <v>1656</v>
      </c>
      <c r="F457" s="63" t="s">
        <v>1657</v>
      </c>
      <c r="G457" s="63">
        <v>12498</v>
      </c>
      <c r="H457" s="63" t="s">
        <v>486</v>
      </c>
      <c r="I457" s="63" t="s">
        <v>385</v>
      </c>
      <c r="J457" s="63" t="s">
        <v>542</v>
      </c>
      <c r="K457" s="63" t="s">
        <v>543</v>
      </c>
      <c r="L457" s="63" t="s">
        <v>1657</v>
      </c>
      <c r="M457" s="63" t="s">
        <v>1658</v>
      </c>
      <c r="N457" s="63" t="s">
        <v>1659</v>
      </c>
      <c r="O457" s="63" t="s">
        <v>1658</v>
      </c>
      <c r="P457" s="63" t="s">
        <v>1659</v>
      </c>
      <c r="Q457" s="63">
        <v>1</v>
      </c>
      <c r="R457" s="63" t="s">
        <v>642</v>
      </c>
      <c r="S457" s="63" t="s">
        <v>523</v>
      </c>
      <c r="T457" s="63" t="s">
        <v>524</v>
      </c>
      <c r="U457" s="63" t="s">
        <v>525</v>
      </c>
      <c r="V457" s="63" t="s">
        <v>542</v>
      </c>
      <c r="W457" s="63" t="s">
        <v>544</v>
      </c>
      <c r="X457" s="63" t="s">
        <v>542</v>
      </c>
      <c r="Y457" s="63">
        <v>10735410</v>
      </c>
      <c r="Z457" s="63">
        <v>10393310</v>
      </c>
      <c r="AA457" s="63">
        <v>10735410</v>
      </c>
      <c r="AB457" s="64">
        <v>42099</v>
      </c>
      <c r="AC457" s="64">
        <v>43154</v>
      </c>
      <c r="AD457" s="64">
        <v>43440.862187500003</v>
      </c>
      <c r="AE457" s="63" t="s">
        <v>688</v>
      </c>
      <c r="AF457" s="63" t="s">
        <v>535</v>
      </c>
      <c r="AG457" s="63" t="s">
        <v>97</v>
      </c>
      <c r="AH457" s="64">
        <v>44256.78564814815</v>
      </c>
      <c r="AI457" s="64">
        <v>44256.784942129627</v>
      </c>
      <c r="AJ457" s="64" t="s">
        <v>486</v>
      </c>
      <c r="AK457" s="27"/>
      <c r="AL457" s="27"/>
      <c r="AM457" s="24" t="str">
        <f>IF(AG457="","",IFERROR(VLOOKUP($AG457,Listas!$C$1:$D$1000,2,0),"No existe"))</f>
        <v>LIQUIDACIÓN_DEL_CREDITO</v>
      </c>
      <c r="AN457" s="3">
        <f>IF(OR(AH457="",AI457=""),0,NETWORKDAYS.INTL(AH457,AI457,1,Listas!$A$2:$A$19)-1)</f>
        <v>0</v>
      </c>
      <c r="AO457" s="16" t="str">
        <f>IF(OR(AM457="",AM457="No existe"),"No",IF(AN457&gt;=VLOOKUP(AM457,Tabla!$C$5:$I$23,7,0),"Si","No"))</f>
        <v>No</v>
      </c>
      <c r="AP457" s="3">
        <f>IF(OR(AM457="",AM457="No existe"),0,IF(AN457=0,0,IF(AN457&gt;=VLOOKUP(AM457,Tabla!$C$5:$I$23,7,0),AN457-VLOOKUP(AM457,Tabla!$C$5:$I$23,7,0),0)+1))</f>
        <v>0</v>
      </c>
      <c r="AQ457" s="4">
        <f t="shared" si="64"/>
        <v>0</v>
      </c>
      <c r="AR457" s="4">
        <f t="shared" si="65"/>
        <v>0</v>
      </c>
      <c r="AS457" s="4">
        <f t="shared" si="66"/>
        <v>0</v>
      </c>
      <c r="AT457" s="4">
        <f t="shared" si="67"/>
        <v>0</v>
      </c>
      <c r="AU457" s="4">
        <f t="shared" si="68"/>
        <v>0</v>
      </c>
      <c r="AV457" s="4">
        <f t="shared" si="69"/>
        <v>0</v>
      </c>
      <c r="AW457" s="4"/>
      <c r="AX457" s="4"/>
      <c r="AY457" s="4">
        <f t="shared" si="70"/>
        <v>0</v>
      </c>
      <c r="AZ457" s="5">
        <v>37080</v>
      </c>
      <c r="BA457" s="6">
        <f t="shared" si="71"/>
        <v>0</v>
      </c>
      <c r="BB457" s="3">
        <f>IF(OR(AM457="",AM457="No existe"),0,IF(AP457&lt;=VLOOKUP(AM457,Tabla!$C$5:$I$23,2,0),1,2))</f>
        <v>1</v>
      </c>
    </row>
    <row r="458" spans="1:54" ht="15.75" hidden="1">
      <c r="A458" s="13">
        <f t="shared" si="72"/>
        <v>453</v>
      </c>
      <c r="B458" s="62" t="s">
        <v>495</v>
      </c>
      <c r="C458" s="63" t="s">
        <v>496</v>
      </c>
      <c r="D458" s="63" t="s">
        <v>384</v>
      </c>
      <c r="E458" s="63" t="s">
        <v>1148</v>
      </c>
      <c r="F458" s="63" t="s">
        <v>793</v>
      </c>
      <c r="G458" s="63">
        <v>52128</v>
      </c>
      <c r="H458" s="63" t="s">
        <v>486</v>
      </c>
      <c r="I458" s="63" t="s">
        <v>385</v>
      </c>
      <c r="J458" s="63" t="s">
        <v>530</v>
      </c>
      <c r="K458" s="63" t="s">
        <v>486</v>
      </c>
      <c r="L458" s="63" t="s">
        <v>793</v>
      </c>
      <c r="M458" s="63" t="s">
        <v>794</v>
      </c>
      <c r="N458" s="63" t="s">
        <v>795</v>
      </c>
      <c r="O458" s="63" t="s">
        <v>1149</v>
      </c>
      <c r="P458" s="63" t="s">
        <v>796</v>
      </c>
      <c r="Q458" s="63">
        <v>1</v>
      </c>
      <c r="R458" s="63" t="s">
        <v>780</v>
      </c>
      <c r="S458" s="63" t="s">
        <v>523</v>
      </c>
      <c r="T458" s="63" t="s">
        <v>524</v>
      </c>
      <c r="U458" s="63" t="s">
        <v>525</v>
      </c>
      <c r="V458" s="63" t="s">
        <v>526</v>
      </c>
      <c r="W458" s="63" t="s">
        <v>544</v>
      </c>
      <c r="X458" s="63" t="s">
        <v>530</v>
      </c>
      <c r="Y458" s="63">
        <v>34971604</v>
      </c>
      <c r="Z458" s="63" t="s">
        <v>486</v>
      </c>
      <c r="AA458" s="63">
        <v>34971604</v>
      </c>
      <c r="AB458" s="64">
        <v>43854</v>
      </c>
      <c r="AC458" s="64">
        <v>43889</v>
      </c>
      <c r="AD458" s="64">
        <v>44020.756712962961</v>
      </c>
      <c r="AE458" s="63" t="s">
        <v>797</v>
      </c>
      <c r="AF458" s="63" t="s">
        <v>535</v>
      </c>
      <c r="AG458" s="63" t="s">
        <v>45</v>
      </c>
      <c r="AH458" s="64">
        <v>44256.782638888886</v>
      </c>
      <c r="AI458" s="64">
        <v>44258.781388888892</v>
      </c>
      <c r="AJ458" s="64" t="s">
        <v>486</v>
      </c>
      <c r="AK458" s="27"/>
      <c r="AL458" s="27"/>
      <c r="AM458" s="24" t="str">
        <f>IF(AG458="","",IFERROR(VLOOKUP($AG458,Listas!$C$1:$D$1000,2,0),"No existe"))</f>
        <v>ACTUACIONES</v>
      </c>
      <c r="AN458" s="3">
        <f>IF(OR(AH458="",AI458=""),0,NETWORKDAYS.INTL(AH458,AI458,1,Listas!$A$2:$A$19)-1)</f>
        <v>2</v>
      </c>
      <c r="AO458" s="16" t="str">
        <f>IF(OR(AM458="",AM458="No existe"),"No",IF(AN458&gt;=VLOOKUP(AM458,Tabla!$C$5:$I$23,7,0),"Si","No"))</f>
        <v>No</v>
      </c>
      <c r="AP458" s="3">
        <f>IF(OR(AM458="",AM458="No existe"),0,IF(AN458=0,0,IF(AN458&gt;=VLOOKUP(AM458,Tabla!$C$5:$I$23,7,0),AN458-VLOOKUP(AM458,Tabla!$C$5:$I$23,7,0),0)+1))</f>
        <v>1</v>
      </c>
      <c r="AQ458" s="4">
        <f t="shared" si="64"/>
        <v>0</v>
      </c>
      <c r="AR458" s="4">
        <f t="shared" si="65"/>
        <v>0</v>
      </c>
      <c r="AS458" s="4">
        <f t="shared" si="66"/>
        <v>0</v>
      </c>
      <c r="AT458" s="4">
        <f t="shared" si="67"/>
        <v>0</v>
      </c>
      <c r="AU458" s="4">
        <f t="shared" si="68"/>
        <v>0</v>
      </c>
      <c r="AV458" s="4">
        <f t="shared" si="69"/>
        <v>0</v>
      </c>
      <c r="AW458" s="4"/>
      <c r="AX458" s="4"/>
      <c r="AY458" s="4">
        <f t="shared" si="70"/>
        <v>0</v>
      </c>
      <c r="AZ458" s="5">
        <v>37080</v>
      </c>
      <c r="BA458" s="6">
        <f t="shared" si="71"/>
        <v>0</v>
      </c>
      <c r="BB458" s="3">
        <f>IF(OR(AM458="",AM458="No existe"),0,IF(AP458&lt;=VLOOKUP(AM458,Tabla!$C$5:$I$23,2,0),1,2))</f>
        <v>1</v>
      </c>
    </row>
    <row r="459" spans="1:54" ht="15.75" hidden="1">
      <c r="A459" s="13">
        <f t="shared" si="72"/>
        <v>454</v>
      </c>
      <c r="B459" s="62" t="s">
        <v>1387</v>
      </c>
      <c r="C459" s="63" t="s">
        <v>1388</v>
      </c>
      <c r="D459" s="63" t="s">
        <v>384</v>
      </c>
      <c r="E459" s="63" t="s">
        <v>1389</v>
      </c>
      <c r="F459" s="63" t="s">
        <v>1390</v>
      </c>
      <c r="G459" s="63">
        <v>31782</v>
      </c>
      <c r="H459" s="63" t="s">
        <v>486</v>
      </c>
      <c r="I459" s="63" t="s">
        <v>385</v>
      </c>
      <c r="J459" s="63" t="s">
        <v>542</v>
      </c>
      <c r="K459" s="63" t="s">
        <v>543</v>
      </c>
      <c r="L459" s="63" t="s">
        <v>1390</v>
      </c>
      <c r="M459" s="63" t="s">
        <v>1391</v>
      </c>
      <c r="N459" s="63" t="s">
        <v>1392</v>
      </c>
      <c r="O459" s="63" t="s">
        <v>1391</v>
      </c>
      <c r="P459" s="63" t="s">
        <v>1392</v>
      </c>
      <c r="Q459" s="63">
        <v>1</v>
      </c>
      <c r="R459" s="63" t="s">
        <v>704</v>
      </c>
      <c r="S459" s="63" t="s">
        <v>523</v>
      </c>
      <c r="T459" s="63" t="s">
        <v>524</v>
      </c>
      <c r="U459" s="63" t="s">
        <v>525</v>
      </c>
      <c r="V459" s="63" t="s">
        <v>542</v>
      </c>
      <c r="W459" s="63" t="s">
        <v>716</v>
      </c>
      <c r="X459" s="63" t="s">
        <v>542</v>
      </c>
      <c r="Y459" s="63">
        <v>23613592</v>
      </c>
      <c r="Z459" s="63">
        <v>22635246</v>
      </c>
      <c r="AA459" s="63">
        <v>23613592</v>
      </c>
      <c r="AB459" s="64">
        <v>42716</v>
      </c>
      <c r="AC459" s="64">
        <v>43119</v>
      </c>
      <c r="AD459" s="64">
        <v>43567.525914351849</v>
      </c>
      <c r="AE459" s="63" t="s">
        <v>486</v>
      </c>
      <c r="AF459" s="63" t="s">
        <v>535</v>
      </c>
      <c r="AG459" s="63" t="s">
        <v>97</v>
      </c>
      <c r="AH459" s="64">
        <v>44256.776388888888</v>
      </c>
      <c r="AI459" s="64">
        <v>44256.775694444441</v>
      </c>
      <c r="AJ459" s="64" t="s">
        <v>486</v>
      </c>
      <c r="AK459" s="27"/>
      <c r="AL459" s="27"/>
      <c r="AM459" s="24" t="str">
        <f>IF(AG459="","",IFERROR(VLOOKUP($AG459,Listas!$C$1:$D$1000,2,0),"No existe"))</f>
        <v>LIQUIDACIÓN_DEL_CREDITO</v>
      </c>
      <c r="AN459" s="3">
        <f>IF(OR(AH459="",AI459=""),0,NETWORKDAYS.INTL(AH459,AI459,1,Listas!$A$2:$A$19)-1)</f>
        <v>0</v>
      </c>
      <c r="AO459" s="16" t="str">
        <f>IF(OR(AM459="",AM459="No existe"),"No",IF(AN459&gt;=VLOOKUP(AM459,Tabla!$C$5:$I$23,7,0),"Si","No"))</f>
        <v>No</v>
      </c>
      <c r="AP459" s="3">
        <f>IF(OR(AM459="",AM459="No existe"),0,IF(AN459=0,0,IF(AN459&gt;=VLOOKUP(AM459,Tabla!$C$5:$I$23,7,0),AN459-VLOOKUP(AM459,Tabla!$C$5:$I$23,7,0),0)+1))</f>
        <v>0</v>
      </c>
      <c r="AQ459" s="4">
        <f t="shared" si="64"/>
        <v>0</v>
      </c>
      <c r="AR459" s="4">
        <f t="shared" si="65"/>
        <v>0</v>
      </c>
      <c r="AS459" s="4">
        <f t="shared" si="66"/>
        <v>0</v>
      </c>
      <c r="AT459" s="4">
        <f t="shared" si="67"/>
        <v>0</v>
      </c>
      <c r="AU459" s="4">
        <f t="shared" si="68"/>
        <v>0</v>
      </c>
      <c r="AV459" s="4">
        <f t="shared" si="69"/>
        <v>0</v>
      </c>
      <c r="AW459" s="4"/>
      <c r="AX459" s="4"/>
      <c r="AY459" s="4">
        <f t="shared" si="70"/>
        <v>0</v>
      </c>
      <c r="AZ459" s="5">
        <v>37080</v>
      </c>
      <c r="BA459" s="6">
        <f t="shared" si="71"/>
        <v>0</v>
      </c>
      <c r="BB459" s="3">
        <f>IF(OR(AM459="",AM459="No existe"),0,IF(AP459&lt;=VLOOKUP(AM459,Tabla!$C$5:$I$23,2,0),1,2))</f>
        <v>1</v>
      </c>
    </row>
    <row r="460" spans="1:54" ht="15.75" hidden="1">
      <c r="A460" s="13">
        <f t="shared" si="72"/>
        <v>455</v>
      </c>
      <c r="B460" s="62" t="s">
        <v>455</v>
      </c>
      <c r="C460" s="63" t="s">
        <v>456</v>
      </c>
      <c r="D460" s="63" t="s">
        <v>384</v>
      </c>
      <c r="E460" s="63" t="s">
        <v>950</v>
      </c>
      <c r="F460" s="63" t="s">
        <v>702</v>
      </c>
      <c r="G460" s="63">
        <v>12518</v>
      </c>
      <c r="H460" s="63" t="s">
        <v>486</v>
      </c>
      <c r="I460" s="63" t="s">
        <v>385</v>
      </c>
      <c r="J460" s="63" t="s">
        <v>549</v>
      </c>
      <c r="K460" s="63" t="s">
        <v>550</v>
      </c>
      <c r="L460" s="63" t="s">
        <v>702</v>
      </c>
      <c r="M460" s="63" t="s">
        <v>951</v>
      </c>
      <c r="N460" s="63" t="s">
        <v>703</v>
      </c>
      <c r="O460" s="63" t="s">
        <v>951</v>
      </c>
      <c r="P460" s="63" t="s">
        <v>703</v>
      </c>
      <c r="Q460" s="63">
        <v>1</v>
      </c>
      <c r="R460" s="63" t="s">
        <v>704</v>
      </c>
      <c r="S460" s="63" t="s">
        <v>523</v>
      </c>
      <c r="T460" s="63" t="s">
        <v>524</v>
      </c>
      <c r="U460" s="63" t="s">
        <v>525</v>
      </c>
      <c r="V460" s="63" t="s">
        <v>526</v>
      </c>
      <c r="W460" s="63" t="s">
        <v>544</v>
      </c>
      <c r="X460" s="63" t="s">
        <v>549</v>
      </c>
      <c r="Y460" s="63">
        <v>15000000</v>
      </c>
      <c r="Z460" s="63">
        <v>0</v>
      </c>
      <c r="AA460" s="63">
        <v>15000000</v>
      </c>
      <c r="AB460" s="64">
        <v>42928</v>
      </c>
      <c r="AC460" s="64">
        <v>43409</v>
      </c>
      <c r="AD460" s="64">
        <v>43440.863668981481</v>
      </c>
      <c r="AE460" s="63" t="s">
        <v>701</v>
      </c>
      <c r="AF460" s="63" t="s">
        <v>596</v>
      </c>
      <c r="AG460" s="63" t="s">
        <v>124</v>
      </c>
      <c r="AH460" s="64">
        <v>44256.770787037036</v>
      </c>
      <c r="AI460" s="64">
        <v>44256.769467592596</v>
      </c>
      <c r="AJ460" s="64" t="s">
        <v>486</v>
      </c>
      <c r="AK460" s="27"/>
      <c r="AL460" s="27"/>
      <c r="AM460" s="24" t="str">
        <f>IF(AG460="","",IFERROR(VLOOKUP($AG460,Listas!$C$1:$D$1000,2,0),"No existe"))</f>
        <v>ACTUACIONES</v>
      </c>
      <c r="AN460" s="3">
        <f>IF(OR(AH460="",AI460=""),0,NETWORKDAYS.INTL(AH460,AI460,1,Listas!$A$2:$A$19)-1)</f>
        <v>0</v>
      </c>
      <c r="AO460" s="16" t="str">
        <f>IF(OR(AM460="",AM460="No existe"),"No",IF(AN460&gt;=VLOOKUP(AM460,Tabla!$C$5:$I$23,7,0),"Si","No"))</f>
        <v>No</v>
      </c>
      <c r="AP460" s="3">
        <f>IF(OR(AM460="",AM460="No existe"),0,IF(AN460=0,0,IF(AN460&gt;=VLOOKUP(AM460,Tabla!$C$5:$I$23,7,0),AN460-VLOOKUP(AM460,Tabla!$C$5:$I$23,7,0),0)+1))</f>
        <v>0</v>
      </c>
      <c r="AQ460" s="4">
        <f t="shared" si="64"/>
        <v>0</v>
      </c>
      <c r="AR460" s="4">
        <f t="shared" si="65"/>
        <v>0</v>
      </c>
      <c r="AS460" s="4">
        <f t="shared" si="66"/>
        <v>0</v>
      </c>
      <c r="AT460" s="4">
        <f t="shared" si="67"/>
        <v>0</v>
      </c>
      <c r="AU460" s="4">
        <f t="shared" si="68"/>
        <v>0</v>
      </c>
      <c r="AV460" s="4">
        <f t="shared" si="69"/>
        <v>0</v>
      </c>
      <c r="AW460" s="4"/>
      <c r="AX460" s="4"/>
      <c r="AY460" s="4">
        <f t="shared" si="70"/>
        <v>0</v>
      </c>
      <c r="AZ460" s="5">
        <v>37080</v>
      </c>
      <c r="BA460" s="6">
        <f t="shared" si="71"/>
        <v>0</v>
      </c>
      <c r="BB460" s="3">
        <f>IF(OR(AM460="",AM460="No existe"),0,IF(AP460&lt;=VLOOKUP(AM460,Tabla!$C$5:$I$23,2,0),1,2))</f>
        <v>1</v>
      </c>
    </row>
    <row r="461" spans="1:54" ht="15.75" hidden="1">
      <c r="A461" s="13">
        <f t="shared" si="72"/>
        <v>456</v>
      </c>
      <c r="B461" s="62" t="s">
        <v>1660</v>
      </c>
      <c r="C461" s="63" t="s">
        <v>1661</v>
      </c>
      <c r="D461" s="63" t="s">
        <v>384</v>
      </c>
      <c r="E461" s="63" t="s">
        <v>1662</v>
      </c>
      <c r="F461" s="63" t="s">
        <v>1663</v>
      </c>
      <c r="G461" s="63">
        <v>12164</v>
      </c>
      <c r="H461" s="63" t="s">
        <v>486</v>
      </c>
      <c r="I461" s="63" t="s">
        <v>385</v>
      </c>
      <c r="J461" s="63" t="s">
        <v>542</v>
      </c>
      <c r="K461" s="63" t="s">
        <v>543</v>
      </c>
      <c r="L461" s="63" t="s">
        <v>1663</v>
      </c>
      <c r="M461" s="63" t="s">
        <v>1664</v>
      </c>
      <c r="N461" s="63" t="s">
        <v>1665</v>
      </c>
      <c r="O461" s="63" t="s">
        <v>1664</v>
      </c>
      <c r="P461" s="63" t="s">
        <v>1665</v>
      </c>
      <c r="Q461" s="63">
        <v>1</v>
      </c>
      <c r="R461" s="63" t="s">
        <v>547</v>
      </c>
      <c r="S461" s="63" t="s">
        <v>523</v>
      </c>
      <c r="T461" s="63" t="s">
        <v>524</v>
      </c>
      <c r="U461" s="63" t="s">
        <v>525</v>
      </c>
      <c r="V461" s="63" t="s">
        <v>542</v>
      </c>
      <c r="W461" s="63" t="s">
        <v>544</v>
      </c>
      <c r="X461" s="63" t="s">
        <v>542</v>
      </c>
      <c r="Y461" s="63">
        <v>39538292</v>
      </c>
      <c r="Z461" s="63">
        <v>40351864</v>
      </c>
      <c r="AA461" s="63">
        <v>39538292</v>
      </c>
      <c r="AB461" s="64">
        <v>42198</v>
      </c>
      <c r="AC461" s="64">
        <v>42300</v>
      </c>
      <c r="AD461" s="64">
        <v>43440.837083333332</v>
      </c>
      <c r="AE461" s="63" t="s">
        <v>584</v>
      </c>
      <c r="AF461" s="63" t="s">
        <v>528</v>
      </c>
      <c r="AG461" s="63" t="s">
        <v>50</v>
      </c>
      <c r="AH461" s="64">
        <v>44256.76085648148</v>
      </c>
      <c r="AI461" s="64">
        <v>44256.759409722225</v>
      </c>
      <c r="AJ461" s="64" t="s">
        <v>486</v>
      </c>
      <c r="AK461" s="27"/>
      <c r="AL461" s="27"/>
      <c r="AM461" s="24" t="str">
        <f>IF(AG461="","",IFERROR(VLOOKUP($AG461,Listas!$C$1:$D$1000,2,0),"No existe"))</f>
        <v>LIQUIDACIÓN_DEL_CREDITO</v>
      </c>
      <c r="AN461" s="3">
        <f>IF(OR(AH461="",AI461=""),0,NETWORKDAYS.INTL(AH461,AI461,1,Listas!$A$2:$A$19)-1)</f>
        <v>0</v>
      </c>
      <c r="AO461" s="16" t="str">
        <f>IF(OR(AM461="",AM461="No existe"),"No",IF(AN461&gt;=VLOOKUP(AM461,Tabla!$C$5:$I$23,7,0),"Si","No"))</f>
        <v>No</v>
      </c>
      <c r="AP461" s="3">
        <f>IF(OR(AM461="",AM461="No existe"),0,IF(AN461=0,0,IF(AN461&gt;=VLOOKUP(AM461,Tabla!$C$5:$I$23,7,0),AN461-VLOOKUP(AM461,Tabla!$C$5:$I$23,7,0),0)+1))</f>
        <v>0</v>
      </c>
      <c r="AQ461" s="4">
        <f t="shared" si="64"/>
        <v>0</v>
      </c>
      <c r="AR461" s="4">
        <f t="shared" si="65"/>
        <v>0</v>
      </c>
      <c r="AS461" s="4">
        <f t="shared" si="66"/>
        <v>0</v>
      </c>
      <c r="AT461" s="4">
        <f t="shared" si="67"/>
        <v>0</v>
      </c>
      <c r="AU461" s="4">
        <f t="shared" si="68"/>
        <v>0</v>
      </c>
      <c r="AV461" s="4">
        <f t="shared" si="69"/>
        <v>0</v>
      </c>
      <c r="AW461" s="4"/>
      <c r="AX461" s="4"/>
      <c r="AY461" s="4">
        <f t="shared" si="70"/>
        <v>0</v>
      </c>
      <c r="AZ461" s="5">
        <v>37080</v>
      </c>
      <c r="BA461" s="6">
        <f t="shared" si="71"/>
        <v>0</v>
      </c>
      <c r="BB461" s="3">
        <f>IF(OR(AM461="",AM461="No existe"),0,IF(AP461&lt;=VLOOKUP(AM461,Tabla!$C$5:$I$23,2,0),1,2))</f>
        <v>1</v>
      </c>
    </row>
    <row r="462" spans="1:54" ht="15.75" hidden="1">
      <c r="A462" s="13">
        <f t="shared" si="72"/>
        <v>457</v>
      </c>
      <c r="B462" s="62" t="s">
        <v>503</v>
      </c>
      <c r="C462" s="63" t="s">
        <v>504</v>
      </c>
      <c r="D462" s="63" t="s">
        <v>384</v>
      </c>
      <c r="E462" s="63" t="s">
        <v>1378</v>
      </c>
      <c r="F462" s="63" t="s">
        <v>813</v>
      </c>
      <c r="G462" s="63">
        <v>67266</v>
      </c>
      <c r="H462" s="63" t="s">
        <v>486</v>
      </c>
      <c r="I462" s="63" t="s">
        <v>385</v>
      </c>
      <c r="J462" s="63" t="s">
        <v>530</v>
      </c>
      <c r="K462" s="63" t="s">
        <v>486</v>
      </c>
      <c r="L462" s="63" t="s">
        <v>813</v>
      </c>
      <c r="M462" s="63" t="s">
        <v>800</v>
      </c>
      <c r="N462" s="63" t="s">
        <v>801</v>
      </c>
      <c r="O462" s="63" t="s">
        <v>1379</v>
      </c>
      <c r="P462" s="63" t="s">
        <v>814</v>
      </c>
      <c r="Q462" s="63">
        <v>1</v>
      </c>
      <c r="R462" s="63" t="s">
        <v>802</v>
      </c>
      <c r="S462" s="63" t="s">
        <v>523</v>
      </c>
      <c r="T462" s="63" t="s">
        <v>524</v>
      </c>
      <c r="U462" s="63" t="s">
        <v>525</v>
      </c>
      <c r="V462" s="63" t="s">
        <v>526</v>
      </c>
      <c r="W462" s="63" t="s">
        <v>544</v>
      </c>
      <c r="X462" s="63" t="s">
        <v>530</v>
      </c>
      <c r="Y462" s="63">
        <v>8016972</v>
      </c>
      <c r="Z462" s="63" t="s">
        <v>486</v>
      </c>
      <c r="AA462" s="63">
        <v>8016972</v>
      </c>
      <c r="AB462" s="64">
        <v>44088</v>
      </c>
      <c r="AC462" s="64">
        <v>44092</v>
      </c>
      <c r="AD462" s="64">
        <v>44120.505543981482</v>
      </c>
      <c r="AE462" s="63" t="s">
        <v>812</v>
      </c>
      <c r="AF462" s="63" t="s">
        <v>596</v>
      </c>
      <c r="AG462" s="63" t="s">
        <v>103</v>
      </c>
      <c r="AH462" s="64">
        <v>44256.753472222219</v>
      </c>
      <c r="AI462" s="64">
        <v>44256.753078703703</v>
      </c>
      <c r="AJ462" s="64" t="s">
        <v>486</v>
      </c>
      <c r="AK462" s="27"/>
      <c r="AL462" s="27"/>
      <c r="AM462" s="24" t="str">
        <f>IF(AG462="","",IFERROR(VLOOKUP($AG462,Listas!$C$1:$D$1000,2,0),"No existe"))</f>
        <v>ACTUACIONES</v>
      </c>
      <c r="AN462" s="3">
        <f>IF(OR(AH462="",AI462=""),0,NETWORKDAYS.INTL(AH462,AI462,1,Listas!$A$2:$A$19)-1)</f>
        <v>0</v>
      </c>
      <c r="AO462" s="16" t="str">
        <f>IF(OR(AM462="",AM462="No existe"),"No",IF(AN462&gt;=VLOOKUP(AM462,Tabla!$C$5:$I$23,7,0),"Si","No"))</f>
        <v>No</v>
      </c>
      <c r="AP462" s="3">
        <f>IF(OR(AM462="",AM462="No existe"),0,IF(AN462=0,0,IF(AN462&gt;=VLOOKUP(AM462,Tabla!$C$5:$I$23,7,0),AN462-VLOOKUP(AM462,Tabla!$C$5:$I$23,7,0),0)+1))</f>
        <v>0</v>
      </c>
      <c r="AQ462" s="4">
        <f t="shared" si="64"/>
        <v>0</v>
      </c>
      <c r="AR462" s="4">
        <f t="shared" si="65"/>
        <v>0</v>
      </c>
      <c r="AS462" s="4">
        <f t="shared" si="66"/>
        <v>0</v>
      </c>
      <c r="AT462" s="4">
        <f t="shared" si="67"/>
        <v>0</v>
      </c>
      <c r="AU462" s="4">
        <f t="shared" si="68"/>
        <v>0</v>
      </c>
      <c r="AV462" s="4">
        <f t="shared" si="69"/>
        <v>0</v>
      </c>
      <c r="AW462" s="4"/>
      <c r="AX462" s="4"/>
      <c r="AY462" s="4">
        <f t="shared" si="70"/>
        <v>0</v>
      </c>
      <c r="AZ462" s="5">
        <v>37080</v>
      </c>
      <c r="BA462" s="6">
        <f t="shared" si="71"/>
        <v>0</v>
      </c>
      <c r="BB462" s="3">
        <f>IF(OR(AM462="",AM462="No existe"),0,IF(AP462&lt;=VLOOKUP(AM462,Tabla!$C$5:$I$23,2,0),1,2))</f>
        <v>1</v>
      </c>
    </row>
    <row r="463" spans="1:54" ht="15.75" hidden="1">
      <c r="A463" s="13">
        <f t="shared" si="72"/>
        <v>458</v>
      </c>
      <c r="B463" s="62" t="s">
        <v>1687</v>
      </c>
      <c r="C463" s="63" t="s">
        <v>1688</v>
      </c>
      <c r="D463" s="63" t="s">
        <v>384</v>
      </c>
      <c r="E463" s="63" t="s">
        <v>1689</v>
      </c>
      <c r="F463" s="63" t="s">
        <v>1690</v>
      </c>
      <c r="G463" s="63">
        <v>31736</v>
      </c>
      <c r="H463" s="63" t="s">
        <v>486</v>
      </c>
      <c r="I463" s="63" t="s">
        <v>385</v>
      </c>
      <c r="J463" s="63" t="s">
        <v>530</v>
      </c>
      <c r="K463" s="63" t="s">
        <v>486</v>
      </c>
      <c r="L463" s="63" t="s">
        <v>1690</v>
      </c>
      <c r="M463" s="63" t="s">
        <v>1691</v>
      </c>
      <c r="N463" s="63" t="s">
        <v>1692</v>
      </c>
      <c r="O463" s="63" t="s">
        <v>1693</v>
      </c>
      <c r="P463" s="63" t="s">
        <v>1694</v>
      </c>
      <c r="Q463" s="63">
        <v>1</v>
      </c>
      <c r="R463" s="63" t="s">
        <v>1695</v>
      </c>
      <c r="S463" s="63" t="s">
        <v>523</v>
      </c>
      <c r="T463" s="63" t="s">
        <v>524</v>
      </c>
      <c r="U463" s="63" t="s">
        <v>525</v>
      </c>
      <c r="V463" s="63" t="s">
        <v>526</v>
      </c>
      <c r="W463" s="63" t="s">
        <v>544</v>
      </c>
      <c r="X463" s="63" t="s">
        <v>530</v>
      </c>
      <c r="Y463" s="63">
        <v>11703231</v>
      </c>
      <c r="Z463" s="63">
        <v>0</v>
      </c>
      <c r="AA463" s="63">
        <v>11703231</v>
      </c>
      <c r="AB463" s="64">
        <v>43427</v>
      </c>
      <c r="AC463" s="64">
        <v>43496</v>
      </c>
      <c r="AD463" s="64">
        <v>43566.699074074073</v>
      </c>
      <c r="AE463" s="63" t="s">
        <v>728</v>
      </c>
      <c r="AF463" s="63" t="s">
        <v>528</v>
      </c>
      <c r="AG463" s="63" t="s">
        <v>37</v>
      </c>
      <c r="AH463" s="64">
        <v>44256.745138888888</v>
      </c>
      <c r="AI463" s="64">
        <v>44256.743958333333</v>
      </c>
      <c r="AJ463" s="64" t="s">
        <v>486</v>
      </c>
      <c r="AK463" s="27"/>
      <c r="AL463" s="27"/>
      <c r="AM463" s="24" t="str">
        <f>IF(AG463="","",IFERROR(VLOOKUP($AG463,Listas!$C$1:$D$1000,2,0),"No existe"))</f>
        <v>ACTUACIONES</v>
      </c>
      <c r="AN463" s="3">
        <f>IF(OR(AH463="",AI463=""),0,NETWORKDAYS.INTL(AH463,AI463,1,Listas!$A$2:$A$19)-1)</f>
        <v>0</v>
      </c>
      <c r="AO463" s="16" t="str">
        <f>IF(OR(AM463="",AM463="No existe"),"No",IF(AN463&gt;=VLOOKUP(AM463,Tabla!$C$5:$I$23,7,0),"Si","No"))</f>
        <v>No</v>
      </c>
      <c r="AP463" s="3">
        <f>IF(OR(AM463="",AM463="No existe"),0,IF(AN463=0,0,IF(AN463&gt;=VLOOKUP(AM463,Tabla!$C$5:$I$23,7,0),AN463-VLOOKUP(AM463,Tabla!$C$5:$I$23,7,0),0)+1))</f>
        <v>0</v>
      </c>
      <c r="AQ463" s="4">
        <f t="shared" si="64"/>
        <v>0</v>
      </c>
      <c r="AR463" s="4">
        <f t="shared" si="65"/>
        <v>0</v>
      </c>
      <c r="AS463" s="4">
        <f t="shared" si="66"/>
        <v>0</v>
      </c>
      <c r="AT463" s="4">
        <f t="shared" si="67"/>
        <v>0</v>
      </c>
      <c r="AU463" s="4">
        <f t="shared" si="68"/>
        <v>0</v>
      </c>
      <c r="AV463" s="4">
        <f t="shared" si="69"/>
        <v>0</v>
      </c>
      <c r="AW463" s="4"/>
      <c r="AX463" s="4"/>
      <c r="AY463" s="4">
        <f t="shared" si="70"/>
        <v>0</v>
      </c>
      <c r="AZ463" s="5">
        <v>37080</v>
      </c>
      <c r="BA463" s="6">
        <f t="shared" si="71"/>
        <v>0</v>
      </c>
      <c r="BB463" s="3">
        <f>IF(OR(AM463="",AM463="No existe"),0,IF(AP463&lt;=VLOOKUP(AM463,Tabla!$C$5:$I$23,2,0),1,2))</f>
        <v>1</v>
      </c>
    </row>
    <row r="464" spans="1:54" ht="15.75" hidden="1">
      <c r="A464" s="13">
        <f t="shared" si="72"/>
        <v>459</v>
      </c>
      <c r="B464" s="62" t="s">
        <v>513</v>
      </c>
      <c r="C464" s="63" t="s">
        <v>1218</v>
      </c>
      <c r="D464" s="63" t="s">
        <v>384</v>
      </c>
      <c r="E464" s="63" t="s">
        <v>1219</v>
      </c>
      <c r="F464" s="63" t="s">
        <v>842</v>
      </c>
      <c r="G464" s="63">
        <v>69635</v>
      </c>
      <c r="H464" s="63" t="s">
        <v>486</v>
      </c>
      <c r="I464" s="63" t="s">
        <v>385</v>
      </c>
      <c r="J464" s="63" t="s">
        <v>537</v>
      </c>
      <c r="K464" s="63" t="s">
        <v>538</v>
      </c>
      <c r="L464" s="63" t="s">
        <v>842</v>
      </c>
      <c r="M464" s="63" t="s">
        <v>1220</v>
      </c>
      <c r="N464" s="63" t="s">
        <v>843</v>
      </c>
      <c r="O464" s="63" t="s">
        <v>1220</v>
      </c>
      <c r="P464" s="63" t="s">
        <v>843</v>
      </c>
      <c r="Q464" s="63">
        <v>1</v>
      </c>
      <c r="R464" s="63" t="s">
        <v>844</v>
      </c>
      <c r="S464" s="63" t="s">
        <v>523</v>
      </c>
      <c r="T464" s="63" t="s">
        <v>524</v>
      </c>
      <c r="U464" s="63" t="s">
        <v>525</v>
      </c>
      <c r="V464" s="63" t="s">
        <v>526</v>
      </c>
      <c r="W464" s="63" t="s">
        <v>544</v>
      </c>
      <c r="X464" s="63" t="s">
        <v>537</v>
      </c>
      <c r="Y464" s="63">
        <v>63415466</v>
      </c>
      <c r="Z464" s="63" t="s">
        <v>486</v>
      </c>
      <c r="AA464" s="63">
        <v>63415466</v>
      </c>
      <c r="AB464" s="64">
        <v>44149</v>
      </c>
      <c r="AC464" s="64">
        <v>44224</v>
      </c>
      <c r="AD464" s="64">
        <v>44239.995995370373</v>
      </c>
      <c r="AE464" s="63" t="s">
        <v>834</v>
      </c>
      <c r="AF464" s="63" t="s">
        <v>596</v>
      </c>
      <c r="AG464" s="63" t="s">
        <v>37</v>
      </c>
      <c r="AH464" s="64">
        <v>44256.730555555558</v>
      </c>
      <c r="AI464" s="64">
        <v>44256.729560185187</v>
      </c>
      <c r="AJ464" s="64" t="s">
        <v>486</v>
      </c>
      <c r="AK464" s="27"/>
      <c r="AL464" s="27"/>
      <c r="AM464" s="24" t="str">
        <f>IF(AG464="","",IFERROR(VLOOKUP($AG464,Listas!$C$1:$D$1000,2,0),"No existe"))</f>
        <v>ACTUACIONES</v>
      </c>
      <c r="AN464" s="3">
        <f>IF(OR(AH464="",AI464=""),0,NETWORKDAYS.INTL(AH464,AI464,1,Listas!$A$2:$A$19)-1)</f>
        <v>0</v>
      </c>
      <c r="AO464" s="16" t="str">
        <f>IF(OR(AM464="",AM464="No existe"),"No",IF(AN464&gt;=VLOOKUP(AM464,Tabla!$C$5:$I$23,7,0),"Si","No"))</f>
        <v>No</v>
      </c>
      <c r="AP464" s="3">
        <f>IF(OR(AM464="",AM464="No existe"),0,IF(AN464=0,0,IF(AN464&gt;=VLOOKUP(AM464,Tabla!$C$5:$I$23,7,0),AN464-VLOOKUP(AM464,Tabla!$C$5:$I$23,7,0),0)+1))</f>
        <v>0</v>
      </c>
      <c r="AQ464" s="4">
        <f t="shared" si="64"/>
        <v>0</v>
      </c>
      <c r="AR464" s="4">
        <f t="shared" si="65"/>
        <v>0</v>
      </c>
      <c r="AS464" s="4">
        <f t="shared" si="66"/>
        <v>0</v>
      </c>
      <c r="AT464" s="4">
        <f t="shared" si="67"/>
        <v>0</v>
      </c>
      <c r="AU464" s="4">
        <f t="shared" si="68"/>
        <v>0</v>
      </c>
      <c r="AV464" s="4">
        <f t="shared" si="69"/>
        <v>0</v>
      </c>
      <c r="AW464" s="4"/>
      <c r="AX464" s="4"/>
      <c r="AY464" s="4">
        <f t="shared" si="70"/>
        <v>0</v>
      </c>
      <c r="AZ464" s="5">
        <v>37080</v>
      </c>
      <c r="BA464" s="6">
        <f t="shared" si="71"/>
        <v>0</v>
      </c>
      <c r="BB464" s="3">
        <f>IF(OR(AM464="",AM464="No existe"),0,IF(AP464&lt;=VLOOKUP(AM464,Tabla!$C$5:$I$23,2,0),1,2))</f>
        <v>1</v>
      </c>
    </row>
    <row r="465" spans="1:54" ht="15.75" hidden="1">
      <c r="A465" s="13">
        <f t="shared" si="72"/>
        <v>460</v>
      </c>
      <c r="B465" s="62" t="s">
        <v>514</v>
      </c>
      <c r="C465" s="63" t="s">
        <v>869</v>
      </c>
      <c r="D465" s="63" t="s">
        <v>384</v>
      </c>
      <c r="E465" s="63" t="s">
        <v>870</v>
      </c>
      <c r="F465" s="63" t="s">
        <v>846</v>
      </c>
      <c r="G465" s="63">
        <v>69683</v>
      </c>
      <c r="H465" s="63" t="s">
        <v>486</v>
      </c>
      <c r="I465" s="63" t="s">
        <v>385</v>
      </c>
      <c r="J465" s="63" t="s">
        <v>537</v>
      </c>
      <c r="K465" s="63" t="s">
        <v>538</v>
      </c>
      <c r="L465" s="63" t="s">
        <v>846</v>
      </c>
      <c r="M465" s="63" t="s">
        <v>847</v>
      </c>
      <c r="N465" s="63" t="s">
        <v>848</v>
      </c>
      <c r="O465" s="63" t="s">
        <v>847</v>
      </c>
      <c r="P465" s="63" t="s">
        <v>848</v>
      </c>
      <c r="Q465" s="63">
        <v>1</v>
      </c>
      <c r="R465" s="63" t="s">
        <v>733</v>
      </c>
      <c r="S465" s="63" t="s">
        <v>523</v>
      </c>
      <c r="T465" s="63" t="s">
        <v>524</v>
      </c>
      <c r="U465" s="63" t="s">
        <v>525</v>
      </c>
      <c r="V465" s="63" t="s">
        <v>526</v>
      </c>
      <c r="W465" s="63" t="s">
        <v>527</v>
      </c>
      <c r="X465" s="63" t="s">
        <v>537</v>
      </c>
      <c r="Y465" s="63">
        <v>115576760</v>
      </c>
      <c r="Z465" s="63" t="s">
        <v>486</v>
      </c>
      <c r="AA465" s="63">
        <v>115576760</v>
      </c>
      <c r="AB465" s="64">
        <v>43895</v>
      </c>
      <c r="AC465" s="64">
        <v>44215</v>
      </c>
      <c r="AD465" s="64">
        <v>44243.397037037037</v>
      </c>
      <c r="AE465" s="63" t="s">
        <v>834</v>
      </c>
      <c r="AF465" s="63" t="s">
        <v>596</v>
      </c>
      <c r="AG465" s="63" t="s">
        <v>37</v>
      </c>
      <c r="AH465" s="64">
        <v>44256.728576388887</v>
      </c>
      <c r="AI465" s="64">
        <v>44256.728032407409</v>
      </c>
      <c r="AJ465" s="64" t="s">
        <v>486</v>
      </c>
      <c r="AK465" s="27"/>
      <c r="AL465" s="27"/>
      <c r="AM465" s="24" t="str">
        <f>IF(AG465="","",IFERROR(VLOOKUP($AG465,Listas!$C$1:$D$1000,2,0),"No existe"))</f>
        <v>ACTUACIONES</v>
      </c>
      <c r="AN465" s="3">
        <f>IF(OR(AH465="",AI465=""),0,NETWORKDAYS.INTL(AH465,AI465,1,Listas!$A$2:$A$19)-1)</f>
        <v>0</v>
      </c>
      <c r="AO465" s="16" t="str">
        <f>IF(OR(AM465="",AM465="No existe"),"No",IF(AN465&gt;=VLOOKUP(AM465,Tabla!$C$5:$I$23,7,0),"Si","No"))</f>
        <v>No</v>
      </c>
      <c r="AP465" s="3">
        <f>IF(OR(AM465="",AM465="No existe"),0,IF(AN465=0,0,IF(AN465&gt;=VLOOKUP(AM465,Tabla!$C$5:$I$23,7,0),AN465-VLOOKUP(AM465,Tabla!$C$5:$I$23,7,0),0)+1))</f>
        <v>0</v>
      </c>
      <c r="AQ465" s="4">
        <f t="shared" si="64"/>
        <v>0</v>
      </c>
      <c r="AR465" s="4">
        <f t="shared" si="65"/>
        <v>0</v>
      </c>
      <c r="AS465" s="4">
        <f t="shared" si="66"/>
        <v>0</v>
      </c>
      <c r="AT465" s="4">
        <f t="shared" si="67"/>
        <v>0</v>
      </c>
      <c r="AU465" s="4">
        <f t="shared" si="68"/>
        <v>0</v>
      </c>
      <c r="AV465" s="4">
        <f t="shared" si="69"/>
        <v>0</v>
      </c>
      <c r="AW465" s="4"/>
      <c r="AX465" s="4"/>
      <c r="AY465" s="4">
        <f t="shared" si="70"/>
        <v>0</v>
      </c>
      <c r="AZ465" s="5">
        <v>37080</v>
      </c>
      <c r="BA465" s="6">
        <f t="shared" si="71"/>
        <v>0</v>
      </c>
      <c r="BB465" s="3">
        <f>IF(OR(AM465="",AM465="No existe"),0,IF(AP465&lt;=VLOOKUP(AM465,Tabla!$C$5:$I$23,2,0),1,2))</f>
        <v>1</v>
      </c>
    </row>
    <row r="466" spans="1:54" ht="15.75" hidden="1">
      <c r="A466" s="13">
        <f t="shared" si="72"/>
        <v>461</v>
      </c>
      <c r="B466" s="62" t="s">
        <v>1342</v>
      </c>
      <c r="C466" s="63" t="s">
        <v>1343</v>
      </c>
      <c r="D466" s="63" t="s">
        <v>384</v>
      </c>
      <c r="E466" s="63" t="s">
        <v>1344</v>
      </c>
      <c r="F466" s="63" t="s">
        <v>1345</v>
      </c>
      <c r="G466" s="63">
        <v>31756</v>
      </c>
      <c r="H466" s="63" t="s">
        <v>486</v>
      </c>
      <c r="I466" s="63" t="s">
        <v>385</v>
      </c>
      <c r="J466" s="63" t="s">
        <v>530</v>
      </c>
      <c r="K466" s="63" t="s">
        <v>486</v>
      </c>
      <c r="L466" s="63" t="s">
        <v>1345</v>
      </c>
      <c r="M466" s="63" t="s">
        <v>531</v>
      </c>
      <c r="N466" s="63" t="s">
        <v>532</v>
      </c>
      <c r="O466" s="63" t="s">
        <v>1346</v>
      </c>
      <c r="P466" s="63" t="s">
        <v>1347</v>
      </c>
      <c r="Q466" s="63">
        <v>1</v>
      </c>
      <c r="R466" s="63" t="s">
        <v>672</v>
      </c>
      <c r="S466" s="63" t="s">
        <v>523</v>
      </c>
      <c r="T466" s="63" t="s">
        <v>524</v>
      </c>
      <c r="U466" s="63" t="s">
        <v>525</v>
      </c>
      <c r="V466" s="63" t="s">
        <v>526</v>
      </c>
      <c r="W466" s="63" t="s">
        <v>544</v>
      </c>
      <c r="X466" s="63" t="s">
        <v>530</v>
      </c>
      <c r="Y466" s="63">
        <v>1357703</v>
      </c>
      <c r="Z466" s="63">
        <v>0</v>
      </c>
      <c r="AA466" s="63">
        <v>1357703</v>
      </c>
      <c r="AB466" s="64">
        <v>43536</v>
      </c>
      <c r="AC466" s="64">
        <v>43546</v>
      </c>
      <c r="AD466" s="64">
        <v>43566.807650462964</v>
      </c>
      <c r="AE466" s="63" t="s">
        <v>728</v>
      </c>
      <c r="AF466" s="63" t="s">
        <v>689</v>
      </c>
      <c r="AG466" s="63" t="s">
        <v>107</v>
      </c>
      <c r="AH466" s="64">
        <v>44256.724803240744</v>
      </c>
      <c r="AI466" s="64">
        <v>44256.723645833335</v>
      </c>
      <c r="AJ466" s="64" t="s">
        <v>486</v>
      </c>
      <c r="AK466" s="27"/>
      <c r="AL466" s="27"/>
      <c r="AM466" s="24" t="str">
        <f>IF(AG466="","",IFERROR(VLOOKUP($AG466,Listas!$C$1:$D$1000,2,0),"No existe"))</f>
        <v>ACTUACIONES</v>
      </c>
      <c r="AN466" s="3">
        <f>IF(OR(AH466="",AI466=""),0,NETWORKDAYS.INTL(AH466,AI466,1,Listas!$A$2:$A$19)-1)</f>
        <v>0</v>
      </c>
      <c r="AO466" s="16" t="str">
        <f>IF(OR(AM466="",AM466="No existe"),"No",IF(AN466&gt;=VLOOKUP(AM466,Tabla!$C$5:$I$23,7,0),"Si","No"))</f>
        <v>No</v>
      </c>
      <c r="AP466" s="3">
        <f>IF(OR(AM466="",AM466="No existe"),0,IF(AN466=0,0,IF(AN466&gt;=VLOOKUP(AM466,Tabla!$C$5:$I$23,7,0),AN466-VLOOKUP(AM466,Tabla!$C$5:$I$23,7,0),0)+1))</f>
        <v>0</v>
      </c>
      <c r="AQ466" s="4">
        <f t="shared" si="64"/>
        <v>0</v>
      </c>
      <c r="AR466" s="4">
        <f t="shared" si="65"/>
        <v>0</v>
      </c>
      <c r="AS466" s="4">
        <f t="shared" si="66"/>
        <v>0</v>
      </c>
      <c r="AT466" s="4">
        <f t="shared" si="67"/>
        <v>0</v>
      </c>
      <c r="AU466" s="4">
        <f t="shared" si="68"/>
        <v>0</v>
      </c>
      <c r="AV466" s="4">
        <f t="shared" si="69"/>
        <v>0</v>
      </c>
      <c r="AW466" s="4"/>
      <c r="AX466" s="4"/>
      <c r="AY466" s="4">
        <f t="shared" si="70"/>
        <v>0</v>
      </c>
      <c r="AZ466" s="5">
        <v>37080</v>
      </c>
      <c r="BA466" s="6">
        <f t="shared" si="71"/>
        <v>0</v>
      </c>
      <c r="BB466" s="3">
        <f>IF(OR(AM466="",AM466="No existe"),0,IF(AP466&lt;=VLOOKUP(AM466,Tabla!$C$5:$I$23,2,0),1,2))</f>
        <v>1</v>
      </c>
    </row>
    <row r="467" spans="1:54" ht="15.75" hidden="1">
      <c r="A467" s="13">
        <f t="shared" si="72"/>
        <v>462</v>
      </c>
      <c r="B467" s="62" t="s">
        <v>413</v>
      </c>
      <c r="C467" s="63" t="s">
        <v>414</v>
      </c>
      <c r="D467" s="63" t="s">
        <v>385</v>
      </c>
      <c r="E467" s="63" t="s">
        <v>1501</v>
      </c>
      <c r="F467" s="63" t="s">
        <v>614</v>
      </c>
      <c r="G467" s="63">
        <v>12171</v>
      </c>
      <c r="H467" s="63" t="s">
        <v>486</v>
      </c>
      <c r="I467" s="63" t="s">
        <v>385</v>
      </c>
      <c r="J467" s="63" t="s">
        <v>542</v>
      </c>
      <c r="K467" s="63" t="s">
        <v>543</v>
      </c>
      <c r="L467" s="63" t="s">
        <v>614</v>
      </c>
      <c r="M467" s="63" t="s">
        <v>1502</v>
      </c>
      <c r="N467" s="63" t="s">
        <v>615</v>
      </c>
      <c r="O467" s="63" t="s">
        <v>1502</v>
      </c>
      <c r="P467" s="63" t="s">
        <v>615</v>
      </c>
      <c r="Q467" s="63">
        <v>1</v>
      </c>
      <c r="R467" s="63" t="s">
        <v>547</v>
      </c>
      <c r="S467" s="63" t="s">
        <v>523</v>
      </c>
      <c r="T467" s="63" t="s">
        <v>524</v>
      </c>
      <c r="U467" s="63" t="s">
        <v>525</v>
      </c>
      <c r="V467" s="63" t="s">
        <v>542</v>
      </c>
      <c r="W467" s="63" t="s">
        <v>544</v>
      </c>
      <c r="X467" s="63" t="s">
        <v>542</v>
      </c>
      <c r="Y467" s="63">
        <v>253192100</v>
      </c>
      <c r="Z467" s="63">
        <v>260825207</v>
      </c>
      <c r="AA467" s="63">
        <v>253192100</v>
      </c>
      <c r="AB467" s="64">
        <v>42072</v>
      </c>
      <c r="AC467" s="64">
        <v>42250</v>
      </c>
      <c r="AD467" s="64">
        <v>43440.837604166663</v>
      </c>
      <c r="AE467" s="63" t="s">
        <v>616</v>
      </c>
      <c r="AF467" s="63" t="s">
        <v>528</v>
      </c>
      <c r="AG467" s="63" t="s">
        <v>37</v>
      </c>
      <c r="AH467" s="64">
        <v>44256.715717592589</v>
      </c>
      <c r="AI467" s="64">
        <v>44256.714918981481</v>
      </c>
      <c r="AJ467" s="64" t="s">
        <v>486</v>
      </c>
      <c r="AK467" s="27"/>
      <c r="AL467" s="27"/>
      <c r="AM467" s="24" t="str">
        <f>IF(AG467="","",IFERROR(VLOOKUP($AG467,Listas!$C$1:$D$1000,2,0),"No existe"))</f>
        <v>ACTUACIONES</v>
      </c>
      <c r="AN467" s="3">
        <f>IF(OR(AH467="",AI467=""),0,NETWORKDAYS.INTL(AH467,AI467,1,Listas!$A$2:$A$19)-1)</f>
        <v>0</v>
      </c>
      <c r="AO467" s="16" t="str">
        <f>IF(OR(AM467="",AM467="No existe"),"No",IF(AN467&gt;=VLOOKUP(AM467,Tabla!$C$5:$I$23,7,0),"Si","No"))</f>
        <v>No</v>
      </c>
      <c r="AP467" s="3">
        <f>IF(OR(AM467="",AM467="No existe"),0,IF(AN467=0,0,IF(AN467&gt;=VLOOKUP(AM467,Tabla!$C$5:$I$23,7,0),AN467-VLOOKUP(AM467,Tabla!$C$5:$I$23,7,0),0)+1))</f>
        <v>0</v>
      </c>
      <c r="AQ467" s="4">
        <f t="shared" si="64"/>
        <v>0</v>
      </c>
      <c r="AR467" s="4">
        <f t="shared" si="65"/>
        <v>0</v>
      </c>
      <c r="AS467" s="4">
        <f t="shared" si="66"/>
        <v>0</v>
      </c>
      <c r="AT467" s="4">
        <f t="shared" si="67"/>
        <v>0</v>
      </c>
      <c r="AU467" s="4">
        <f t="shared" si="68"/>
        <v>0</v>
      </c>
      <c r="AV467" s="4">
        <f t="shared" si="69"/>
        <v>0</v>
      </c>
      <c r="AW467" s="4"/>
      <c r="AX467" s="4"/>
      <c r="AY467" s="4">
        <f t="shared" si="70"/>
        <v>0</v>
      </c>
      <c r="AZ467" s="5">
        <v>37080</v>
      </c>
      <c r="BA467" s="6">
        <f t="shared" si="71"/>
        <v>0</v>
      </c>
      <c r="BB467" s="3">
        <f>IF(OR(AM467="",AM467="No existe"),0,IF(AP467&lt;=VLOOKUP(AM467,Tabla!$C$5:$I$23,2,0),1,2))</f>
        <v>1</v>
      </c>
    </row>
    <row r="468" spans="1:54" ht="15.75" hidden="1">
      <c r="A468" s="13">
        <f t="shared" si="72"/>
        <v>463</v>
      </c>
      <c r="B468" s="62" t="s">
        <v>501</v>
      </c>
      <c r="C468" s="63" t="s">
        <v>502</v>
      </c>
      <c r="D468" s="63" t="s">
        <v>384</v>
      </c>
      <c r="E468" s="63" t="s">
        <v>1651</v>
      </c>
      <c r="F468" s="63" t="s">
        <v>808</v>
      </c>
      <c r="G468" s="63">
        <v>66737</v>
      </c>
      <c r="H468" s="63" t="s">
        <v>486</v>
      </c>
      <c r="I468" s="63" t="s">
        <v>385</v>
      </c>
      <c r="J468" s="63" t="s">
        <v>542</v>
      </c>
      <c r="K468" s="63" t="s">
        <v>543</v>
      </c>
      <c r="L468" s="63" t="s">
        <v>808</v>
      </c>
      <c r="M468" s="63" t="s">
        <v>1652</v>
      </c>
      <c r="N468" s="63" t="s">
        <v>809</v>
      </c>
      <c r="O468" s="63" t="s">
        <v>1653</v>
      </c>
      <c r="P468" s="63" t="s">
        <v>810</v>
      </c>
      <c r="Q468" s="63">
        <v>7</v>
      </c>
      <c r="R468" s="63" t="s">
        <v>733</v>
      </c>
      <c r="S468" s="63" t="s">
        <v>523</v>
      </c>
      <c r="T468" s="63" t="s">
        <v>524</v>
      </c>
      <c r="U468" s="63" t="s">
        <v>525</v>
      </c>
      <c r="V468" s="63" t="s">
        <v>542</v>
      </c>
      <c r="W468" s="63" t="s">
        <v>527</v>
      </c>
      <c r="X468" s="63" t="s">
        <v>542</v>
      </c>
      <c r="Y468" s="63">
        <v>199946794</v>
      </c>
      <c r="Z468" s="63" t="s">
        <v>486</v>
      </c>
      <c r="AA468" s="63">
        <v>199946794</v>
      </c>
      <c r="AB468" s="64">
        <v>41890</v>
      </c>
      <c r="AC468" s="64">
        <v>43363</v>
      </c>
      <c r="AD468" s="64">
        <v>44092.470706018517</v>
      </c>
      <c r="AE468" s="63" t="s">
        <v>811</v>
      </c>
      <c r="AF468" s="63" t="s">
        <v>596</v>
      </c>
      <c r="AG468" s="63" t="s">
        <v>652</v>
      </c>
      <c r="AH468" s="64">
        <v>44256.703090277777</v>
      </c>
      <c r="AI468" s="64">
        <v>44256.701620370368</v>
      </c>
      <c r="AJ468" s="64" t="s">
        <v>486</v>
      </c>
      <c r="AK468" s="27"/>
      <c r="AL468" s="27"/>
      <c r="AM468" s="24" t="str">
        <f>IF(AG468="","",IFERROR(VLOOKUP($AG468,Listas!$C$1:$D$1000,2,0),"No existe"))</f>
        <v>No existe</v>
      </c>
      <c r="AN468" s="3">
        <f>IF(OR(AH468="",AI468=""),0,NETWORKDAYS.INTL(AH468,AI468,1,Listas!$A$2:$A$19)-1)</f>
        <v>0</v>
      </c>
      <c r="AO468" s="16" t="str">
        <f>IF(OR(AM468="",AM468="No existe"),"No",IF(AN468&gt;=VLOOKUP(AM468,Tabla!$C$5:$I$23,7,0),"Si","No"))</f>
        <v>No</v>
      </c>
      <c r="AP468" s="3">
        <f>IF(OR(AM468="",AM468="No existe"),0,IF(AN468=0,0,IF(AN468&gt;=VLOOKUP(AM468,Tabla!$C$5:$I$23,7,0),AN468-VLOOKUP(AM468,Tabla!$C$5:$I$23,7,0),0)+1))</f>
        <v>0</v>
      </c>
      <c r="AQ468" s="4">
        <f t="shared" si="64"/>
        <v>0</v>
      </c>
      <c r="AR468" s="4">
        <f t="shared" si="65"/>
        <v>0</v>
      </c>
      <c r="AS468" s="4">
        <f t="shared" si="66"/>
        <v>0</v>
      </c>
      <c r="AT468" s="4">
        <f t="shared" si="67"/>
        <v>0</v>
      </c>
      <c r="AU468" s="4">
        <f t="shared" si="68"/>
        <v>0</v>
      </c>
      <c r="AV468" s="4">
        <f t="shared" si="69"/>
        <v>0</v>
      </c>
      <c r="AW468" s="4"/>
      <c r="AX468" s="4"/>
      <c r="AY468" s="4">
        <f t="shared" si="70"/>
        <v>0</v>
      </c>
      <c r="AZ468" s="5">
        <v>37080</v>
      </c>
      <c r="BA468" s="6">
        <f t="shared" si="71"/>
        <v>0</v>
      </c>
      <c r="BB468" s="3">
        <f>IF(OR(AM468="",AM468="No existe"),0,IF(AP468&lt;=VLOOKUP(AM468,Tabla!$C$5:$I$23,2,0),1,2))</f>
        <v>0</v>
      </c>
    </row>
    <row r="469" spans="1:54" ht="15.75" hidden="1">
      <c r="A469" s="13">
        <f t="shared" si="72"/>
        <v>464</v>
      </c>
      <c r="B469" s="62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4"/>
      <c r="AC469" s="64"/>
      <c r="AD469" s="64"/>
      <c r="AE469" s="63"/>
      <c r="AF469" s="63"/>
      <c r="AG469" s="63"/>
      <c r="AH469" s="64"/>
      <c r="AI469" s="64"/>
      <c r="AJ469" s="64"/>
      <c r="AK469" s="27"/>
      <c r="AL469" s="27"/>
      <c r="AM469" s="24" t="str">
        <f>IF(AG469="","",IFERROR(VLOOKUP($AG469,Listas!$C$1:$D$1000,2,0),"No existe"))</f>
        <v/>
      </c>
      <c r="AN469" s="3">
        <f>IF(OR(AH469="",AI469=""),0,NETWORKDAYS.INTL(AH469,AI469,1,Listas!$A$2:$A$19)-1)</f>
        <v>0</v>
      </c>
      <c r="AO469" s="16" t="str">
        <f>IF(OR(AM469="",AM469="No existe"),"No",IF(AN469&gt;=VLOOKUP(AM469,Tabla!$C$5:$I$23,7,0),"Si","No"))</f>
        <v>No</v>
      </c>
      <c r="AP469" s="3">
        <f>IF(OR(AM469="",AM469="No existe"),0,IF(AN469=0,0,IF(AN469&gt;=VLOOKUP(AM469,Tabla!$C$5:$I$23,7,0),AN469-VLOOKUP(AM469,Tabla!$C$5:$I$23,7,0),0)+1))</f>
        <v>0</v>
      </c>
      <c r="AQ469" s="4">
        <f t="shared" si="64"/>
        <v>0</v>
      </c>
      <c r="AR469" s="4">
        <f t="shared" si="65"/>
        <v>0</v>
      </c>
      <c r="AS469" s="4">
        <f t="shared" si="66"/>
        <v>0</v>
      </c>
      <c r="AT469" s="4">
        <f t="shared" si="67"/>
        <v>0</v>
      </c>
      <c r="AU469" s="4">
        <f t="shared" si="68"/>
        <v>0</v>
      </c>
      <c r="AV469" s="4">
        <f t="shared" si="69"/>
        <v>0</v>
      </c>
      <c r="AW469" s="4"/>
      <c r="AX469" s="4"/>
      <c r="AY469" s="4">
        <f t="shared" si="70"/>
        <v>0</v>
      </c>
      <c r="AZ469" s="5">
        <v>37080</v>
      </c>
      <c r="BA469" s="6">
        <f t="shared" si="71"/>
        <v>0</v>
      </c>
      <c r="BB469" s="3">
        <f>IF(OR(AM469="",AM469="No existe"),0,IF(AP469&lt;=VLOOKUP(AM469,Tabla!$C$5:$I$23,2,0),1,2))</f>
        <v>0</v>
      </c>
    </row>
    <row r="470" spans="1:54" ht="15.75" hidden="1">
      <c r="A470" s="13">
        <f t="shared" si="72"/>
        <v>465</v>
      </c>
      <c r="B470" s="62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4"/>
      <c r="AC470" s="64"/>
      <c r="AD470" s="64"/>
      <c r="AE470" s="63"/>
      <c r="AF470" s="63"/>
      <c r="AG470" s="63"/>
      <c r="AH470" s="64"/>
      <c r="AI470" s="64"/>
      <c r="AJ470" s="64"/>
      <c r="AK470" s="27"/>
      <c r="AL470" s="27"/>
      <c r="AM470" s="24" t="str">
        <f>IF(AG470="","",IFERROR(VLOOKUP($AG470,Listas!$C$1:$D$1000,2,0),"No existe"))</f>
        <v/>
      </c>
      <c r="AN470" s="3">
        <f>IF(OR(AH470="",AI470=""),0,NETWORKDAYS.INTL(AH470,AI470,1,Listas!$A$2:$A$19)-1)</f>
        <v>0</v>
      </c>
      <c r="AO470" s="16" t="str">
        <f>IF(OR(AM470="",AM470="No existe"),"No",IF(AN470&gt;=VLOOKUP(AM470,Tabla!$C$5:$I$23,7,0),"Si","No"))</f>
        <v>No</v>
      </c>
      <c r="AP470" s="3">
        <f>IF(OR(AM470="",AM470="No existe"),0,IF(AN470=0,0,IF(AN470&gt;=VLOOKUP(AM470,Tabla!$C$5:$I$23,7,0),AN470-VLOOKUP(AM470,Tabla!$C$5:$I$23,7,0),0)+1))</f>
        <v>0</v>
      </c>
      <c r="AQ470" s="4">
        <f t="shared" si="64"/>
        <v>0</v>
      </c>
      <c r="AR470" s="4">
        <f t="shared" si="65"/>
        <v>0</v>
      </c>
      <c r="AS470" s="4">
        <f t="shared" si="66"/>
        <v>0</v>
      </c>
      <c r="AT470" s="4">
        <f t="shared" si="67"/>
        <v>0</v>
      </c>
      <c r="AU470" s="4">
        <f t="shared" si="68"/>
        <v>0</v>
      </c>
      <c r="AV470" s="4">
        <f t="shared" si="69"/>
        <v>0</v>
      </c>
      <c r="AW470" s="4"/>
      <c r="AX470" s="4"/>
      <c r="AY470" s="4">
        <f t="shared" si="70"/>
        <v>0</v>
      </c>
      <c r="AZ470" s="5">
        <v>37080</v>
      </c>
      <c r="BA470" s="6">
        <f t="shared" si="71"/>
        <v>0</v>
      </c>
      <c r="BB470" s="3">
        <f>IF(OR(AM470="",AM470="No existe"),0,IF(AP470&lt;=VLOOKUP(AM470,Tabla!$C$5:$I$23,2,0),1,2))</f>
        <v>0</v>
      </c>
    </row>
    <row r="471" spans="1:54" ht="15.75" hidden="1">
      <c r="A471" s="13">
        <f t="shared" si="72"/>
        <v>466</v>
      </c>
      <c r="B471" s="62" t="s">
        <v>1509</v>
      </c>
      <c r="C471" s="63" t="s">
        <v>1510</v>
      </c>
      <c r="D471" s="63" t="s">
        <v>384</v>
      </c>
      <c r="E471" s="63" t="s">
        <v>1511</v>
      </c>
      <c r="F471" s="63" t="s">
        <v>1512</v>
      </c>
      <c r="G471" s="63">
        <v>21718</v>
      </c>
      <c r="H471" s="63" t="s">
        <v>486</v>
      </c>
      <c r="I471" s="63" t="s">
        <v>385</v>
      </c>
      <c r="J471" s="63" t="s">
        <v>542</v>
      </c>
      <c r="K471" s="63" t="s">
        <v>543</v>
      </c>
      <c r="L471" s="63" t="s">
        <v>1512</v>
      </c>
      <c r="M471" s="63" t="s">
        <v>1513</v>
      </c>
      <c r="N471" s="63" t="s">
        <v>1514</v>
      </c>
      <c r="O471" s="63" t="s">
        <v>1513</v>
      </c>
      <c r="P471" s="63" t="s">
        <v>1514</v>
      </c>
      <c r="Q471" s="63">
        <v>1</v>
      </c>
      <c r="R471" s="63" t="s">
        <v>657</v>
      </c>
      <c r="S471" s="63" t="s">
        <v>523</v>
      </c>
      <c r="T471" s="63" t="s">
        <v>524</v>
      </c>
      <c r="U471" s="63" t="s">
        <v>525</v>
      </c>
      <c r="V471" s="63" t="s">
        <v>542</v>
      </c>
      <c r="W471" s="63" t="s">
        <v>544</v>
      </c>
      <c r="X471" s="63" t="s">
        <v>542</v>
      </c>
      <c r="Y471" s="63">
        <v>10583952</v>
      </c>
      <c r="Z471" s="63">
        <v>10071305</v>
      </c>
      <c r="AA471" s="63">
        <v>10583952</v>
      </c>
      <c r="AB471" s="64">
        <v>43278</v>
      </c>
      <c r="AC471" s="64">
        <v>43299</v>
      </c>
      <c r="AD471" s="64">
        <v>43501.730196759258</v>
      </c>
      <c r="AE471" s="63" t="s">
        <v>1515</v>
      </c>
      <c r="AF471" s="63" t="s">
        <v>535</v>
      </c>
      <c r="AG471" s="63" t="s">
        <v>592</v>
      </c>
      <c r="AH471" s="64">
        <v>44256.368703703702</v>
      </c>
      <c r="AI471" s="64">
        <v>44256.36824074074</v>
      </c>
      <c r="AJ471" s="64" t="s">
        <v>486</v>
      </c>
      <c r="AK471" s="27"/>
      <c r="AL471" s="27"/>
      <c r="AM471" s="24" t="str">
        <f>IF(AG471="","",IFERROR(VLOOKUP($AG471,Listas!$C$1:$D$1000,2,0),"No existe"))</f>
        <v>No existe</v>
      </c>
      <c r="AN471" s="3">
        <f>IF(OR(AH471="",AI471=""),0,NETWORKDAYS.INTL(AH471,AI471,1,Listas!$A$2:$A$19)-1)</f>
        <v>0</v>
      </c>
      <c r="AO471" s="16" t="str">
        <f>IF(OR(AM471="",AM471="No existe"),"No",IF(AN471&gt;=VLOOKUP(AM471,Tabla!$C$5:$I$23,7,0),"Si","No"))</f>
        <v>No</v>
      </c>
      <c r="AP471" s="3">
        <f>IF(OR(AM471="",AM471="No existe"),0,IF(AN471=0,0,IF(AN471&gt;=VLOOKUP(AM471,Tabla!$C$5:$I$23,7,0),AN471-VLOOKUP(AM471,Tabla!$C$5:$I$23,7,0),0)+1))</f>
        <v>0</v>
      </c>
      <c r="AQ471" s="4">
        <f t="shared" si="64"/>
        <v>0</v>
      </c>
      <c r="AR471" s="4">
        <f t="shared" si="65"/>
        <v>0</v>
      </c>
      <c r="AS471" s="4">
        <f t="shared" si="66"/>
        <v>0</v>
      </c>
      <c r="AT471" s="4">
        <f t="shared" si="67"/>
        <v>0</v>
      </c>
      <c r="AU471" s="4">
        <f t="shared" si="68"/>
        <v>0</v>
      </c>
      <c r="AV471" s="4">
        <f t="shared" si="69"/>
        <v>0</v>
      </c>
      <c r="AW471" s="4"/>
      <c r="AX471" s="4"/>
      <c r="AY471" s="4">
        <f t="shared" si="70"/>
        <v>0</v>
      </c>
      <c r="AZ471" s="5">
        <v>37080</v>
      </c>
      <c r="BA471" s="6">
        <f t="shared" si="71"/>
        <v>0</v>
      </c>
      <c r="BB471" s="3">
        <f>IF(OR(AM471="",AM471="No existe"),0,IF(AP471&lt;=VLOOKUP(AM471,Tabla!$C$5:$I$23,2,0),1,2))</f>
        <v>0</v>
      </c>
    </row>
    <row r="472" spans="1:54" ht="15.75" hidden="1">
      <c r="A472" s="13">
        <f t="shared" si="72"/>
        <v>467</v>
      </c>
      <c r="B472" s="62" t="s">
        <v>1078</v>
      </c>
      <c r="C472" s="63" t="s">
        <v>486</v>
      </c>
      <c r="D472" s="63" t="s">
        <v>384</v>
      </c>
      <c r="E472" s="63" t="s">
        <v>1079</v>
      </c>
      <c r="F472" s="63" t="s">
        <v>1080</v>
      </c>
      <c r="G472" s="63">
        <v>69666</v>
      </c>
      <c r="H472" s="63" t="s">
        <v>486</v>
      </c>
      <c r="I472" s="63" t="s">
        <v>385</v>
      </c>
      <c r="J472" s="63" t="s">
        <v>542</v>
      </c>
      <c r="K472" s="63" t="s">
        <v>591</v>
      </c>
      <c r="L472" s="63" t="s">
        <v>1080</v>
      </c>
      <c r="M472" s="63" t="s">
        <v>1081</v>
      </c>
      <c r="N472" s="63" t="s">
        <v>1082</v>
      </c>
      <c r="O472" s="63" t="s">
        <v>1081</v>
      </c>
      <c r="P472" s="63" t="s">
        <v>1082</v>
      </c>
      <c r="Q472" s="63">
        <v>1</v>
      </c>
      <c r="R472" s="63" t="s">
        <v>1083</v>
      </c>
      <c r="S472" s="63" t="s">
        <v>523</v>
      </c>
      <c r="T472" s="63" t="s">
        <v>524</v>
      </c>
      <c r="U472" s="63" t="s">
        <v>525</v>
      </c>
      <c r="V472" s="63" t="s">
        <v>542</v>
      </c>
      <c r="W472" s="63" t="s">
        <v>544</v>
      </c>
      <c r="X472" s="63" t="s">
        <v>542</v>
      </c>
      <c r="Y472" s="63" t="s">
        <v>486</v>
      </c>
      <c r="Z472" s="63" t="s">
        <v>486</v>
      </c>
      <c r="AA472" s="63" t="s">
        <v>486</v>
      </c>
      <c r="AB472" s="64">
        <v>44102</v>
      </c>
      <c r="AC472" s="64">
        <v>44238</v>
      </c>
      <c r="AD472" s="64">
        <v>44242.594201388885</v>
      </c>
      <c r="AE472" s="63" t="s">
        <v>834</v>
      </c>
      <c r="AF472" s="63" t="s">
        <v>596</v>
      </c>
      <c r="AG472" s="63" t="s">
        <v>45</v>
      </c>
      <c r="AH472" s="64">
        <v>44253.879166666666</v>
      </c>
      <c r="AI472" s="64">
        <v>44256.878310185188</v>
      </c>
      <c r="AJ472" s="64" t="s">
        <v>486</v>
      </c>
      <c r="AK472" s="27"/>
      <c r="AL472" s="27"/>
      <c r="AM472" s="24" t="str">
        <f>IF(AG472="","",IFERROR(VLOOKUP($AG472,Listas!$C$1:$D$1000,2,0),"No existe"))</f>
        <v>ACTUACIONES</v>
      </c>
      <c r="AN472" s="3">
        <f>IF(OR(AH472="",AI472=""),0,NETWORKDAYS.INTL(AH472,AI472,1,Listas!$A$2:$A$19)-1)</f>
        <v>1</v>
      </c>
      <c r="AO472" s="16" t="str">
        <f>IF(OR(AM472="",AM472="No existe"),"No",IF(AN472&gt;=VLOOKUP(AM472,Tabla!$C$5:$I$23,7,0),"Si","No"))</f>
        <v>No</v>
      </c>
      <c r="AP472" s="3">
        <f>IF(OR(AM472="",AM472="No existe"),0,IF(AN472=0,0,IF(AN472&gt;=VLOOKUP(AM472,Tabla!$C$5:$I$23,7,0),AN472-VLOOKUP(AM472,Tabla!$C$5:$I$23,7,0),0)+1))</f>
        <v>1</v>
      </c>
      <c r="AQ472" s="4">
        <f t="shared" si="64"/>
        <v>0</v>
      </c>
      <c r="AR472" s="4">
        <f t="shared" si="65"/>
        <v>0</v>
      </c>
      <c r="AS472" s="4">
        <f t="shared" si="66"/>
        <v>0</v>
      </c>
      <c r="AT472" s="4">
        <f t="shared" si="67"/>
        <v>0</v>
      </c>
      <c r="AU472" s="4">
        <f t="shared" si="68"/>
        <v>0</v>
      </c>
      <c r="AV472" s="4">
        <f t="shared" si="69"/>
        <v>0</v>
      </c>
      <c r="AW472" s="4"/>
      <c r="AX472" s="4"/>
      <c r="AY472" s="4">
        <f t="shared" si="70"/>
        <v>0</v>
      </c>
      <c r="AZ472" s="5">
        <v>37080</v>
      </c>
      <c r="BA472" s="6">
        <f t="shared" si="71"/>
        <v>0</v>
      </c>
      <c r="BB472" s="3">
        <f>IF(OR(AM472="",AM472="No existe"),0,IF(AP472&lt;=VLOOKUP(AM472,Tabla!$C$5:$I$23,2,0),1,2))</f>
        <v>1</v>
      </c>
    </row>
    <row r="473" spans="1:54" ht="15.75" hidden="1">
      <c r="A473" s="13">
        <f t="shared" si="72"/>
        <v>468</v>
      </c>
      <c r="B473" s="62" t="s">
        <v>1703</v>
      </c>
      <c r="C473" s="63" t="s">
        <v>1704</v>
      </c>
      <c r="D473" s="63" t="s">
        <v>385</v>
      </c>
      <c r="E473" s="63" t="s">
        <v>1705</v>
      </c>
      <c r="F473" s="63" t="s">
        <v>1706</v>
      </c>
      <c r="G473" s="63">
        <v>11324</v>
      </c>
      <c r="H473" s="63" t="s">
        <v>486</v>
      </c>
      <c r="I473" s="63" t="s">
        <v>385</v>
      </c>
      <c r="J473" s="63" t="s">
        <v>537</v>
      </c>
      <c r="K473" s="63" t="s">
        <v>538</v>
      </c>
      <c r="L473" s="63" t="s">
        <v>1706</v>
      </c>
      <c r="M473" s="63" t="s">
        <v>1707</v>
      </c>
      <c r="N473" s="63" t="s">
        <v>1708</v>
      </c>
      <c r="O473" s="63" t="s">
        <v>1707</v>
      </c>
      <c r="P473" s="63" t="s">
        <v>1708</v>
      </c>
      <c r="Q473" s="63">
        <v>1</v>
      </c>
      <c r="R473" s="63" t="s">
        <v>540</v>
      </c>
      <c r="S473" s="63" t="s">
        <v>523</v>
      </c>
      <c r="T473" s="63" t="s">
        <v>524</v>
      </c>
      <c r="U473" s="63" t="s">
        <v>525</v>
      </c>
      <c r="V473" s="63" t="s">
        <v>526</v>
      </c>
      <c r="W473" s="63" t="s">
        <v>544</v>
      </c>
      <c r="X473" s="63" t="s">
        <v>537</v>
      </c>
      <c r="Y473" s="63">
        <v>48574272</v>
      </c>
      <c r="Z473" s="63">
        <v>45738113</v>
      </c>
      <c r="AA473" s="63">
        <v>48574272</v>
      </c>
      <c r="AB473" s="64">
        <v>43180</v>
      </c>
      <c r="AC473" s="64">
        <v>43193</v>
      </c>
      <c r="AD473" s="64">
        <v>43440.773831018516</v>
      </c>
      <c r="AE473" s="63" t="s">
        <v>1709</v>
      </c>
      <c r="AF473" s="63" t="s">
        <v>528</v>
      </c>
      <c r="AG473" s="63" t="s">
        <v>529</v>
      </c>
      <c r="AH473" s="64">
        <v>44253.876388888886</v>
      </c>
      <c r="AI473" s="64">
        <v>44256.875509259262</v>
      </c>
      <c r="AJ473" s="64" t="s">
        <v>486</v>
      </c>
      <c r="AK473" s="27"/>
      <c r="AL473" s="27"/>
      <c r="AM473" s="24" t="str">
        <f>IF(AG473="","",IFERROR(VLOOKUP($AG473,Listas!$C$1:$D$1000,2,0),"No existe"))</f>
        <v>No existe</v>
      </c>
      <c r="AN473" s="3">
        <f>IF(OR(AH473="",AI473=""),0,NETWORKDAYS.INTL(AH473,AI473,1,Listas!$A$2:$A$19)-1)</f>
        <v>1</v>
      </c>
      <c r="AO473" s="16" t="str">
        <f>IF(OR(AM473="",AM473="No existe"),"No",IF(AN473&gt;=VLOOKUP(AM473,Tabla!$C$5:$I$23,7,0),"Si","No"))</f>
        <v>No</v>
      </c>
      <c r="AP473" s="3">
        <f>IF(OR(AM473="",AM473="No existe"),0,IF(AN473=0,0,IF(AN473&gt;=VLOOKUP(AM473,Tabla!$C$5:$I$23,7,0),AN473-VLOOKUP(AM473,Tabla!$C$5:$I$23,7,0),0)+1))</f>
        <v>0</v>
      </c>
      <c r="AQ473" s="4">
        <f t="shared" si="64"/>
        <v>0</v>
      </c>
      <c r="AR473" s="4">
        <f t="shared" si="65"/>
        <v>0</v>
      </c>
      <c r="AS473" s="4">
        <f t="shared" si="66"/>
        <v>0</v>
      </c>
      <c r="AT473" s="4">
        <f t="shared" si="67"/>
        <v>0</v>
      </c>
      <c r="AU473" s="4">
        <f t="shared" si="68"/>
        <v>0</v>
      </c>
      <c r="AV473" s="4">
        <f t="shared" si="69"/>
        <v>0</v>
      </c>
      <c r="AW473" s="4"/>
      <c r="AX473" s="4"/>
      <c r="AY473" s="4">
        <f t="shared" si="70"/>
        <v>0</v>
      </c>
      <c r="AZ473" s="5">
        <v>37080</v>
      </c>
      <c r="BA473" s="6">
        <f t="shared" si="71"/>
        <v>0</v>
      </c>
      <c r="BB473" s="3">
        <f>IF(OR(AM473="",AM473="No existe"),0,IF(AP473&lt;=VLOOKUP(AM473,Tabla!$C$5:$I$23,2,0),1,2))</f>
        <v>0</v>
      </c>
    </row>
    <row r="474" spans="1:54" ht="15.75" hidden="1">
      <c r="A474" s="13">
        <f t="shared" si="72"/>
        <v>469</v>
      </c>
      <c r="B474" s="62" t="s">
        <v>1710</v>
      </c>
      <c r="C474" s="63" t="s">
        <v>1711</v>
      </c>
      <c r="D474" s="63" t="s">
        <v>384</v>
      </c>
      <c r="E474" s="63" t="s">
        <v>1712</v>
      </c>
      <c r="F474" s="63" t="s">
        <v>1713</v>
      </c>
      <c r="G474" s="63">
        <v>35499</v>
      </c>
      <c r="H474" s="63" t="s">
        <v>486</v>
      </c>
      <c r="I474" s="63" t="s">
        <v>385</v>
      </c>
      <c r="J474" s="63" t="s">
        <v>530</v>
      </c>
      <c r="K474" s="63" t="s">
        <v>486</v>
      </c>
      <c r="L474" s="63" t="s">
        <v>1713</v>
      </c>
      <c r="M474" s="63" t="s">
        <v>722</v>
      </c>
      <c r="N474" s="63" t="s">
        <v>723</v>
      </c>
      <c r="O474" s="63" t="s">
        <v>1714</v>
      </c>
      <c r="P474" s="63" t="s">
        <v>1715</v>
      </c>
      <c r="Q474" s="63">
        <v>1</v>
      </c>
      <c r="R474" s="63" t="s">
        <v>780</v>
      </c>
      <c r="S474" s="63" t="s">
        <v>523</v>
      </c>
      <c r="T474" s="63" t="s">
        <v>524</v>
      </c>
      <c r="U474" s="63" t="s">
        <v>525</v>
      </c>
      <c r="V474" s="63" t="s">
        <v>526</v>
      </c>
      <c r="W474" s="63" t="s">
        <v>544</v>
      </c>
      <c r="X474" s="63" t="s">
        <v>530</v>
      </c>
      <c r="Y474" s="63">
        <v>41962978</v>
      </c>
      <c r="Z474" s="63">
        <v>39635147</v>
      </c>
      <c r="AA474" s="63">
        <v>41962978</v>
      </c>
      <c r="AB474" s="64">
        <v>43437</v>
      </c>
      <c r="AC474" s="64">
        <v>43592</v>
      </c>
      <c r="AD474" s="64">
        <v>43689.460196759261</v>
      </c>
      <c r="AE474" s="63" t="s">
        <v>749</v>
      </c>
      <c r="AF474" s="63" t="s">
        <v>528</v>
      </c>
      <c r="AG474" s="63" t="s">
        <v>529</v>
      </c>
      <c r="AH474" s="64">
        <v>44253.870833333334</v>
      </c>
      <c r="AI474" s="64">
        <v>44256.869305555556</v>
      </c>
      <c r="AJ474" s="64" t="s">
        <v>486</v>
      </c>
      <c r="AK474" s="27"/>
      <c r="AL474" s="27"/>
      <c r="AM474" s="24" t="str">
        <f>IF(AG474="","",IFERROR(VLOOKUP($AG474,Listas!$C$1:$D$1000,2,0),"No existe"))</f>
        <v>No existe</v>
      </c>
      <c r="AN474" s="3">
        <f>IF(OR(AH474="",AI474=""),0,NETWORKDAYS.INTL(AH474,AI474,1,Listas!$A$2:$A$19)-1)</f>
        <v>1</v>
      </c>
      <c r="AO474" s="16" t="str">
        <f>IF(OR(AM474="",AM474="No existe"),"No",IF(AN474&gt;=VLOOKUP(AM474,Tabla!$C$5:$I$23,7,0),"Si","No"))</f>
        <v>No</v>
      </c>
      <c r="AP474" s="3">
        <f>IF(OR(AM474="",AM474="No existe"),0,IF(AN474=0,0,IF(AN474&gt;=VLOOKUP(AM474,Tabla!$C$5:$I$23,7,0),AN474-VLOOKUP(AM474,Tabla!$C$5:$I$23,7,0),0)+1))</f>
        <v>0</v>
      </c>
      <c r="AQ474" s="4">
        <f t="shared" si="64"/>
        <v>0</v>
      </c>
      <c r="AR474" s="4">
        <f t="shared" si="65"/>
        <v>0</v>
      </c>
      <c r="AS474" s="4">
        <f t="shared" si="66"/>
        <v>0</v>
      </c>
      <c r="AT474" s="4">
        <f t="shared" si="67"/>
        <v>0</v>
      </c>
      <c r="AU474" s="4">
        <f t="shared" si="68"/>
        <v>0</v>
      </c>
      <c r="AV474" s="4">
        <f t="shared" si="69"/>
        <v>0</v>
      </c>
      <c r="AW474" s="4"/>
      <c r="AX474" s="4"/>
      <c r="AY474" s="4">
        <f t="shared" si="70"/>
        <v>0</v>
      </c>
      <c r="AZ474" s="5">
        <v>37080</v>
      </c>
      <c r="BA474" s="6">
        <f t="shared" si="71"/>
        <v>0</v>
      </c>
      <c r="BB474" s="3">
        <f>IF(OR(AM474="",AM474="No existe"),0,IF(AP474&lt;=VLOOKUP(AM474,Tabla!$C$5:$I$23,2,0),1,2))</f>
        <v>0</v>
      </c>
    </row>
    <row r="475" spans="1:54" ht="15.75" hidden="1">
      <c r="A475" s="13">
        <f t="shared" si="72"/>
        <v>470</v>
      </c>
      <c r="B475" s="62" t="s">
        <v>495</v>
      </c>
      <c r="C475" s="63" t="s">
        <v>496</v>
      </c>
      <c r="D475" s="63" t="s">
        <v>384</v>
      </c>
      <c r="E475" s="63" t="s">
        <v>1148</v>
      </c>
      <c r="F475" s="63" t="s">
        <v>793</v>
      </c>
      <c r="G475" s="63">
        <v>52128</v>
      </c>
      <c r="H475" s="63" t="s">
        <v>486</v>
      </c>
      <c r="I475" s="63" t="s">
        <v>385</v>
      </c>
      <c r="J475" s="63" t="s">
        <v>530</v>
      </c>
      <c r="K475" s="63" t="s">
        <v>486</v>
      </c>
      <c r="L475" s="63" t="s">
        <v>793</v>
      </c>
      <c r="M475" s="63" t="s">
        <v>794</v>
      </c>
      <c r="N475" s="63" t="s">
        <v>795</v>
      </c>
      <c r="O475" s="63" t="s">
        <v>1149</v>
      </c>
      <c r="P475" s="63" t="s">
        <v>796</v>
      </c>
      <c r="Q475" s="63">
        <v>1</v>
      </c>
      <c r="R475" s="63" t="s">
        <v>780</v>
      </c>
      <c r="S475" s="63" t="s">
        <v>523</v>
      </c>
      <c r="T475" s="63" t="s">
        <v>524</v>
      </c>
      <c r="U475" s="63" t="s">
        <v>525</v>
      </c>
      <c r="V475" s="63" t="s">
        <v>526</v>
      </c>
      <c r="W475" s="63" t="s">
        <v>544</v>
      </c>
      <c r="X475" s="63" t="s">
        <v>530</v>
      </c>
      <c r="Y475" s="63">
        <v>34971604</v>
      </c>
      <c r="Z475" s="63" t="s">
        <v>486</v>
      </c>
      <c r="AA475" s="63">
        <v>34971604</v>
      </c>
      <c r="AB475" s="64">
        <v>43854</v>
      </c>
      <c r="AC475" s="64">
        <v>43889</v>
      </c>
      <c r="AD475" s="64">
        <v>44020.756712962961</v>
      </c>
      <c r="AE475" s="63" t="s">
        <v>797</v>
      </c>
      <c r="AF475" s="63" t="s">
        <v>535</v>
      </c>
      <c r="AG475" s="63" t="s">
        <v>529</v>
      </c>
      <c r="AH475" s="64">
        <v>44253.867361111108</v>
      </c>
      <c r="AI475" s="64">
        <v>44256.866018518522</v>
      </c>
      <c r="AJ475" s="64" t="s">
        <v>486</v>
      </c>
      <c r="AK475" s="27"/>
      <c r="AL475" s="27"/>
      <c r="AM475" s="24" t="str">
        <f>IF(AG475="","",IFERROR(VLOOKUP($AG475,Listas!$C$1:$D$1000,2,0),"No existe"))</f>
        <v>No existe</v>
      </c>
      <c r="AN475" s="3">
        <f>IF(OR(AH475="",AI475=""),0,NETWORKDAYS.INTL(AH475,AI475,1,Listas!$A$2:$A$19)-1)</f>
        <v>1</v>
      </c>
      <c r="AO475" s="16" t="str">
        <f>IF(OR(AM475="",AM475="No existe"),"No",IF(AN475&gt;=VLOOKUP(AM475,Tabla!$C$5:$I$23,7,0),"Si","No"))</f>
        <v>No</v>
      </c>
      <c r="AP475" s="3">
        <f>IF(OR(AM475="",AM475="No existe"),0,IF(AN475=0,0,IF(AN475&gt;=VLOOKUP(AM475,Tabla!$C$5:$I$23,7,0),AN475-VLOOKUP(AM475,Tabla!$C$5:$I$23,7,0),0)+1))</f>
        <v>0</v>
      </c>
      <c r="AQ475" s="4">
        <f t="shared" si="64"/>
        <v>0</v>
      </c>
      <c r="AR475" s="4">
        <f t="shared" si="65"/>
        <v>0</v>
      </c>
      <c r="AS475" s="4">
        <f t="shared" si="66"/>
        <v>0</v>
      </c>
      <c r="AT475" s="4">
        <f t="shared" si="67"/>
        <v>0</v>
      </c>
      <c r="AU475" s="4">
        <f t="shared" si="68"/>
        <v>0</v>
      </c>
      <c r="AV475" s="4">
        <f t="shared" si="69"/>
        <v>0</v>
      </c>
      <c r="AW475" s="4"/>
      <c r="AX475" s="4"/>
      <c r="AY475" s="4">
        <f t="shared" si="70"/>
        <v>0</v>
      </c>
      <c r="AZ475" s="5">
        <v>37080</v>
      </c>
      <c r="BA475" s="6">
        <f t="shared" si="71"/>
        <v>0</v>
      </c>
      <c r="BB475" s="3">
        <f>IF(OR(AM475="",AM475="No existe"),0,IF(AP475&lt;=VLOOKUP(AM475,Tabla!$C$5:$I$23,2,0),1,2))</f>
        <v>0</v>
      </c>
    </row>
    <row r="476" spans="1:54" ht="15.75" hidden="1">
      <c r="A476" s="13">
        <f t="shared" si="72"/>
        <v>471</v>
      </c>
      <c r="B476" s="62" t="s">
        <v>1716</v>
      </c>
      <c r="C476" s="63" t="s">
        <v>1717</v>
      </c>
      <c r="D476" s="63" t="s">
        <v>384</v>
      </c>
      <c r="E476" s="63" t="s">
        <v>1718</v>
      </c>
      <c r="F476" s="63" t="s">
        <v>1719</v>
      </c>
      <c r="G476" s="63">
        <v>31703</v>
      </c>
      <c r="H476" s="63" t="s">
        <v>486</v>
      </c>
      <c r="I476" s="63" t="s">
        <v>385</v>
      </c>
      <c r="J476" s="63" t="s">
        <v>537</v>
      </c>
      <c r="K476" s="63" t="s">
        <v>538</v>
      </c>
      <c r="L476" s="63" t="s">
        <v>1719</v>
      </c>
      <c r="M476" s="63" t="s">
        <v>1720</v>
      </c>
      <c r="N476" s="63" t="s">
        <v>1721</v>
      </c>
      <c r="O476" s="63" t="s">
        <v>1720</v>
      </c>
      <c r="P476" s="63" t="s">
        <v>1721</v>
      </c>
      <c r="Q476" s="63">
        <v>1</v>
      </c>
      <c r="R476" s="63" t="s">
        <v>540</v>
      </c>
      <c r="S476" s="63" t="s">
        <v>523</v>
      </c>
      <c r="T476" s="63" t="s">
        <v>524</v>
      </c>
      <c r="U476" s="63" t="s">
        <v>525</v>
      </c>
      <c r="V476" s="63" t="s">
        <v>526</v>
      </c>
      <c r="W476" s="63" t="s">
        <v>544</v>
      </c>
      <c r="X476" s="63" t="s">
        <v>537</v>
      </c>
      <c r="Y476" s="63">
        <v>96651427</v>
      </c>
      <c r="Z476" s="63">
        <v>92568660</v>
      </c>
      <c r="AA476" s="63">
        <v>96651427</v>
      </c>
      <c r="AB476" s="64">
        <v>43395</v>
      </c>
      <c r="AC476" s="64">
        <v>43515</v>
      </c>
      <c r="AD476" s="64">
        <v>43566.565347222226</v>
      </c>
      <c r="AE476" s="63" t="s">
        <v>717</v>
      </c>
      <c r="AF476" s="63" t="s">
        <v>528</v>
      </c>
      <c r="AG476" s="63" t="s">
        <v>529</v>
      </c>
      <c r="AH476" s="64">
        <v>44253.865277777775</v>
      </c>
      <c r="AI476" s="64">
        <v>44256.863900462966</v>
      </c>
      <c r="AJ476" s="64" t="s">
        <v>486</v>
      </c>
      <c r="AK476" s="27"/>
      <c r="AL476" s="27"/>
      <c r="AM476" s="24" t="str">
        <f>IF(AG476="","",IFERROR(VLOOKUP($AG476,Listas!$C$1:$D$1000,2,0),"No existe"))</f>
        <v>No existe</v>
      </c>
      <c r="AN476" s="3">
        <f>IF(OR(AH476="",AI476=""),0,NETWORKDAYS.INTL(AH476,AI476,1,Listas!$A$2:$A$19)-1)</f>
        <v>1</v>
      </c>
      <c r="AO476" s="16" t="str">
        <f>IF(OR(AM476="",AM476="No existe"),"No",IF(AN476&gt;=VLOOKUP(AM476,Tabla!$C$5:$I$23,7,0),"Si","No"))</f>
        <v>No</v>
      </c>
      <c r="AP476" s="3">
        <f>IF(OR(AM476="",AM476="No existe"),0,IF(AN476=0,0,IF(AN476&gt;=VLOOKUP(AM476,Tabla!$C$5:$I$23,7,0),AN476-VLOOKUP(AM476,Tabla!$C$5:$I$23,7,0),0)+1))</f>
        <v>0</v>
      </c>
      <c r="AQ476" s="4">
        <f t="shared" si="64"/>
        <v>0</v>
      </c>
      <c r="AR476" s="4">
        <f t="shared" si="65"/>
        <v>0</v>
      </c>
      <c r="AS476" s="4">
        <f t="shared" si="66"/>
        <v>0</v>
      </c>
      <c r="AT476" s="4">
        <f t="shared" si="67"/>
        <v>0</v>
      </c>
      <c r="AU476" s="4">
        <f t="shared" si="68"/>
        <v>0</v>
      </c>
      <c r="AV476" s="4">
        <f t="shared" si="69"/>
        <v>0</v>
      </c>
      <c r="AW476" s="4"/>
      <c r="AX476" s="4"/>
      <c r="AY476" s="4">
        <f t="shared" si="70"/>
        <v>0</v>
      </c>
      <c r="AZ476" s="5">
        <v>37080</v>
      </c>
      <c r="BA476" s="6">
        <f t="shared" si="71"/>
        <v>0</v>
      </c>
      <c r="BB476" s="3">
        <f>IF(OR(AM476="",AM476="No existe"),0,IF(AP476&lt;=VLOOKUP(AM476,Tabla!$C$5:$I$23,2,0),1,2))</f>
        <v>0</v>
      </c>
    </row>
    <row r="477" spans="1:54" ht="15.75" hidden="1">
      <c r="A477" s="13">
        <f t="shared" si="72"/>
        <v>472</v>
      </c>
      <c r="B477" s="62" t="s">
        <v>1593</v>
      </c>
      <c r="C477" s="63" t="s">
        <v>1594</v>
      </c>
      <c r="D477" s="63" t="s">
        <v>384</v>
      </c>
      <c r="E477" s="63" t="s">
        <v>1595</v>
      </c>
      <c r="F477" s="63" t="s">
        <v>1596</v>
      </c>
      <c r="G477" s="63">
        <v>12278</v>
      </c>
      <c r="H477" s="63" t="s">
        <v>486</v>
      </c>
      <c r="I477" s="63" t="s">
        <v>385</v>
      </c>
      <c r="J477" s="63" t="s">
        <v>610</v>
      </c>
      <c r="K477" s="63" t="s">
        <v>611</v>
      </c>
      <c r="L477" s="63" t="s">
        <v>1596</v>
      </c>
      <c r="M477" s="63" t="s">
        <v>1597</v>
      </c>
      <c r="N477" s="63" t="s">
        <v>1598</v>
      </c>
      <c r="O477" s="63" t="s">
        <v>1597</v>
      </c>
      <c r="P477" s="63" t="s">
        <v>1598</v>
      </c>
      <c r="Q477" s="63">
        <v>1</v>
      </c>
      <c r="R477" s="63" t="s">
        <v>540</v>
      </c>
      <c r="S477" s="63" t="s">
        <v>523</v>
      </c>
      <c r="T477" s="63" t="s">
        <v>524</v>
      </c>
      <c r="U477" s="63" t="s">
        <v>525</v>
      </c>
      <c r="V477" s="63" t="s">
        <v>526</v>
      </c>
      <c r="W477" s="63" t="s">
        <v>544</v>
      </c>
      <c r="X477" s="63" t="s">
        <v>610</v>
      </c>
      <c r="Y477" s="63">
        <v>122865908</v>
      </c>
      <c r="Z477" s="63">
        <v>0</v>
      </c>
      <c r="AA477" s="63">
        <v>122865908</v>
      </c>
      <c r="AB477" s="64">
        <v>42654</v>
      </c>
      <c r="AC477" s="64">
        <v>42793</v>
      </c>
      <c r="AD477" s="64">
        <v>43440.845590277779</v>
      </c>
      <c r="AE477" s="63" t="s">
        <v>1599</v>
      </c>
      <c r="AF477" s="63" t="s">
        <v>528</v>
      </c>
      <c r="AG477" s="63" t="s">
        <v>529</v>
      </c>
      <c r="AH477" s="64">
        <v>44253.855555555558</v>
      </c>
      <c r="AI477" s="64">
        <v>44256.854664351849</v>
      </c>
      <c r="AJ477" s="64" t="s">
        <v>486</v>
      </c>
      <c r="AK477" s="27"/>
      <c r="AL477" s="27"/>
      <c r="AM477" s="24" t="str">
        <f>IF(AG477="","",IFERROR(VLOOKUP($AG477,Listas!$C$1:$D$1000,2,0),"No existe"))</f>
        <v>No existe</v>
      </c>
      <c r="AN477" s="3">
        <f>IF(OR(AH477="",AI477=""),0,NETWORKDAYS.INTL(AH477,AI477,1,Listas!$A$2:$A$19)-1)</f>
        <v>1</v>
      </c>
      <c r="AO477" s="16" t="str">
        <f>IF(OR(AM477="",AM477="No existe"),"No",IF(AN477&gt;=VLOOKUP(AM477,Tabla!$C$5:$I$23,7,0),"Si","No"))</f>
        <v>No</v>
      </c>
      <c r="AP477" s="3">
        <f>IF(OR(AM477="",AM477="No existe"),0,IF(AN477=0,0,IF(AN477&gt;=VLOOKUP(AM477,Tabla!$C$5:$I$23,7,0),AN477-VLOOKUP(AM477,Tabla!$C$5:$I$23,7,0),0)+1))</f>
        <v>0</v>
      </c>
      <c r="AQ477" s="4">
        <f t="shared" si="64"/>
        <v>0</v>
      </c>
      <c r="AR477" s="4">
        <f t="shared" si="65"/>
        <v>0</v>
      </c>
      <c r="AS477" s="4">
        <f t="shared" si="66"/>
        <v>0</v>
      </c>
      <c r="AT477" s="4">
        <f t="shared" si="67"/>
        <v>0</v>
      </c>
      <c r="AU477" s="4">
        <f t="shared" si="68"/>
        <v>0</v>
      </c>
      <c r="AV477" s="4">
        <f t="shared" si="69"/>
        <v>0</v>
      </c>
      <c r="AW477" s="4"/>
      <c r="AX477" s="4"/>
      <c r="AY477" s="4">
        <f t="shared" si="70"/>
        <v>0</v>
      </c>
      <c r="AZ477" s="5">
        <v>37080</v>
      </c>
      <c r="BA477" s="6">
        <f t="shared" si="71"/>
        <v>0</v>
      </c>
      <c r="BB477" s="3">
        <f>IF(OR(AM477="",AM477="No existe"),0,IF(AP477&lt;=VLOOKUP(AM477,Tabla!$C$5:$I$23,2,0),1,2))</f>
        <v>0</v>
      </c>
    </row>
    <row r="478" spans="1:54" ht="15.75" hidden="1">
      <c r="A478" s="13">
        <f t="shared" si="72"/>
        <v>473</v>
      </c>
      <c r="B478" s="62" t="s">
        <v>1587</v>
      </c>
      <c r="C478" s="63" t="s">
        <v>1588</v>
      </c>
      <c r="D478" s="63" t="s">
        <v>384</v>
      </c>
      <c r="E478" s="63" t="s">
        <v>1589</v>
      </c>
      <c r="F478" s="63" t="s">
        <v>1590</v>
      </c>
      <c r="G478" s="63">
        <v>3541</v>
      </c>
      <c r="H478" s="63" t="s">
        <v>486</v>
      </c>
      <c r="I478" s="63" t="s">
        <v>385</v>
      </c>
      <c r="J478" s="63" t="s">
        <v>549</v>
      </c>
      <c r="K478" s="63" t="s">
        <v>550</v>
      </c>
      <c r="L478" s="63" t="s">
        <v>1590</v>
      </c>
      <c r="M478" s="63" t="s">
        <v>1591</v>
      </c>
      <c r="N478" s="63" t="s">
        <v>1592</v>
      </c>
      <c r="O478" s="63" t="s">
        <v>1591</v>
      </c>
      <c r="P478" s="63" t="s">
        <v>1592</v>
      </c>
      <c r="Q478" s="63">
        <v>1</v>
      </c>
      <c r="R478" s="63" t="s">
        <v>547</v>
      </c>
      <c r="S478" s="63" t="s">
        <v>523</v>
      </c>
      <c r="T478" s="63" t="s">
        <v>524</v>
      </c>
      <c r="U478" s="63" t="s">
        <v>525</v>
      </c>
      <c r="V478" s="63" t="s">
        <v>526</v>
      </c>
      <c r="W478" s="63" t="s">
        <v>544</v>
      </c>
      <c r="X478" s="63" t="s">
        <v>549</v>
      </c>
      <c r="Y478" s="63">
        <v>12187270</v>
      </c>
      <c r="Z478" s="63">
        <v>0</v>
      </c>
      <c r="AA478" s="63">
        <v>12187270</v>
      </c>
      <c r="AB478" s="64">
        <v>41759</v>
      </c>
      <c r="AC478" s="64">
        <v>42044</v>
      </c>
      <c r="AD478" s="64">
        <v>43436.19017361111</v>
      </c>
      <c r="AE478" s="63" t="s">
        <v>545</v>
      </c>
      <c r="AF478" s="63" t="s">
        <v>528</v>
      </c>
      <c r="AG478" s="63" t="s">
        <v>548</v>
      </c>
      <c r="AH478" s="64">
        <v>44253.852777777778</v>
      </c>
      <c r="AI478" s="64">
        <v>44256.85193287037</v>
      </c>
      <c r="AJ478" s="64" t="s">
        <v>486</v>
      </c>
      <c r="AK478" s="27"/>
      <c r="AL478" s="27"/>
      <c r="AM478" s="24" t="str">
        <f>IF(AG478="","",IFERROR(VLOOKUP($AG478,Listas!$C$1:$D$1000,2,0),"No existe"))</f>
        <v>No existe</v>
      </c>
      <c r="AN478" s="3">
        <f>IF(OR(AH478="",AI478=""),0,NETWORKDAYS.INTL(AH478,AI478,1,Listas!$A$2:$A$19)-1)</f>
        <v>1</v>
      </c>
      <c r="AO478" s="16" t="str">
        <f>IF(OR(AM478="",AM478="No existe"),"No",IF(AN478&gt;=VLOOKUP(AM478,Tabla!$C$5:$I$23,7,0),"Si","No"))</f>
        <v>No</v>
      </c>
      <c r="AP478" s="3">
        <f>IF(OR(AM478="",AM478="No existe"),0,IF(AN478=0,0,IF(AN478&gt;=VLOOKUP(AM478,Tabla!$C$5:$I$23,7,0),AN478-VLOOKUP(AM478,Tabla!$C$5:$I$23,7,0),0)+1))</f>
        <v>0</v>
      </c>
      <c r="AQ478" s="4">
        <f t="shared" si="64"/>
        <v>0</v>
      </c>
      <c r="AR478" s="4">
        <f t="shared" si="65"/>
        <v>0</v>
      </c>
      <c r="AS478" s="4">
        <f t="shared" si="66"/>
        <v>0</v>
      </c>
      <c r="AT478" s="4">
        <f t="shared" si="67"/>
        <v>0</v>
      </c>
      <c r="AU478" s="4">
        <f t="shared" si="68"/>
        <v>0</v>
      </c>
      <c r="AV478" s="4">
        <f t="shared" si="69"/>
        <v>0</v>
      </c>
      <c r="AW478" s="4"/>
      <c r="AX478" s="4"/>
      <c r="AY478" s="4">
        <f t="shared" si="70"/>
        <v>0</v>
      </c>
      <c r="AZ478" s="5">
        <v>37080</v>
      </c>
      <c r="BA478" s="6">
        <f t="shared" si="71"/>
        <v>0</v>
      </c>
      <c r="BB478" s="3">
        <f>IF(OR(AM478="",AM478="No existe"),0,IF(AP478&lt;=VLOOKUP(AM478,Tabla!$C$5:$I$23,2,0),1,2))</f>
        <v>0</v>
      </c>
    </row>
    <row r="479" spans="1:54" ht="15.75" hidden="1">
      <c r="A479" s="13">
        <f t="shared" si="72"/>
        <v>474</v>
      </c>
      <c r="B479" s="62" t="s">
        <v>515</v>
      </c>
      <c r="C479" s="63" t="s">
        <v>1154</v>
      </c>
      <c r="D479" s="63" t="s">
        <v>384</v>
      </c>
      <c r="E479" s="63" t="s">
        <v>1155</v>
      </c>
      <c r="F479" s="63" t="s">
        <v>849</v>
      </c>
      <c r="G479" s="63">
        <v>69693</v>
      </c>
      <c r="H479" s="63" t="s">
        <v>486</v>
      </c>
      <c r="I479" s="63" t="s">
        <v>385</v>
      </c>
      <c r="J479" s="63" t="s">
        <v>530</v>
      </c>
      <c r="K479" s="63" t="s">
        <v>816</v>
      </c>
      <c r="L479" s="63" t="s">
        <v>849</v>
      </c>
      <c r="M479" s="63" t="s">
        <v>825</v>
      </c>
      <c r="N479" s="63" t="s">
        <v>826</v>
      </c>
      <c r="O479" s="63" t="s">
        <v>850</v>
      </c>
      <c r="P479" s="63" t="s">
        <v>851</v>
      </c>
      <c r="Q479" s="63">
        <v>1</v>
      </c>
      <c r="R479" s="63" t="s">
        <v>780</v>
      </c>
      <c r="S479" s="63" t="s">
        <v>523</v>
      </c>
      <c r="T479" s="63" t="s">
        <v>524</v>
      </c>
      <c r="U479" s="63" t="s">
        <v>525</v>
      </c>
      <c r="V479" s="63" t="s">
        <v>526</v>
      </c>
      <c r="W479" s="63" t="s">
        <v>544</v>
      </c>
      <c r="X479" s="63" t="s">
        <v>530</v>
      </c>
      <c r="Y479" s="63">
        <v>51354692</v>
      </c>
      <c r="Z479" s="63" t="s">
        <v>486</v>
      </c>
      <c r="AA479" s="63">
        <v>51354692</v>
      </c>
      <c r="AB479" s="64">
        <v>44036</v>
      </c>
      <c r="AC479" s="64">
        <v>44218</v>
      </c>
      <c r="AD479" s="64">
        <v>44243.512025462966</v>
      </c>
      <c r="AE479" s="63" t="s">
        <v>834</v>
      </c>
      <c r="AF479" s="63" t="s">
        <v>596</v>
      </c>
      <c r="AG479" s="63" t="s">
        <v>529</v>
      </c>
      <c r="AH479" s="64">
        <v>44253.845833333333</v>
      </c>
      <c r="AI479" s="64">
        <v>44256.844722222224</v>
      </c>
      <c r="AJ479" s="64" t="s">
        <v>486</v>
      </c>
      <c r="AK479" s="27"/>
      <c r="AL479" s="27"/>
      <c r="AM479" s="24" t="str">
        <f>IF(AG479="","",IFERROR(VLOOKUP($AG479,Listas!$C$1:$D$1000,2,0),"No existe"))</f>
        <v>No existe</v>
      </c>
      <c r="AN479" s="3">
        <f>IF(OR(AH479="",AI479=""),0,NETWORKDAYS.INTL(AH479,AI479,1,Listas!$A$2:$A$19)-1)</f>
        <v>1</v>
      </c>
      <c r="AO479" s="16" t="str">
        <f>IF(OR(AM479="",AM479="No existe"),"No",IF(AN479&gt;=VLOOKUP(AM479,Tabla!$C$5:$I$23,7,0),"Si","No"))</f>
        <v>No</v>
      </c>
      <c r="AP479" s="3">
        <f>IF(OR(AM479="",AM479="No existe"),0,IF(AN479=0,0,IF(AN479&gt;=VLOOKUP(AM479,Tabla!$C$5:$I$23,7,0),AN479-VLOOKUP(AM479,Tabla!$C$5:$I$23,7,0),0)+1))</f>
        <v>0</v>
      </c>
      <c r="AQ479" s="4">
        <f t="shared" si="64"/>
        <v>0</v>
      </c>
      <c r="AR479" s="4">
        <f t="shared" si="65"/>
        <v>0</v>
      </c>
      <c r="AS479" s="4">
        <f t="shared" si="66"/>
        <v>0</v>
      </c>
      <c r="AT479" s="4">
        <f t="shared" si="67"/>
        <v>0</v>
      </c>
      <c r="AU479" s="4">
        <f t="shared" si="68"/>
        <v>0</v>
      </c>
      <c r="AV479" s="4">
        <f t="shared" si="69"/>
        <v>0</v>
      </c>
      <c r="AW479" s="4"/>
      <c r="AX479" s="4"/>
      <c r="AY479" s="4">
        <f t="shared" si="70"/>
        <v>0</v>
      </c>
      <c r="AZ479" s="5">
        <v>37080</v>
      </c>
      <c r="BA479" s="6">
        <f t="shared" si="71"/>
        <v>0</v>
      </c>
      <c r="BB479" s="3">
        <f>IF(OR(AM479="",AM479="No existe"),0,IF(AP479&lt;=VLOOKUP(AM479,Tabla!$C$5:$I$23,2,0),1,2))</f>
        <v>0</v>
      </c>
    </row>
    <row r="480" spans="1:54" ht="15.75" hidden="1">
      <c r="A480" s="13">
        <f t="shared" si="72"/>
        <v>475</v>
      </c>
      <c r="B480" s="62" t="s">
        <v>1163</v>
      </c>
      <c r="C480" s="63" t="s">
        <v>1164</v>
      </c>
      <c r="D480" s="63" t="s">
        <v>385</v>
      </c>
      <c r="E480" s="63" t="s">
        <v>1165</v>
      </c>
      <c r="F480" s="63" t="s">
        <v>1166</v>
      </c>
      <c r="G480" s="63">
        <v>12400</v>
      </c>
      <c r="H480" s="63" t="s">
        <v>486</v>
      </c>
      <c r="I480" s="63" t="s">
        <v>385</v>
      </c>
      <c r="J480" s="63" t="s">
        <v>637</v>
      </c>
      <c r="K480" s="63" t="s">
        <v>638</v>
      </c>
      <c r="L480" s="63" t="s">
        <v>1166</v>
      </c>
      <c r="M480" s="63" t="s">
        <v>1167</v>
      </c>
      <c r="N480" s="63" t="s">
        <v>1168</v>
      </c>
      <c r="O480" s="63" t="s">
        <v>1167</v>
      </c>
      <c r="P480" s="63" t="s">
        <v>1168</v>
      </c>
      <c r="Q480" s="63">
        <v>1</v>
      </c>
      <c r="R480" s="63" t="s">
        <v>1169</v>
      </c>
      <c r="S480" s="63" t="s">
        <v>523</v>
      </c>
      <c r="T480" s="63" t="s">
        <v>524</v>
      </c>
      <c r="U480" s="63" t="s">
        <v>525</v>
      </c>
      <c r="V480" s="63" t="s">
        <v>526</v>
      </c>
      <c r="W480" s="63" t="s">
        <v>544</v>
      </c>
      <c r="X480" s="63" t="s">
        <v>637</v>
      </c>
      <c r="Y480" s="63">
        <v>10709339</v>
      </c>
      <c r="Z480" s="63">
        <v>0</v>
      </c>
      <c r="AA480" s="63">
        <v>10709339</v>
      </c>
      <c r="AB480" s="64">
        <v>42773</v>
      </c>
      <c r="AC480" s="64">
        <v>42894</v>
      </c>
      <c r="AD480" s="64">
        <v>43440.854733796295</v>
      </c>
      <c r="AE480" s="63" t="s">
        <v>671</v>
      </c>
      <c r="AF480" s="63" t="s">
        <v>535</v>
      </c>
      <c r="AG480" s="63" t="s">
        <v>529</v>
      </c>
      <c r="AH480" s="64">
        <v>44253.821666666663</v>
      </c>
      <c r="AI480" s="64">
        <v>44253.820289351854</v>
      </c>
      <c r="AJ480" s="64" t="s">
        <v>486</v>
      </c>
      <c r="AK480" s="27"/>
      <c r="AL480" s="27"/>
      <c r="AM480" s="24" t="str">
        <f>IF(AG480="","",IFERROR(VLOOKUP($AG480,Listas!$C$1:$D$1000,2,0),"No existe"))</f>
        <v>No existe</v>
      </c>
      <c r="AN480" s="3">
        <f>IF(OR(AH480="",AI480=""),0,NETWORKDAYS.INTL(AH480,AI480,1,Listas!$A$2:$A$19)-1)</f>
        <v>0</v>
      </c>
      <c r="AO480" s="16" t="str">
        <f>IF(OR(AM480="",AM480="No existe"),"No",IF(AN480&gt;=VLOOKUP(AM480,Tabla!$C$5:$I$23,7,0),"Si","No"))</f>
        <v>No</v>
      </c>
      <c r="AP480" s="3">
        <f>IF(OR(AM480="",AM480="No existe"),0,IF(AN480=0,0,IF(AN480&gt;=VLOOKUP(AM480,Tabla!$C$5:$I$23,7,0),AN480-VLOOKUP(AM480,Tabla!$C$5:$I$23,7,0),0)+1))</f>
        <v>0</v>
      </c>
      <c r="AQ480" s="4">
        <f t="shared" si="64"/>
        <v>0</v>
      </c>
      <c r="AR480" s="4">
        <f t="shared" si="65"/>
        <v>0</v>
      </c>
      <c r="AS480" s="4">
        <f t="shared" si="66"/>
        <v>0</v>
      </c>
      <c r="AT480" s="4">
        <f t="shared" si="67"/>
        <v>0</v>
      </c>
      <c r="AU480" s="4">
        <f t="shared" si="68"/>
        <v>0</v>
      </c>
      <c r="AV480" s="4">
        <f t="shared" si="69"/>
        <v>0</v>
      </c>
      <c r="AW480" s="4"/>
      <c r="AX480" s="4"/>
      <c r="AY480" s="4">
        <f t="shared" si="70"/>
        <v>0</v>
      </c>
      <c r="AZ480" s="5">
        <v>37080</v>
      </c>
      <c r="BA480" s="6">
        <f t="shared" si="71"/>
        <v>0</v>
      </c>
      <c r="BB480" s="3">
        <f>IF(OR(AM480="",AM480="No existe"),0,IF(AP480&lt;=VLOOKUP(AM480,Tabla!$C$5:$I$23,2,0),1,2))</f>
        <v>0</v>
      </c>
    </row>
    <row r="481" spans="1:54" ht="15.75" hidden="1">
      <c r="A481" s="13">
        <f t="shared" si="72"/>
        <v>476</v>
      </c>
      <c r="B481" s="62" t="s">
        <v>476</v>
      </c>
      <c r="C481" s="63" t="s">
        <v>477</v>
      </c>
      <c r="D481" s="63" t="s">
        <v>384</v>
      </c>
      <c r="E481" s="63" t="s">
        <v>1578</v>
      </c>
      <c r="F481" s="63" t="s">
        <v>750</v>
      </c>
      <c r="G481" s="63">
        <v>35418</v>
      </c>
      <c r="H481" s="63" t="s">
        <v>486</v>
      </c>
      <c r="I481" s="63" t="s">
        <v>751</v>
      </c>
      <c r="J481" s="63" t="s">
        <v>752</v>
      </c>
      <c r="K481" s="63" t="s">
        <v>486</v>
      </c>
      <c r="L481" s="63" t="s">
        <v>750</v>
      </c>
      <c r="M481" s="63" t="s">
        <v>1579</v>
      </c>
      <c r="N481" s="63" t="s">
        <v>753</v>
      </c>
      <c r="O481" s="63" t="s">
        <v>1579</v>
      </c>
      <c r="P481" s="63" t="s">
        <v>753</v>
      </c>
      <c r="Q481" s="63">
        <v>1</v>
      </c>
      <c r="R481" s="63" t="s">
        <v>634</v>
      </c>
      <c r="S481" s="63" t="s">
        <v>523</v>
      </c>
      <c r="T481" s="63" t="s">
        <v>524</v>
      </c>
      <c r="U481" s="63" t="s">
        <v>525</v>
      </c>
      <c r="V481" s="63" t="s">
        <v>565</v>
      </c>
      <c r="W481" s="63" t="s">
        <v>566</v>
      </c>
      <c r="X481" s="63" t="s">
        <v>752</v>
      </c>
      <c r="Y481" s="63">
        <v>17390436</v>
      </c>
      <c r="Z481" s="63">
        <v>0</v>
      </c>
      <c r="AA481" s="63">
        <v>17390436</v>
      </c>
      <c r="AB481" s="64">
        <v>43622</v>
      </c>
      <c r="AC481" s="64">
        <v>43655</v>
      </c>
      <c r="AD481" s="64">
        <v>43683.36614583333</v>
      </c>
      <c r="AE481" s="63" t="s">
        <v>749</v>
      </c>
      <c r="AF481" s="63" t="s">
        <v>528</v>
      </c>
      <c r="AG481" s="63" t="s">
        <v>43</v>
      </c>
      <c r="AH481" s="64">
        <v>44253.812141203707</v>
      </c>
      <c r="AI481" s="64">
        <v>44253.810960648145</v>
      </c>
      <c r="AJ481" s="64" t="s">
        <v>486</v>
      </c>
      <c r="AK481" s="27"/>
      <c r="AL481" s="27"/>
      <c r="AM481" s="24" t="str">
        <f>IF(AG481="","",IFERROR(VLOOKUP($AG481,Listas!$C$1:$D$1000,2,0),"No existe"))</f>
        <v>ACTUACIONES</v>
      </c>
      <c r="AN481" s="3">
        <f>IF(OR(AH481="",AI481=""),0,NETWORKDAYS.INTL(AH481,AI481,1,Listas!$A$2:$A$19)-1)</f>
        <v>0</v>
      </c>
      <c r="AO481" s="16" t="str">
        <f>IF(OR(AM481="",AM481="No existe"),"No",IF(AN481&gt;=VLOOKUP(AM481,Tabla!$C$5:$I$23,7,0),"Si","No"))</f>
        <v>No</v>
      </c>
      <c r="AP481" s="3">
        <f>IF(OR(AM481="",AM481="No existe"),0,IF(AN481=0,0,IF(AN481&gt;=VLOOKUP(AM481,Tabla!$C$5:$I$23,7,0),AN481-VLOOKUP(AM481,Tabla!$C$5:$I$23,7,0),0)+1))</f>
        <v>0</v>
      </c>
      <c r="AQ481" s="4">
        <f t="shared" si="64"/>
        <v>0</v>
      </c>
      <c r="AR481" s="4">
        <f t="shared" si="65"/>
        <v>0</v>
      </c>
      <c r="AS481" s="4">
        <f t="shared" si="66"/>
        <v>0</v>
      </c>
      <c r="AT481" s="4">
        <f t="shared" si="67"/>
        <v>0</v>
      </c>
      <c r="AU481" s="4">
        <f t="shared" si="68"/>
        <v>0</v>
      </c>
      <c r="AV481" s="4">
        <f t="shared" si="69"/>
        <v>0</v>
      </c>
      <c r="AW481" s="4"/>
      <c r="AX481" s="4"/>
      <c r="AY481" s="4">
        <f t="shared" si="70"/>
        <v>0</v>
      </c>
      <c r="AZ481" s="5">
        <v>37080</v>
      </c>
      <c r="BA481" s="6">
        <f t="shared" si="71"/>
        <v>0</v>
      </c>
      <c r="BB481" s="3">
        <f>IF(OR(AM481="",AM481="No existe"),0,IF(AP481&lt;=VLOOKUP(AM481,Tabla!$C$5:$I$23,2,0),1,2))</f>
        <v>1</v>
      </c>
    </row>
    <row r="482" spans="1:54" ht="15.75" hidden="1">
      <c r="A482" s="13">
        <f t="shared" si="72"/>
        <v>477</v>
      </c>
      <c r="B482" s="62" t="s">
        <v>1360</v>
      </c>
      <c r="C482" s="63" t="s">
        <v>1361</v>
      </c>
      <c r="D482" s="63" t="s">
        <v>385</v>
      </c>
      <c r="E482" s="63" t="s">
        <v>1362</v>
      </c>
      <c r="F482" s="63" t="s">
        <v>1363</v>
      </c>
      <c r="G482" s="63">
        <v>12516</v>
      </c>
      <c r="H482" s="63" t="s">
        <v>486</v>
      </c>
      <c r="I482" s="63" t="s">
        <v>385</v>
      </c>
      <c r="J482" s="63" t="s">
        <v>577</v>
      </c>
      <c r="K482" s="63" t="s">
        <v>578</v>
      </c>
      <c r="L482" s="63" t="s">
        <v>1363</v>
      </c>
      <c r="M482" s="63" t="s">
        <v>1364</v>
      </c>
      <c r="N482" s="63" t="s">
        <v>1365</v>
      </c>
      <c r="O482" s="63" t="s">
        <v>1366</v>
      </c>
      <c r="P482" s="63" t="s">
        <v>1367</v>
      </c>
      <c r="Q482" s="63">
        <v>1</v>
      </c>
      <c r="R482" s="63" t="s">
        <v>1368</v>
      </c>
      <c r="S482" s="63" t="s">
        <v>523</v>
      </c>
      <c r="T482" s="63" t="s">
        <v>524</v>
      </c>
      <c r="U482" s="63" t="s">
        <v>525</v>
      </c>
      <c r="V482" s="63" t="s">
        <v>526</v>
      </c>
      <c r="W482" s="63" t="s">
        <v>544</v>
      </c>
      <c r="X482" s="63" t="s">
        <v>577</v>
      </c>
      <c r="Y482" s="63">
        <v>25810182</v>
      </c>
      <c r="Z482" s="63">
        <v>24662830</v>
      </c>
      <c r="AA482" s="63">
        <v>25810182</v>
      </c>
      <c r="AB482" s="64">
        <v>43181</v>
      </c>
      <c r="AC482" s="64">
        <v>43223</v>
      </c>
      <c r="AD482" s="64">
        <v>43440.863530092596</v>
      </c>
      <c r="AE482" s="63" t="s">
        <v>701</v>
      </c>
      <c r="AF482" s="63" t="s">
        <v>596</v>
      </c>
      <c r="AG482" s="63" t="s">
        <v>140</v>
      </c>
      <c r="AH482" s="64">
        <v>44253.802118055559</v>
      </c>
      <c r="AI482" s="64">
        <v>44253.800682870373</v>
      </c>
      <c r="AJ482" s="64" t="s">
        <v>486</v>
      </c>
      <c r="AK482" s="27"/>
      <c r="AL482" s="27"/>
      <c r="AM482" s="24" t="str">
        <f>IF(AG482="","",IFERROR(VLOOKUP($AG482,Listas!$C$1:$D$1000,2,0),"No existe"))</f>
        <v>ACTUACIONES</v>
      </c>
      <c r="AN482" s="3">
        <f>IF(OR(AH482="",AI482=""),0,NETWORKDAYS.INTL(AH482,AI482,1,Listas!$A$2:$A$19)-1)</f>
        <v>0</v>
      </c>
      <c r="AO482" s="16" t="str">
        <f>IF(OR(AM482="",AM482="No existe"),"No",IF(AN482&gt;=VLOOKUP(AM482,Tabla!$C$5:$I$23,7,0),"Si","No"))</f>
        <v>No</v>
      </c>
      <c r="AP482" s="3">
        <f>IF(OR(AM482="",AM482="No existe"),0,IF(AN482=0,0,IF(AN482&gt;=VLOOKUP(AM482,Tabla!$C$5:$I$23,7,0),AN482-VLOOKUP(AM482,Tabla!$C$5:$I$23,7,0),0)+1))</f>
        <v>0</v>
      </c>
      <c r="AQ482" s="4">
        <f t="shared" si="64"/>
        <v>0</v>
      </c>
      <c r="AR482" s="4">
        <f t="shared" si="65"/>
        <v>0</v>
      </c>
      <c r="AS482" s="4">
        <f t="shared" si="66"/>
        <v>0</v>
      </c>
      <c r="AT482" s="4">
        <f t="shared" si="67"/>
        <v>0</v>
      </c>
      <c r="AU482" s="4">
        <f t="shared" si="68"/>
        <v>0</v>
      </c>
      <c r="AV482" s="4">
        <f t="shared" si="69"/>
        <v>0</v>
      </c>
      <c r="AW482" s="4"/>
      <c r="AX482" s="4"/>
      <c r="AY482" s="4">
        <f t="shared" si="70"/>
        <v>0</v>
      </c>
      <c r="AZ482" s="5">
        <v>37080</v>
      </c>
      <c r="BA482" s="6">
        <f t="shared" si="71"/>
        <v>0</v>
      </c>
      <c r="BB482" s="3">
        <f>IF(OR(AM482="",AM482="No existe"),0,IF(AP482&lt;=VLOOKUP(AM482,Tabla!$C$5:$I$23,2,0),1,2))</f>
        <v>1</v>
      </c>
    </row>
    <row r="483" spans="1:54" ht="15.75" hidden="1">
      <c r="A483" s="13">
        <f t="shared" si="72"/>
        <v>478</v>
      </c>
      <c r="B483" s="62" t="s">
        <v>1572</v>
      </c>
      <c r="C483" s="63" t="s">
        <v>1573</v>
      </c>
      <c r="D483" s="63" t="s">
        <v>384</v>
      </c>
      <c r="E483" s="63" t="s">
        <v>1574</v>
      </c>
      <c r="F483" s="63" t="s">
        <v>1575</v>
      </c>
      <c r="G483" s="63">
        <v>12423</v>
      </c>
      <c r="H483" s="63" t="s">
        <v>486</v>
      </c>
      <c r="I483" s="63" t="s">
        <v>385</v>
      </c>
      <c r="J483" s="63" t="s">
        <v>542</v>
      </c>
      <c r="K483" s="63" t="s">
        <v>543</v>
      </c>
      <c r="L483" s="63" t="s">
        <v>1575</v>
      </c>
      <c r="M483" s="63" t="s">
        <v>1576</v>
      </c>
      <c r="N483" s="63" t="s">
        <v>1577</v>
      </c>
      <c r="O483" s="63" t="s">
        <v>1576</v>
      </c>
      <c r="P483" s="63" t="s">
        <v>1577</v>
      </c>
      <c r="Q483" s="63">
        <v>1</v>
      </c>
      <c r="R483" s="63" t="s">
        <v>1077</v>
      </c>
      <c r="S483" s="63" t="s">
        <v>523</v>
      </c>
      <c r="T483" s="63" t="s">
        <v>524</v>
      </c>
      <c r="U483" s="63" t="s">
        <v>525</v>
      </c>
      <c r="V483" s="63" t="s">
        <v>542</v>
      </c>
      <c r="W483" s="63" t="s">
        <v>544</v>
      </c>
      <c r="X483" s="63" t="s">
        <v>542</v>
      </c>
      <c r="Y483" s="63">
        <v>5984657</v>
      </c>
      <c r="Z483" s="63">
        <v>5643246</v>
      </c>
      <c r="AA483" s="63">
        <v>5984657</v>
      </c>
      <c r="AB483" s="64">
        <v>42697</v>
      </c>
      <c r="AC483" s="64">
        <v>42971</v>
      </c>
      <c r="AD483" s="64">
        <v>43440.856539351851</v>
      </c>
      <c r="AE483" s="63" t="s">
        <v>671</v>
      </c>
      <c r="AF483" s="63" t="s">
        <v>535</v>
      </c>
      <c r="AG483" s="63" t="s">
        <v>529</v>
      </c>
      <c r="AH483" s="64">
        <v>44253.796527777777</v>
      </c>
      <c r="AI483" s="64">
        <v>44256.795219907406</v>
      </c>
      <c r="AJ483" s="64" t="s">
        <v>486</v>
      </c>
      <c r="AK483" s="27"/>
      <c r="AL483" s="27"/>
      <c r="AM483" s="24" t="str">
        <f>IF(AG483="","",IFERROR(VLOOKUP($AG483,Listas!$C$1:$D$1000,2,0),"No existe"))</f>
        <v>No existe</v>
      </c>
      <c r="AN483" s="3">
        <f>IF(OR(AH483="",AI483=""),0,NETWORKDAYS.INTL(AH483,AI483,1,Listas!$A$2:$A$19)-1)</f>
        <v>1</v>
      </c>
      <c r="AO483" s="16" t="str">
        <f>IF(OR(AM483="",AM483="No existe"),"No",IF(AN483&gt;=VLOOKUP(AM483,Tabla!$C$5:$I$23,7,0),"Si","No"))</f>
        <v>No</v>
      </c>
      <c r="AP483" s="3">
        <f>IF(OR(AM483="",AM483="No existe"),0,IF(AN483=0,0,IF(AN483&gt;=VLOOKUP(AM483,Tabla!$C$5:$I$23,7,0),AN483-VLOOKUP(AM483,Tabla!$C$5:$I$23,7,0),0)+1))</f>
        <v>0</v>
      </c>
      <c r="AQ483" s="4">
        <f t="shared" si="64"/>
        <v>0</v>
      </c>
      <c r="AR483" s="4">
        <f t="shared" si="65"/>
        <v>0</v>
      </c>
      <c r="AS483" s="4">
        <f t="shared" si="66"/>
        <v>0</v>
      </c>
      <c r="AT483" s="4">
        <f t="shared" si="67"/>
        <v>0</v>
      </c>
      <c r="AU483" s="4">
        <f t="shared" si="68"/>
        <v>0</v>
      </c>
      <c r="AV483" s="4">
        <f t="shared" si="69"/>
        <v>0</v>
      </c>
      <c r="AW483" s="4"/>
      <c r="AX483" s="4"/>
      <c r="AY483" s="4">
        <f t="shared" si="70"/>
        <v>0</v>
      </c>
      <c r="AZ483" s="5">
        <v>37080</v>
      </c>
      <c r="BA483" s="6">
        <f t="shared" si="71"/>
        <v>0</v>
      </c>
      <c r="BB483" s="3">
        <f>IF(OR(AM483="",AM483="No existe"),0,IF(AP483&lt;=VLOOKUP(AM483,Tabla!$C$5:$I$23,2,0),1,2))</f>
        <v>0</v>
      </c>
    </row>
    <row r="484" spans="1:54" ht="15.75" hidden="1">
      <c r="A484" s="13">
        <f t="shared" si="72"/>
        <v>479</v>
      </c>
      <c r="B484" s="62" t="s">
        <v>1679</v>
      </c>
      <c r="C484" s="63" t="s">
        <v>1680</v>
      </c>
      <c r="D484" s="63" t="s">
        <v>384</v>
      </c>
      <c r="E484" s="63" t="s">
        <v>1681</v>
      </c>
      <c r="F484" s="63" t="s">
        <v>1682</v>
      </c>
      <c r="G484" s="63">
        <v>3622</v>
      </c>
      <c r="H484" s="63" t="s">
        <v>486</v>
      </c>
      <c r="I484" s="63" t="s">
        <v>385</v>
      </c>
      <c r="J484" s="63" t="s">
        <v>542</v>
      </c>
      <c r="K484" s="63" t="s">
        <v>543</v>
      </c>
      <c r="L484" s="63" t="s">
        <v>1682</v>
      </c>
      <c r="M484" s="63" t="s">
        <v>1683</v>
      </c>
      <c r="N484" s="63" t="s">
        <v>1684</v>
      </c>
      <c r="O484" s="63" t="s">
        <v>1683</v>
      </c>
      <c r="P484" s="63" t="s">
        <v>1684</v>
      </c>
      <c r="Q484" s="63">
        <v>1</v>
      </c>
      <c r="R484" s="63" t="s">
        <v>547</v>
      </c>
      <c r="S484" s="63" t="s">
        <v>523</v>
      </c>
      <c r="T484" s="63" t="s">
        <v>524</v>
      </c>
      <c r="U484" s="63" t="s">
        <v>525</v>
      </c>
      <c r="V484" s="63" t="s">
        <v>542</v>
      </c>
      <c r="W484" s="63" t="s">
        <v>544</v>
      </c>
      <c r="X484" s="63" t="s">
        <v>542</v>
      </c>
      <c r="Y484" s="63">
        <v>26526418</v>
      </c>
      <c r="Z484" s="63">
        <v>27835150</v>
      </c>
      <c r="AA484" s="63">
        <v>26526418</v>
      </c>
      <c r="AB484" s="64">
        <v>42061</v>
      </c>
      <c r="AC484" s="64">
        <v>42160</v>
      </c>
      <c r="AD484" s="64">
        <v>43436.203217592592</v>
      </c>
      <c r="AE484" s="63" t="s">
        <v>545</v>
      </c>
      <c r="AF484" s="63" t="s">
        <v>535</v>
      </c>
      <c r="AG484" s="63" t="s">
        <v>37</v>
      </c>
      <c r="AH484" s="64">
        <v>44253.791655092595</v>
      </c>
      <c r="AI484" s="64">
        <v>44253.790277777778</v>
      </c>
      <c r="AJ484" s="64" t="s">
        <v>486</v>
      </c>
      <c r="AK484" s="27"/>
      <c r="AL484" s="27"/>
      <c r="AM484" s="24" t="str">
        <f>IF(AG484="","",IFERROR(VLOOKUP($AG484,Listas!$C$1:$D$1000,2,0),"No existe"))</f>
        <v>ACTUACIONES</v>
      </c>
      <c r="AN484" s="3">
        <f>IF(OR(AH484="",AI484=""),0,NETWORKDAYS.INTL(AH484,AI484,1,Listas!$A$2:$A$19)-1)</f>
        <v>0</v>
      </c>
      <c r="AO484" s="16" t="str">
        <f>IF(OR(AM484="",AM484="No existe"),"No",IF(AN484&gt;=VLOOKUP(AM484,Tabla!$C$5:$I$23,7,0),"Si","No"))</f>
        <v>No</v>
      </c>
      <c r="AP484" s="3">
        <f>IF(OR(AM484="",AM484="No existe"),0,IF(AN484=0,0,IF(AN484&gt;=VLOOKUP(AM484,Tabla!$C$5:$I$23,7,0),AN484-VLOOKUP(AM484,Tabla!$C$5:$I$23,7,0),0)+1))</f>
        <v>0</v>
      </c>
      <c r="AQ484" s="4">
        <f t="shared" si="64"/>
        <v>0</v>
      </c>
      <c r="AR484" s="4">
        <f t="shared" si="65"/>
        <v>0</v>
      </c>
      <c r="AS484" s="4">
        <f t="shared" si="66"/>
        <v>0</v>
      </c>
      <c r="AT484" s="4">
        <f t="shared" si="67"/>
        <v>0</v>
      </c>
      <c r="AU484" s="4">
        <f t="shared" si="68"/>
        <v>0</v>
      </c>
      <c r="AV484" s="4">
        <f t="shared" si="69"/>
        <v>0</v>
      </c>
      <c r="AW484" s="4"/>
      <c r="AX484" s="4"/>
      <c r="AY484" s="4">
        <f t="shared" si="70"/>
        <v>0</v>
      </c>
      <c r="AZ484" s="5">
        <v>37080</v>
      </c>
      <c r="BA484" s="6">
        <f t="shared" si="71"/>
        <v>0</v>
      </c>
      <c r="BB484" s="3">
        <f>IF(OR(AM484="",AM484="No existe"),0,IF(AP484&lt;=VLOOKUP(AM484,Tabla!$C$5:$I$23,2,0),1,2))</f>
        <v>1</v>
      </c>
    </row>
    <row r="485" spans="1:54" ht="15.75" hidden="1">
      <c r="A485" s="13">
        <f t="shared" si="72"/>
        <v>480</v>
      </c>
      <c r="B485" s="62" t="s">
        <v>497</v>
      </c>
      <c r="C485" s="63" t="s">
        <v>498</v>
      </c>
      <c r="D485" s="63" t="s">
        <v>384</v>
      </c>
      <c r="E485" s="63" t="s">
        <v>995</v>
      </c>
      <c r="F485" s="63" t="s">
        <v>803</v>
      </c>
      <c r="G485" s="63">
        <v>63092</v>
      </c>
      <c r="H485" s="63" t="s">
        <v>486</v>
      </c>
      <c r="I485" s="63" t="s">
        <v>385</v>
      </c>
      <c r="J485" s="63" t="s">
        <v>530</v>
      </c>
      <c r="K485" s="63" t="s">
        <v>486</v>
      </c>
      <c r="L485" s="63" t="s">
        <v>803</v>
      </c>
      <c r="M485" s="63" t="s">
        <v>800</v>
      </c>
      <c r="N485" s="63" t="s">
        <v>801</v>
      </c>
      <c r="O485" s="63" t="s">
        <v>804</v>
      </c>
      <c r="P485" s="63" t="s">
        <v>805</v>
      </c>
      <c r="Q485" s="63">
        <v>1</v>
      </c>
      <c r="R485" s="63" t="s">
        <v>802</v>
      </c>
      <c r="S485" s="63" t="s">
        <v>523</v>
      </c>
      <c r="T485" s="63" t="s">
        <v>524</v>
      </c>
      <c r="U485" s="63" t="s">
        <v>525</v>
      </c>
      <c r="V485" s="63" t="s">
        <v>526</v>
      </c>
      <c r="W485" s="63" t="s">
        <v>544</v>
      </c>
      <c r="X485" s="63" t="s">
        <v>530</v>
      </c>
      <c r="Y485" s="63">
        <v>15103989</v>
      </c>
      <c r="Z485" s="63" t="s">
        <v>486</v>
      </c>
      <c r="AA485" s="63">
        <v>15103989</v>
      </c>
      <c r="AB485" s="64">
        <v>44043</v>
      </c>
      <c r="AC485" s="64">
        <v>44049</v>
      </c>
      <c r="AD485" s="64">
        <v>44064.664004629631</v>
      </c>
      <c r="AE485" s="63" t="s">
        <v>799</v>
      </c>
      <c r="AF485" s="63" t="s">
        <v>535</v>
      </c>
      <c r="AG485" s="63" t="s">
        <v>42</v>
      </c>
      <c r="AH485" s="64">
        <v>44253.756284722222</v>
      </c>
      <c r="AI485" s="64">
        <v>44253.759942129633</v>
      </c>
      <c r="AJ485" s="64" t="s">
        <v>486</v>
      </c>
      <c r="AK485" s="27"/>
      <c r="AL485" s="27"/>
      <c r="AM485" s="24" t="str">
        <f>IF(AG485="","",IFERROR(VLOOKUP($AG485,Listas!$C$1:$D$1000,2,0),"No existe"))</f>
        <v>SENTENCIAS</v>
      </c>
      <c r="AN485" s="3">
        <f>IF(OR(AH485="",AI485=""),0,NETWORKDAYS.INTL(AH485,AI485,1,Listas!$A$2:$A$19)-1)</f>
        <v>0</v>
      </c>
      <c r="AO485" s="16" t="str">
        <f>IF(OR(AM485="",AM485="No existe"),"No",IF(AN485&gt;=VLOOKUP(AM485,Tabla!$C$5:$I$23,7,0),"Si","No"))</f>
        <v>No</v>
      </c>
      <c r="AP485" s="3">
        <f>IF(OR(AM485="",AM485="No existe"),0,IF(AN485=0,0,IF(AN485&gt;=VLOOKUP(AM485,Tabla!$C$5:$I$23,7,0),AN485-VLOOKUP(AM485,Tabla!$C$5:$I$23,7,0),0)+1))</f>
        <v>0</v>
      </c>
      <c r="AQ485" s="4">
        <f t="shared" si="64"/>
        <v>0</v>
      </c>
      <c r="AR485" s="4">
        <f t="shared" si="65"/>
        <v>0</v>
      </c>
      <c r="AS485" s="4">
        <f t="shared" si="66"/>
        <v>0</v>
      </c>
      <c r="AT485" s="4">
        <f t="shared" si="67"/>
        <v>0</v>
      </c>
      <c r="AU485" s="4">
        <f t="shared" si="68"/>
        <v>0</v>
      </c>
      <c r="AV485" s="4">
        <f t="shared" si="69"/>
        <v>0</v>
      </c>
      <c r="AW485" s="4"/>
      <c r="AX485" s="4"/>
      <c r="AY485" s="4">
        <f t="shared" si="70"/>
        <v>0</v>
      </c>
      <c r="AZ485" s="5">
        <v>37080</v>
      </c>
      <c r="BA485" s="6">
        <f t="shared" si="71"/>
        <v>0</v>
      </c>
      <c r="BB485" s="3">
        <f>IF(OR(AM485="",AM485="No existe"),0,IF(AP485&lt;=VLOOKUP(AM485,Tabla!$C$5:$I$23,2,0),1,2))</f>
        <v>1</v>
      </c>
    </row>
    <row r="486" spans="1:54" ht="15.75" hidden="1">
      <c r="A486" s="13">
        <f t="shared" si="72"/>
        <v>481</v>
      </c>
      <c r="B486" s="62" t="s">
        <v>517</v>
      </c>
      <c r="C486" s="63" t="s">
        <v>1722</v>
      </c>
      <c r="D486" s="63" t="s">
        <v>384</v>
      </c>
      <c r="E486" s="63" t="s">
        <v>1723</v>
      </c>
      <c r="F486" s="63" t="s">
        <v>854</v>
      </c>
      <c r="G486" s="63">
        <v>69790</v>
      </c>
      <c r="H486" s="63" t="s">
        <v>486</v>
      </c>
      <c r="I486" s="63" t="s">
        <v>394</v>
      </c>
      <c r="J486" s="63" t="s">
        <v>682</v>
      </c>
      <c r="K486" s="63" t="s">
        <v>486</v>
      </c>
      <c r="L486" s="63" t="s">
        <v>854</v>
      </c>
      <c r="M486" s="63" t="s">
        <v>1724</v>
      </c>
      <c r="N486" s="63" t="s">
        <v>855</v>
      </c>
      <c r="O486" s="63" t="s">
        <v>1724</v>
      </c>
      <c r="P486" s="63" t="s">
        <v>855</v>
      </c>
      <c r="Q486" s="63">
        <v>1</v>
      </c>
      <c r="R486" s="63" t="s">
        <v>761</v>
      </c>
      <c r="S486" s="63" t="s">
        <v>523</v>
      </c>
      <c r="T486" s="63" t="s">
        <v>524</v>
      </c>
      <c r="U486" s="63" t="s">
        <v>525</v>
      </c>
      <c r="V486" s="63" t="s">
        <v>565</v>
      </c>
      <c r="W486" s="63" t="s">
        <v>566</v>
      </c>
      <c r="X486" s="63" t="s">
        <v>542</v>
      </c>
      <c r="Y486" s="63">
        <v>83639716</v>
      </c>
      <c r="Z486" s="63" t="s">
        <v>486</v>
      </c>
      <c r="AA486" s="63">
        <v>83639716</v>
      </c>
      <c r="AB486" s="64">
        <v>43675</v>
      </c>
      <c r="AC486" s="64">
        <v>43710</v>
      </c>
      <c r="AD486" s="64">
        <v>44246.732893518521</v>
      </c>
      <c r="AE486" s="63" t="s">
        <v>834</v>
      </c>
      <c r="AF486" s="63" t="s">
        <v>596</v>
      </c>
      <c r="AG486" s="63" t="s">
        <v>34</v>
      </c>
      <c r="AH486" s="64">
        <v>44253.726782407408</v>
      </c>
      <c r="AI486" s="64">
        <v>44253.72556712963</v>
      </c>
      <c r="AJ486" s="64">
        <v>44253.943055555559</v>
      </c>
      <c r="AK486" s="27"/>
      <c r="AL486" s="27"/>
      <c r="AM486" s="24" t="str">
        <f>IF(AG486="","",IFERROR(VLOOKUP($AG486,Listas!$C$1:$D$1000,2,0),"No existe"))</f>
        <v>CONTESTACIÓN_DE_DEMANDAS</v>
      </c>
      <c r="AN486" s="3">
        <f>IF(OR(AH486="",AI486=""),0,NETWORKDAYS.INTL(AH486,AI486,1,Listas!$A$2:$A$19)-1)</f>
        <v>0</v>
      </c>
      <c r="AO486" s="16" t="str">
        <f>IF(OR(AM486="",AM486="No existe"),"No",IF(AN486&gt;=VLOOKUP(AM486,Tabla!$C$5:$I$23,7,0),"Si","No"))</f>
        <v>No</v>
      </c>
      <c r="AP486" s="3">
        <f>IF(OR(AM486="",AM486="No existe"),0,IF(AN486=0,0,IF(AN486&gt;=VLOOKUP(AM486,Tabla!$C$5:$I$23,7,0),AN486-VLOOKUP(AM486,Tabla!$C$5:$I$23,7,0),0)+1))</f>
        <v>0</v>
      </c>
      <c r="AQ486" s="4">
        <f t="shared" si="64"/>
        <v>0</v>
      </c>
      <c r="AR486" s="4">
        <f t="shared" si="65"/>
        <v>0</v>
      </c>
      <c r="AS486" s="4">
        <f t="shared" si="66"/>
        <v>0</v>
      </c>
      <c r="AT486" s="4">
        <f t="shared" si="67"/>
        <v>0</v>
      </c>
      <c r="AU486" s="4">
        <f t="shared" si="68"/>
        <v>0</v>
      </c>
      <c r="AV486" s="4">
        <f t="shared" si="69"/>
        <v>0</v>
      </c>
      <c r="AW486" s="4"/>
      <c r="AX486" s="4"/>
      <c r="AY486" s="4">
        <f t="shared" si="70"/>
        <v>0</v>
      </c>
      <c r="AZ486" s="5">
        <v>37080</v>
      </c>
      <c r="BA486" s="6">
        <f t="shared" si="71"/>
        <v>0</v>
      </c>
      <c r="BB486" s="3">
        <f>IF(OR(AM486="",AM486="No existe"),0,IF(AP486&lt;=VLOOKUP(AM486,Tabla!$C$5:$I$23,2,0),1,2))</f>
        <v>1</v>
      </c>
    </row>
    <row r="487" spans="1:54" ht="15.75" hidden="1">
      <c r="A487" s="13">
        <f t="shared" si="72"/>
        <v>482</v>
      </c>
      <c r="B487" s="62" t="s">
        <v>470</v>
      </c>
      <c r="C487" s="63" t="s">
        <v>471</v>
      </c>
      <c r="D487" s="63" t="s">
        <v>384</v>
      </c>
      <c r="E487" s="63" t="s">
        <v>1725</v>
      </c>
      <c r="F487" s="63" t="s">
        <v>737</v>
      </c>
      <c r="G487" s="63">
        <v>31725</v>
      </c>
      <c r="H487" s="63" t="s">
        <v>486</v>
      </c>
      <c r="I487" s="63" t="s">
        <v>412</v>
      </c>
      <c r="J487" s="63" t="s">
        <v>738</v>
      </c>
      <c r="K487" s="63" t="s">
        <v>486</v>
      </c>
      <c r="L487" s="63" t="s">
        <v>737</v>
      </c>
      <c r="M487" s="63" t="s">
        <v>1726</v>
      </c>
      <c r="N487" s="63" t="s">
        <v>739</v>
      </c>
      <c r="O487" s="63" t="s">
        <v>1726</v>
      </c>
      <c r="P487" s="63" t="s">
        <v>739</v>
      </c>
      <c r="Q487" s="63">
        <v>1</v>
      </c>
      <c r="R487" s="63" t="s">
        <v>740</v>
      </c>
      <c r="S487" s="63" t="s">
        <v>523</v>
      </c>
      <c r="T487" s="63" t="s">
        <v>524</v>
      </c>
      <c r="U487" s="63" t="s">
        <v>525</v>
      </c>
      <c r="V487" s="63" t="s">
        <v>565</v>
      </c>
      <c r="W487" s="63" t="s">
        <v>566</v>
      </c>
      <c r="X487" s="63" t="s">
        <v>738</v>
      </c>
      <c r="Y487" s="63">
        <v>17390436</v>
      </c>
      <c r="Z487" s="63">
        <v>0</v>
      </c>
      <c r="AA487" s="63">
        <v>17390436</v>
      </c>
      <c r="AB487" s="64">
        <v>43491</v>
      </c>
      <c r="AC487" s="64">
        <v>43509</v>
      </c>
      <c r="AD487" s="64">
        <v>43566.651759259257</v>
      </c>
      <c r="AE487" s="63" t="s">
        <v>717</v>
      </c>
      <c r="AF487" s="63" t="s">
        <v>528</v>
      </c>
      <c r="AG487" s="63" t="s">
        <v>45</v>
      </c>
      <c r="AH487" s="64">
        <v>44253.50445601852</v>
      </c>
      <c r="AI487" s="64">
        <v>44253.503182870372</v>
      </c>
      <c r="AJ487" s="64" t="s">
        <v>486</v>
      </c>
      <c r="AK487" s="27"/>
      <c r="AL487" s="27"/>
      <c r="AM487" s="24" t="str">
        <f>IF(AG487="","",IFERROR(VLOOKUP($AG487,Listas!$C$1:$D$1000,2,0),"No existe"))</f>
        <v>ACTUACIONES</v>
      </c>
      <c r="AN487" s="3">
        <f>IF(OR(AH487="",AI487=""),0,NETWORKDAYS.INTL(AH487,AI487,1,Listas!$A$2:$A$19)-1)</f>
        <v>0</v>
      </c>
      <c r="AO487" s="16" t="str">
        <f>IF(OR(AM487="",AM487="No existe"),"No",IF(AN487&gt;=VLOOKUP(AM487,Tabla!$C$5:$I$23,7,0),"Si","No"))</f>
        <v>No</v>
      </c>
      <c r="AP487" s="3">
        <f>IF(OR(AM487="",AM487="No existe"),0,IF(AN487=0,0,IF(AN487&gt;=VLOOKUP(AM487,Tabla!$C$5:$I$23,7,0),AN487-VLOOKUP(AM487,Tabla!$C$5:$I$23,7,0),0)+1))</f>
        <v>0</v>
      </c>
      <c r="AQ487" s="4">
        <f t="shared" si="64"/>
        <v>0</v>
      </c>
      <c r="AR487" s="4">
        <f t="shared" si="65"/>
        <v>0</v>
      </c>
      <c r="AS487" s="4">
        <f t="shared" si="66"/>
        <v>0</v>
      </c>
      <c r="AT487" s="4">
        <f t="shared" si="67"/>
        <v>0</v>
      </c>
      <c r="AU487" s="4">
        <f t="shared" si="68"/>
        <v>0</v>
      </c>
      <c r="AV487" s="4">
        <f t="shared" si="69"/>
        <v>0</v>
      </c>
      <c r="AW487" s="4"/>
      <c r="AX487" s="4"/>
      <c r="AY487" s="4">
        <f t="shared" si="70"/>
        <v>0</v>
      </c>
      <c r="AZ487" s="5">
        <v>37080</v>
      </c>
      <c r="BA487" s="6">
        <f t="shared" si="71"/>
        <v>0</v>
      </c>
      <c r="BB487" s="3">
        <f>IF(OR(AM487="",AM487="No existe"),0,IF(AP487&lt;=VLOOKUP(AM487,Tabla!$C$5:$I$23,2,0),1,2))</f>
        <v>1</v>
      </c>
    </row>
    <row r="488" spans="1:54" ht="15.75" hidden="1">
      <c r="A488" s="13">
        <f t="shared" si="72"/>
        <v>483</v>
      </c>
      <c r="B488" s="62" t="s">
        <v>429</v>
      </c>
      <c r="C488" s="63" t="s">
        <v>430</v>
      </c>
      <c r="D488" s="63" t="s">
        <v>431</v>
      </c>
      <c r="E488" s="63" t="s">
        <v>1727</v>
      </c>
      <c r="F488" s="63" t="s">
        <v>640</v>
      </c>
      <c r="G488" s="63">
        <v>12273</v>
      </c>
      <c r="H488" s="63" t="s">
        <v>486</v>
      </c>
      <c r="I488" s="63" t="s">
        <v>431</v>
      </c>
      <c r="J488" s="63" t="s">
        <v>542</v>
      </c>
      <c r="K488" s="63" t="s">
        <v>554</v>
      </c>
      <c r="L488" s="63" t="s">
        <v>640</v>
      </c>
      <c r="M488" s="63" t="s">
        <v>1728</v>
      </c>
      <c r="N488" s="63" t="s">
        <v>641</v>
      </c>
      <c r="O488" s="63" t="s">
        <v>1728</v>
      </c>
      <c r="P488" s="63" t="s">
        <v>641</v>
      </c>
      <c r="Q488" s="63">
        <v>1</v>
      </c>
      <c r="R488" s="63" t="s">
        <v>613</v>
      </c>
      <c r="S488" s="63" t="s">
        <v>523</v>
      </c>
      <c r="T488" s="63" t="s">
        <v>524</v>
      </c>
      <c r="U488" s="63" t="s">
        <v>525</v>
      </c>
      <c r="V488" s="63" t="s">
        <v>542</v>
      </c>
      <c r="W488" s="63" t="s">
        <v>566</v>
      </c>
      <c r="X488" s="63" t="s">
        <v>542</v>
      </c>
      <c r="Y488" s="63">
        <v>9323848</v>
      </c>
      <c r="Z488" s="63">
        <v>9121995</v>
      </c>
      <c r="AA488" s="63">
        <v>9323848</v>
      </c>
      <c r="AB488" s="64">
        <v>42576</v>
      </c>
      <c r="AC488" s="64">
        <v>42608</v>
      </c>
      <c r="AD488" s="64">
        <v>43440.845219907409</v>
      </c>
      <c r="AE488" s="63" t="s">
        <v>635</v>
      </c>
      <c r="AF488" s="63" t="s">
        <v>689</v>
      </c>
      <c r="AG488" s="63" t="s">
        <v>342</v>
      </c>
      <c r="AH488" s="64">
        <v>44253.501770833333</v>
      </c>
      <c r="AI488" s="64">
        <v>44253.500405092593</v>
      </c>
      <c r="AJ488" s="64" t="s">
        <v>486</v>
      </c>
      <c r="AK488" s="27"/>
      <c r="AL488" s="27"/>
      <c r="AM488" s="24" t="str">
        <f>IF(AG488="","",IFERROR(VLOOKUP($AG488,Listas!$C$1:$D$1000,2,0),"No existe"))</f>
        <v>ACTUACIONES</v>
      </c>
      <c r="AN488" s="3">
        <f>IF(OR(AH488="",AI488=""),0,NETWORKDAYS.INTL(AH488,AI488,1,Listas!$A$2:$A$19)-1)</f>
        <v>0</v>
      </c>
      <c r="AO488" s="16" t="str">
        <f>IF(OR(AM488="",AM488="No existe"),"No",IF(AN488&gt;=VLOOKUP(AM488,Tabla!$C$5:$I$23,7,0),"Si","No"))</f>
        <v>No</v>
      </c>
      <c r="AP488" s="3">
        <f>IF(OR(AM488="",AM488="No existe"),0,IF(AN488=0,0,IF(AN488&gt;=VLOOKUP(AM488,Tabla!$C$5:$I$23,7,0),AN488-VLOOKUP(AM488,Tabla!$C$5:$I$23,7,0),0)+1))</f>
        <v>0</v>
      </c>
      <c r="AQ488" s="4">
        <f t="shared" si="64"/>
        <v>0</v>
      </c>
      <c r="AR488" s="4">
        <f t="shared" si="65"/>
        <v>0</v>
      </c>
      <c r="AS488" s="4">
        <f t="shared" si="66"/>
        <v>0</v>
      </c>
      <c r="AT488" s="4">
        <f t="shared" si="67"/>
        <v>0</v>
      </c>
      <c r="AU488" s="4">
        <f t="shared" si="68"/>
        <v>0</v>
      </c>
      <c r="AV488" s="4">
        <f t="shared" si="69"/>
        <v>0</v>
      </c>
      <c r="AW488" s="4"/>
      <c r="AX488" s="4"/>
      <c r="AY488" s="4">
        <f t="shared" si="70"/>
        <v>0</v>
      </c>
      <c r="AZ488" s="5">
        <v>37080</v>
      </c>
      <c r="BA488" s="6">
        <f t="shared" si="71"/>
        <v>0</v>
      </c>
      <c r="BB488" s="3">
        <f>IF(OR(AM488="",AM488="No existe"),0,IF(AP488&lt;=VLOOKUP(AM488,Tabla!$C$5:$I$23,2,0),1,2))</f>
        <v>1</v>
      </c>
    </row>
    <row r="489" spans="1:54" ht="15.75" hidden="1">
      <c r="A489" s="13">
        <f t="shared" si="72"/>
        <v>484</v>
      </c>
      <c r="B489" s="62" t="s">
        <v>468</v>
      </c>
      <c r="C489" s="63" t="s">
        <v>469</v>
      </c>
      <c r="D489" s="63" t="s">
        <v>384</v>
      </c>
      <c r="E489" s="63" t="s">
        <v>923</v>
      </c>
      <c r="F489" s="63" t="s">
        <v>735</v>
      </c>
      <c r="G489" s="63">
        <v>31722</v>
      </c>
      <c r="H489" s="63" t="s">
        <v>486</v>
      </c>
      <c r="I489" s="63" t="s">
        <v>385</v>
      </c>
      <c r="J489" s="63" t="s">
        <v>537</v>
      </c>
      <c r="K489" s="63" t="s">
        <v>538</v>
      </c>
      <c r="L489" s="63" t="s">
        <v>735</v>
      </c>
      <c r="M489" s="63" t="s">
        <v>924</v>
      </c>
      <c r="N489" s="63" t="s">
        <v>736</v>
      </c>
      <c r="O489" s="63" t="s">
        <v>924</v>
      </c>
      <c r="P489" s="63" t="s">
        <v>736</v>
      </c>
      <c r="Q489" s="63">
        <v>1</v>
      </c>
      <c r="R489" s="63" t="s">
        <v>733</v>
      </c>
      <c r="S489" s="63" t="s">
        <v>523</v>
      </c>
      <c r="T489" s="63" t="s">
        <v>524</v>
      </c>
      <c r="U489" s="63" t="s">
        <v>525</v>
      </c>
      <c r="V489" s="63" t="s">
        <v>526</v>
      </c>
      <c r="W489" s="63" t="s">
        <v>544</v>
      </c>
      <c r="X489" s="63" t="s">
        <v>610</v>
      </c>
      <c r="Y489" s="63">
        <v>125244037</v>
      </c>
      <c r="Z489" s="63">
        <v>112699830</v>
      </c>
      <c r="AA489" s="63">
        <v>125244037</v>
      </c>
      <c r="AB489" s="64">
        <v>43490</v>
      </c>
      <c r="AC489" s="64">
        <v>43550</v>
      </c>
      <c r="AD489" s="64">
        <v>43566.639722222222</v>
      </c>
      <c r="AE489" s="63" t="s">
        <v>728</v>
      </c>
      <c r="AF489" s="63" t="s">
        <v>689</v>
      </c>
      <c r="AG489" s="63" t="s">
        <v>45</v>
      </c>
      <c r="AH489" s="64">
        <v>44253.499745370369</v>
      </c>
      <c r="AI489" s="64">
        <v>44253.498472222222</v>
      </c>
      <c r="AJ489" s="64" t="s">
        <v>486</v>
      </c>
      <c r="AK489" s="27"/>
      <c r="AL489" s="27"/>
      <c r="AM489" s="24" t="str">
        <f>IF(AG489="","",IFERROR(VLOOKUP($AG489,Listas!$C$1:$D$1000,2,0),"No existe"))</f>
        <v>ACTUACIONES</v>
      </c>
      <c r="AN489" s="3">
        <f>IF(OR(AH489="",AI489=""),0,NETWORKDAYS.INTL(AH489,AI489,1,Listas!$A$2:$A$19)-1)</f>
        <v>0</v>
      </c>
      <c r="AO489" s="16" t="str">
        <f>IF(OR(AM489="",AM489="No existe"),"No",IF(AN489&gt;=VLOOKUP(AM489,Tabla!$C$5:$I$23,7,0),"Si","No"))</f>
        <v>No</v>
      </c>
      <c r="AP489" s="3">
        <f>IF(OR(AM489="",AM489="No existe"),0,IF(AN489=0,0,IF(AN489&gt;=VLOOKUP(AM489,Tabla!$C$5:$I$23,7,0),AN489-VLOOKUP(AM489,Tabla!$C$5:$I$23,7,0),0)+1))</f>
        <v>0</v>
      </c>
      <c r="AQ489" s="4">
        <f t="shared" si="64"/>
        <v>0</v>
      </c>
      <c r="AR489" s="4">
        <f t="shared" si="65"/>
        <v>0</v>
      </c>
      <c r="AS489" s="4">
        <f t="shared" si="66"/>
        <v>0</v>
      </c>
      <c r="AT489" s="4">
        <f t="shared" si="67"/>
        <v>0</v>
      </c>
      <c r="AU489" s="4">
        <f t="shared" si="68"/>
        <v>0</v>
      </c>
      <c r="AV489" s="4">
        <f t="shared" si="69"/>
        <v>0</v>
      </c>
      <c r="AW489" s="4"/>
      <c r="AX489" s="4"/>
      <c r="AY489" s="4">
        <f t="shared" si="70"/>
        <v>0</v>
      </c>
      <c r="AZ489" s="5">
        <v>37080</v>
      </c>
      <c r="BA489" s="6">
        <f t="shared" si="71"/>
        <v>0</v>
      </c>
      <c r="BB489" s="3">
        <f>IF(OR(AM489="",AM489="No existe"),0,IF(AP489&lt;=VLOOKUP(AM489,Tabla!$C$5:$I$23,2,0),1,2))</f>
        <v>1</v>
      </c>
    </row>
    <row r="490" spans="1:54" ht="15.75" hidden="1">
      <c r="A490" s="13">
        <f t="shared" si="72"/>
        <v>485</v>
      </c>
      <c r="B490" s="62" t="s">
        <v>1078</v>
      </c>
      <c r="C490" s="63" t="s">
        <v>486</v>
      </c>
      <c r="D490" s="63" t="s">
        <v>384</v>
      </c>
      <c r="E490" s="63" t="s">
        <v>1079</v>
      </c>
      <c r="F490" s="63" t="s">
        <v>1080</v>
      </c>
      <c r="G490" s="63">
        <v>69666</v>
      </c>
      <c r="H490" s="63" t="s">
        <v>486</v>
      </c>
      <c r="I490" s="63" t="s">
        <v>385</v>
      </c>
      <c r="J490" s="63" t="s">
        <v>542</v>
      </c>
      <c r="K490" s="63" t="s">
        <v>591</v>
      </c>
      <c r="L490" s="63" t="s">
        <v>1080</v>
      </c>
      <c r="M490" s="63" t="s">
        <v>1081</v>
      </c>
      <c r="N490" s="63" t="s">
        <v>1082</v>
      </c>
      <c r="O490" s="63" t="s">
        <v>1081</v>
      </c>
      <c r="P490" s="63" t="s">
        <v>1082</v>
      </c>
      <c r="Q490" s="63">
        <v>1</v>
      </c>
      <c r="R490" s="63" t="s">
        <v>1083</v>
      </c>
      <c r="S490" s="63" t="s">
        <v>523</v>
      </c>
      <c r="T490" s="63" t="s">
        <v>524</v>
      </c>
      <c r="U490" s="63" t="s">
        <v>525</v>
      </c>
      <c r="V490" s="63" t="s">
        <v>542</v>
      </c>
      <c r="W490" s="63" t="s">
        <v>544</v>
      </c>
      <c r="X490" s="63" t="s">
        <v>542</v>
      </c>
      <c r="Y490" s="63" t="s">
        <v>486</v>
      </c>
      <c r="Z490" s="63" t="s">
        <v>486</v>
      </c>
      <c r="AA490" s="63" t="s">
        <v>486</v>
      </c>
      <c r="AB490" s="64">
        <v>44102</v>
      </c>
      <c r="AC490" s="64">
        <v>44238</v>
      </c>
      <c r="AD490" s="64">
        <v>44242.594201388885</v>
      </c>
      <c r="AE490" s="63" t="s">
        <v>834</v>
      </c>
      <c r="AF490" s="63" t="s">
        <v>689</v>
      </c>
      <c r="AG490" s="63" t="s">
        <v>1186</v>
      </c>
      <c r="AH490" s="64">
        <v>44253.325474537036</v>
      </c>
      <c r="AI490" s="64">
        <v>44253.325138888889</v>
      </c>
      <c r="AJ490" s="64" t="s">
        <v>486</v>
      </c>
      <c r="AK490" s="27"/>
      <c r="AL490" s="27"/>
      <c r="AM490" s="24" t="str">
        <f>IF(AG490="","",IFERROR(VLOOKUP($AG490,Listas!$C$1:$D$1000,2,0),"No existe"))</f>
        <v>No existe</v>
      </c>
      <c r="AN490" s="3">
        <f>IF(OR(AH490="",AI490=""),0,NETWORKDAYS.INTL(AH490,AI490,1,Listas!$A$2:$A$19)-1)</f>
        <v>0</v>
      </c>
      <c r="AO490" s="16" t="str">
        <f>IF(OR(AM490="",AM490="No existe"),"No",IF(AN490&gt;=VLOOKUP(AM490,Tabla!$C$5:$I$23,7,0),"Si","No"))</f>
        <v>No</v>
      </c>
      <c r="AP490" s="3">
        <f>IF(OR(AM490="",AM490="No existe"),0,IF(AN490=0,0,IF(AN490&gt;=VLOOKUP(AM490,Tabla!$C$5:$I$23,7,0),AN490-VLOOKUP(AM490,Tabla!$C$5:$I$23,7,0),0)+1))</f>
        <v>0</v>
      </c>
      <c r="AQ490" s="4">
        <f t="shared" si="64"/>
        <v>0</v>
      </c>
      <c r="AR490" s="4">
        <f t="shared" si="65"/>
        <v>0</v>
      </c>
      <c r="AS490" s="4">
        <f t="shared" si="66"/>
        <v>0</v>
      </c>
      <c r="AT490" s="4">
        <f t="shared" si="67"/>
        <v>0</v>
      </c>
      <c r="AU490" s="4">
        <f t="shared" si="68"/>
        <v>0</v>
      </c>
      <c r="AV490" s="4">
        <f t="shared" si="69"/>
        <v>0</v>
      </c>
      <c r="AW490" s="4"/>
      <c r="AX490" s="4"/>
      <c r="AY490" s="4">
        <f t="shared" si="70"/>
        <v>0</v>
      </c>
      <c r="AZ490" s="5">
        <v>37080</v>
      </c>
      <c r="BA490" s="6">
        <f t="shared" si="71"/>
        <v>0</v>
      </c>
      <c r="BB490" s="3">
        <f>IF(OR(AM490="",AM490="No existe"),0,IF(AP490&lt;=VLOOKUP(AM490,Tabla!$C$5:$I$23,2,0),1,2))</f>
        <v>0</v>
      </c>
    </row>
    <row r="491" spans="1:54" ht="15.75" hidden="1">
      <c r="A491" s="13">
        <f t="shared" si="72"/>
        <v>486</v>
      </c>
      <c r="B491" s="62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4"/>
      <c r="AC491" s="64"/>
      <c r="AD491" s="64"/>
      <c r="AE491" s="63"/>
      <c r="AF491" s="63"/>
      <c r="AG491" s="63"/>
      <c r="AH491" s="64"/>
      <c r="AI491" s="64"/>
      <c r="AJ491" s="64"/>
      <c r="AK491" s="27"/>
      <c r="AL491" s="27"/>
      <c r="AM491" s="24" t="str">
        <f>IF(AG491="","",IFERROR(VLOOKUP($AG491,Listas!$C$1:$D$1000,2,0),"No existe"))</f>
        <v/>
      </c>
      <c r="AN491" s="3">
        <f>IF(OR(AH491="",AI491=""),0,NETWORKDAYS.INTL(AH491,AI491,1,Listas!$A$2:$A$19)-1)</f>
        <v>0</v>
      </c>
      <c r="AO491" s="16" t="str">
        <f>IF(OR(AM491="",AM491="No existe"),"No",IF(AN491&gt;=VLOOKUP(AM491,Tabla!$C$5:$I$23,7,0),"Si","No"))</f>
        <v>No</v>
      </c>
      <c r="AP491" s="3">
        <f>IF(OR(AM491="",AM491="No existe"),0,IF(AN491=0,0,IF(AN491&gt;=VLOOKUP(AM491,Tabla!$C$5:$I$23,7,0),AN491-VLOOKUP(AM491,Tabla!$C$5:$I$23,7,0),0)+1))</f>
        <v>0</v>
      </c>
      <c r="AQ491" s="4">
        <f t="shared" si="64"/>
        <v>0</v>
      </c>
      <c r="AR491" s="4">
        <f t="shared" si="65"/>
        <v>0</v>
      </c>
      <c r="AS491" s="4">
        <f t="shared" si="66"/>
        <v>0</v>
      </c>
      <c r="AT491" s="4">
        <f t="shared" si="67"/>
        <v>0</v>
      </c>
      <c r="AU491" s="4">
        <f t="shared" si="68"/>
        <v>0</v>
      </c>
      <c r="AV491" s="4">
        <f t="shared" si="69"/>
        <v>0</v>
      </c>
      <c r="AW491" s="4"/>
      <c r="AX491" s="4"/>
      <c r="AY491" s="4">
        <f t="shared" si="70"/>
        <v>0</v>
      </c>
      <c r="AZ491" s="5">
        <v>37080</v>
      </c>
      <c r="BA491" s="6">
        <f t="shared" si="71"/>
        <v>0</v>
      </c>
      <c r="BB491" s="3">
        <f>IF(OR(AM491="",AM491="No existe"),0,IF(AP491&lt;=VLOOKUP(AM491,Tabla!$C$5:$I$23,2,0),1,2))</f>
        <v>0</v>
      </c>
    </row>
    <row r="492" spans="1:54" ht="15.75" hidden="1">
      <c r="A492" s="13">
        <f t="shared" si="72"/>
        <v>487</v>
      </c>
      <c r="B492" s="62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4"/>
      <c r="AC492" s="64"/>
      <c r="AD492" s="64"/>
      <c r="AE492" s="63"/>
      <c r="AF492" s="63"/>
      <c r="AG492" s="63"/>
      <c r="AH492" s="64"/>
      <c r="AI492" s="64"/>
      <c r="AJ492" s="64"/>
      <c r="AK492" s="27"/>
      <c r="AL492" s="27"/>
      <c r="AM492" s="24" t="str">
        <f>IF(AG492="","",IFERROR(VLOOKUP($AG492,Listas!$C$1:$D$1000,2,0),"No existe"))</f>
        <v/>
      </c>
      <c r="AN492" s="3">
        <f>IF(OR(AH492="",AI492=""),0,NETWORKDAYS.INTL(AH492,AI492,1,Listas!$A$2:$A$19)-1)</f>
        <v>0</v>
      </c>
      <c r="AO492" s="16" t="str">
        <f>IF(OR(AM492="",AM492="No existe"),"No",IF(AN492&gt;=VLOOKUP(AM492,Tabla!$C$5:$I$23,7,0),"Si","No"))</f>
        <v>No</v>
      </c>
      <c r="AP492" s="3">
        <f>IF(OR(AM492="",AM492="No existe"),0,IF(AN492=0,0,IF(AN492&gt;=VLOOKUP(AM492,Tabla!$C$5:$I$23,7,0),AN492-VLOOKUP(AM492,Tabla!$C$5:$I$23,7,0),0)+1))</f>
        <v>0</v>
      </c>
      <c r="AQ492" s="4">
        <f t="shared" si="64"/>
        <v>0</v>
      </c>
      <c r="AR492" s="4">
        <f t="shared" si="65"/>
        <v>0</v>
      </c>
      <c r="AS492" s="4">
        <f t="shared" si="66"/>
        <v>0</v>
      </c>
      <c r="AT492" s="4">
        <f t="shared" si="67"/>
        <v>0</v>
      </c>
      <c r="AU492" s="4">
        <f t="shared" si="68"/>
        <v>0</v>
      </c>
      <c r="AV492" s="4">
        <f t="shared" si="69"/>
        <v>0</v>
      </c>
      <c r="AW492" s="4"/>
      <c r="AX492" s="4"/>
      <c r="AY492" s="4">
        <f t="shared" si="70"/>
        <v>0</v>
      </c>
      <c r="AZ492" s="5">
        <v>37080</v>
      </c>
      <c r="BA492" s="6">
        <f t="shared" si="71"/>
        <v>0</v>
      </c>
      <c r="BB492" s="3">
        <f>IF(OR(AM492="",AM492="No existe"),0,IF(AP492&lt;=VLOOKUP(AM492,Tabla!$C$5:$I$23,2,0),1,2))</f>
        <v>0</v>
      </c>
    </row>
    <row r="493" spans="1:54" ht="15.75" hidden="1">
      <c r="A493" s="13">
        <f t="shared" si="72"/>
        <v>488</v>
      </c>
      <c r="B493" s="62" t="s">
        <v>1489</v>
      </c>
      <c r="C493" s="63" t="s">
        <v>1490</v>
      </c>
      <c r="D493" s="63" t="s">
        <v>384</v>
      </c>
      <c r="E493" s="63" t="s">
        <v>1491</v>
      </c>
      <c r="F493" s="63" t="s">
        <v>1492</v>
      </c>
      <c r="G493" s="63">
        <v>3612</v>
      </c>
      <c r="H493" s="63" t="s">
        <v>486</v>
      </c>
      <c r="I493" s="63" t="s">
        <v>385</v>
      </c>
      <c r="J493" s="63" t="s">
        <v>549</v>
      </c>
      <c r="K493" s="63" t="s">
        <v>550</v>
      </c>
      <c r="L493" s="63" t="s">
        <v>1492</v>
      </c>
      <c r="M493" s="63" t="s">
        <v>1493</v>
      </c>
      <c r="N493" s="63" t="s">
        <v>1494</v>
      </c>
      <c r="O493" s="63" t="s">
        <v>1493</v>
      </c>
      <c r="P493" s="63" t="s">
        <v>1494</v>
      </c>
      <c r="Q493" s="63">
        <v>1</v>
      </c>
      <c r="R493" s="63" t="s">
        <v>547</v>
      </c>
      <c r="S493" s="63" t="s">
        <v>523</v>
      </c>
      <c r="T493" s="63" t="s">
        <v>524</v>
      </c>
      <c r="U493" s="63" t="s">
        <v>525</v>
      </c>
      <c r="V493" s="63" t="s">
        <v>526</v>
      </c>
      <c r="W493" s="63" t="s">
        <v>544</v>
      </c>
      <c r="X493" s="63" t="s">
        <v>549</v>
      </c>
      <c r="Y493" s="63">
        <v>38327671</v>
      </c>
      <c r="Z493" s="63">
        <v>0</v>
      </c>
      <c r="AA493" s="63">
        <v>38327671</v>
      </c>
      <c r="AB493" s="64">
        <v>42048</v>
      </c>
      <c r="AC493" s="64">
        <v>42109</v>
      </c>
      <c r="AD493" s="64">
        <v>43436.201863425929</v>
      </c>
      <c r="AE493" s="63" t="s">
        <v>545</v>
      </c>
      <c r="AF493" s="63" t="s">
        <v>535</v>
      </c>
      <c r="AG493" s="63" t="s">
        <v>548</v>
      </c>
      <c r="AH493" s="64">
        <v>44252.876388888886</v>
      </c>
      <c r="AI493" s="64">
        <v>44257.875185185185</v>
      </c>
      <c r="AJ493" s="64" t="s">
        <v>486</v>
      </c>
      <c r="AK493" s="27"/>
      <c r="AL493" s="27"/>
      <c r="AM493" s="24" t="str">
        <f>IF(AG493="","",IFERROR(VLOOKUP($AG493,Listas!$C$1:$D$1000,2,0),"No existe"))</f>
        <v>No existe</v>
      </c>
      <c r="AN493" s="3">
        <f>IF(OR(AH493="",AI493=""),0,NETWORKDAYS.INTL(AH493,AI493,1,Listas!$A$2:$A$19)-1)</f>
        <v>3</v>
      </c>
      <c r="AO493" s="16" t="str">
        <f>IF(OR(AM493="",AM493="No existe"),"No",IF(AN493&gt;=VLOOKUP(AM493,Tabla!$C$5:$I$23,7,0),"Si","No"))</f>
        <v>No</v>
      </c>
      <c r="AP493" s="3">
        <f>IF(OR(AM493="",AM493="No existe"),0,IF(AN493=0,0,IF(AN493&gt;=VLOOKUP(AM493,Tabla!$C$5:$I$23,7,0),AN493-VLOOKUP(AM493,Tabla!$C$5:$I$23,7,0),0)+1))</f>
        <v>0</v>
      </c>
      <c r="AQ493" s="4">
        <f t="shared" si="64"/>
        <v>0</v>
      </c>
      <c r="AR493" s="4">
        <f t="shared" si="65"/>
        <v>0</v>
      </c>
      <c r="AS493" s="4">
        <f t="shared" si="66"/>
        <v>0</v>
      </c>
      <c r="AT493" s="4">
        <f t="shared" si="67"/>
        <v>0</v>
      </c>
      <c r="AU493" s="4">
        <f t="shared" si="68"/>
        <v>0</v>
      </c>
      <c r="AV493" s="4">
        <f t="shared" si="69"/>
        <v>0</v>
      </c>
      <c r="AW493" s="4"/>
      <c r="AX493" s="4"/>
      <c r="AY493" s="4">
        <f t="shared" si="70"/>
        <v>0</v>
      </c>
      <c r="AZ493" s="5">
        <v>37080</v>
      </c>
      <c r="BA493" s="6">
        <f t="shared" si="71"/>
        <v>0</v>
      </c>
      <c r="BB493" s="3">
        <f>IF(OR(AM493="",AM493="No existe"),0,IF(AP493&lt;=VLOOKUP(AM493,Tabla!$C$5:$I$23,2,0),1,2))</f>
        <v>0</v>
      </c>
    </row>
    <row r="494" spans="1:54" ht="15.75" hidden="1">
      <c r="A494" s="13">
        <f t="shared" si="72"/>
        <v>489</v>
      </c>
      <c r="B494" s="62" t="s">
        <v>1729</v>
      </c>
      <c r="C494" s="63" t="s">
        <v>1730</v>
      </c>
      <c r="D494" s="63" t="s">
        <v>385</v>
      </c>
      <c r="E494" s="63" t="s">
        <v>1731</v>
      </c>
      <c r="F494" s="63" t="s">
        <v>1732</v>
      </c>
      <c r="G494" s="63">
        <v>13385</v>
      </c>
      <c r="H494" s="63" t="s">
        <v>486</v>
      </c>
      <c r="I494" s="63" t="s">
        <v>385</v>
      </c>
      <c r="J494" s="63" t="s">
        <v>637</v>
      </c>
      <c r="K494" s="63" t="s">
        <v>638</v>
      </c>
      <c r="L494" s="63" t="s">
        <v>1732</v>
      </c>
      <c r="M494" s="63" t="s">
        <v>1733</v>
      </c>
      <c r="N494" s="63" t="s">
        <v>1734</v>
      </c>
      <c r="O494" s="63" t="s">
        <v>1733</v>
      </c>
      <c r="P494" s="63" t="s">
        <v>1734</v>
      </c>
      <c r="Q494" s="63">
        <v>1</v>
      </c>
      <c r="R494" s="63" t="s">
        <v>540</v>
      </c>
      <c r="S494" s="63" t="s">
        <v>523</v>
      </c>
      <c r="T494" s="63" t="s">
        <v>524</v>
      </c>
      <c r="U494" s="63" t="s">
        <v>525</v>
      </c>
      <c r="V494" s="63" t="s">
        <v>526</v>
      </c>
      <c r="W494" s="63" t="s">
        <v>544</v>
      </c>
      <c r="X494" s="63" t="s">
        <v>637</v>
      </c>
      <c r="Y494" s="63">
        <v>72107602</v>
      </c>
      <c r="Z494" s="63">
        <v>0</v>
      </c>
      <c r="AA494" s="63">
        <v>72107602</v>
      </c>
      <c r="AB494" s="64">
        <v>42248</v>
      </c>
      <c r="AC494" s="64">
        <v>42817</v>
      </c>
      <c r="AD494" s="64">
        <v>43440.928402777776</v>
      </c>
      <c r="AE494" s="63" t="s">
        <v>666</v>
      </c>
      <c r="AF494" s="63" t="s">
        <v>528</v>
      </c>
      <c r="AG494" s="63" t="s">
        <v>548</v>
      </c>
      <c r="AH494" s="64">
        <v>44252.873611111114</v>
      </c>
      <c r="AI494" s="64">
        <v>44257.872361111113</v>
      </c>
      <c r="AJ494" s="64" t="s">
        <v>486</v>
      </c>
      <c r="AK494" s="27"/>
      <c r="AL494" s="27"/>
      <c r="AM494" s="24" t="str">
        <f>IF(AG494="","",IFERROR(VLOOKUP($AG494,Listas!$C$1:$D$1000,2,0),"No existe"))</f>
        <v>No existe</v>
      </c>
      <c r="AN494" s="3">
        <f>IF(OR(AH494="",AI494=""),0,NETWORKDAYS.INTL(AH494,AI494,1,Listas!$A$2:$A$19)-1)</f>
        <v>3</v>
      </c>
      <c r="AO494" s="16" t="str">
        <f>IF(OR(AM494="",AM494="No existe"),"No",IF(AN494&gt;=VLOOKUP(AM494,Tabla!$C$5:$I$23,7,0),"Si","No"))</f>
        <v>No</v>
      </c>
      <c r="AP494" s="3">
        <f>IF(OR(AM494="",AM494="No existe"),0,IF(AN494=0,0,IF(AN494&gt;=VLOOKUP(AM494,Tabla!$C$5:$I$23,7,0),AN494-VLOOKUP(AM494,Tabla!$C$5:$I$23,7,0),0)+1))</f>
        <v>0</v>
      </c>
      <c r="AQ494" s="4">
        <f t="shared" si="64"/>
        <v>0</v>
      </c>
      <c r="AR494" s="4">
        <f t="shared" si="65"/>
        <v>0</v>
      </c>
      <c r="AS494" s="4">
        <f t="shared" si="66"/>
        <v>0</v>
      </c>
      <c r="AT494" s="4">
        <f t="shared" si="67"/>
        <v>0</v>
      </c>
      <c r="AU494" s="4">
        <f t="shared" si="68"/>
        <v>0</v>
      </c>
      <c r="AV494" s="4">
        <f t="shared" si="69"/>
        <v>0</v>
      </c>
      <c r="AW494" s="4"/>
      <c r="AX494" s="4"/>
      <c r="AY494" s="4">
        <f t="shared" si="70"/>
        <v>0</v>
      </c>
      <c r="AZ494" s="5">
        <v>37080</v>
      </c>
      <c r="BA494" s="6">
        <f t="shared" si="71"/>
        <v>0</v>
      </c>
      <c r="BB494" s="3">
        <f>IF(OR(AM494="",AM494="No existe"),0,IF(AP494&lt;=VLOOKUP(AM494,Tabla!$C$5:$I$23,2,0),1,2))</f>
        <v>0</v>
      </c>
    </row>
    <row r="495" spans="1:54" ht="15.75" hidden="1">
      <c r="A495" s="13">
        <f t="shared" si="72"/>
        <v>490</v>
      </c>
      <c r="B495" s="62" t="s">
        <v>1735</v>
      </c>
      <c r="C495" s="63" t="s">
        <v>1736</v>
      </c>
      <c r="D495" s="63" t="s">
        <v>385</v>
      </c>
      <c r="E495" s="63" t="s">
        <v>1737</v>
      </c>
      <c r="F495" s="63" t="s">
        <v>1738</v>
      </c>
      <c r="G495" s="63">
        <v>7764</v>
      </c>
      <c r="H495" s="63" t="s">
        <v>486</v>
      </c>
      <c r="I495" s="63" t="s">
        <v>385</v>
      </c>
      <c r="J495" s="63" t="s">
        <v>537</v>
      </c>
      <c r="K495" s="63" t="s">
        <v>538</v>
      </c>
      <c r="L495" s="63" t="s">
        <v>1738</v>
      </c>
      <c r="M495" s="63" t="s">
        <v>1739</v>
      </c>
      <c r="N495" s="63" t="s">
        <v>1740</v>
      </c>
      <c r="O495" s="63" t="s">
        <v>1739</v>
      </c>
      <c r="P495" s="63" t="s">
        <v>1740</v>
      </c>
      <c r="Q495" s="63">
        <v>1</v>
      </c>
      <c r="R495" s="63" t="s">
        <v>540</v>
      </c>
      <c r="S495" s="63" t="s">
        <v>523</v>
      </c>
      <c r="T495" s="63" t="s">
        <v>524</v>
      </c>
      <c r="U495" s="63" t="s">
        <v>525</v>
      </c>
      <c r="V495" s="63" t="s">
        <v>526</v>
      </c>
      <c r="W495" s="63" t="s">
        <v>544</v>
      </c>
      <c r="X495" s="63" t="s">
        <v>537</v>
      </c>
      <c r="Y495" s="63">
        <v>63048330</v>
      </c>
      <c r="Z495" s="63">
        <v>68391073</v>
      </c>
      <c r="AA495" s="63">
        <v>63048330</v>
      </c>
      <c r="AB495" s="64">
        <v>42146</v>
      </c>
      <c r="AC495" s="64">
        <v>42208</v>
      </c>
      <c r="AD495" s="64">
        <v>43438.294652777775</v>
      </c>
      <c r="AE495" s="63" t="s">
        <v>572</v>
      </c>
      <c r="AF495" s="63" t="s">
        <v>528</v>
      </c>
      <c r="AG495" s="63" t="s">
        <v>100</v>
      </c>
      <c r="AH495" s="64">
        <v>44252.86041666667</v>
      </c>
      <c r="AI495" s="64">
        <v>44253.859571759262</v>
      </c>
      <c r="AJ495" s="64" t="s">
        <v>486</v>
      </c>
      <c r="AK495" s="27"/>
      <c r="AL495" s="27"/>
      <c r="AM495" s="24" t="str">
        <f>IF(AG495="","",IFERROR(VLOOKUP($AG495,Listas!$C$1:$D$1000,2,0),"No existe"))</f>
        <v>ACTUACIONES</v>
      </c>
      <c r="AN495" s="3">
        <f>IF(OR(AH495="",AI495=""),0,NETWORKDAYS.INTL(AH495,AI495,1,Listas!$A$2:$A$19)-1)</f>
        <v>1</v>
      </c>
      <c r="AO495" s="16" t="str">
        <f>IF(OR(AM495="",AM495="No existe"),"No",IF(AN495&gt;=VLOOKUP(AM495,Tabla!$C$5:$I$23,7,0),"Si","No"))</f>
        <v>No</v>
      </c>
      <c r="AP495" s="3">
        <f>IF(OR(AM495="",AM495="No existe"),0,IF(AN495=0,0,IF(AN495&gt;=VLOOKUP(AM495,Tabla!$C$5:$I$23,7,0),AN495-VLOOKUP(AM495,Tabla!$C$5:$I$23,7,0),0)+1))</f>
        <v>1</v>
      </c>
      <c r="AQ495" s="4">
        <f t="shared" si="64"/>
        <v>0</v>
      </c>
      <c r="AR495" s="4">
        <f t="shared" si="65"/>
        <v>0</v>
      </c>
      <c r="AS495" s="4">
        <f t="shared" si="66"/>
        <v>0</v>
      </c>
      <c r="AT495" s="4">
        <f t="shared" si="67"/>
        <v>0</v>
      </c>
      <c r="AU495" s="4">
        <f t="shared" si="68"/>
        <v>0</v>
      </c>
      <c r="AV495" s="4">
        <f t="shared" si="69"/>
        <v>0</v>
      </c>
      <c r="AW495" s="4"/>
      <c r="AX495" s="4"/>
      <c r="AY495" s="4">
        <f t="shared" si="70"/>
        <v>0</v>
      </c>
      <c r="AZ495" s="5">
        <v>37080</v>
      </c>
      <c r="BA495" s="6">
        <f t="shared" si="71"/>
        <v>0</v>
      </c>
      <c r="BB495" s="3">
        <f>IF(OR(AM495="",AM495="No existe"),0,IF(AP495&lt;=VLOOKUP(AM495,Tabla!$C$5:$I$23,2,0),1,2))</f>
        <v>1</v>
      </c>
    </row>
    <row r="496" spans="1:54" ht="15.75" hidden="1">
      <c r="A496" s="13">
        <f t="shared" si="72"/>
        <v>491</v>
      </c>
      <c r="B496" s="62" t="s">
        <v>386</v>
      </c>
      <c r="C496" s="63" t="s">
        <v>387</v>
      </c>
      <c r="D496" s="63" t="s">
        <v>384</v>
      </c>
      <c r="E496" s="63" t="s">
        <v>1741</v>
      </c>
      <c r="F496" s="63" t="s">
        <v>536</v>
      </c>
      <c r="G496" s="63">
        <v>1319</v>
      </c>
      <c r="H496" s="63" t="s">
        <v>486</v>
      </c>
      <c r="I496" s="63" t="s">
        <v>385</v>
      </c>
      <c r="J496" s="63" t="s">
        <v>537</v>
      </c>
      <c r="K496" s="63" t="s">
        <v>538</v>
      </c>
      <c r="L496" s="63" t="s">
        <v>536</v>
      </c>
      <c r="M496" s="63" t="s">
        <v>1742</v>
      </c>
      <c r="N496" s="63" t="s">
        <v>539</v>
      </c>
      <c r="O496" s="63" t="s">
        <v>1742</v>
      </c>
      <c r="P496" s="63" t="s">
        <v>539</v>
      </c>
      <c r="Q496" s="63">
        <v>1</v>
      </c>
      <c r="R496" s="63" t="s">
        <v>540</v>
      </c>
      <c r="S496" s="63" t="s">
        <v>523</v>
      </c>
      <c r="T496" s="63" t="s">
        <v>524</v>
      </c>
      <c r="U496" s="63" t="s">
        <v>525</v>
      </c>
      <c r="V496" s="63" t="s">
        <v>526</v>
      </c>
      <c r="W496" s="63" t="s">
        <v>527</v>
      </c>
      <c r="X496" s="63" t="s">
        <v>537</v>
      </c>
      <c r="Y496" s="63">
        <v>88407018</v>
      </c>
      <c r="Z496" s="63">
        <v>84947509</v>
      </c>
      <c r="AA496" s="63">
        <v>88407018</v>
      </c>
      <c r="AB496" s="64">
        <v>43392</v>
      </c>
      <c r="AC496" s="64">
        <v>43396</v>
      </c>
      <c r="AD496" s="64">
        <v>43432.791909722226</v>
      </c>
      <c r="AE496" s="63" t="s">
        <v>541</v>
      </c>
      <c r="AF496" s="63" t="s">
        <v>528</v>
      </c>
      <c r="AG496" s="63" t="s">
        <v>45</v>
      </c>
      <c r="AH496" s="64">
        <v>44252.858506944445</v>
      </c>
      <c r="AI496" s="64">
        <v>44252.857152777775</v>
      </c>
      <c r="AJ496" s="64" t="s">
        <v>486</v>
      </c>
      <c r="AK496" s="27"/>
      <c r="AL496" s="27"/>
      <c r="AM496" s="24" t="str">
        <f>IF(AG496="","",IFERROR(VLOOKUP($AG496,Listas!$C$1:$D$1000,2,0),"No existe"))</f>
        <v>ACTUACIONES</v>
      </c>
      <c r="AN496" s="3">
        <f>IF(OR(AH496="",AI496=""),0,NETWORKDAYS.INTL(AH496,AI496,1,Listas!$A$2:$A$19)-1)</f>
        <v>0</v>
      </c>
      <c r="AO496" s="16" t="str">
        <f>IF(OR(AM496="",AM496="No existe"),"No",IF(AN496&gt;=VLOOKUP(AM496,Tabla!$C$5:$I$23,7,0),"Si","No"))</f>
        <v>No</v>
      </c>
      <c r="AP496" s="3">
        <f>IF(OR(AM496="",AM496="No existe"),0,IF(AN496=0,0,IF(AN496&gt;=VLOOKUP(AM496,Tabla!$C$5:$I$23,7,0),AN496-VLOOKUP(AM496,Tabla!$C$5:$I$23,7,0),0)+1))</f>
        <v>0</v>
      </c>
      <c r="AQ496" s="4">
        <f t="shared" si="64"/>
        <v>0</v>
      </c>
      <c r="AR496" s="4">
        <f t="shared" si="65"/>
        <v>0</v>
      </c>
      <c r="AS496" s="4">
        <f t="shared" si="66"/>
        <v>0</v>
      </c>
      <c r="AT496" s="4">
        <f t="shared" si="67"/>
        <v>0</v>
      </c>
      <c r="AU496" s="4">
        <f t="shared" si="68"/>
        <v>0</v>
      </c>
      <c r="AV496" s="4">
        <f t="shared" si="69"/>
        <v>0</v>
      </c>
      <c r="AW496" s="4"/>
      <c r="AX496" s="4"/>
      <c r="AY496" s="4">
        <f t="shared" si="70"/>
        <v>0</v>
      </c>
      <c r="AZ496" s="5">
        <v>37080</v>
      </c>
      <c r="BA496" s="6">
        <f t="shared" si="71"/>
        <v>0</v>
      </c>
      <c r="BB496" s="3">
        <f>IF(OR(AM496="",AM496="No existe"),0,IF(AP496&lt;=VLOOKUP(AM496,Tabla!$C$5:$I$23,2,0),1,2))</f>
        <v>1</v>
      </c>
    </row>
    <row r="497" spans="1:54" ht="15.75" hidden="1">
      <c r="A497" s="13">
        <f t="shared" si="72"/>
        <v>492</v>
      </c>
      <c r="B497" s="62" t="s">
        <v>480</v>
      </c>
      <c r="C497" s="63" t="s">
        <v>481</v>
      </c>
      <c r="D497" s="63" t="s">
        <v>384</v>
      </c>
      <c r="E497" s="63" t="s">
        <v>987</v>
      </c>
      <c r="F497" s="63" t="s">
        <v>758</v>
      </c>
      <c r="G497" s="63">
        <v>35514</v>
      </c>
      <c r="H497" s="63" t="s">
        <v>486</v>
      </c>
      <c r="I497" s="63" t="s">
        <v>759</v>
      </c>
      <c r="J497" s="63" t="s">
        <v>738</v>
      </c>
      <c r="K497" s="63" t="s">
        <v>486</v>
      </c>
      <c r="L497" s="63" t="s">
        <v>758</v>
      </c>
      <c r="M497" s="63" t="s">
        <v>988</v>
      </c>
      <c r="N497" s="63" t="s">
        <v>760</v>
      </c>
      <c r="O497" s="63" t="s">
        <v>988</v>
      </c>
      <c r="P497" s="63" t="s">
        <v>760</v>
      </c>
      <c r="Q497" s="63">
        <v>1</v>
      </c>
      <c r="R497" s="63" t="s">
        <v>761</v>
      </c>
      <c r="S497" s="63" t="s">
        <v>523</v>
      </c>
      <c r="T497" s="63" t="s">
        <v>524</v>
      </c>
      <c r="U497" s="63" t="s">
        <v>525</v>
      </c>
      <c r="V497" s="63" t="s">
        <v>565</v>
      </c>
      <c r="W497" s="63" t="s">
        <v>566</v>
      </c>
      <c r="X497" s="63" t="s">
        <v>738</v>
      </c>
      <c r="Y497" s="63">
        <v>40577684</v>
      </c>
      <c r="Z497" s="63">
        <v>0</v>
      </c>
      <c r="AA497" s="63">
        <v>40577684</v>
      </c>
      <c r="AB497" s="64">
        <v>43488</v>
      </c>
      <c r="AC497" s="64">
        <v>43630</v>
      </c>
      <c r="AD497" s="64">
        <v>43689.557662037034</v>
      </c>
      <c r="AE497" s="63" t="s">
        <v>749</v>
      </c>
      <c r="AF497" s="63" t="s">
        <v>596</v>
      </c>
      <c r="AG497" s="63" t="s">
        <v>762</v>
      </c>
      <c r="AH497" s="64">
        <v>44252.856944444444</v>
      </c>
      <c r="AI497" s="64">
        <v>44253.856273148151</v>
      </c>
      <c r="AJ497" s="64" t="s">
        <v>486</v>
      </c>
      <c r="AK497" s="27"/>
      <c r="AL497" s="27"/>
      <c r="AM497" s="24" t="str">
        <f>IF(AG497="","",IFERROR(VLOOKUP($AG497,Listas!$C$1:$D$1000,2,0),"No existe"))</f>
        <v>No existe</v>
      </c>
      <c r="AN497" s="3">
        <f>IF(OR(AH497="",AI497=""),0,NETWORKDAYS.INTL(AH497,AI497,1,Listas!$A$2:$A$19)-1)</f>
        <v>1</v>
      </c>
      <c r="AO497" s="16" t="str">
        <f>IF(OR(AM497="",AM497="No existe"),"No",IF(AN497&gt;=VLOOKUP(AM497,Tabla!$C$5:$I$23,7,0),"Si","No"))</f>
        <v>No</v>
      </c>
      <c r="AP497" s="3">
        <f>IF(OR(AM497="",AM497="No existe"),0,IF(AN497=0,0,IF(AN497&gt;=VLOOKUP(AM497,Tabla!$C$5:$I$23,7,0),AN497-VLOOKUP(AM497,Tabla!$C$5:$I$23,7,0),0)+1))</f>
        <v>0</v>
      </c>
      <c r="AQ497" s="4">
        <f t="shared" si="64"/>
        <v>0</v>
      </c>
      <c r="AR497" s="4">
        <f t="shared" si="65"/>
        <v>0</v>
      </c>
      <c r="AS497" s="4">
        <f t="shared" si="66"/>
        <v>0</v>
      </c>
      <c r="AT497" s="4">
        <f t="shared" si="67"/>
        <v>0</v>
      </c>
      <c r="AU497" s="4">
        <f t="shared" si="68"/>
        <v>0</v>
      </c>
      <c r="AV497" s="4">
        <f t="shared" si="69"/>
        <v>0</v>
      </c>
      <c r="AW497" s="4"/>
      <c r="AX497" s="4"/>
      <c r="AY497" s="4">
        <f t="shared" si="70"/>
        <v>0</v>
      </c>
      <c r="AZ497" s="5">
        <v>37080</v>
      </c>
      <c r="BA497" s="6">
        <f t="shared" si="71"/>
        <v>0</v>
      </c>
      <c r="BB497" s="3">
        <f>IF(OR(AM497="",AM497="No existe"),0,IF(AP497&lt;=VLOOKUP(AM497,Tabla!$C$5:$I$23,2,0),1,2))</f>
        <v>0</v>
      </c>
    </row>
    <row r="498" spans="1:54" ht="15.75" hidden="1">
      <c r="A498" s="13">
        <f t="shared" si="72"/>
        <v>493</v>
      </c>
      <c r="B498" s="62" t="s">
        <v>871</v>
      </c>
      <c r="C498" s="63" t="s">
        <v>872</v>
      </c>
      <c r="D498" s="63" t="s">
        <v>384</v>
      </c>
      <c r="E498" s="63" t="s">
        <v>873</v>
      </c>
      <c r="F498" s="63" t="s">
        <v>874</v>
      </c>
      <c r="G498" s="63">
        <v>3632</v>
      </c>
      <c r="H498" s="63" t="s">
        <v>486</v>
      </c>
      <c r="I498" s="63" t="s">
        <v>385</v>
      </c>
      <c r="J498" s="63" t="s">
        <v>577</v>
      </c>
      <c r="K498" s="63" t="s">
        <v>578</v>
      </c>
      <c r="L498" s="63" t="s">
        <v>874</v>
      </c>
      <c r="M498" s="63" t="s">
        <v>875</v>
      </c>
      <c r="N498" s="63" t="s">
        <v>876</v>
      </c>
      <c r="O498" s="63" t="s">
        <v>877</v>
      </c>
      <c r="P498" s="63" t="s">
        <v>878</v>
      </c>
      <c r="Q498" s="63">
        <v>2</v>
      </c>
      <c r="R498" s="63" t="s">
        <v>547</v>
      </c>
      <c r="S498" s="63" t="s">
        <v>523</v>
      </c>
      <c r="T498" s="63" t="s">
        <v>524</v>
      </c>
      <c r="U498" s="63" t="s">
        <v>525</v>
      </c>
      <c r="V498" s="63" t="s">
        <v>526</v>
      </c>
      <c r="W498" s="63" t="s">
        <v>544</v>
      </c>
      <c r="X498" s="63" t="s">
        <v>577</v>
      </c>
      <c r="Y498" s="63">
        <v>76730314</v>
      </c>
      <c r="Z498" s="63">
        <v>80963560</v>
      </c>
      <c r="AA498" s="63">
        <v>76730314</v>
      </c>
      <c r="AB498" s="64">
        <v>42069</v>
      </c>
      <c r="AC498" s="64">
        <v>42124</v>
      </c>
      <c r="AD498" s="64">
        <v>43436.204641203702</v>
      </c>
      <c r="AE498" s="63" t="s">
        <v>545</v>
      </c>
      <c r="AF498" s="63" t="s">
        <v>596</v>
      </c>
      <c r="AG498" s="63" t="s">
        <v>45</v>
      </c>
      <c r="AH498" s="64">
        <v>44252.849305555559</v>
      </c>
      <c r="AI498" s="64">
        <v>44256.848020833335</v>
      </c>
      <c r="AJ498" s="64" t="s">
        <v>486</v>
      </c>
      <c r="AK498" s="27"/>
      <c r="AL498" s="27"/>
      <c r="AM498" s="24" t="str">
        <f>IF(AG498="","",IFERROR(VLOOKUP($AG498,Listas!$C$1:$D$1000,2,0),"No existe"))</f>
        <v>ACTUACIONES</v>
      </c>
      <c r="AN498" s="3">
        <f>IF(OR(AH498="",AI498=""),0,NETWORKDAYS.INTL(AH498,AI498,1,Listas!$A$2:$A$19)-1)</f>
        <v>2</v>
      </c>
      <c r="AO498" s="16" t="str">
        <f>IF(OR(AM498="",AM498="No existe"),"No",IF(AN498&gt;=VLOOKUP(AM498,Tabla!$C$5:$I$23,7,0),"Si","No"))</f>
        <v>No</v>
      </c>
      <c r="AP498" s="3">
        <f>IF(OR(AM498="",AM498="No existe"),0,IF(AN498=0,0,IF(AN498&gt;=VLOOKUP(AM498,Tabla!$C$5:$I$23,7,0),AN498-VLOOKUP(AM498,Tabla!$C$5:$I$23,7,0),0)+1))</f>
        <v>1</v>
      </c>
      <c r="AQ498" s="4">
        <f t="shared" si="64"/>
        <v>0</v>
      </c>
      <c r="AR498" s="4">
        <f t="shared" si="65"/>
        <v>0</v>
      </c>
      <c r="AS498" s="4">
        <f t="shared" si="66"/>
        <v>0</v>
      </c>
      <c r="AT498" s="4">
        <f t="shared" si="67"/>
        <v>0</v>
      </c>
      <c r="AU498" s="4">
        <f t="shared" si="68"/>
        <v>0</v>
      </c>
      <c r="AV498" s="4">
        <f t="shared" si="69"/>
        <v>0</v>
      </c>
      <c r="AW498" s="4"/>
      <c r="AX498" s="4"/>
      <c r="AY498" s="4">
        <f t="shared" si="70"/>
        <v>0</v>
      </c>
      <c r="AZ498" s="5">
        <v>37080</v>
      </c>
      <c r="BA498" s="6">
        <f t="shared" si="71"/>
        <v>0</v>
      </c>
      <c r="BB498" s="3">
        <f>IF(OR(AM498="",AM498="No existe"),0,IF(AP498&lt;=VLOOKUP(AM498,Tabla!$C$5:$I$23,2,0),1,2))</f>
        <v>1</v>
      </c>
    </row>
    <row r="499" spans="1:54" ht="15.75" hidden="1">
      <c r="A499" s="13">
        <f t="shared" si="72"/>
        <v>494</v>
      </c>
      <c r="B499" s="62" t="s">
        <v>1743</v>
      </c>
      <c r="C499" s="63" t="s">
        <v>1744</v>
      </c>
      <c r="D499" s="63" t="s">
        <v>384</v>
      </c>
      <c r="E499" s="63" t="s">
        <v>1745</v>
      </c>
      <c r="F499" s="63" t="s">
        <v>1746</v>
      </c>
      <c r="G499" s="63">
        <v>51546</v>
      </c>
      <c r="H499" s="63" t="s">
        <v>486</v>
      </c>
      <c r="I499" s="63" t="s">
        <v>385</v>
      </c>
      <c r="J499" s="63" t="s">
        <v>549</v>
      </c>
      <c r="K499" s="63" t="s">
        <v>638</v>
      </c>
      <c r="L499" s="63" t="s">
        <v>1746</v>
      </c>
      <c r="M499" s="63" t="s">
        <v>1747</v>
      </c>
      <c r="N499" s="63" t="s">
        <v>1748</v>
      </c>
      <c r="O499" s="63" t="s">
        <v>1747</v>
      </c>
      <c r="P499" s="63" t="s">
        <v>1748</v>
      </c>
      <c r="Q499" s="63">
        <v>1</v>
      </c>
      <c r="R499" s="63" t="s">
        <v>650</v>
      </c>
      <c r="S499" s="63" t="s">
        <v>523</v>
      </c>
      <c r="T499" s="63" t="s">
        <v>524</v>
      </c>
      <c r="U499" s="63" t="s">
        <v>525</v>
      </c>
      <c r="V499" s="63" t="s">
        <v>526</v>
      </c>
      <c r="W499" s="63" t="s">
        <v>544</v>
      </c>
      <c r="X499" s="63" t="s">
        <v>549</v>
      </c>
      <c r="Y499" s="63" t="s">
        <v>486</v>
      </c>
      <c r="Z499" s="63" t="s">
        <v>486</v>
      </c>
      <c r="AA499" s="63" t="s">
        <v>486</v>
      </c>
      <c r="AB499" s="64">
        <v>41472</v>
      </c>
      <c r="AC499" s="64">
        <v>41542</v>
      </c>
      <c r="AD499" s="64">
        <v>43958.63144675926</v>
      </c>
      <c r="AE499" s="63" t="s">
        <v>1749</v>
      </c>
      <c r="AF499" s="63" t="s">
        <v>535</v>
      </c>
      <c r="AG499" s="63" t="s">
        <v>37</v>
      </c>
      <c r="AH499" s="64">
        <v>44252.842361111114</v>
      </c>
      <c r="AI499" s="64">
        <v>44253.841550925928</v>
      </c>
      <c r="AJ499" s="64" t="s">
        <v>486</v>
      </c>
      <c r="AK499" s="27"/>
      <c r="AL499" s="27"/>
      <c r="AM499" s="24" t="str">
        <f>IF(AG499="","",IFERROR(VLOOKUP($AG499,Listas!$C$1:$D$1000,2,0),"No existe"))</f>
        <v>ACTUACIONES</v>
      </c>
      <c r="AN499" s="3">
        <f>IF(OR(AH499="",AI499=""),0,NETWORKDAYS.INTL(AH499,AI499,1,Listas!$A$2:$A$19)-1)</f>
        <v>1</v>
      </c>
      <c r="AO499" s="16" t="str">
        <f>IF(OR(AM499="",AM499="No existe"),"No",IF(AN499&gt;=VLOOKUP(AM499,Tabla!$C$5:$I$23,7,0),"Si","No"))</f>
        <v>No</v>
      </c>
      <c r="AP499" s="3">
        <f>IF(OR(AM499="",AM499="No existe"),0,IF(AN499=0,0,IF(AN499&gt;=VLOOKUP(AM499,Tabla!$C$5:$I$23,7,0),AN499-VLOOKUP(AM499,Tabla!$C$5:$I$23,7,0),0)+1))</f>
        <v>1</v>
      </c>
      <c r="AQ499" s="4">
        <f t="shared" si="64"/>
        <v>0</v>
      </c>
      <c r="AR499" s="4">
        <f t="shared" si="65"/>
        <v>0</v>
      </c>
      <c r="AS499" s="4">
        <f t="shared" si="66"/>
        <v>0</v>
      </c>
      <c r="AT499" s="4">
        <f t="shared" si="67"/>
        <v>0</v>
      </c>
      <c r="AU499" s="4">
        <f t="shared" si="68"/>
        <v>0</v>
      </c>
      <c r="AV499" s="4">
        <f t="shared" si="69"/>
        <v>0</v>
      </c>
      <c r="AW499" s="4"/>
      <c r="AX499" s="4"/>
      <c r="AY499" s="4">
        <f t="shared" si="70"/>
        <v>0</v>
      </c>
      <c r="AZ499" s="5">
        <v>37080</v>
      </c>
      <c r="BA499" s="6">
        <f t="shared" si="71"/>
        <v>0</v>
      </c>
      <c r="BB499" s="3">
        <f>IF(OR(AM499="",AM499="No existe"),0,IF(AP499&lt;=VLOOKUP(AM499,Tabla!$C$5:$I$23,2,0),1,2))</f>
        <v>1</v>
      </c>
    </row>
    <row r="500" spans="1:54" ht="15.75" hidden="1">
      <c r="A500" s="13">
        <f t="shared" si="72"/>
        <v>495</v>
      </c>
      <c r="B500" s="62" t="s">
        <v>457</v>
      </c>
      <c r="C500" s="63" t="s">
        <v>458</v>
      </c>
      <c r="D500" s="63" t="s">
        <v>384</v>
      </c>
      <c r="E500" s="63" t="s">
        <v>1750</v>
      </c>
      <c r="F500" s="63" t="s">
        <v>707</v>
      </c>
      <c r="G500" s="63">
        <v>21732</v>
      </c>
      <c r="H500" s="63" t="s">
        <v>486</v>
      </c>
      <c r="I500" s="63" t="s">
        <v>385</v>
      </c>
      <c r="J500" s="63" t="s">
        <v>542</v>
      </c>
      <c r="K500" s="63" t="s">
        <v>543</v>
      </c>
      <c r="L500" s="63" t="s">
        <v>707</v>
      </c>
      <c r="M500" s="63" t="s">
        <v>1751</v>
      </c>
      <c r="N500" s="63" t="s">
        <v>708</v>
      </c>
      <c r="O500" s="63" t="s">
        <v>1751</v>
      </c>
      <c r="P500" s="63" t="s">
        <v>708</v>
      </c>
      <c r="Q500" s="63">
        <v>1</v>
      </c>
      <c r="R500" s="63" t="s">
        <v>709</v>
      </c>
      <c r="S500" s="63" t="s">
        <v>523</v>
      </c>
      <c r="T500" s="63" t="s">
        <v>524</v>
      </c>
      <c r="U500" s="63" t="s">
        <v>525</v>
      </c>
      <c r="V500" s="63" t="s">
        <v>542</v>
      </c>
      <c r="W500" s="63" t="s">
        <v>544</v>
      </c>
      <c r="X500" s="63" t="s">
        <v>542</v>
      </c>
      <c r="Y500" s="63">
        <v>1411613</v>
      </c>
      <c r="Z500" s="63">
        <v>1339565</v>
      </c>
      <c r="AA500" s="63">
        <v>1411613</v>
      </c>
      <c r="AB500" s="64">
        <v>42208</v>
      </c>
      <c r="AC500" s="64">
        <v>43329</v>
      </c>
      <c r="AD500" s="64">
        <v>43501.730613425927</v>
      </c>
      <c r="AE500" s="63" t="s">
        <v>706</v>
      </c>
      <c r="AF500" s="63" t="s">
        <v>535</v>
      </c>
      <c r="AG500" s="63" t="s">
        <v>45</v>
      </c>
      <c r="AH500" s="64">
        <v>44252.836111111108</v>
      </c>
      <c r="AI500" s="64">
        <v>44253.835069444445</v>
      </c>
      <c r="AJ500" s="64" t="s">
        <v>486</v>
      </c>
      <c r="AK500" s="27"/>
      <c r="AL500" s="27"/>
      <c r="AM500" s="24" t="str">
        <f>IF(AG500="","",IFERROR(VLOOKUP($AG500,Listas!$C$1:$D$1000,2,0),"No existe"))</f>
        <v>ACTUACIONES</v>
      </c>
      <c r="AN500" s="3">
        <f>IF(OR(AH500="",AI500=""),0,NETWORKDAYS.INTL(AH500,AI500,1,Listas!$A$2:$A$19)-1)</f>
        <v>1</v>
      </c>
      <c r="AO500" s="16" t="str">
        <f>IF(OR(AM500="",AM500="No existe"),"No",IF(AN500&gt;=VLOOKUP(AM500,Tabla!$C$5:$I$23,7,0),"Si","No"))</f>
        <v>No</v>
      </c>
      <c r="AP500" s="3">
        <f>IF(OR(AM500="",AM500="No existe"),0,IF(AN500=0,0,IF(AN500&gt;=VLOOKUP(AM500,Tabla!$C$5:$I$23,7,0),AN500-VLOOKUP(AM500,Tabla!$C$5:$I$23,7,0),0)+1))</f>
        <v>1</v>
      </c>
      <c r="AQ500" s="4">
        <f t="shared" si="64"/>
        <v>0</v>
      </c>
      <c r="AR500" s="4">
        <f t="shared" si="65"/>
        <v>0</v>
      </c>
      <c r="AS500" s="4">
        <f t="shared" si="66"/>
        <v>0</v>
      </c>
      <c r="AT500" s="4">
        <f t="shared" si="67"/>
        <v>0</v>
      </c>
      <c r="AU500" s="4">
        <f t="shared" si="68"/>
        <v>0</v>
      </c>
      <c r="AV500" s="4">
        <f t="shared" si="69"/>
        <v>0</v>
      </c>
      <c r="AW500" s="4"/>
      <c r="AX500" s="4"/>
      <c r="AY500" s="4">
        <f t="shared" si="70"/>
        <v>0</v>
      </c>
      <c r="AZ500" s="5">
        <v>37080</v>
      </c>
      <c r="BA500" s="6">
        <f t="shared" si="71"/>
        <v>0</v>
      </c>
      <c r="BB500" s="3">
        <f>IF(OR(AM500="",AM500="No existe"),0,IF(AP500&lt;=VLOOKUP(AM500,Tabla!$C$5:$I$23,2,0),1,2))</f>
        <v>1</v>
      </c>
    </row>
    <row r="501" spans="1:54" ht="15.75" hidden="1">
      <c r="A501" s="13">
        <f t="shared" si="72"/>
        <v>496</v>
      </c>
      <c r="B501" s="62" t="s">
        <v>1752</v>
      </c>
      <c r="C501" s="63" t="s">
        <v>1753</v>
      </c>
      <c r="D501" s="63" t="s">
        <v>384</v>
      </c>
      <c r="E501" s="63" t="s">
        <v>1754</v>
      </c>
      <c r="F501" s="63" t="s">
        <v>1755</v>
      </c>
      <c r="G501" s="63">
        <v>21743</v>
      </c>
      <c r="H501" s="63" t="s">
        <v>486</v>
      </c>
      <c r="I501" s="63" t="s">
        <v>385</v>
      </c>
      <c r="J501" s="63" t="s">
        <v>542</v>
      </c>
      <c r="K501" s="63" t="s">
        <v>543</v>
      </c>
      <c r="L501" s="63" t="s">
        <v>1755</v>
      </c>
      <c r="M501" s="63" t="s">
        <v>1756</v>
      </c>
      <c r="N501" s="63" t="s">
        <v>1757</v>
      </c>
      <c r="O501" s="63" t="s">
        <v>1756</v>
      </c>
      <c r="P501" s="63" t="s">
        <v>1757</v>
      </c>
      <c r="Q501" s="63">
        <v>1</v>
      </c>
      <c r="R501" s="63" t="s">
        <v>551</v>
      </c>
      <c r="S501" s="63" t="s">
        <v>523</v>
      </c>
      <c r="T501" s="63" t="s">
        <v>524</v>
      </c>
      <c r="U501" s="63" t="s">
        <v>525</v>
      </c>
      <c r="V501" s="63" t="s">
        <v>542</v>
      </c>
      <c r="W501" s="63" t="s">
        <v>544</v>
      </c>
      <c r="X501" s="63" t="s">
        <v>542</v>
      </c>
      <c r="Y501" s="63">
        <v>9323748</v>
      </c>
      <c r="Z501" s="63">
        <v>8851512</v>
      </c>
      <c r="AA501" s="63">
        <v>9323748</v>
      </c>
      <c r="AB501" s="64">
        <v>43276</v>
      </c>
      <c r="AC501" s="64">
        <v>43321</v>
      </c>
      <c r="AD501" s="64">
        <v>43501.73096064815</v>
      </c>
      <c r="AE501" s="63" t="s">
        <v>706</v>
      </c>
      <c r="AF501" s="63" t="s">
        <v>535</v>
      </c>
      <c r="AG501" s="63" t="s">
        <v>529</v>
      </c>
      <c r="AH501" s="64">
        <v>44252.82916666667</v>
      </c>
      <c r="AI501" s="64">
        <v>44253.828240740739</v>
      </c>
      <c r="AJ501" s="64" t="s">
        <v>486</v>
      </c>
      <c r="AK501" s="27"/>
      <c r="AL501" s="27"/>
      <c r="AM501" s="24" t="str">
        <f>IF(AG501="","",IFERROR(VLOOKUP($AG501,Listas!$C$1:$D$1000,2,0),"No existe"))</f>
        <v>No existe</v>
      </c>
      <c r="AN501" s="3">
        <f>IF(OR(AH501="",AI501=""),0,NETWORKDAYS.INTL(AH501,AI501,1,Listas!$A$2:$A$19)-1)</f>
        <v>1</v>
      </c>
      <c r="AO501" s="16" t="str">
        <f>IF(OR(AM501="",AM501="No existe"),"No",IF(AN501&gt;=VLOOKUP(AM501,Tabla!$C$5:$I$23,7,0),"Si","No"))</f>
        <v>No</v>
      </c>
      <c r="AP501" s="3">
        <f>IF(OR(AM501="",AM501="No existe"),0,IF(AN501=0,0,IF(AN501&gt;=VLOOKUP(AM501,Tabla!$C$5:$I$23,7,0),AN501-VLOOKUP(AM501,Tabla!$C$5:$I$23,7,0),0)+1))</f>
        <v>0</v>
      </c>
      <c r="AQ501" s="4">
        <f t="shared" si="64"/>
        <v>0</v>
      </c>
      <c r="AR501" s="4">
        <f t="shared" si="65"/>
        <v>0</v>
      </c>
      <c r="AS501" s="4">
        <f t="shared" si="66"/>
        <v>0</v>
      </c>
      <c r="AT501" s="4">
        <f t="shared" si="67"/>
        <v>0</v>
      </c>
      <c r="AU501" s="4">
        <f t="shared" si="68"/>
        <v>0</v>
      </c>
      <c r="AV501" s="4">
        <f t="shared" si="69"/>
        <v>0</v>
      </c>
      <c r="AW501" s="4"/>
      <c r="AX501" s="4"/>
      <c r="AY501" s="4">
        <f t="shared" si="70"/>
        <v>0</v>
      </c>
      <c r="AZ501" s="5">
        <v>37080</v>
      </c>
      <c r="BA501" s="6">
        <f t="shared" si="71"/>
        <v>0</v>
      </c>
      <c r="BB501" s="3">
        <f>IF(OR(AM501="",AM501="No existe"),0,IF(AP501&lt;=VLOOKUP(AM501,Tabla!$C$5:$I$23,2,0),1,2))</f>
        <v>0</v>
      </c>
    </row>
    <row r="502" spans="1:54" ht="15.75" hidden="1">
      <c r="A502" s="13">
        <f t="shared" si="72"/>
        <v>497</v>
      </c>
      <c r="B502" s="62" t="s">
        <v>1758</v>
      </c>
      <c r="C502" s="63" t="s">
        <v>1759</v>
      </c>
      <c r="D502" s="63" t="s">
        <v>385</v>
      </c>
      <c r="E502" s="63" t="s">
        <v>1760</v>
      </c>
      <c r="F502" s="63" t="s">
        <v>1761</v>
      </c>
      <c r="G502" s="63">
        <v>3818</v>
      </c>
      <c r="H502" s="63" t="s">
        <v>486</v>
      </c>
      <c r="I502" s="63" t="s">
        <v>385</v>
      </c>
      <c r="J502" s="63" t="s">
        <v>542</v>
      </c>
      <c r="K502" s="63" t="s">
        <v>543</v>
      </c>
      <c r="L502" s="63" t="s">
        <v>1761</v>
      </c>
      <c r="M502" s="63" t="s">
        <v>1762</v>
      </c>
      <c r="N502" s="63" t="s">
        <v>1763</v>
      </c>
      <c r="O502" s="63" t="s">
        <v>1762</v>
      </c>
      <c r="P502" s="63" t="s">
        <v>1763</v>
      </c>
      <c r="Q502" s="63">
        <v>1</v>
      </c>
      <c r="R502" s="63" t="s">
        <v>547</v>
      </c>
      <c r="S502" s="63" t="s">
        <v>523</v>
      </c>
      <c r="T502" s="63" t="s">
        <v>524</v>
      </c>
      <c r="U502" s="63" t="s">
        <v>525</v>
      </c>
      <c r="V502" s="63" t="s">
        <v>542</v>
      </c>
      <c r="W502" s="63" t="s">
        <v>544</v>
      </c>
      <c r="X502" s="63" t="s">
        <v>542</v>
      </c>
      <c r="Y502" s="63">
        <v>2338102</v>
      </c>
      <c r="Z502" s="63">
        <v>2328214</v>
      </c>
      <c r="AA502" s="63">
        <v>2338102</v>
      </c>
      <c r="AB502" s="64">
        <v>42011</v>
      </c>
      <c r="AC502" s="64">
        <v>42410</v>
      </c>
      <c r="AD502" s="64">
        <v>43436.233067129629</v>
      </c>
      <c r="AE502" s="63" t="s">
        <v>622</v>
      </c>
      <c r="AF502" s="63" t="s">
        <v>535</v>
      </c>
      <c r="AG502" s="63" t="s">
        <v>573</v>
      </c>
      <c r="AH502" s="64">
        <v>44252.827962962961</v>
      </c>
      <c r="AI502" s="64">
        <v>44252.826620370368</v>
      </c>
      <c r="AJ502" s="64" t="s">
        <v>486</v>
      </c>
      <c r="AK502" s="27"/>
      <c r="AL502" s="27"/>
      <c r="AM502" s="24" t="str">
        <f>IF(AG502="","",IFERROR(VLOOKUP($AG502,Listas!$C$1:$D$1000,2,0),"No existe"))</f>
        <v>No existe</v>
      </c>
      <c r="AN502" s="3">
        <f>IF(OR(AH502="",AI502=""),0,NETWORKDAYS.INTL(AH502,AI502,1,Listas!$A$2:$A$19)-1)</f>
        <v>0</v>
      </c>
      <c r="AO502" s="16" t="str">
        <f>IF(OR(AM502="",AM502="No existe"),"No",IF(AN502&gt;=VLOOKUP(AM502,Tabla!$C$5:$I$23,7,0),"Si","No"))</f>
        <v>No</v>
      </c>
      <c r="AP502" s="3">
        <f>IF(OR(AM502="",AM502="No existe"),0,IF(AN502=0,0,IF(AN502&gt;=VLOOKUP(AM502,Tabla!$C$5:$I$23,7,0),AN502-VLOOKUP(AM502,Tabla!$C$5:$I$23,7,0),0)+1))</f>
        <v>0</v>
      </c>
      <c r="AQ502" s="4">
        <f t="shared" si="64"/>
        <v>0</v>
      </c>
      <c r="AR502" s="4">
        <f t="shared" si="65"/>
        <v>0</v>
      </c>
      <c r="AS502" s="4">
        <f t="shared" si="66"/>
        <v>0</v>
      </c>
      <c r="AT502" s="4">
        <f t="shared" si="67"/>
        <v>0</v>
      </c>
      <c r="AU502" s="4">
        <f t="shared" si="68"/>
        <v>0</v>
      </c>
      <c r="AV502" s="4">
        <f t="shared" si="69"/>
        <v>0</v>
      </c>
      <c r="AW502" s="4"/>
      <c r="AX502" s="4"/>
      <c r="AY502" s="4">
        <f t="shared" si="70"/>
        <v>0</v>
      </c>
      <c r="AZ502" s="5">
        <v>37080</v>
      </c>
      <c r="BA502" s="6">
        <f t="shared" si="71"/>
        <v>0</v>
      </c>
      <c r="BB502" s="3">
        <f>IF(OR(AM502="",AM502="No existe"),0,IF(AP502&lt;=VLOOKUP(AM502,Tabla!$C$5:$I$23,2,0),1,2))</f>
        <v>0</v>
      </c>
    </row>
    <row r="503" spans="1:54" ht="15.75" hidden="1">
      <c r="A503" s="13">
        <f t="shared" si="72"/>
        <v>498</v>
      </c>
      <c r="B503" s="62" t="s">
        <v>1475</v>
      </c>
      <c r="C503" s="63" t="s">
        <v>1476</v>
      </c>
      <c r="D503" s="63" t="s">
        <v>385</v>
      </c>
      <c r="E503" s="63" t="s">
        <v>1477</v>
      </c>
      <c r="F503" s="63" t="s">
        <v>1478</v>
      </c>
      <c r="G503" s="63">
        <v>12514</v>
      </c>
      <c r="H503" s="63" t="s">
        <v>486</v>
      </c>
      <c r="I503" s="63" t="s">
        <v>385</v>
      </c>
      <c r="J503" s="63" t="s">
        <v>542</v>
      </c>
      <c r="K503" s="63" t="s">
        <v>543</v>
      </c>
      <c r="L503" s="63" t="s">
        <v>1478</v>
      </c>
      <c r="M503" s="63" t="s">
        <v>1479</v>
      </c>
      <c r="N503" s="63" t="s">
        <v>1480</v>
      </c>
      <c r="O503" s="63" t="s">
        <v>1479</v>
      </c>
      <c r="P503" s="63" t="s">
        <v>1480</v>
      </c>
      <c r="Q503" s="63">
        <v>1</v>
      </c>
      <c r="R503" s="63" t="s">
        <v>650</v>
      </c>
      <c r="S503" s="63" t="s">
        <v>523</v>
      </c>
      <c r="T503" s="63" t="s">
        <v>524</v>
      </c>
      <c r="U503" s="63" t="s">
        <v>525</v>
      </c>
      <c r="V503" s="63" t="s">
        <v>542</v>
      </c>
      <c r="W503" s="63" t="s">
        <v>544</v>
      </c>
      <c r="X503" s="63" t="s">
        <v>542</v>
      </c>
      <c r="Y503" s="63">
        <v>98226253</v>
      </c>
      <c r="Z503" s="63">
        <v>95905716</v>
      </c>
      <c r="AA503" s="63">
        <v>98226253</v>
      </c>
      <c r="AB503" s="64">
        <v>42682</v>
      </c>
      <c r="AC503" s="64">
        <v>43126</v>
      </c>
      <c r="AD503" s="64">
        <v>43440.863379629627</v>
      </c>
      <c r="AE503" s="63" t="s">
        <v>701</v>
      </c>
      <c r="AF503" s="63" t="s">
        <v>535</v>
      </c>
      <c r="AG503" s="63" t="s">
        <v>529</v>
      </c>
      <c r="AH503" s="64">
        <v>44252.826388888891</v>
      </c>
      <c r="AI503" s="64">
        <v>44253.825358796297</v>
      </c>
      <c r="AJ503" s="64" t="s">
        <v>486</v>
      </c>
      <c r="AK503" s="27"/>
      <c r="AL503" s="27"/>
      <c r="AM503" s="24" t="str">
        <f>IF(AG503="","",IFERROR(VLOOKUP($AG503,Listas!$C$1:$D$1000,2,0),"No existe"))</f>
        <v>No existe</v>
      </c>
      <c r="AN503" s="3">
        <f>IF(OR(AH503="",AI503=""),0,NETWORKDAYS.INTL(AH503,AI503,1,Listas!$A$2:$A$19)-1)</f>
        <v>1</v>
      </c>
      <c r="AO503" s="16" t="str">
        <f>IF(OR(AM503="",AM503="No existe"),"No",IF(AN503&gt;=VLOOKUP(AM503,Tabla!$C$5:$I$23,7,0),"Si","No"))</f>
        <v>No</v>
      </c>
      <c r="AP503" s="3">
        <f>IF(OR(AM503="",AM503="No existe"),0,IF(AN503=0,0,IF(AN503&gt;=VLOOKUP(AM503,Tabla!$C$5:$I$23,7,0),AN503-VLOOKUP(AM503,Tabla!$C$5:$I$23,7,0),0)+1))</f>
        <v>0</v>
      </c>
      <c r="AQ503" s="4">
        <f t="shared" si="64"/>
        <v>0</v>
      </c>
      <c r="AR503" s="4">
        <f t="shared" si="65"/>
        <v>0</v>
      </c>
      <c r="AS503" s="4">
        <f t="shared" si="66"/>
        <v>0</v>
      </c>
      <c r="AT503" s="4">
        <f t="shared" si="67"/>
        <v>0</v>
      </c>
      <c r="AU503" s="4">
        <f t="shared" si="68"/>
        <v>0</v>
      </c>
      <c r="AV503" s="4">
        <f t="shared" si="69"/>
        <v>0</v>
      </c>
      <c r="AW503" s="4"/>
      <c r="AX503" s="4"/>
      <c r="AY503" s="4">
        <f t="shared" si="70"/>
        <v>0</v>
      </c>
      <c r="AZ503" s="5">
        <v>37080</v>
      </c>
      <c r="BA503" s="6">
        <f t="shared" si="71"/>
        <v>0</v>
      </c>
      <c r="BB503" s="3">
        <f>IF(OR(AM503="",AM503="No existe"),0,IF(AP503&lt;=VLOOKUP(AM503,Tabla!$C$5:$I$23,2,0),1,2))</f>
        <v>0</v>
      </c>
    </row>
    <row r="504" spans="1:54" ht="15.75" hidden="1">
      <c r="A504" s="13">
        <f t="shared" si="72"/>
        <v>499</v>
      </c>
      <c r="B504" s="62" t="s">
        <v>487</v>
      </c>
      <c r="C504" s="63" t="s">
        <v>488</v>
      </c>
      <c r="D504" s="63" t="s">
        <v>384</v>
      </c>
      <c r="E504" s="63" t="s">
        <v>1177</v>
      </c>
      <c r="F504" s="63" t="s">
        <v>774</v>
      </c>
      <c r="G504" s="63">
        <v>50177</v>
      </c>
      <c r="H504" s="63" t="s">
        <v>486</v>
      </c>
      <c r="I504" s="63" t="s">
        <v>385</v>
      </c>
      <c r="J504" s="63" t="s">
        <v>542</v>
      </c>
      <c r="K504" s="63" t="s">
        <v>543</v>
      </c>
      <c r="L504" s="63" t="s">
        <v>774</v>
      </c>
      <c r="M504" s="63" t="s">
        <v>775</v>
      </c>
      <c r="N504" s="63" t="s">
        <v>776</v>
      </c>
      <c r="O504" s="63" t="s">
        <v>775</v>
      </c>
      <c r="P504" s="63" t="s">
        <v>776</v>
      </c>
      <c r="Q504" s="63">
        <v>1</v>
      </c>
      <c r="R504" s="63" t="s">
        <v>669</v>
      </c>
      <c r="S504" s="63" t="s">
        <v>523</v>
      </c>
      <c r="T504" s="63" t="s">
        <v>524</v>
      </c>
      <c r="U504" s="63" t="s">
        <v>525</v>
      </c>
      <c r="V504" s="63" t="s">
        <v>542</v>
      </c>
      <c r="W504" s="63" t="s">
        <v>716</v>
      </c>
      <c r="X504" s="63" t="s">
        <v>542</v>
      </c>
      <c r="Y504" s="63">
        <v>10268661</v>
      </c>
      <c r="Z504" s="63" t="s">
        <v>486</v>
      </c>
      <c r="AA504" s="63">
        <v>10268661</v>
      </c>
      <c r="AB504" s="64">
        <v>42697</v>
      </c>
      <c r="AC504" s="64">
        <v>42795</v>
      </c>
      <c r="AD504" s="64">
        <v>43866.65351851852</v>
      </c>
      <c r="AE504" s="63" t="s">
        <v>769</v>
      </c>
      <c r="AF504" s="63" t="s">
        <v>596</v>
      </c>
      <c r="AG504" s="63" t="s">
        <v>529</v>
      </c>
      <c r="AH504" s="64">
        <v>44252.823611111111</v>
      </c>
      <c r="AI504" s="64">
        <v>44253.822372685187</v>
      </c>
      <c r="AJ504" s="64" t="s">
        <v>486</v>
      </c>
      <c r="AK504" s="27"/>
      <c r="AL504" s="27"/>
      <c r="AM504" s="24" t="str">
        <f>IF(AG504="","",IFERROR(VLOOKUP($AG504,Listas!$C$1:$D$1000,2,0),"No existe"))</f>
        <v>No existe</v>
      </c>
      <c r="AN504" s="3">
        <f>IF(OR(AH504="",AI504=""),0,NETWORKDAYS.INTL(AH504,AI504,1,Listas!$A$2:$A$19)-1)</f>
        <v>1</v>
      </c>
      <c r="AO504" s="16" t="str">
        <f>IF(OR(AM504="",AM504="No existe"),"No",IF(AN504&gt;=VLOOKUP(AM504,Tabla!$C$5:$I$23,7,0),"Si","No"))</f>
        <v>No</v>
      </c>
      <c r="AP504" s="3">
        <f>IF(OR(AM504="",AM504="No existe"),0,IF(AN504=0,0,IF(AN504&gt;=VLOOKUP(AM504,Tabla!$C$5:$I$23,7,0),AN504-VLOOKUP(AM504,Tabla!$C$5:$I$23,7,0),0)+1))</f>
        <v>0</v>
      </c>
      <c r="AQ504" s="4">
        <f t="shared" si="64"/>
        <v>0</v>
      </c>
      <c r="AR504" s="4">
        <f t="shared" si="65"/>
        <v>0</v>
      </c>
      <c r="AS504" s="4">
        <f t="shared" si="66"/>
        <v>0</v>
      </c>
      <c r="AT504" s="4">
        <f t="shared" si="67"/>
        <v>0</v>
      </c>
      <c r="AU504" s="4">
        <f t="shared" si="68"/>
        <v>0</v>
      </c>
      <c r="AV504" s="4">
        <f t="shared" si="69"/>
        <v>0</v>
      </c>
      <c r="AW504" s="4"/>
      <c r="AX504" s="4"/>
      <c r="AY504" s="4">
        <f t="shared" si="70"/>
        <v>0</v>
      </c>
      <c r="AZ504" s="5">
        <v>37080</v>
      </c>
      <c r="BA504" s="6">
        <f t="shared" si="71"/>
        <v>0</v>
      </c>
      <c r="BB504" s="3">
        <f>IF(OR(AM504="",AM504="No existe"),0,IF(AP504&lt;=VLOOKUP(AM504,Tabla!$C$5:$I$23,2,0),1,2))</f>
        <v>0</v>
      </c>
    </row>
    <row r="505" spans="1:54" ht="15.75" hidden="1">
      <c r="A505" s="13">
        <f t="shared" si="72"/>
        <v>500</v>
      </c>
      <c r="B505" s="62" t="s">
        <v>464</v>
      </c>
      <c r="C505" s="63" t="s">
        <v>465</v>
      </c>
      <c r="D505" s="63" t="s">
        <v>384</v>
      </c>
      <c r="E505" s="63" t="s">
        <v>941</v>
      </c>
      <c r="F505" s="63" t="s">
        <v>726</v>
      </c>
      <c r="G505" s="63">
        <v>31639</v>
      </c>
      <c r="H505" s="63" t="s">
        <v>486</v>
      </c>
      <c r="I505" s="63" t="s">
        <v>385</v>
      </c>
      <c r="J505" s="63" t="s">
        <v>537</v>
      </c>
      <c r="K505" s="63" t="s">
        <v>538</v>
      </c>
      <c r="L505" s="63" t="s">
        <v>726</v>
      </c>
      <c r="M505" s="63" t="s">
        <v>942</v>
      </c>
      <c r="N505" s="63" t="s">
        <v>727</v>
      </c>
      <c r="O505" s="63" t="s">
        <v>942</v>
      </c>
      <c r="P505" s="63" t="s">
        <v>727</v>
      </c>
      <c r="Q505" s="63">
        <v>1</v>
      </c>
      <c r="R505" s="63" t="s">
        <v>540</v>
      </c>
      <c r="S505" s="63" t="s">
        <v>523</v>
      </c>
      <c r="T505" s="63" t="s">
        <v>524</v>
      </c>
      <c r="U505" s="63" t="s">
        <v>525</v>
      </c>
      <c r="V505" s="63" t="s">
        <v>526</v>
      </c>
      <c r="W505" s="63" t="s">
        <v>544</v>
      </c>
      <c r="X505" s="63" t="s">
        <v>537</v>
      </c>
      <c r="Y505" s="63">
        <v>73608456</v>
      </c>
      <c r="Z505" s="63">
        <v>70061119</v>
      </c>
      <c r="AA505" s="63">
        <v>73608456</v>
      </c>
      <c r="AB505" s="64">
        <v>43539</v>
      </c>
      <c r="AC505" s="64">
        <v>43552</v>
      </c>
      <c r="AD505" s="64">
        <v>43565.679270833331</v>
      </c>
      <c r="AE505" s="63" t="s">
        <v>728</v>
      </c>
      <c r="AF505" s="63" t="s">
        <v>528</v>
      </c>
      <c r="AG505" s="63" t="s">
        <v>52</v>
      </c>
      <c r="AH505" s="64">
        <v>44252.814803240741</v>
      </c>
      <c r="AI505" s="64">
        <v>44252.813715277778</v>
      </c>
      <c r="AJ505" s="64" t="s">
        <v>486</v>
      </c>
      <c r="AK505" s="27"/>
      <c r="AL505" s="27"/>
      <c r="AM505" s="24" t="str">
        <f>IF(AG505="","",IFERROR(VLOOKUP($AG505,Listas!$C$1:$D$1000,2,0),"No existe"))</f>
        <v>ACTUACIONES</v>
      </c>
      <c r="AN505" s="3">
        <f>IF(OR(AH505="",AI505=""),0,NETWORKDAYS.INTL(AH505,AI505,1,Listas!$A$2:$A$19)-1)</f>
        <v>0</v>
      </c>
      <c r="AO505" s="16" t="str">
        <f>IF(OR(AM505="",AM505="No existe"),"No",IF(AN505&gt;=VLOOKUP(AM505,Tabla!$C$5:$I$23,7,0),"Si","No"))</f>
        <v>No</v>
      </c>
      <c r="AP505" s="3">
        <f>IF(OR(AM505="",AM505="No existe"),0,IF(AN505=0,0,IF(AN505&gt;=VLOOKUP(AM505,Tabla!$C$5:$I$23,7,0),AN505-VLOOKUP(AM505,Tabla!$C$5:$I$23,7,0),0)+1))</f>
        <v>0</v>
      </c>
      <c r="AQ505" s="4">
        <f t="shared" si="64"/>
        <v>0</v>
      </c>
      <c r="AR505" s="4">
        <f t="shared" si="65"/>
        <v>0</v>
      </c>
      <c r="AS505" s="4">
        <f t="shared" si="66"/>
        <v>0</v>
      </c>
      <c r="AT505" s="4">
        <f t="shared" si="67"/>
        <v>0</v>
      </c>
      <c r="AU505" s="4">
        <f t="shared" si="68"/>
        <v>0</v>
      </c>
      <c r="AV505" s="4">
        <f t="shared" si="69"/>
        <v>0</v>
      </c>
      <c r="AW505" s="4"/>
      <c r="AX505" s="4"/>
      <c r="AY505" s="4">
        <f t="shared" si="70"/>
        <v>0</v>
      </c>
      <c r="AZ505" s="5">
        <v>37080</v>
      </c>
      <c r="BA505" s="6">
        <f t="shared" si="71"/>
        <v>0</v>
      </c>
      <c r="BB505" s="3">
        <f>IF(OR(AM505="",AM505="No existe"),0,IF(AP505&lt;=VLOOKUP(AM505,Tabla!$C$5:$I$23,2,0),1,2))</f>
        <v>1</v>
      </c>
    </row>
    <row r="506" spans="1:54" ht="15.75" hidden="1">
      <c r="A506" s="13">
        <f t="shared" si="72"/>
        <v>501</v>
      </c>
      <c r="B506" s="62" t="s">
        <v>1009</v>
      </c>
      <c r="C506" s="63" t="s">
        <v>1010</v>
      </c>
      <c r="D506" s="63" t="s">
        <v>394</v>
      </c>
      <c r="E506" s="63" t="s">
        <v>1011</v>
      </c>
      <c r="F506" s="63" t="s">
        <v>1012</v>
      </c>
      <c r="G506" s="63">
        <v>12392</v>
      </c>
      <c r="H506" s="63" t="s">
        <v>486</v>
      </c>
      <c r="I506" s="63" t="s">
        <v>394</v>
      </c>
      <c r="J506" s="63" t="s">
        <v>542</v>
      </c>
      <c r="K506" s="63" t="s">
        <v>612</v>
      </c>
      <c r="L506" s="63" t="s">
        <v>1012</v>
      </c>
      <c r="M506" s="63" t="s">
        <v>1013</v>
      </c>
      <c r="N506" s="63" t="s">
        <v>1014</v>
      </c>
      <c r="O506" s="63" t="s">
        <v>1013</v>
      </c>
      <c r="P506" s="63" t="s">
        <v>1014</v>
      </c>
      <c r="Q506" s="63">
        <v>1</v>
      </c>
      <c r="R506" s="63" t="s">
        <v>837</v>
      </c>
      <c r="S506" s="63" t="s">
        <v>523</v>
      </c>
      <c r="T506" s="63" t="s">
        <v>524</v>
      </c>
      <c r="U506" s="63" t="s">
        <v>525</v>
      </c>
      <c r="V506" s="63" t="s">
        <v>542</v>
      </c>
      <c r="W506" s="63" t="s">
        <v>566</v>
      </c>
      <c r="X506" s="63" t="s">
        <v>542</v>
      </c>
      <c r="Y506" s="63">
        <v>132753324</v>
      </c>
      <c r="Z506" s="63">
        <v>126988108</v>
      </c>
      <c r="AA506" s="63">
        <v>132753324</v>
      </c>
      <c r="AB506" s="64">
        <v>42804</v>
      </c>
      <c r="AC506" s="64">
        <v>43026</v>
      </c>
      <c r="AD506" s="64">
        <v>43440.854108796295</v>
      </c>
      <c r="AE506" s="63" t="s">
        <v>671</v>
      </c>
      <c r="AF506" s="63" t="s">
        <v>535</v>
      </c>
      <c r="AG506" s="63" t="s">
        <v>529</v>
      </c>
      <c r="AH506" s="64">
        <v>44252.80704861111</v>
      </c>
      <c r="AI506" s="64">
        <v>44252.805752314816</v>
      </c>
      <c r="AJ506" s="64" t="s">
        <v>486</v>
      </c>
      <c r="AK506" s="27"/>
      <c r="AL506" s="27"/>
      <c r="AM506" s="24" t="str">
        <f>IF(AG506="","",IFERROR(VLOOKUP($AG506,Listas!$C$1:$D$1000,2,0),"No existe"))</f>
        <v>No existe</v>
      </c>
      <c r="AN506" s="3">
        <f>IF(OR(AH506="",AI506=""),0,NETWORKDAYS.INTL(AH506,AI506,1,Listas!$A$2:$A$19)-1)</f>
        <v>0</v>
      </c>
      <c r="AO506" s="16" t="str">
        <f>IF(OR(AM506="",AM506="No existe"),"No",IF(AN506&gt;=VLOOKUP(AM506,Tabla!$C$5:$I$23,7,0),"Si","No"))</f>
        <v>No</v>
      </c>
      <c r="AP506" s="3">
        <f>IF(OR(AM506="",AM506="No existe"),0,IF(AN506=0,0,IF(AN506&gt;=VLOOKUP(AM506,Tabla!$C$5:$I$23,7,0),AN506-VLOOKUP(AM506,Tabla!$C$5:$I$23,7,0),0)+1))</f>
        <v>0</v>
      </c>
      <c r="AQ506" s="4">
        <f t="shared" si="64"/>
        <v>0</v>
      </c>
      <c r="AR506" s="4">
        <f t="shared" si="65"/>
        <v>0</v>
      </c>
      <c r="AS506" s="4">
        <f t="shared" si="66"/>
        <v>0</v>
      </c>
      <c r="AT506" s="4">
        <f t="shared" si="67"/>
        <v>0</v>
      </c>
      <c r="AU506" s="4">
        <f t="shared" si="68"/>
        <v>0</v>
      </c>
      <c r="AV506" s="4">
        <f t="shared" si="69"/>
        <v>0</v>
      </c>
      <c r="AW506" s="4"/>
      <c r="AX506" s="4"/>
      <c r="AY506" s="4">
        <f t="shared" si="70"/>
        <v>0</v>
      </c>
      <c r="AZ506" s="5">
        <v>37080</v>
      </c>
      <c r="BA506" s="6">
        <f t="shared" si="71"/>
        <v>0</v>
      </c>
      <c r="BB506" s="3">
        <f>IF(OR(AM506="",AM506="No existe"),0,IF(AP506&lt;=VLOOKUP(AM506,Tabla!$C$5:$I$23,2,0),1,2))</f>
        <v>0</v>
      </c>
    </row>
    <row r="507" spans="1:54" ht="15.75" hidden="1">
      <c r="A507" s="13">
        <f t="shared" si="72"/>
        <v>502</v>
      </c>
      <c r="B507" s="62" t="s">
        <v>871</v>
      </c>
      <c r="C507" s="63" t="s">
        <v>872</v>
      </c>
      <c r="D507" s="63" t="s">
        <v>384</v>
      </c>
      <c r="E507" s="63" t="s">
        <v>873</v>
      </c>
      <c r="F507" s="63" t="s">
        <v>874</v>
      </c>
      <c r="G507" s="63">
        <v>3632</v>
      </c>
      <c r="H507" s="63" t="s">
        <v>486</v>
      </c>
      <c r="I507" s="63" t="s">
        <v>385</v>
      </c>
      <c r="J507" s="63" t="s">
        <v>577</v>
      </c>
      <c r="K507" s="63" t="s">
        <v>578</v>
      </c>
      <c r="L507" s="63" t="s">
        <v>874</v>
      </c>
      <c r="M507" s="63" t="s">
        <v>875</v>
      </c>
      <c r="N507" s="63" t="s">
        <v>876</v>
      </c>
      <c r="O507" s="63" t="s">
        <v>877</v>
      </c>
      <c r="P507" s="63" t="s">
        <v>878</v>
      </c>
      <c r="Q507" s="63">
        <v>2</v>
      </c>
      <c r="R507" s="63" t="s">
        <v>547</v>
      </c>
      <c r="S507" s="63" t="s">
        <v>523</v>
      </c>
      <c r="T507" s="63" t="s">
        <v>524</v>
      </c>
      <c r="U507" s="63" t="s">
        <v>525</v>
      </c>
      <c r="V507" s="63" t="s">
        <v>526</v>
      </c>
      <c r="W507" s="63" t="s">
        <v>544</v>
      </c>
      <c r="X507" s="63" t="s">
        <v>577</v>
      </c>
      <c r="Y507" s="63">
        <v>76730314</v>
      </c>
      <c r="Z507" s="63">
        <v>80963560</v>
      </c>
      <c r="AA507" s="63">
        <v>76730314</v>
      </c>
      <c r="AB507" s="64">
        <v>42069</v>
      </c>
      <c r="AC507" s="64">
        <v>42124</v>
      </c>
      <c r="AD507" s="64">
        <v>43436.204641203702</v>
      </c>
      <c r="AE507" s="63" t="s">
        <v>545</v>
      </c>
      <c r="AF507" s="63" t="s">
        <v>535</v>
      </c>
      <c r="AG507" s="63" t="s">
        <v>37</v>
      </c>
      <c r="AH507" s="64">
        <v>44252.78125</v>
      </c>
      <c r="AI507" s="64">
        <v>44252.780671296299</v>
      </c>
      <c r="AJ507" s="64" t="s">
        <v>486</v>
      </c>
      <c r="AK507" s="27"/>
      <c r="AL507" s="27"/>
      <c r="AM507" s="24" t="str">
        <f>IF(AG507="","",IFERROR(VLOOKUP($AG507,Listas!$C$1:$D$1000,2,0),"No existe"))</f>
        <v>ACTUACIONES</v>
      </c>
      <c r="AN507" s="3">
        <f>IF(OR(AH507="",AI507=""),0,NETWORKDAYS.INTL(AH507,AI507,1,Listas!$A$2:$A$19)-1)</f>
        <v>0</v>
      </c>
      <c r="AO507" s="16" t="str">
        <f>IF(OR(AM507="",AM507="No existe"),"No",IF(AN507&gt;=VLOOKUP(AM507,Tabla!$C$5:$I$23,7,0),"Si","No"))</f>
        <v>No</v>
      </c>
      <c r="AP507" s="3">
        <f>IF(OR(AM507="",AM507="No existe"),0,IF(AN507=0,0,IF(AN507&gt;=VLOOKUP(AM507,Tabla!$C$5:$I$23,7,0),AN507-VLOOKUP(AM507,Tabla!$C$5:$I$23,7,0),0)+1))</f>
        <v>0</v>
      </c>
      <c r="AQ507" s="4">
        <f t="shared" si="64"/>
        <v>0</v>
      </c>
      <c r="AR507" s="4">
        <f t="shared" si="65"/>
        <v>0</v>
      </c>
      <c r="AS507" s="4">
        <f t="shared" si="66"/>
        <v>0</v>
      </c>
      <c r="AT507" s="4">
        <f t="shared" si="67"/>
        <v>0</v>
      </c>
      <c r="AU507" s="4">
        <f t="shared" si="68"/>
        <v>0</v>
      </c>
      <c r="AV507" s="4">
        <f t="shared" si="69"/>
        <v>0</v>
      </c>
      <c r="AW507" s="4"/>
      <c r="AX507" s="4"/>
      <c r="AY507" s="4">
        <f t="shared" si="70"/>
        <v>0</v>
      </c>
      <c r="AZ507" s="5">
        <v>37080</v>
      </c>
      <c r="BA507" s="6">
        <f t="shared" si="71"/>
        <v>0</v>
      </c>
      <c r="BB507" s="3">
        <f>IF(OR(AM507="",AM507="No existe"),0,IF(AP507&lt;=VLOOKUP(AM507,Tabla!$C$5:$I$23,2,0),1,2))</f>
        <v>1</v>
      </c>
    </row>
    <row r="508" spans="1:54" ht="15.75" hidden="1">
      <c r="A508" s="13">
        <f t="shared" si="72"/>
        <v>503</v>
      </c>
      <c r="B508" s="62" t="s">
        <v>1509</v>
      </c>
      <c r="C508" s="63" t="s">
        <v>1510</v>
      </c>
      <c r="D508" s="63" t="s">
        <v>384</v>
      </c>
      <c r="E508" s="63" t="s">
        <v>1511</v>
      </c>
      <c r="F508" s="63" t="s">
        <v>1512</v>
      </c>
      <c r="G508" s="63">
        <v>21718</v>
      </c>
      <c r="H508" s="63" t="s">
        <v>486</v>
      </c>
      <c r="I508" s="63" t="s">
        <v>385</v>
      </c>
      <c r="J508" s="63" t="s">
        <v>542</v>
      </c>
      <c r="K508" s="63" t="s">
        <v>543</v>
      </c>
      <c r="L508" s="63" t="s">
        <v>1512</v>
      </c>
      <c r="M508" s="63" t="s">
        <v>1513</v>
      </c>
      <c r="N508" s="63" t="s">
        <v>1514</v>
      </c>
      <c r="O508" s="63" t="s">
        <v>1513</v>
      </c>
      <c r="P508" s="63" t="s">
        <v>1514</v>
      </c>
      <c r="Q508" s="63">
        <v>1</v>
      </c>
      <c r="R508" s="63" t="s">
        <v>657</v>
      </c>
      <c r="S508" s="63" t="s">
        <v>523</v>
      </c>
      <c r="T508" s="63" t="s">
        <v>524</v>
      </c>
      <c r="U508" s="63" t="s">
        <v>525</v>
      </c>
      <c r="V508" s="63" t="s">
        <v>542</v>
      </c>
      <c r="W508" s="63" t="s">
        <v>544</v>
      </c>
      <c r="X508" s="63" t="s">
        <v>542</v>
      </c>
      <c r="Y508" s="63">
        <v>10583952</v>
      </c>
      <c r="Z508" s="63">
        <v>10071305</v>
      </c>
      <c r="AA508" s="63">
        <v>10583952</v>
      </c>
      <c r="AB508" s="64">
        <v>43278</v>
      </c>
      <c r="AC508" s="64">
        <v>43299</v>
      </c>
      <c r="AD508" s="64">
        <v>43501.730196759258</v>
      </c>
      <c r="AE508" s="63" t="s">
        <v>1515</v>
      </c>
      <c r="AF508" s="63" t="s">
        <v>535</v>
      </c>
      <c r="AG508" s="63" t="s">
        <v>61</v>
      </c>
      <c r="AH508" s="64">
        <v>44252.76666666667</v>
      </c>
      <c r="AI508" s="64">
        <v>44252.765462962961</v>
      </c>
      <c r="AJ508" s="64" t="s">
        <v>486</v>
      </c>
      <c r="AK508" s="27"/>
      <c r="AL508" s="27"/>
      <c r="AM508" s="24" t="str">
        <f>IF(AG508="","",IFERROR(VLOOKUP($AG508,Listas!$C$1:$D$1000,2,0),"No existe"))</f>
        <v>LIQUIDACIÓN_DEL_CREDITO</v>
      </c>
      <c r="AN508" s="3">
        <f>IF(OR(AH508="",AI508=""),0,NETWORKDAYS.INTL(AH508,AI508,1,Listas!$A$2:$A$19)-1)</f>
        <v>0</v>
      </c>
      <c r="AO508" s="16" t="str">
        <f>IF(OR(AM508="",AM508="No existe"),"No",IF(AN508&gt;=VLOOKUP(AM508,Tabla!$C$5:$I$23,7,0),"Si","No"))</f>
        <v>No</v>
      </c>
      <c r="AP508" s="3">
        <f>IF(OR(AM508="",AM508="No existe"),0,IF(AN508=0,0,IF(AN508&gt;=VLOOKUP(AM508,Tabla!$C$5:$I$23,7,0),AN508-VLOOKUP(AM508,Tabla!$C$5:$I$23,7,0),0)+1))</f>
        <v>0</v>
      </c>
      <c r="AQ508" s="4">
        <f t="shared" si="64"/>
        <v>0</v>
      </c>
      <c r="AR508" s="4">
        <f t="shared" si="65"/>
        <v>0</v>
      </c>
      <c r="AS508" s="4">
        <f t="shared" si="66"/>
        <v>0</v>
      </c>
      <c r="AT508" s="4">
        <f t="shared" si="67"/>
        <v>0</v>
      </c>
      <c r="AU508" s="4">
        <f t="shared" si="68"/>
        <v>0</v>
      </c>
      <c r="AV508" s="4">
        <f t="shared" si="69"/>
        <v>0</v>
      </c>
      <c r="AW508" s="4"/>
      <c r="AX508" s="4"/>
      <c r="AY508" s="4">
        <f t="shared" si="70"/>
        <v>0</v>
      </c>
      <c r="AZ508" s="5">
        <v>37080</v>
      </c>
      <c r="BA508" s="6">
        <f t="shared" si="71"/>
        <v>0</v>
      </c>
      <c r="BB508" s="3">
        <f>IF(OR(AM508="",AM508="No existe"),0,IF(AP508&lt;=VLOOKUP(AM508,Tabla!$C$5:$I$23,2,0),1,2))</f>
        <v>1</v>
      </c>
    </row>
    <row r="509" spans="1:54" ht="15.75" hidden="1">
      <c r="A509" s="13">
        <f t="shared" si="72"/>
        <v>504</v>
      </c>
      <c r="B509" s="62" t="s">
        <v>447</v>
      </c>
      <c r="C509" s="63" t="s">
        <v>448</v>
      </c>
      <c r="D509" s="63" t="s">
        <v>384</v>
      </c>
      <c r="E509" s="63" t="s">
        <v>1399</v>
      </c>
      <c r="F509" s="63" t="s">
        <v>686</v>
      </c>
      <c r="G509" s="63">
        <v>12488</v>
      </c>
      <c r="H509" s="63" t="s">
        <v>486</v>
      </c>
      <c r="I509" s="63" t="s">
        <v>385</v>
      </c>
      <c r="J509" s="63" t="s">
        <v>549</v>
      </c>
      <c r="K509" s="63" t="s">
        <v>550</v>
      </c>
      <c r="L509" s="63" t="s">
        <v>686</v>
      </c>
      <c r="M509" s="63" t="s">
        <v>1400</v>
      </c>
      <c r="N509" s="63" t="s">
        <v>687</v>
      </c>
      <c r="O509" s="63" t="s">
        <v>1400</v>
      </c>
      <c r="P509" s="63" t="s">
        <v>687</v>
      </c>
      <c r="Q509" s="63">
        <v>1</v>
      </c>
      <c r="R509" s="63" t="s">
        <v>547</v>
      </c>
      <c r="S509" s="63" t="s">
        <v>523</v>
      </c>
      <c r="T509" s="63" t="s">
        <v>524</v>
      </c>
      <c r="U509" s="63" t="s">
        <v>525</v>
      </c>
      <c r="V509" s="63" t="s">
        <v>526</v>
      </c>
      <c r="W509" s="63" t="s">
        <v>544</v>
      </c>
      <c r="X509" s="63" t="s">
        <v>549</v>
      </c>
      <c r="Y509" s="63">
        <v>52118895</v>
      </c>
      <c r="Z509" s="63">
        <v>0</v>
      </c>
      <c r="AA509" s="63">
        <v>52118895</v>
      </c>
      <c r="AB509" s="64">
        <v>42982</v>
      </c>
      <c r="AC509" s="64">
        <v>43208</v>
      </c>
      <c r="AD509" s="64">
        <v>43440.861435185187</v>
      </c>
      <c r="AE509" s="63" t="s">
        <v>688</v>
      </c>
      <c r="AF509" s="63" t="s">
        <v>535</v>
      </c>
      <c r="AG509" s="63" t="s">
        <v>40</v>
      </c>
      <c r="AH509" s="64">
        <v>44252.757569444446</v>
      </c>
      <c r="AI509" s="64">
        <v>44252.756273148145</v>
      </c>
      <c r="AJ509" s="64">
        <v>44253.756249999999</v>
      </c>
      <c r="AK509" s="27"/>
      <c r="AL509" s="27"/>
      <c r="AM509" s="24" t="str">
        <f>IF(AG509="","",IFERROR(VLOOKUP($AG509,Listas!$C$1:$D$1000,2,0),"No existe"))</f>
        <v>ACTUACIONES</v>
      </c>
      <c r="AN509" s="3">
        <f>IF(OR(AH509="",AI509=""),0,NETWORKDAYS.INTL(AH509,AI509,1,Listas!$A$2:$A$19)-1)</f>
        <v>0</v>
      </c>
      <c r="AO509" s="16" t="str">
        <f>IF(OR(AM509="",AM509="No existe"),"No",IF(AN509&gt;=VLOOKUP(AM509,Tabla!$C$5:$I$23,7,0),"Si","No"))</f>
        <v>No</v>
      </c>
      <c r="AP509" s="3">
        <f>IF(OR(AM509="",AM509="No existe"),0,IF(AN509=0,0,IF(AN509&gt;=VLOOKUP(AM509,Tabla!$C$5:$I$23,7,0),AN509-VLOOKUP(AM509,Tabla!$C$5:$I$23,7,0),0)+1))</f>
        <v>0</v>
      </c>
      <c r="AQ509" s="4">
        <f t="shared" si="64"/>
        <v>0</v>
      </c>
      <c r="AR509" s="4">
        <f t="shared" si="65"/>
        <v>0</v>
      </c>
      <c r="AS509" s="4">
        <f t="shared" si="66"/>
        <v>0</v>
      </c>
      <c r="AT509" s="4">
        <f t="shared" si="67"/>
        <v>0</v>
      </c>
      <c r="AU509" s="4">
        <f t="shared" si="68"/>
        <v>0</v>
      </c>
      <c r="AV509" s="4">
        <f t="shared" si="69"/>
        <v>0</v>
      </c>
      <c r="AW509" s="4"/>
      <c r="AX509" s="4"/>
      <c r="AY509" s="4">
        <f t="shared" si="70"/>
        <v>0</v>
      </c>
      <c r="AZ509" s="5">
        <v>37080</v>
      </c>
      <c r="BA509" s="6">
        <f t="shared" si="71"/>
        <v>0</v>
      </c>
      <c r="BB509" s="3">
        <f>IF(OR(AM509="",AM509="No existe"),0,IF(AP509&lt;=VLOOKUP(AM509,Tabla!$C$5:$I$23,2,0),1,2))</f>
        <v>1</v>
      </c>
    </row>
    <row r="510" spans="1:54" ht="15.75" hidden="1">
      <c r="A510" s="13">
        <f t="shared" si="72"/>
        <v>505</v>
      </c>
      <c r="B510" s="62" t="s">
        <v>499</v>
      </c>
      <c r="C510" s="63" t="s">
        <v>500</v>
      </c>
      <c r="D510" s="63" t="s">
        <v>384</v>
      </c>
      <c r="E510" s="63" t="s">
        <v>969</v>
      </c>
      <c r="F510" s="63" t="s">
        <v>806</v>
      </c>
      <c r="G510" s="63">
        <v>63093</v>
      </c>
      <c r="H510" s="63" t="s">
        <v>486</v>
      </c>
      <c r="I510" s="63" t="s">
        <v>385</v>
      </c>
      <c r="J510" s="63" t="s">
        <v>530</v>
      </c>
      <c r="K510" s="63" t="s">
        <v>486</v>
      </c>
      <c r="L510" s="63" t="s">
        <v>806</v>
      </c>
      <c r="M510" s="63" t="s">
        <v>800</v>
      </c>
      <c r="N510" s="63" t="s">
        <v>801</v>
      </c>
      <c r="O510" s="63" t="s">
        <v>970</v>
      </c>
      <c r="P510" s="63" t="s">
        <v>807</v>
      </c>
      <c r="Q510" s="63">
        <v>1</v>
      </c>
      <c r="R510" s="63" t="s">
        <v>802</v>
      </c>
      <c r="S510" s="63" t="s">
        <v>523</v>
      </c>
      <c r="T510" s="63" t="s">
        <v>524</v>
      </c>
      <c r="U510" s="63" t="s">
        <v>525</v>
      </c>
      <c r="V510" s="63" t="s">
        <v>526</v>
      </c>
      <c r="W510" s="63" t="s">
        <v>544</v>
      </c>
      <c r="X510" s="63" t="s">
        <v>530</v>
      </c>
      <c r="Y510" s="63">
        <v>80777611</v>
      </c>
      <c r="Z510" s="63" t="s">
        <v>486</v>
      </c>
      <c r="AA510" s="63">
        <v>80777611</v>
      </c>
      <c r="AB510" s="64">
        <v>44042</v>
      </c>
      <c r="AC510" s="64">
        <v>44049</v>
      </c>
      <c r="AD510" s="64">
        <v>44064.700092592589</v>
      </c>
      <c r="AE510" s="63" t="s">
        <v>799</v>
      </c>
      <c r="AF510" s="63" t="s">
        <v>535</v>
      </c>
      <c r="AG510" s="63" t="s">
        <v>40</v>
      </c>
      <c r="AH510" s="64">
        <v>44252.748379629629</v>
      </c>
      <c r="AI510" s="64">
        <v>44252.747083333335</v>
      </c>
      <c r="AJ510" s="64">
        <v>44256.999467592592</v>
      </c>
      <c r="AK510" s="27"/>
      <c r="AL510" s="27"/>
      <c r="AM510" s="24" t="str">
        <f>IF(AG510="","",IFERROR(VLOOKUP($AG510,Listas!$C$1:$D$1000,2,0),"No existe"))</f>
        <v>ACTUACIONES</v>
      </c>
      <c r="AN510" s="3">
        <f>IF(OR(AH510="",AI510=""),0,NETWORKDAYS.INTL(AH510,AI510,1,Listas!$A$2:$A$19)-1)</f>
        <v>0</v>
      </c>
      <c r="AO510" s="16" t="str">
        <f>IF(OR(AM510="",AM510="No existe"),"No",IF(AN510&gt;=VLOOKUP(AM510,Tabla!$C$5:$I$23,7,0),"Si","No"))</f>
        <v>No</v>
      </c>
      <c r="AP510" s="3">
        <f>IF(OR(AM510="",AM510="No existe"),0,IF(AN510=0,0,IF(AN510&gt;=VLOOKUP(AM510,Tabla!$C$5:$I$23,7,0),AN510-VLOOKUP(AM510,Tabla!$C$5:$I$23,7,0),0)+1))</f>
        <v>0</v>
      </c>
      <c r="AQ510" s="4">
        <f t="shared" si="64"/>
        <v>0</v>
      </c>
      <c r="AR510" s="4">
        <f t="shared" si="65"/>
        <v>0</v>
      </c>
      <c r="AS510" s="4">
        <f t="shared" si="66"/>
        <v>0</v>
      </c>
      <c r="AT510" s="4">
        <f t="shared" si="67"/>
        <v>0</v>
      </c>
      <c r="AU510" s="4">
        <f t="shared" si="68"/>
        <v>0</v>
      </c>
      <c r="AV510" s="4">
        <f t="shared" si="69"/>
        <v>0</v>
      </c>
      <c r="AW510" s="4"/>
      <c r="AX510" s="4"/>
      <c r="AY510" s="4">
        <f t="shared" si="70"/>
        <v>0</v>
      </c>
      <c r="AZ510" s="5">
        <v>37080</v>
      </c>
      <c r="BA510" s="6">
        <f t="shared" si="71"/>
        <v>0</v>
      </c>
      <c r="BB510" s="3">
        <f>IF(OR(AM510="",AM510="No existe"),0,IF(AP510&lt;=VLOOKUP(AM510,Tabla!$C$5:$I$23,2,0),1,2))</f>
        <v>1</v>
      </c>
    </row>
    <row r="511" spans="1:54" ht="15.75" hidden="1">
      <c r="A511" s="13">
        <f t="shared" si="72"/>
        <v>506</v>
      </c>
      <c r="B511" s="62" t="s">
        <v>511</v>
      </c>
      <c r="C511" s="63" t="s">
        <v>1764</v>
      </c>
      <c r="D511" s="63" t="s">
        <v>384</v>
      </c>
      <c r="E511" s="63" t="s">
        <v>1765</v>
      </c>
      <c r="F511" s="63" t="s">
        <v>832</v>
      </c>
      <c r="G511" s="63">
        <v>69615</v>
      </c>
      <c r="H511" s="63" t="s">
        <v>486</v>
      </c>
      <c r="I511" s="63" t="s">
        <v>394</v>
      </c>
      <c r="J511" s="63" t="s">
        <v>682</v>
      </c>
      <c r="K511" s="63" t="s">
        <v>486</v>
      </c>
      <c r="L511" s="63" t="s">
        <v>832</v>
      </c>
      <c r="M511" s="63" t="s">
        <v>1766</v>
      </c>
      <c r="N511" s="63" t="s">
        <v>833</v>
      </c>
      <c r="O511" s="63" t="s">
        <v>1766</v>
      </c>
      <c r="P511" s="63" t="s">
        <v>833</v>
      </c>
      <c r="Q511" s="63">
        <v>1</v>
      </c>
      <c r="R511" s="63" t="s">
        <v>740</v>
      </c>
      <c r="S511" s="63" t="s">
        <v>523</v>
      </c>
      <c r="T511" s="63" t="s">
        <v>524</v>
      </c>
      <c r="U511" s="63" t="s">
        <v>525</v>
      </c>
      <c r="V511" s="63" t="s">
        <v>565</v>
      </c>
      <c r="W511" s="63" t="s">
        <v>566</v>
      </c>
      <c r="X511" s="63" t="s">
        <v>682</v>
      </c>
      <c r="Y511" s="63">
        <v>360768782</v>
      </c>
      <c r="Z511" s="63" t="s">
        <v>486</v>
      </c>
      <c r="AA511" s="63">
        <v>360768782</v>
      </c>
      <c r="AB511" s="64">
        <v>44069</v>
      </c>
      <c r="AC511" s="64">
        <v>44172</v>
      </c>
      <c r="AD511" s="64">
        <v>44239.472708333335</v>
      </c>
      <c r="AE511" s="63" t="s">
        <v>834</v>
      </c>
      <c r="AF511" s="63" t="s">
        <v>596</v>
      </c>
      <c r="AG511" s="63" t="s">
        <v>34</v>
      </c>
      <c r="AH511" s="64">
        <v>44252.742106481484</v>
      </c>
      <c r="AI511" s="64">
        <v>44252.740763888891</v>
      </c>
      <c r="AJ511" s="64">
        <v>44252</v>
      </c>
      <c r="AK511" s="27"/>
      <c r="AL511" s="27"/>
      <c r="AM511" s="24" t="str">
        <f>IF(AG511="","",IFERROR(VLOOKUP($AG511,Listas!$C$1:$D$1000,2,0),"No existe"))</f>
        <v>CONTESTACIÓN_DE_DEMANDAS</v>
      </c>
      <c r="AN511" s="3">
        <f>IF(OR(AH511="",AI511=""),0,NETWORKDAYS.INTL(AH511,AI511,1,Listas!$A$2:$A$19)-1)</f>
        <v>0</v>
      </c>
      <c r="AO511" s="16" t="str">
        <f>IF(OR(AM511="",AM511="No existe"),"No",IF(AN511&gt;=VLOOKUP(AM511,Tabla!$C$5:$I$23,7,0),"Si","No"))</f>
        <v>No</v>
      </c>
      <c r="AP511" s="3">
        <f>IF(OR(AM511="",AM511="No existe"),0,IF(AN511=0,0,IF(AN511&gt;=VLOOKUP(AM511,Tabla!$C$5:$I$23,7,0),AN511-VLOOKUP(AM511,Tabla!$C$5:$I$23,7,0),0)+1))</f>
        <v>0</v>
      </c>
      <c r="AQ511" s="4">
        <f t="shared" si="64"/>
        <v>0</v>
      </c>
      <c r="AR511" s="4">
        <f t="shared" si="65"/>
        <v>0</v>
      </c>
      <c r="AS511" s="4">
        <f t="shared" si="66"/>
        <v>0</v>
      </c>
      <c r="AT511" s="4">
        <f t="shared" si="67"/>
        <v>0</v>
      </c>
      <c r="AU511" s="4">
        <f t="shared" si="68"/>
        <v>0</v>
      </c>
      <c r="AV511" s="4">
        <f t="shared" si="69"/>
        <v>0</v>
      </c>
      <c r="AW511" s="4"/>
      <c r="AX511" s="4"/>
      <c r="AY511" s="4">
        <f t="shared" si="70"/>
        <v>0</v>
      </c>
      <c r="AZ511" s="5">
        <v>37080</v>
      </c>
      <c r="BA511" s="6">
        <f t="shared" si="71"/>
        <v>0</v>
      </c>
      <c r="BB511" s="3">
        <f>IF(OR(AM511="",AM511="No existe"),0,IF(AP511&lt;=VLOOKUP(AM511,Tabla!$C$5:$I$23,2,0),1,2))</f>
        <v>1</v>
      </c>
    </row>
    <row r="512" spans="1:54" ht="15.75" hidden="1">
      <c r="A512" s="13">
        <f t="shared" si="72"/>
        <v>507</v>
      </c>
      <c r="B512" s="62" t="s">
        <v>1101</v>
      </c>
      <c r="C512" s="63" t="s">
        <v>1102</v>
      </c>
      <c r="D512" s="63" t="s">
        <v>384</v>
      </c>
      <c r="E512" s="63" t="s">
        <v>1103</v>
      </c>
      <c r="F512" s="63" t="s">
        <v>1104</v>
      </c>
      <c r="G512" s="63">
        <v>69712</v>
      </c>
      <c r="H512" s="63" t="s">
        <v>486</v>
      </c>
      <c r="I512" s="63" t="s">
        <v>385</v>
      </c>
      <c r="J512" s="63" t="s">
        <v>542</v>
      </c>
      <c r="K512" s="63" t="s">
        <v>662</v>
      </c>
      <c r="L512" s="63" t="s">
        <v>1104</v>
      </c>
      <c r="M512" s="63" t="s">
        <v>1105</v>
      </c>
      <c r="N512" s="63" t="s">
        <v>1106</v>
      </c>
      <c r="O512" s="63" t="s">
        <v>1105</v>
      </c>
      <c r="P512" s="63" t="s">
        <v>1106</v>
      </c>
      <c r="Q512" s="63">
        <v>1</v>
      </c>
      <c r="R512" s="63" t="s">
        <v>733</v>
      </c>
      <c r="S512" s="63" t="s">
        <v>523</v>
      </c>
      <c r="T512" s="63" t="s">
        <v>524</v>
      </c>
      <c r="U512" s="63" t="s">
        <v>525</v>
      </c>
      <c r="V512" s="63" t="s">
        <v>542</v>
      </c>
      <c r="W512" s="63" t="s">
        <v>544</v>
      </c>
      <c r="X512" s="63" t="s">
        <v>542</v>
      </c>
      <c r="Y512" s="63">
        <v>15108305</v>
      </c>
      <c r="Z512" s="63" t="s">
        <v>486</v>
      </c>
      <c r="AA512" s="63">
        <v>15108305</v>
      </c>
      <c r="AB512" s="64">
        <v>43599</v>
      </c>
      <c r="AC512" s="64">
        <v>44236</v>
      </c>
      <c r="AD512" s="64">
        <v>44244.403495370374</v>
      </c>
      <c r="AE512" s="63" t="s">
        <v>834</v>
      </c>
      <c r="AF512" s="63" t="s">
        <v>596</v>
      </c>
      <c r="AG512" s="63" t="s">
        <v>44</v>
      </c>
      <c r="AH512" s="64">
        <v>44252.736168981479</v>
      </c>
      <c r="AI512" s="64">
        <v>44252.735011574077</v>
      </c>
      <c r="AJ512" s="64" t="s">
        <v>486</v>
      </c>
      <c r="AK512" s="27"/>
      <c r="AL512" s="27"/>
      <c r="AM512" s="24" t="str">
        <f>IF(AG512="","",IFERROR(VLOOKUP($AG512,Listas!$C$1:$D$1000,2,0),"No existe"))</f>
        <v>ACTUACIONES</v>
      </c>
      <c r="AN512" s="3">
        <f>IF(OR(AH512="",AI512=""),0,NETWORKDAYS.INTL(AH512,AI512,1,Listas!$A$2:$A$19)-1)</f>
        <v>0</v>
      </c>
      <c r="AO512" s="16" t="str">
        <f>IF(OR(AM512="",AM512="No existe"),"No",IF(AN512&gt;=VLOOKUP(AM512,Tabla!$C$5:$I$23,7,0),"Si","No"))</f>
        <v>No</v>
      </c>
      <c r="AP512" s="3">
        <f>IF(OR(AM512="",AM512="No existe"),0,IF(AN512=0,0,IF(AN512&gt;=VLOOKUP(AM512,Tabla!$C$5:$I$23,7,0),AN512-VLOOKUP(AM512,Tabla!$C$5:$I$23,7,0),0)+1))</f>
        <v>0</v>
      </c>
      <c r="AQ512" s="4">
        <f t="shared" si="64"/>
        <v>0</v>
      </c>
      <c r="AR512" s="4">
        <f t="shared" si="65"/>
        <v>0</v>
      </c>
      <c r="AS512" s="4">
        <f t="shared" si="66"/>
        <v>0</v>
      </c>
      <c r="AT512" s="4">
        <f t="shared" si="67"/>
        <v>0</v>
      </c>
      <c r="AU512" s="4">
        <f t="shared" si="68"/>
        <v>0</v>
      </c>
      <c r="AV512" s="4">
        <f t="shared" si="69"/>
        <v>0</v>
      </c>
      <c r="AW512" s="4"/>
      <c r="AX512" s="4"/>
      <c r="AY512" s="4">
        <f t="shared" si="70"/>
        <v>0</v>
      </c>
      <c r="AZ512" s="5">
        <v>37080</v>
      </c>
      <c r="BA512" s="6">
        <f t="shared" si="71"/>
        <v>0</v>
      </c>
      <c r="BB512" s="3">
        <f>IF(OR(AM512="",AM512="No existe"),0,IF(AP512&lt;=VLOOKUP(AM512,Tabla!$C$5:$I$23,2,0),1,2))</f>
        <v>1</v>
      </c>
    </row>
    <row r="513" spans="1:54" ht="15.75" hidden="1">
      <c r="A513" s="13">
        <f t="shared" si="72"/>
        <v>508</v>
      </c>
      <c r="B513" s="62" t="s">
        <v>1078</v>
      </c>
      <c r="C513" s="63" t="s">
        <v>486</v>
      </c>
      <c r="D513" s="63" t="s">
        <v>384</v>
      </c>
      <c r="E513" s="63" t="s">
        <v>1079</v>
      </c>
      <c r="F513" s="63" t="s">
        <v>1080</v>
      </c>
      <c r="G513" s="63">
        <v>69666</v>
      </c>
      <c r="H513" s="63" t="s">
        <v>486</v>
      </c>
      <c r="I513" s="63" t="s">
        <v>385</v>
      </c>
      <c r="J513" s="63" t="s">
        <v>542</v>
      </c>
      <c r="K513" s="63" t="s">
        <v>591</v>
      </c>
      <c r="L513" s="63" t="s">
        <v>1080</v>
      </c>
      <c r="M513" s="63" t="s">
        <v>1081</v>
      </c>
      <c r="N513" s="63" t="s">
        <v>1082</v>
      </c>
      <c r="O513" s="63" t="s">
        <v>1081</v>
      </c>
      <c r="P513" s="63" t="s">
        <v>1082</v>
      </c>
      <c r="Q513" s="63">
        <v>1</v>
      </c>
      <c r="R513" s="63" t="s">
        <v>1083</v>
      </c>
      <c r="S513" s="63" t="s">
        <v>523</v>
      </c>
      <c r="T513" s="63" t="s">
        <v>524</v>
      </c>
      <c r="U513" s="63" t="s">
        <v>525</v>
      </c>
      <c r="V513" s="63" t="s">
        <v>542</v>
      </c>
      <c r="W513" s="63" t="s">
        <v>544</v>
      </c>
      <c r="X513" s="63" t="s">
        <v>542</v>
      </c>
      <c r="Y513" s="63" t="s">
        <v>486</v>
      </c>
      <c r="Z513" s="63" t="s">
        <v>486</v>
      </c>
      <c r="AA513" s="63" t="s">
        <v>486</v>
      </c>
      <c r="AB513" s="64">
        <v>44102</v>
      </c>
      <c r="AC513" s="64">
        <v>44238</v>
      </c>
      <c r="AD513" s="64">
        <v>44242.594201388885</v>
      </c>
      <c r="AE513" s="63" t="s">
        <v>834</v>
      </c>
      <c r="AF513" s="63" t="s">
        <v>596</v>
      </c>
      <c r="AG513" s="63" t="s">
        <v>44</v>
      </c>
      <c r="AH513" s="64">
        <v>44252.728402777779</v>
      </c>
      <c r="AI513" s="64">
        <v>44252.727523148147</v>
      </c>
      <c r="AJ513" s="64" t="s">
        <v>486</v>
      </c>
      <c r="AK513" s="27"/>
      <c r="AL513" s="27"/>
      <c r="AM513" s="24" t="str">
        <f>IF(AG513="","",IFERROR(VLOOKUP($AG513,Listas!$C$1:$D$1000,2,0),"No existe"))</f>
        <v>ACTUACIONES</v>
      </c>
      <c r="AN513" s="3">
        <f>IF(OR(AH513="",AI513=""),0,NETWORKDAYS.INTL(AH513,AI513,1,Listas!$A$2:$A$19)-1)</f>
        <v>0</v>
      </c>
      <c r="AO513" s="16" t="str">
        <f>IF(OR(AM513="",AM513="No existe"),"No",IF(AN513&gt;=VLOOKUP(AM513,Tabla!$C$5:$I$23,7,0),"Si","No"))</f>
        <v>No</v>
      </c>
      <c r="AP513" s="3">
        <f>IF(OR(AM513="",AM513="No existe"),0,IF(AN513=0,0,IF(AN513&gt;=VLOOKUP(AM513,Tabla!$C$5:$I$23,7,0),AN513-VLOOKUP(AM513,Tabla!$C$5:$I$23,7,0),0)+1))</f>
        <v>0</v>
      </c>
      <c r="AQ513" s="4">
        <f t="shared" si="64"/>
        <v>0</v>
      </c>
      <c r="AR513" s="4">
        <f t="shared" si="65"/>
        <v>0</v>
      </c>
      <c r="AS513" s="4">
        <f t="shared" si="66"/>
        <v>0</v>
      </c>
      <c r="AT513" s="4">
        <f t="shared" si="67"/>
        <v>0</v>
      </c>
      <c r="AU513" s="4">
        <f t="shared" si="68"/>
        <v>0</v>
      </c>
      <c r="AV513" s="4">
        <f t="shared" si="69"/>
        <v>0</v>
      </c>
      <c r="AW513" s="4"/>
      <c r="AX513" s="4"/>
      <c r="AY513" s="4">
        <f t="shared" si="70"/>
        <v>0</v>
      </c>
      <c r="AZ513" s="5">
        <v>37080</v>
      </c>
      <c r="BA513" s="6">
        <f t="shared" si="71"/>
        <v>0</v>
      </c>
      <c r="BB513" s="3">
        <f>IF(OR(AM513="",AM513="No existe"),0,IF(AP513&lt;=VLOOKUP(AM513,Tabla!$C$5:$I$23,2,0),1,2))</f>
        <v>1</v>
      </c>
    </row>
    <row r="514" spans="1:54" ht="15.75" hidden="1">
      <c r="A514" s="13">
        <f t="shared" si="72"/>
        <v>509</v>
      </c>
      <c r="B514" s="62" t="s">
        <v>444</v>
      </c>
      <c r="C514" s="63" t="s">
        <v>445</v>
      </c>
      <c r="D514" s="63" t="s">
        <v>446</v>
      </c>
      <c r="E514" s="63" t="s">
        <v>1226</v>
      </c>
      <c r="F514" s="63" t="s">
        <v>681</v>
      </c>
      <c r="G514" s="63">
        <v>12469</v>
      </c>
      <c r="H514" s="63" t="s">
        <v>486</v>
      </c>
      <c r="I514" s="63" t="s">
        <v>446</v>
      </c>
      <c r="J514" s="63" t="s">
        <v>682</v>
      </c>
      <c r="K514" s="63" t="s">
        <v>486</v>
      </c>
      <c r="L514" s="63" t="s">
        <v>681</v>
      </c>
      <c r="M514" s="63" t="s">
        <v>683</v>
      </c>
      <c r="N514" s="63" t="s">
        <v>684</v>
      </c>
      <c r="O514" s="63" t="s">
        <v>683</v>
      </c>
      <c r="P514" s="63" t="s">
        <v>684</v>
      </c>
      <c r="Q514" s="63">
        <v>1</v>
      </c>
      <c r="R514" s="63" t="s">
        <v>685</v>
      </c>
      <c r="S514" s="63" t="s">
        <v>523</v>
      </c>
      <c r="T514" s="63" t="s">
        <v>524</v>
      </c>
      <c r="U514" s="63" t="s">
        <v>525</v>
      </c>
      <c r="V514" s="63" t="s">
        <v>565</v>
      </c>
      <c r="W514" s="63" t="s">
        <v>566</v>
      </c>
      <c r="X514" s="63" t="s">
        <v>682</v>
      </c>
      <c r="Y514" s="63">
        <v>15492057</v>
      </c>
      <c r="Z514" s="63">
        <v>0</v>
      </c>
      <c r="AA514" s="63">
        <v>15492057</v>
      </c>
      <c r="AB514" s="64">
        <v>42760</v>
      </c>
      <c r="AC514" s="64">
        <v>42928</v>
      </c>
      <c r="AD514" s="64">
        <v>43440.860023148147</v>
      </c>
      <c r="AE514" s="63" t="s">
        <v>671</v>
      </c>
      <c r="AF514" s="63" t="s">
        <v>535</v>
      </c>
      <c r="AG514" s="63" t="s">
        <v>45</v>
      </c>
      <c r="AH514" s="64">
        <v>44252.485034722224</v>
      </c>
      <c r="AI514" s="64">
        <v>44252.483842592592</v>
      </c>
      <c r="AJ514" s="64" t="s">
        <v>486</v>
      </c>
      <c r="AK514" s="27"/>
      <c r="AL514" s="27"/>
      <c r="AM514" s="24" t="str">
        <f>IF(AG514="","",IFERROR(VLOOKUP($AG514,Listas!$C$1:$D$1000,2,0),"No existe"))</f>
        <v>ACTUACIONES</v>
      </c>
      <c r="AN514" s="3">
        <f>IF(OR(AH514="",AI514=""),0,NETWORKDAYS.INTL(AH514,AI514,1,Listas!$A$2:$A$19)-1)</f>
        <v>0</v>
      </c>
      <c r="AO514" s="16" t="str">
        <f>IF(OR(AM514="",AM514="No existe"),"No",IF(AN514&gt;=VLOOKUP(AM514,Tabla!$C$5:$I$23,7,0),"Si","No"))</f>
        <v>No</v>
      </c>
      <c r="AP514" s="3">
        <f>IF(OR(AM514="",AM514="No existe"),0,IF(AN514=0,0,IF(AN514&gt;=VLOOKUP(AM514,Tabla!$C$5:$I$23,7,0),AN514-VLOOKUP(AM514,Tabla!$C$5:$I$23,7,0),0)+1))</f>
        <v>0</v>
      </c>
      <c r="AQ514" s="4">
        <f t="shared" si="64"/>
        <v>0</v>
      </c>
      <c r="AR514" s="4">
        <f t="shared" si="65"/>
        <v>0</v>
      </c>
      <c r="AS514" s="4">
        <f t="shared" si="66"/>
        <v>0</v>
      </c>
      <c r="AT514" s="4">
        <f t="shared" si="67"/>
        <v>0</v>
      </c>
      <c r="AU514" s="4">
        <f t="shared" si="68"/>
        <v>0</v>
      </c>
      <c r="AV514" s="4">
        <f t="shared" si="69"/>
        <v>0</v>
      </c>
      <c r="AW514" s="4"/>
      <c r="AX514" s="4"/>
      <c r="AY514" s="4">
        <f t="shared" si="70"/>
        <v>0</v>
      </c>
      <c r="AZ514" s="5">
        <v>37080</v>
      </c>
      <c r="BA514" s="6">
        <f t="shared" si="71"/>
        <v>0</v>
      </c>
      <c r="BB514" s="3">
        <f>IF(OR(AM514="",AM514="No existe"),0,IF(AP514&lt;=VLOOKUP(AM514,Tabla!$C$5:$I$23,2,0),1,2))</f>
        <v>1</v>
      </c>
    </row>
    <row r="515" spans="1:54" ht="15.75" hidden="1">
      <c r="A515" s="13">
        <f t="shared" si="72"/>
        <v>510</v>
      </c>
      <c r="B515" s="62" t="s">
        <v>925</v>
      </c>
      <c r="C515" s="63" t="s">
        <v>926</v>
      </c>
      <c r="D515" s="63" t="s">
        <v>385</v>
      </c>
      <c r="E515" s="63" t="s">
        <v>927</v>
      </c>
      <c r="F515" s="63" t="s">
        <v>928</v>
      </c>
      <c r="G515" s="63">
        <v>3941</v>
      </c>
      <c r="H515" s="63" t="s">
        <v>486</v>
      </c>
      <c r="I515" s="63" t="s">
        <v>385</v>
      </c>
      <c r="J515" s="63" t="s">
        <v>577</v>
      </c>
      <c r="K515" s="63" t="s">
        <v>578</v>
      </c>
      <c r="L515" s="63" t="s">
        <v>928</v>
      </c>
      <c r="M515" s="63" t="s">
        <v>929</v>
      </c>
      <c r="N515" s="63" t="s">
        <v>930</v>
      </c>
      <c r="O515" s="63" t="s">
        <v>931</v>
      </c>
      <c r="P515" s="63" t="s">
        <v>932</v>
      </c>
      <c r="Q515" s="63">
        <v>3</v>
      </c>
      <c r="R515" s="63" t="s">
        <v>933</v>
      </c>
      <c r="S515" s="63" t="s">
        <v>523</v>
      </c>
      <c r="T515" s="63" t="s">
        <v>524</v>
      </c>
      <c r="U515" s="63" t="s">
        <v>525</v>
      </c>
      <c r="V515" s="63" t="s">
        <v>565</v>
      </c>
      <c r="W515" s="63" t="s">
        <v>566</v>
      </c>
      <c r="X515" s="63" t="s">
        <v>577</v>
      </c>
      <c r="Y515" s="63">
        <v>110000000</v>
      </c>
      <c r="Z515" s="63">
        <v>109714927</v>
      </c>
      <c r="AA515" s="63">
        <v>110000000</v>
      </c>
      <c r="AB515" s="64">
        <v>42457</v>
      </c>
      <c r="AC515" s="64">
        <v>42464</v>
      </c>
      <c r="AD515" s="64">
        <v>43436.266944444447</v>
      </c>
      <c r="AE515" s="63" t="s">
        <v>658</v>
      </c>
      <c r="AF515" s="63" t="s">
        <v>535</v>
      </c>
      <c r="AG515" s="63" t="s">
        <v>45</v>
      </c>
      <c r="AH515" s="64">
        <v>44252.48096064815</v>
      </c>
      <c r="AI515" s="64">
        <v>44252.479675925926</v>
      </c>
      <c r="AJ515" s="64" t="s">
        <v>486</v>
      </c>
      <c r="AK515" s="27"/>
      <c r="AL515" s="27"/>
      <c r="AM515" s="24" t="str">
        <f>IF(AG515="","",IFERROR(VLOOKUP($AG515,Listas!$C$1:$D$1000,2,0),"No existe"))</f>
        <v>ACTUACIONES</v>
      </c>
      <c r="AN515" s="3">
        <f>IF(OR(AH515="",AI515=""),0,NETWORKDAYS.INTL(AH515,AI515,1,Listas!$A$2:$A$19)-1)</f>
        <v>0</v>
      </c>
      <c r="AO515" s="16" t="str">
        <f>IF(OR(AM515="",AM515="No existe"),"No",IF(AN515&gt;=VLOOKUP(AM515,Tabla!$C$5:$I$23,7,0),"Si","No"))</f>
        <v>No</v>
      </c>
      <c r="AP515" s="3">
        <f>IF(OR(AM515="",AM515="No existe"),0,IF(AN515=0,0,IF(AN515&gt;=VLOOKUP(AM515,Tabla!$C$5:$I$23,7,0),AN515-VLOOKUP(AM515,Tabla!$C$5:$I$23,7,0),0)+1))</f>
        <v>0</v>
      </c>
      <c r="AQ515" s="4">
        <f t="shared" si="64"/>
        <v>0</v>
      </c>
      <c r="AR515" s="4">
        <f t="shared" si="65"/>
        <v>0</v>
      </c>
      <c r="AS515" s="4">
        <f t="shared" si="66"/>
        <v>0</v>
      </c>
      <c r="AT515" s="4">
        <f t="shared" si="67"/>
        <v>0</v>
      </c>
      <c r="AU515" s="4">
        <f t="shared" si="68"/>
        <v>0</v>
      </c>
      <c r="AV515" s="4">
        <f t="shared" si="69"/>
        <v>0</v>
      </c>
      <c r="AW515" s="4"/>
      <c r="AX515" s="4"/>
      <c r="AY515" s="4">
        <f t="shared" si="70"/>
        <v>0</v>
      </c>
      <c r="AZ515" s="5">
        <v>37080</v>
      </c>
      <c r="BA515" s="6">
        <f t="shared" si="71"/>
        <v>0</v>
      </c>
      <c r="BB515" s="3">
        <f>IF(OR(AM515="",AM515="No existe"),0,IF(AP515&lt;=VLOOKUP(AM515,Tabla!$C$5:$I$23,2,0),1,2))</f>
        <v>1</v>
      </c>
    </row>
    <row r="516" spans="1:54" ht="15.75" hidden="1">
      <c r="A516" s="13">
        <f t="shared" si="72"/>
        <v>511</v>
      </c>
      <c r="B516" s="62" t="s">
        <v>911</v>
      </c>
      <c r="C516" s="63" t="s">
        <v>912</v>
      </c>
      <c r="D516" s="63" t="s">
        <v>384</v>
      </c>
      <c r="E516" s="63" t="s">
        <v>913</v>
      </c>
      <c r="F516" s="63" t="s">
        <v>914</v>
      </c>
      <c r="G516" s="63">
        <v>12148</v>
      </c>
      <c r="H516" s="63" t="s">
        <v>486</v>
      </c>
      <c r="I516" s="63" t="s">
        <v>385</v>
      </c>
      <c r="J516" s="63" t="s">
        <v>542</v>
      </c>
      <c r="K516" s="63" t="s">
        <v>543</v>
      </c>
      <c r="L516" s="63" t="s">
        <v>914</v>
      </c>
      <c r="M516" s="63" t="s">
        <v>915</v>
      </c>
      <c r="N516" s="63" t="s">
        <v>916</v>
      </c>
      <c r="O516" s="63" t="s">
        <v>915</v>
      </c>
      <c r="P516" s="63" t="s">
        <v>916</v>
      </c>
      <c r="Q516" s="63">
        <v>1</v>
      </c>
      <c r="R516" s="63" t="s">
        <v>917</v>
      </c>
      <c r="S516" s="63" t="s">
        <v>523</v>
      </c>
      <c r="T516" s="63" t="s">
        <v>524</v>
      </c>
      <c r="U516" s="63" t="s">
        <v>525</v>
      </c>
      <c r="V516" s="63" t="s">
        <v>542</v>
      </c>
      <c r="W516" s="63" t="s">
        <v>544</v>
      </c>
      <c r="X516" s="63" t="s">
        <v>542</v>
      </c>
      <c r="Y516" s="63">
        <v>27067727</v>
      </c>
      <c r="Z516" s="63">
        <v>28269701</v>
      </c>
      <c r="AA516" s="63">
        <v>27067727</v>
      </c>
      <c r="AB516" s="64">
        <v>41880</v>
      </c>
      <c r="AC516" s="64">
        <v>42215</v>
      </c>
      <c r="AD516" s="64">
        <v>43440.835879629631</v>
      </c>
      <c r="AE516" s="63" t="s">
        <v>572</v>
      </c>
      <c r="AF516" s="63" t="s">
        <v>535</v>
      </c>
      <c r="AG516" s="63" t="s">
        <v>45</v>
      </c>
      <c r="AH516" s="64">
        <v>44252.477812500001</v>
      </c>
      <c r="AI516" s="64">
        <v>44252.476701388892</v>
      </c>
      <c r="AJ516" s="64" t="s">
        <v>486</v>
      </c>
      <c r="AK516" s="27"/>
      <c r="AL516" s="27"/>
      <c r="AM516" s="24" t="str">
        <f>IF(AG516="","",IFERROR(VLOOKUP($AG516,Listas!$C$1:$D$1000,2,0),"No existe"))</f>
        <v>ACTUACIONES</v>
      </c>
      <c r="AN516" s="3">
        <f>IF(OR(AH516="",AI516=""),0,NETWORKDAYS.INTL(AH516,AI516,1,Listas!$A$2:$A$19)-1)</f>
        <v>0</v>
      </c>
      <c r="AO516" s="16" t="str">
        <f>IF(OR(AM516="",AM516="No existe"),"No",IF(AN516&gt;=VLOOKUP(AM516,Tabla!$C$5:$I$23,7,0),"Si","No"))</f>
        <v>No</v>
      </c>
      <c r="AP516" s="3">
        <f>IF(OR(AM516="",AM516="No existe"),0,IF(AN516=0,0,IF(AN516&gt;=VLOOKUP(AM516,Tabla!$C$5:$I$23,7,0),AN516-VLOOKUP(AM516,Tabla!$C$5:$I$23,7,0),0)+1))</f>
        <v>0</v>
      </c>
      <c r="AQ516" s="4">
        <f t="shared" si="64"/>
        <v>0</v>
      </c>
      <c r="AR516" s="4">
        <f t="shared" si="65"/>
        <v>0</v>
      </c>
      <c r="AS516" s="4">
        <f t="shared" si="66"/>
        <v>0</v>
      </c>
      <c r="AT516" s="4">
        <f t="shared" si="67"/>
        <v>0</v>
      </c>
      <c r="AU516" s="4">
        <f t="shared" si="68"/>
        <v>0</v>
      </c>
      <c r="AV516" s="4">
        <f t="shared" si="69"/>
        <v>0</v>
      </c>
      <c r="AW516" s="4"/>
      <c r="AX516" s="4"/>
      <c r="AY516" s="4">
        <f t="shared" si="70"/>
        <v>0</v>
      </c>
      <c r="AZ516" s="5">
        <v>37080</v>
      </c>
      <c r="BA516" s="6">
        <f t="shared" si="71"/>
        <v>0</v>
      </c>
      <c r="BB516" s="3">
        <f>IF(OR(AM516="",AM516="No existe"),0,IF(AP516&lt;=VLOOKUP(AM516,Tabla!$C$5:$I$23,2,0),1,2))</f>
        <v>1</v>
      </c>
    </row>
    <row r="517" spans="1:54" ht="15.75" hidden="1">
      <c r="A517" s="13">
        <f t="shared" si="72"/>
        <v>512</v>
      </c>
      <c r="B517" s="62" t="s">
        <v>505</v>
      </c>
      <c r="C517" s="63" t="s">
        <v>506</v>
      </c>
      <c r="D517" s="63" t="s">
        <v>384</v>
      </c>
      <c r="E517" s="63" t="s">
        <v>1340</v>
      </c>
      <c r="F517" s="63" t="s">
        <v>815</v>
      </c>
      <c r="G517" s="63">
        <v>67294</v>
      </c>
      <c r="H517" s="63" t="s">
        <v>486</v>
      </c>
      <c r="I517" s="63" t="s">
        <v>385</v>
      </c>
      <c r="J517" s="63" t="s">
        <v>530</v>
      </c>
      <c r="K517" s="63" t="s">
        <v>816</v>
      </c>
      <c r="L517" s="63" t="s">
        <v>815</v>
      </c>
      <c r="M517" s="63" t="s">
        <v>800</v>
      </c>
      <c r="N517" s="63" t="s">
        <v>801</v>
      </c>
      <c r="O517" s="63" t="s">
        <v>1341</v>
      </c>
      <c r="P517" s="63" t="s">
        <v>817</v>
      </c>
      <c r="Q517" s="63">
        <v>1</v>
      </c>
      <c r="R517" s="63" t="s">
        <v>802</v>
      </c>
      <c r="S517" s="63" t="s">
        <v>523</v>
      </c>
      <c r="T517" s="63" t="s">
        <v>524</v>
      </c>
      <c r="U517" s="63" t="s">
        <v>525</v>
      </c>
      <c r="V517" s="63" t="s">
        <v>526</v>
      </c>
      <c r="W517" s="63" t="s">
        <v>544</v>
      </c>
      <c r="X517" s="63" t="s">
        <v>530</v>
      </c>
      <c r="Y517" s="63">
        <v>85693275</v>
      </c>
      <c r="Z517" s="63" t="s">
        <v>486</v>
      </c>
      <c r="AA517" s="63">
        <v>85693275</v>
      </c>
      <c r="AB517" s="64">
        <v>44099</v>
      </c>
      <c r="AC517" s="64">
        <v>44106</v>
      </c>
      <c r="AD517" s="64">
        <v>44123.616805555554</v>
      </c>
      <c r="AE517" s="63" t="s">
        <v>818</v>
      </c>
      <c r="AF517" s="63" t="s">
        <v>596</v>
      </c>
      <c r="AG517" s="63" t="s">
        <v>652</v>
      </c>
      <c r="AH517" s="64">
        <v>44252.456250000003</v>
      </c>
      <c r="AI517" s="64">
        <v>44253.455821759257</v>
      </c>
      <c r="AJ517" s="64" t="s">
        <v>486</v>
      </c>
      <c r="AK517" s="27"/>
      <c r="AL517" s="27"/>
      <c r="AM517" s="24" t="str">
        <f>IF(AG517="","",IFERROR(VLOOKUP($AG517,Listas!$C$1:$D$1000,2,0),"No existe"))</f>
        <v>No existe</v>
      </c>
      <c r="AN517" s="3">
        <f>IF(OR(AH517="",AI517=""),0,NETWORKDAYS.INTL(AH517,AI517,1,Listas!$A$2:$A$19)-1)</f>
        <v>1</v>
      </c>
      <c r="AO517" s="16" t="str">
        <f>IF(OR(AM517="",AM517="No existe"),"No",IF(AN517&gt;=VLOOKUP(AM517,Tabla!$C$5:$I$23,7,0),"Si","No"))</f>
        <v>No</v>
      </c>
      <c r="AP517" s="3">
        <f>IF(OR(AM517="",AM517="No existe"),0,IF(AN517=0,0,IF(AN517&gt;=VLOOKUP(AM517,Tabla!$C$5:$I$23,7,0),AN517-VLOOKUP(AM517,Tabla!$C$5:$I$23,7,0),0)+1))</f>
        <v>0</v>
      </c>
      <c r="AQ517" s="4">
        <f t="shared" si="64"/>
        <v>0</v>
      </c>
      <c r="AR517" s="4">
        <f t="shared" si="65"/>
        <v>0</v>
      </c>
      <c r="AS517" s="4">
        <f t="shared" si="66"/>
        <v>0</v>
      </c>
      <c r="AT517" s="4">
        <f t="shared" si="67"/>
        <v>0</v>
      </c>
      <c r="AU517" s="4">
        <f t="shared" si="68"/>
        <v>0</v>
      </c>
      <c r="AV517" s="4">
        <f t="shared" si="69"/>
        <v>0</v>
      </c>
      <c r="AW517" s="4"/>
      <c r="AX517" s="4"/>
      <c r="AY517" s="4">
        <f t="shared" si="70"/>
        <v>0</v>
      </c>
      <c r="AZ517" s="5">
        <v>37080</v>
      </c>
      <c r="BA517" s="6">
        <f t="shared" si="71"/>
        <v>0</v>
      </c>
      <c r="BB517" s="3">
        <f>IF(OR(AM517="",AM517="No existe"),0,IF(AP517&lt;=VLOOKUP(AM517,Tabla!$C$5:$I$23,2,0),1,2))</f>
        <v>0</v>
      </c>
    </row>
    <row r="518" spans="1:54" ht="15.75" hidden="1">
      <c r="A518" s="13">
        <f t="shared" si="72"/>
        <v>513</v>
      </c>
      <c r="B518" s="62" t="s">
        <v>1767</v>
      </c>
      <c r="C518" s="63" t="s">
        <v>1768</v>
      </c>
      <c r="D518" s="63" t="s">
        <v>385</v>
      </c>
      <c r="E518" s="63" t="s">
        <v>1769</v>
      </c>
      <c r="F518" s="63" t="s">
        <v>1770</v>
      </c>
      <c r="G518" s="63">
        <v>12472</v>
      </c>
      <c r="H518" s="63" t="s">
        <v>486</v>
      </c>
      <c r="I518" s="63" t="s">
        <v>385</v>
      </c>
      <c r="J518" s="63" t="s">
        <v>734</v>
      </c>
      <c r="K518" s="63" t="s">
        <v>1771</v>
      </c>
      <c r="L518" s="63" t="s">
        <v>1770</v>
      </c>
      <c r="M518" s="63" t="s">
        <v>1772</v>
      </c>
      <c r="N518" s="63" t="s">
        <v>1773</v>
      </c>
      <c r="O518" s="63" t="s">
        <v>1774</v>
      </c>
      <c r="P518" s="63" t="s">
        <v>1775</v>
      </c>
      <c r="Q518" s="63">
        <v>1</v>
      </c>
      <c r="R518" s="63" t="s">
        <v>540</v>
      </c>
      <c r="S518" s="63" t="s">
        <v>523</v>
      </c>
      <c r="T518" s="63" t="s">
        <v>524</v>
      </c>
      <c r="U518" s="63" t="s">
        <v>525</v>
      </c>
      <c r="V518" s="63" t="s">
        <v>526</v>
      </c>
      <c r="W518" s="63" t="s">
        <v>544</v>
      </c>
      <c r="X518" s="63" t="s">
        <v>734</v>
      </c>
      <c r="Y518" s="63">
        <v>336531821</v>
      </c>
      <c r="Z518" s="63">
        <v>0</v>
      </c>
      <c r="AA518" s="63">
        <v>336531821</v>
      </c>
      <c r="AB518" s="64">
        <v>41689</v>
      </c>
      <c r="AC518" s="64">
        <v>41806</v>
      </c>
      <c r="AD518" s="64">
        <v>43440.860243055555</v>
      </c>
      <c r="AE518" s="63" t="s">
        <v>1776</v>
      </c>
      <c r="AF518" s="63" t="s">
        <v>528</v>
      </c>
      <c r="AG518" s="63" t="s">
        <v>548</v>
      </c>
      <c r="AH518" s="64">
        <v>44252.429861111108</v>
      </c>
      <c r="AI518" s="64">
        <v>44271.428599537037</v>
      </c>
      <c r="AJ518" s="64" t="s">
        <v>486</v>
      </c>
      <c r="AK518" s="27"/>
      <c r="AL518" s="27"/>
      <c r="AM518" s="24" t="str">
        <f>IF(AG518="","",IFERROR(VLOOKUP($AG518,Listas!$C$1:$D$1000,2,0),"No existe"))</f>
        <v>No existe</v>
      </c>
      <c r="AN518" s="3">
        <f>IF(OR(AH518="",AI518=""),0,NETWORKDAYS.INTL(AH518,AI518,1,Listas!$A$2:$A$19)-1)</f>
        <v>13</v>
      </c>
      <c r="AO518" s="16" t="str">
        <f>IF(OR(AM518="",AM518="No existe"),"No",IF(AN518&gt;=VLOOKUP(AM518,Tabla!$C$5:$I$23,7,0),"Si","No"))</f>
        <v>No</v>
      </c>
      <c r="AP518" s="3">
        <f>IF(OR(AM518="",AM518="No existe"),0,IF(AN518=0,0,IF(AN518&gt;=VLOOKUP(AM518,Tabla!$C$5:$I$23,7,0),AN518-VLOOKUP(AM518,Tabla!$C$5:$I$23,7,0),0)+1))</f>
        <v>0</v>
      </c>
      <c r="AQ518" s="4">
        <f t="shared" si="64"/>
        <v>0</v>
      </c>
      <c r="AR518" s="4">
        <f t="shared" si="65"/>
        <v>0</v>
      </c>
      <c r="AS518" s="4">
        <f t="shared" si="66"/>
        <v>0</v>
      </c>
      <c r="AT518" s="4">
        <f t="shared" si="67"/>
        <v>0</v>
      </c>
      <c r="AU518" s="4">
        <f t="shared" si="68"/>
        <v>0</v>
      </c>
      <c r="AV518" s="4">
        <f t="shared" si="69"/>
        <v>0</v>
      </c>
      <c r="AW518" s="4"/>
      <c r="AX518" s="4"/>
      <c r="AY518" s="4">
        <f t="shared" si="70"/>
        <v>0</v>
      </c>
      <c r="AZ518" s="5">
        <v>37080</v>
      </c>
      <c r="BA518" s="6">
        <f t="shared" si="71"/>
        <v>0</v>
      </c>
      <c r="BB518" s="3">
        <f>IF(OR(AM518="",AM518="No existe"),0,IF(AP518&lt;=VLOOKUP(AM518,Tabla!$C$5:$I$23,2,0),1,2))</f>
        <v>0</v>
      </c>
    </row>
    <row r="519" spans="1:54" ht="15.75" hidden="1">
      <c r="A519" s="13">
        <f t="shared" si="72"/>
        <v>514</v>
      </c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6"/>
      <c r="AC519" s="26"/>
      <c r="AD519" s="26"/>
      <c r="AE519" s="25"/>
      <c r="AF519" s="25"/>
      <c r="AG519" s="25"/>
      <c r="AH519" s="26"/>
      <c r="AI519" s="26"/>
      <c r="AJ519" s="26"/>
      <c r="AK519" s="27"/>
      <c r="AL519" s="27"/>
      <c r="AM519" s="24" t="str">
        <f>IF(AG519="","",IFERROR(VLOOKUP($AG519,Listas!$C$1:$D$1000,2,0),"No existe"))</f>
        <v/>
      </c>
      <c r="AN519" s="3">
        <f>IF(OR(AH519="",AI519=""),0,NETWORKDAYS.INTL(AH519,AI519,1,Listas!$A$2:$A$19)-1)</f>
        <v>0</v>
      </c>
      <c r="AO519" s="16" t="str">
        <f>IF(OR(AM519="",AM519="No existe"),"No",IF(AN519&gt;=VLOOKUP(AM519,Tabla!$C$5:$I$23,7,0),"Si","No"))</f>
        <v>No</v>
      </c>
      <c r="AP519" s="3">
        <f>IF(OR(AM519="",AM519="No existe"),0,IF(AN519=0,0,IF(AN519&gt;=VLOOKUP(AM519,Tabla!$C$5:$I$23,7,0),AN519-VLOOKUP(AM519,Tabla!$C$5:$I$23,7,0),0)+1))</f>
        <v>0</v>
      </c>
      <c r="AQ519" s="4">
        <f t="shared" ref="AQ519:AQ582" si="73">IF(AND(AM519="Liquidación del credito",AP519&gt;=1,AP519&lt;2),0.2%,IF(AND(AM519="Liquidación del credito",AP519&gt;=2),0.5%,0))</f>
        <v>0</v>
      </c>
      <c r="AR519" s="4">
        <f t="shared" ref="AR519:AR582" si="74">IF(AND(AM519="Genérica",AP519&gt;=3,AP519&lt;7),2%,IF(AND(AM519="Genérica",AP519&gt;=7),5%,0))</f>
        <v>0</v>
      </c>
      <c r="AS519" s="4">
        <f t="shared" ref="AS519:AS582" si="75">IF(AND(AM519="Sentencia",AP519&gt;=2,AP519&lt;=5),3%,IF(AND(AM519="Sentencia",AP519&gt;=6),6%,0))</f>
        <v>0</v>
      </c>
      <c r="AT519" s="4">
        <f t="shared" ref="AT519:AT582" si="76">IF(OR(AK519="SI",AK519=""),0,IF(AND(AK519="NO",OR(AG519="EXCEPCIONES DE FONDO O MERITO",AG519="PRESENTACION DE RECURSO DE APELACION CONTRA SENTENCIA",AG519="CONTESTACION DE LA DEMANDA",AG519="PRESENTACION DE EXCEPCIONES PREVIAS"),$AK$4=1),20%,IF(AND(AK519="NO",OR(AG519="EXCEPCIONES DE FONDO O MERITO",AG519="PRESENTACION DE RECURSO DE APELACION CONTRA SENTENCIA",AG519="CONTESTACION DE LA DEMANDA",AG519="PRESENTACION DE EXCEPCIONES PREVIAS"),$AK$4&gt;1),30%,0)))</f>
        <v>0</v>
      </c>
      <c r="AU519" s="4">
        <f t="shared" ref="AU519:AU582" si="77">IF(OR(AK519="SI",AK519=""),0,IF(AND(AK519="NO",(IFERROR(SEARCH("AUDIENCIA",AG519,1),0))&gt;0,$AK$4=1),5%,IF(AND(AK519="NO",(IFERROR(SEARCH("AUDIENCIA",AG519,1),0))&gt;0,$AK$4&gt;1),10%,0)))</f>
        <v>0</v>
      </c>
      <c r="AV519" s="4">
        <f t="shared" ref="AV519:AV582" si="78">IF(OR(AK519="SI",AK519=""),0,IF(AND(AK519="NO",AG519="PRESENTACION DE LA DEMANDA DE RECONVENCION"),2%,0))</f>
        <v>0</v>
      </c>
      <c r="AW519" s="4"/>
      <c r="AX519" s="4"/>
      <c r="AY519" s="4">
        <f t="shared" ref="AY519:AY582" si="79">SUM(AQ519:AX519)</f>
        <v>0</v>
      </c>
      <c r="AZ519" s="5">
        <v>37080</v>
      </c>
      <c r="BA519" s="6">
        <f t="shared" ref="BA519:BA582" si="80">ROUND(AY519*AZ519,0)</f>
        <v>0</v>
      </c>
      <c r="BB519" s="3">
        <f>IF(OR(AM519="",AM519="No existe"),0,IF(AP519&lt;=VLOOKUP(AM519,Tabla!$C$5:$I$23,2,0),1,2))</f>
        <v>0</v>
      </c>
    </row>
    <row r="520" spans="1:54" ht="15.75" hidden="1">
      <c r="A520" s="13">
        <f t="shared" ref="A520:A583" si="81">+A519+1</f>
        <v>515</v>
      </c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6"/>
      <c r="AC520" s="26"/>
      <c r="AD520" s="26"/>
      <c r="AE520" s="25"/>
      <c r="AF520" s="25"/>
      <c r="AG520" s="25"/>
      <c r="AH520" s="26"/>
      <c r="AI520" s="26"/>
      <c r="AJ520" s="26"/>
      <c r="AK520" s="27"/>
      <c r="AL520" s="27"/>
      <c r="AM520" s="24" t="str">
        <f>IF(AG520="","",IFERROR(VLOOKUP($AG520,Listas!$C$1:$D$1000,2,0),"No existe"))</f>
        <v/>
      </c>
      <c r="AN520" s="3">
        <f>IF(OR(AH520="",AI520=""),0,NETWORKDAYS.INTL(AH520,AI520,1,Listas!$A$2:$A$19)-1)</f>
        <v>0</v>
      </c>
      <c r="AO520" s="16" t="str">
        <f>IF(OR(AM520="",AM520="No existe"),"No",IF(AN520&gt;=VLOOKUP(AM520,Tabla!$C$5:$I$23,7,0),"Si","No"))</f>
        <v>No</v>
      </c>
      <c r="AP520" s="3">
        <f>IF(OR(AM520="",AM520="No existe"),0,IF(AN520=0,0,IF(AN520&gt;=VLOOKUP(AM520,Tabla!$C$5:$I$23,7,0),AN520-VLOOKUP(AM520,Tabla!$C$5:$I$23,7,0),0)+1))</f>
        <v>0</v>
      </c>
      <c r="AQ520" s="4">
        <f t="shared" si="73"/>
        <v>0</v>
      </c>
      <c r="AR520" s="4">
        <f t="shared" si="74"/>
        <v>0</v>
      </c>
      <c r="AS520" s="4">
        <f t="shared" si="75"/>
        <v>0</v>
      </c>
      <c r="AT520" s="4">
        <f t="shared" si="76"/>
        <v>0</v>
      </c>
      <c r="AU520" s="4">
        <f t="shared" si="77"/>
        <v>0</v>
      </c>
      <c r="AV520" s="4">
        <f t="shared" si="78"/>
        <v>0</v>
      </c>
      <c r="AW520" s="4"/>
      <c r="AX520" s="4"/>
      <c r="AY520" s="4">
        <f t="shared" si="79"/>
        <v>0</v>
      </c>
      <c r="AZ520" s="5">
        <v>37080</v>
      </c>
      <c r="BA520" s="6">
        <f t="shared" si="80"/>
        <v>0</v>
      </c>
      <c r="BB520" s="3">
        <f>IF(OR(AM520="",AM520="No existe"),0,IF(AP520&lt;=VLOOKUP(AM520,Tabla!$C$5:$I$23,2,0),1,2))</f>
        <v>0</v>
      </c>
    </row>
    <row r="521" spans="1:54" ht="15.75" hidden="1">
      <c r="A521" s="13">
        <f t="shared" si="81"/>
        <v>516</v>
      </c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6"/>
      <c r="AC521" s="26"/>
      <c r="AD521" s="26"/>
      <c r="AE521" s="25"/>
      <c r="AF521" s="25"/>
      <c r="AG521" s="25"/>
      <c r="AH521" s="26"/>
      <c r="AI521" s="26"/>
      <c r="AJ521" s="26"/>
      <c r="AK521" s="27"/>
      <c r="AL521" s="27"/>
      <c r="AM521" s="24" t="str">
        <f>IF(AG521="","",IFERROR(VLOOKUP($AG521,Listas!$C$1:$D$1000,2,0),"No existe"))</f>
        <v/>
      </c>
      <c r="AN521" s="3">
        <f>IF(OR(AH521="",AI521=""),0,NETWORKDAYS.INTL(AH521,AI521,1,Listas!$A$2:$A$19)-1)</f>
        <v>0</v>
      </c>
      <c r="AO521" s="16" t="str">
        <f>IF(OR(AM521="",AM521="No existe"),"No",IF(AN521&gt;=VLOOKUP(AM521,Tabla!$C$5:$I$23,7,0),"Si","No"))</f>
        <v>No</v>
      </c>
      <c r="AP521" s="3">
        <f>IF(OR(AM521="",AM521="No existe"),0,IF(AN521=0,0,IF(AN521&gt;=VLOOKUP(AM521,Tabla!$C$5:$I$23,7,0),AN521-VLOOKUP(AM521,Tabla!$C$5:$I$23,7,0),0)+1))</f>
        <v>0</v>
      </c>
      <c r="AQ521" s="4">
        <f t="shared" si="73"/>
        <v>0</v>
      </c>
      <c r="AR521" s="4">
        <f t="shared" si="74"/>
        <v>0</v>
      </c>
      <c r="AS521" s="4">
        <f t="shared" si="75"/>
        <v>0</v>
      </c>
      <c r="AT521" s="4">
        <f t="shared" si="76"/>
        <v>0</v>
      </c>
      <c r="AU521" s="4">
        <f t="shared" si="77"/>
        <v>0</v>
      </c>
      <c r="AV521" s="4">
        <f t="shared" si="78"/>
        <v>0</v>
      </c>
      <c r="AW521" s="4"/>
      <c r="AX521" s="4"/>
      <c r="AY521" s="4">
        <f t="shared" si="79"/>
        <v>0</v>
      </c>
      <c r="AZ521" s="5">
        <v>37080</v>
      </c>
      <c r="BA521" s="6">
        <f t="shared" si="80"/>
        <v>0</v>
      </c>
      <c r="BB521" s="3">
        <f>IF(OR(AM521="",AM521="No existe"),0,IF(AP521&lt;=VLOOKUP(AM521,Tabla!$C$5:$I$23,2,0),1,2))</f>
        <v>0</v>
      </c>
    </row>
    <row r="522" spans="1:54" ht="15.75" hidden="1">
      <c r="A522" s="13">
        <f t="shared" si="81"/>
        <v>517</v>
      </c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6"/>
      <c r="AC522" s="26"/>
      <c r="AD522" s="26"/>
      <c r="AE522" s="25"/>
      <c r="AF522" s="25"/>
      <c r="AG522" s="25"/>
      <c r="AH522" s="26"/>
      <c r="AI522" s="26"/>
      <c r="AJ522" s="26"/>
      <c r="AK522" s="27"/>
      <c r="AL522" s="27"/>
      <c r="AM522" s="24" t="str">
        <f>IF(AG522="","",IFERROR(VLOOKUP($AG522,Listas!$C$1:$D$1000,2,0),"No existe"))</f>
        <v/>
      </c>
      <c r="AN522" s="3">
        <f>IF(OR(AH522="",AI522=""),0,NETWORKDAYS.INTL(AH522,AI522,1,Listas!$A$2:$A$19)-1)</f>
        <v>0</v>
      </c>
      <c r="AO522" s="16" t="str">
        <f>IF(OR(AM522="",AM522="No existe"),"No",IF(AN522&gt;=VLOOKUP(AM522,Tabla!$C$5:$I$23,7,0),"Si","No"))</f>
        <v>No</v>
      </c>
      <c r="AP522" s="3">
        <f>IF(OR(AM522="",AM522="No existe"),0,IF(AN522=0,0,IF(AN522&gt;=VLOOKUP(AM522,Tabla!$C$5:$I$23,7,0),AN522-VLOOKUP(AM522,Tabla!$C$5:$I$23,7,0),0)+1))</f>
        <v>0</v>
      </c>
      <c r="AQ522" s="4">
        <f t="shared" si="73"/>
        <v>0</v>
      </c>
      <c r="AR522" s="4">
        <f t="shared" si="74"/>
        <v>0</v>
      </c>
      <c r="AS522" s="4">
        <f t="shared" si="75"/>
        <v>0</v>
      </c>
      <c r="AT522" s="4">
        <f t="shared" si="76"/>
        <v>0</v>
      </c>
      <c r="AU522" s="4">
        <f t="shared" si="77"/>
        <v>0</v>
      </c>
      <c r="AV522" s="4">
        <f t="shared" si="78"/>
        <v>0</v>
      </c>
      <c r="AW522" s="4"/>
      <c r="AX522" s="4"/>
      <c r="AY522" s="4">
        <f t="shared" si="79"/>
        <v>0</v>
      </c>
      <c r="AZ522" s="5">
        <v>37080</v>
      </c>
      <c r="BA522" s="6">
        <f t="shared" si="80"/>
        <v>0</v>
      </c>
      <c r="BB522" s="3">
        <f>IF(OR(AM522="",AM522="No existe"),0,IF(AP522&lt;=VLOOKUP(AM522,Tabla!$C$5:$I$23,2,0),1,2))</f>
        <v>0</v>
      </c>
    </row>
    <row r="523" spans="1:54" ht="15.75" hidden="1">
      <c r="A523" s="13">
        <f t="shared" si="81"/>
        <v>518</v>
      </c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6"/>
      <c r="AC523" s="26"/>
      <c r="AD523" s="26"/>
      <c r="AE523" s="25"/>
      <c r="AF523" s="25"/>
      <c r="AG523" s="25"/>
      <c r="AH523" s="26"/>
      <c r="AI523" s="26"/>
      <c r="AJ523" s="26"/>
      <c r="AK523" s="27"/>
      <c r="AL523" s="27"/>
      <c r="AM523" s="24" t="str">
        <f>IF(AG523="","",IFERROR(VLOOKUP($AG523,Listas!$C$1:$D$1000,2,0),"No existe"))</f>
        <v/>
      </c>
      <c r="AN523" s="3">
        <f>IF(OR(AH523="",AI523=""),0,NETWORKDAYS.INTL(AH523,AI523,1,Listas!$A$2:$A$19)-1)</f>
        <v>0</v>
      </c>
      <c r="AO523" s="16" t="str">
        <f>IF(OR(AM523="",AM523="No existe"),"No",IF(AN523&gt;=VLOOKUP(AM523,Tabla!$C$5:$I$23,7,0),"Si","No"))</f>
        <v>No</v>
      </c>
      <c r="AP523" s="3">
        <f>IF(OR(AM523="",AM523="No existe"),0,IF(AN523=0,0,IF(AN523&gt;=VLOOKUP(AM523,Tabla!$C$5:$I$23,7,0),AN523-VLOOKUP(AM523,Tabla!$C$5:$I$23,7,0),0)+1))</f>
        <v>0</v>
      </c>
      <c r="AQ523" s="4">
        <f t="shared" si="73"/>
        <v>0</v>
      </c>
      <c r="AR523" s="4">
        <f t="shared" si="74"/>
        <v>0</v>
      </c>
      <c r="AS523" s="4">
        <f t="shared" si="75"/>
        <v>0</v>
      </c>
      <c r="AT523" s="4">
        <f t="shared" si="76"/>
        <v>0</v>
      </c>
      <c r="AU523" s="4">
        <f t="shared" si="77"/>
        <v>0</v>
      </c>
      <c r="AV523" s="4">
        <f t="shared" si="78"/>
        <v>0</v>
      </c>
      <c r="AW523" s="4"/>
      <c r="AX523" s="4"/>
      <c r="AY523" s="4">
        <f t="shared" si="79"/>
        <v>0</v>
      </c>
      <c r="AZ523" s="5">
        <v>37080</v>
      </c>
      <c r="BA523" s="6">
        <f t="shared" si="80"/>
        <v>0</v>
      </c>
      <c r="BB523" s="3">
        <f>IF(OR(AM523="",AM523="No existe"),0,IF(AP523&lt;=VLOOKUP(AM523,Tabla!$C$5:$I$23,2,0),1,2))</f>
        <v>0</v>
      </c>
    </row>
    <row r="524" spans="1:54" ht="15.75" hidden="1">
      <c r="A524" s="13">
        <f t="shared" si="81"/>
        <v>519</v>
      </c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6"/>
      <c r="AC524" s="26"/>
      <c r="AD524" s="26"/>
      <c r="AE524" s="25"/>
      <c r="AF524" s="25"/>
      <c r="AG524" s="25"/>
      <c r="AH524" s="26"/>
      <c r="AI524" s="26"/>
      <c r="AJ524" s="26"/>
      <c r="AK524" s="27"/>
      <c r="AL524" s="27"/>
      <c r="AM524" s="24" t="str">
        <f>IF(AG524="","",IFERROR(VLOOKUP($AG524,Listas!$C$1:$D$1000,2,0),"No existe"))</f>
        <v/>
      </c>
      <c r="AN524" s="3">
        <f>IF(OR(AH524="",AI524=""),0,NETWORKDAYS.INTL(AH524,AI524,1,Listas!$A$2:$A$19)-1)</f>
        <v>0</v>
      </c>
      <c r="AO524" s="16" t="str">
        <f>IF(OR(AM524="",AM524="No existe"),"No",IF(AN524&gt;=VLOOKUP(AM524,Tabla!$C$5:$I$23,7,0),"Si","No"))</f>
        <v>No</v>
      </c>
      <c r="AP524" s="3">
        <f>IF(OR(AM524="",AM524="No existe"),0,IF(AN524=0,0,IF(AN524&gt;=VLOOKUP(AM524,Tabla!$C$5:$I$23,7,0),AN524-VLOOKUP(AM524,Tabla!$C$5:$I$23,7,0),0)+1))</f>
        <v>0</v>
      </c>
      <c r="AQ524" s="4">
        <f t="shared" si="73"/>
        <v>0</v>
      </c>
      <c r="AR524" s="4">
        <f t="shared" si="74"/>
        <v>0</v>
      </c>
      <c r="AS524" s="4">
        <f t="shared" si="75"/>
        <v>0</v>
      </c>
      <c r="AT524" s="4">
        <f t="shared" si="76"/>
        <v>0</v>
      </c>
      <c r="AU524" s="4">
        <f t="shared" si="77"/>
        <v>0</v>
      </c>
      <c r="AV524" s="4">
        <f t="shared" si="78"/>
        <v>0</v>
      </c>
      <c r="AW524" s="4"/>
      <c r="AX524" s="4"/>
      <c r="AY524" s="4">
        <f t="shared" si="79"/>
        <v>0</v>
      </c>
      <c r="AZ524" s="5">
        <v>37080</v>
      </c>
      <c r="BA524" s="6">
        <f t="shared" si="80"/>
        <v>0</v>
      </c>
      <c r="BB524" s="3">
        <f>IF(OR(AM524="",AM524="No existe"),0,IF(AP524&lt;=VLOOKUP(AM524,Tabla!$C$5:$I$23,2,0),1,2))</f>
        <v>0</v>
      </c>
    </row>
    <row r="525" spans="1:54" ht="15.75" hidden="1">
      <c r="A525" s="13">
        <f t="shared" si="81"/>
        <v>520</v>
      </c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6"/>
      <c r="AC525" s="26"/>
      <c r="AD525" s="26"/>
      <c r="AE525" s="25"/>
      <c r="AF525" s="25"/>
      <c r="AG525" s="25"/>
      <c r="AH525" s="26"/>
      <c r="AI525" s="26"/>
      <c r="AJ525" s="26"/>
      <c r="AK525" s="27"/>
      <c r="AL525" s="27"/>
      <c r="AM525" s="24" t="str">
        <f>IF(AG525="","",IFERROR(VLOOKUP($AG525,Listas!$C$1:$D$1000,2,0),"No existe"))</f>
        <v/>
      </c>
      <c r="AN525" s="3">
        <f>IF(OR(AH525="",AI525=""),0,NETWORKDAYS.INTL(AH525,AI525,1,Listas!$A$2:$A$19)-1)</f>
        <v>0</v>
      </c>
      <c r="AO525" s="16" t="str">
        <f>IF(OR(AM525="",AM525="No existe"),"No",IF(AN525&gt;=VLOOKUP(AM525,Tabla!$C$5:$I$23,7,0),"Si","No"))</f>
        <v>No</v>
      </c>
      <c r="AP525" s="3">
        <f>IF(OR(AM525="",AM525="No existe"),0,IF(AN525=0,0,IF(AN525&gt;=VLOOKUP(AM525,Tabla!$C$5:$I$23,7,0),AN525-VLOOKUP(AM525,Tabla!$C$5:$I$23,7,0),0)+1))</f>
        <v>0</v>
      </c>
      <c r="AQ525" s="4">
        <f t="shared" si="73"/>
        <v>0</v>
      </c>
      <c r="AR525" s="4">
        <f t="shared" si="74"/>
        <v>0</v>
      </c>
      <c r="AS525" s="4">
        <f t="shared" si="75"/>
        <v>0</v>
      </c>
      <c r="AT525" s="4">
        <f t="shared" si="76"/>
        <v>0</v>
      </c>
      <c r="AU525" s="4">
        <f t="shared" si="77"/>
        <v>0</v>
      </c>
      <c r="AV525" s="4">
        <f t="shared" si="78"/>
        <v>0</v>
      </c>
      <c r="AW525" s="4"/>
      <c r="AX525" s="4"/>
      <c r="AY525" s="4">
        <f t="shared" si="79"/>
        <v>0</v>
      </c>
      <c r="AZ525" s="5">
        <v>37080</v>
      </c>
      <c r="BA525" s="6">
        <f t="shared" si="80"/>
        <v>0</v>
      </c>
      <c r="BB525" s="3">
        <f>IF(OR(AM525="",AM525="No existe"),0,IF(AP525&lt;=VLOOKUP(AM525,Tabla!$C$5:$I$23,2,0),1,2))</f>
        <v>0</v>
      </c>
    </row>
    <row r="526" spans="1:54" ht="15.75" hidden="1">
      <c r="A526" s="13">
        <f t="shared" si="81"/>
        <v>521</v>
      </c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6"/>
      <c r="AC526" s="26"/>
      <c r="AD526" s="26"/>
      <c r="AE526" s="25"/>
      <c r="AF526" s="25"/>
      <c r="AG526" s="25"/>
      <c r="AH526" s="26"/>
      <c r="AI526" s="26"/>
      <c r="AJ526" s="26"/>
      <c r="AK526" s="27"/>
      <c r="AL526" s="27"/>
      <c r="AM526" s="24" t="str">
        <f>IF(AG526="","",IFERROR(VLOOKUP($AG526,Listas!$C$1:$D$1000,2,0),"No existe"))</f>
        <v/>
      </c>
      <c r="AN526" s="3">
        <f>IF(OR(AH526="",AI526=""),0,NETWORKDAYS.INTL(AH526,AI526,1,Listas!$A$2:$A$19)-1)</f>
        <v>0</v>
      </c>
      <c r="AO526" s="16" t="str">
        <f>IF(OR(AM526="",AM526="No existe"),"No",IF(AN526&gt;=VLOOKUP(AM526,Tabla!$C$5:$I$23,7,0),"Si","No"))</f>
        <v>No</v>
      </c>
      <c r="AP526" s="3">
        <f>IF(OR(AM526="",AM526="No existe"),0,IF(AN526=0,0,IF(AN526&gt;=VLOOKUP(AM526,Tabla!$C$5:$I$23,7,0),AN526-VLOOKUP(AM526,Tabla!$C$5:$I$23,7,0),0)+1))</f>
        <v>0</v>
      </c>
      <c r="AQ526" s="4">
        <f t="shared" si="73"/>
        <v>0</v>
      </c>
      <c r="AR526" s="4">
        <f t="shared" si="74"/>
        <v>0</v>
      </c>
      <c r="AS526" s="4">
        <f t="shared" si="75"/>
        <v>0</v>
      </c>
      <c r="AT526" s="4">
        <f t="shared" si="76"/>
        <v>0</v>
      </c>
      <c r="AU526" s="4">
        <f t="shared" si="77"/>
        <v>0</v>
      </c>
      <c r="AV526" s="4">
        <f t="shared" si="78"/>
        <v>0</v>
      </c>
      <c r="AW526" s="4"/>
      <c r="AX526" s="4"/>
      <c r="AY526" s="4">
        <f t="shared" si="79"/>
        <v>0</v>
      </c>
      <c r="AZ526" s="5">
        <v>37080</v>
      </c>
      <c r="BA526" s="6">
        <f t="shared" si="80"/>
        <v>0</v>
      </c>
      <c r="BB526" s="3">
        <f>IF(OR(AM526="",AM526="No existe"),0,IF(AP526&lt;=VLOOKUP(AM526,Tabla!$C$5:$I$23,2,0),1,2))</f>
        <v>0</v>
      </c>
    </row>
    <row r="527" spans="1:54" ht="15.75" hidden="1">
      <c r="A527" s="13">
        <f t="shared" si="81"/>
        <v>522</v>
      </c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6"/>
      <c r="AC527" s="26"/>
      <c r="AD527" s="26"/>
      <c r="AE527" s="25"/>
      <c r="AF527" s="25"/>
      <c r="AG527" s="25"/>
      <c r="AH527" s="26"/>
      <c r="AI527" s="26"/>
      <c r="AJ527" s="26"/>
      <c r="AK527" s="27"/>
      <c r="AL527" s="27"/>
      <c r="AM527" s="24" t="str">
        <f>IF(AG527="","",IFERROR(VLOOKUP($AG527,Listas!$C$1:$D$1000,2,0),"No existe"))</f>
        <v/>
      </c>
      <c r="AN527" s="3">
        <f>IF(OR(AH527="",AI527=""),0,NETWORKDAYS.INTL(AH527,AI527,1,Listas!$A$2:$A$19)-1)</f>
        <v>0</v>
      </c>
      <c r="AO527" s="16" t="str">
        <f>IF(OR(AM527="",AM527="No existe"),"No",IF(AN527&gt;=VLOOKUP(AM527,Tabla!$C$5:$I$23,7,0),"Si","No"))</f>
        <v>No</v>
      </c>
      <c r="AP527" s="3">
        <f>IF(OR(AM527="",AM527="No existe"),0,IF(AN527=0,0,IF(AN527&gt;=VLOOKUP(AM527,Tabla!$C$5:$I$23,7,0),AN527-VLOOKUP(AM527,Tabla!$C$5:$I$23,7,0),0)+1))</f>
        <v>0</v>
      </c>
      <c r="AQ527" s="4">
        <f t="shared" si="73"/>
        <v>0</v>
      </c>
      <c r="AR527" s="4">
        <f t="shared" si="74"/>
        <v>0</v>
      </c>
      <c r="AS527" s="4">
        <f t="shared" si="75"/>
        <v>0</v>
      </c>
      <c r="AT527" s="4">
        <f t="shared" si="76"/>
        <v>0</v>
      </c>
      <c r="AU527" s="4">
        <f t="shared" si="77"/>
        <v>0</v>
      </c>
      <c r="AV527" s="4">
        <f t="shared" si="78"/>
        <v>0</v>
      </c>
      <c r="AW527" s="4"/>
      <c r="AX527" s="4"/>
      <c r="AY527" s="4">
        <f t="shared" si="79"/>
        <v>0</v>
      </c>
      <c r="AZ527" s="5">
        <v>37080</v>
      </c>
      <c r="BA527" s="6">
        <f t="shared" si="80"/>
        <v>0</v>
      </c>
      <c r="BB527" s="3">
        <f>IF(OR(AM527="",AM527="No existe"),0,IF(AP527&lt;=VLOOKUP(AM527,Tabla!$C$5:$I$23,2,0),1,2))</f>
        <v>0</v>
      </c>
    </row>
    <row r="528" spans="1:54" ht="15.75" hidden="1">
      <c r="A528" s="13">
        <f t="shared" si="81"/>
        <v>523</v>
      </c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6"/>
      <c r="AC528" s="26"/>
      <c r="AD528" s="26"/>
      <c r="AE528" s="25"/>
      <c r="AF528" s="25"/>
      <c r="AG528" s="25"/>
      <c r="AH528" s="26"/>
      <c r="AI528" s="26"/>
      <c r="AJ528" s="26"/>
      <c r="AK528" s="27"/>
      <c r="AL528" s="27"/>
      <c r="AM528" s="24" t="str">
        <f>IF(AG528="","",IFERROR(VLOOKUP($AG528,Listas!$C$1:$D$1000,2,0),"No existe"))</f>
        <v/>
      </c>
      <c r="AN528" s="3">
        <f>IF(OR(AH528="",AI528=""),0,NETWORKDAYS.INTL(AH528,AI528,1,Listas!$A$2:$A$19)-1)</f>
        <v>0</v>
      </c>
      <c r="AO528" s="16" t="str">
        <f>IF(OR(AM528="",AM528="No existe"),"No",IF(AN528&gt;=VLOOKUP(AM528,Tabla!$C$5:$I$23,7,0),"Si","No"))</f>
        <v>No</v>
      </c>
      <c r="AP528" s="3">
        <f>IF(OR(AM528="",AM528="No existe"),0,IF(AN528=0,0,IF(AN528&gt;=VLOOKUP(AM528,Tabla!$C$5:$I$23,7,0),AN528-VLOOKUP(AM528,Tabla!$C$5:$I$23,7,0),0)+1))</f>
        <v>0</v>
      </c>
      <c r="AQ528" s="4">
        <f t="shared" si="73"/>
        <v>0</v>
      </c>
      <c r="AR528" s="4">
        <f t="shared" si="74"/>
        <v>0</v>
      </c>
      <c r="AS528" s="4">
        <f t="shared" si="75"/>
        <v>0</v>
      </c>
      <c r="AT528" s="4">
        <f t="shared" si="76"/>
        <v>0</v>
      </c>
      <c r="AU528" s="4">
        <f t="shared" si="77"/>
        <v>0</v>
      </c>
      <c r="AV528" s="4">
        <f t="shared" si="78"/>
        <v>0</v>
      </c>
      <c r="AW528" s="4"/>
      <c r="AX528" s="4"/>
      <c r="AY528" s="4">
        <f t="shared" si="79"/>
        <v>0</v>
      </c>
      <c r="AZ528" s="5">
        <v>37080</v>
      </c>
      <c r="BA528" s="6">
        <f t="shared" si="80"/>
        <v>0</v>
      </c>
      <c r="BB528" s="3">
        <f>IF(OR(AM528="",AM528="No existe"),0,IF(AP528&lt;=VLOOKUP(AM528,Tabla!$C$5:$I$23,2,0),1,2))</f>
        <v>0</v>
      </c>
    </row>
    <row r="529" spans="1:54" ht="15.75" hidden="1">
      <c r="A529" s="13">
        <f t="shared" si="81"/>
        <v>524</v>
      </c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6"/>
      <c r="AC529" s="26"/>
      <c r="AD529" s="26"/>
      <c r="AE529" s="25"/>
      <c r="AF529" s="25"/>
      <c r="AG529" s="25"/>
      <c r="AH529" s="26"/>
      <c r="AI529" s="26"/>
      <c r="AJ529" s="26"/>
      <c r="AK529" s="27"/>
      <c r="AL529" s="27"/>
      <c r="AM529" s="24" t="str">
        <f>IF(AG529="","",IFERROR(VLOOKUP($AG529,Listas!$C$1:$D$1000,2,0),"No existe"))</f>
        <v/>
      </c>
      <c r="AN529" s="3">
        <f>IF(OR(AH529="",AI529=""),0,NETWORKDAYS.INTL(AH529,AI529,1,Listas!$A$2:$A$19)-1)</f>
        <v>0</v>
      </c>
      <c r="AO529" s="16" t="str">
        <f>IF(OR(AM529="",AM529="No existe"),"No",IF(AN529&gt;=VLOOKUP(AM529,Tabla!$C$5:$I$23,7,0),"Si","No"))</f>
        <v>No</v>
      </c>
      <c r="AP529" s="3">
        <f>IF(OR(AM529="",AM529="No existe"),0,IF(AN529=0,0,IF(AN529&gt;=VLOOKUP(AM529,Tabla!$C$5:$I$23,7,0),AN529-VLOOKUP(AM529,Tabla!$C$5:$I$23,7,0),0)+1))</f>
        <v>0</v>
      </c>
      <c r="AQ529" s="4">
        <f t="shared" si="73"/>
        <v>0</v>
      </c>
      <c r="AR529" s="4">
        <f t="shared" si="74"/>
        <v>0</v>
      </c>
      <c r="AS529" s="4">
        <f t="shared" si="75"/>
        <v>0</v>
      </c>
      <c r="AT529" s="4">
        <f t="shared" si="76"/>
        <v>0</v>
      </c>
      <c r="AU529" s="4">
        <f t="shared" si="77"/>
        <v>0</v>
      </c>
      <c r="AV529" s="4">
        <f t="shared" si="78"/>
        <v>0</v>
      </c>
      <c r="AW529" s="4"/>
      <c r="AX529" s="4"/>
      <c r="AY529" s="4">
        <f t="shared" si="79"/>
        <v>0</v>
      </c>
      <c r="AZ529" s="5">
        <v>37080</v>
      </c>
      <c r="BA529" s="6">
        <f t="shared" si="80"/>
        <v>0</v>
      </c>
      <c r="BB529" s="3">
        <f>IF(OR(AM529="",AM529="No existe"),0,IF(AP529&lt;=VLOOKUP(AM529,Tabla!$C$5:$I$23,2,0),1,2))</f>
        <v>0</v>
      </c>
    </row>
    <row r="530" spans="1:54" ht="15.75" hidden="1">
      <c r="A530" s="13">
        <f t="shared" si="81"/>
        <v>525</v>
      </c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6"/>
      <c r="AC530" s="26"/>
      <c r="AD530" s="26"/>
      <c r="AE530" s="25"/>
      <c r="AF530" s="25"/>
      <c r="AG530" s="25"/>
      <c r="AH530" s="26"/>
      <c r="AI530" s="26"/>
      <c r="AJ530" s="26"/>
      <c r="AK530" s="27"/>
      <c r="AL530" s="27"/>
      <c r="AM530" s="24" t="str">
        <f>IF(AG530="","",IFERROR(VLOOKUP($AG530,Listas!$C$1:$D$1000,2,0),"No existe"))</f>
        <v/>
      </c>
      <c r="AN530" s="3">
        <f>IF(OR(AH530="",AI530=""),0,NETWORKDAYS.INTL(AH530,AI530,1,Listas!$A$2:$A$19)-1)</f>
        <v>0</v>
      </c>
      <c r="AO530" s="16" t="str">
        <f>IF(OR(AM530="",AM530="No existe"),"No",IF(AN530&gt;=VLOOKUP(AM530,Tabla!$C$5:$I$23,7,0),"Si","No"))</f>
        <v>No</v>
      </c>
      <c r="AP530" s="3">
        <f>IF(OR(AM530="",AM530="No existe"),0,IF(AN530=0,0,IF(AN530&gt;=VLOOKUP(AM530,Tabla!$C$5:$I$23,7,0),AN530-VLOOKUP(AM530,Tabla!$C$5:$I$23,7,0),0)+1))</f>
        <v>0</v>
      </c>
      <c r="AQ530" s="4">
        <f t="shared" si="73"/>
        <v>0</v>
      </c>
      <c r="AR530" s="4">
        <f t="shared" si="74"/>
        <v>0</v>
      </c>
      <c r="AS530" s="4">
        <f t="shared" si="75"/>
        <v>0</v>
      </c>
      <c r="AT530" s="4">
        <f t="shared" si="76"/>
        <v>0</v>
      </c>
      <c r="AU530" s="4">
        <f t="shared" si="77"/>
        <v>0</v>
      </c>
      <c r="AV530" s="4">
        <f t="shared" si="78"/>
        <v>0</v>
      </c>
      <c r="AW530" s="4"/>
      <c r="AX530" s="4"/>
      <c r="AY530" s="4">
        <f t="shared" si="79"/>
        <v>0</v>
      </c>
      <c r="AZ530" s="5">
        <v>37080</v>
      </c>
      <c r="BA530" s="6">
        <f t="shared" si="80"/>
        <v>0</v>
      </c>
      <c r="BB530" s="3">
        <f>IF(OR(AM530="",AM530="No existe"),0,IF(AP530&lt;=VLOOKUP(AM530,Tabla!$C$5:$I$23,2,0),1,2))</f>
        <v>0</v>
      </c>
    </row>
    <row r="531" spans="1:54" ht="15.75" hidden="1">
      <c r="A531" s="13">
        <f t="shared" si="81"/>
        <v>526</v>
      </c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6"/>
      <c r="AC531" s="26"/>
      <c r="AD531" s="26"/>
      <c r="AE531" s="25"/>
      <c r="AF531" s="25"/>
      <c r="AG531" s="25"/>
      <c r="AH531" s="26"/>
      <c r="AI531" s="26"/>
      <c r="AJ531" s="26"/>
      <c r="AK531" s="27"/>
      <c r="AL531" s="27"/>
      <c r="AM531" s="24" t="str">
        <f>IF(AG531="","",IFERROR(VLOOKUP($AG531,Listas!$C$1:$D$1000,2,0),"No existe"))</f>
        <v/>
      </c>
      <c r="AN531" s="3">
        <f>IF(OR(AH531="",AI531=""),0,NETWORKDAYS.INTL(AH531,AI531,1,Listas!$A$2:$A$19)-1)</f>
        <v>0</v>
      </c>
      <c r="AO531" s="16" t="str">
        <f>IF(OR(AM531="",AM531="No existe"),"No",IF(AN531&gt;=VLOOKUP(AM531,Tabla!$C$5:$I$23,7,0),"Si","No"))</f>
        <v>No</v>
      </c>
      <c r="AP531" s="3">
        <f>IF(OR(AM531="",AM531="No existe"),0,IF(AN531=0,0,IF(AN531&gt;=VLOOKUP(AM531,Tabla!$C$5:$I$23,7,0),AN531-VLOOKUP(AM531,Tabla!$C$5:$I$23,7,0),0)+1))</f>
        <v>0</v>
      </c>
      <c r="AQ531" s="4">
        <f t="shared" si="73"/>
        <v>0</v>
      </c>
      <c r="AR531" s="4">
        <f t="shared" si="74"/>
        <v>0</v>
      </c>
      <c r="AS531" s="4">
        <f t="shared" si="75"/>
        <v>0</v>
      </c>
      <c r="AT531" s="4">
        <f t="shared" si="76"/>
        <v>0</v>
      </c>
      <c r="AU531" s="4">
        <f t="shared" si="77"/>
        <v>0</v>
      </c>
      <c r="AV531" s="4">
        <f t="shared" si="78"/>
        <v>0</v>
      </c>
      <c r="AW531" s="4"/>
      <c r="AX531" s="4"/>
      <c r="AY531" s="4">
        <f t="shared" si="79"/>
        <v>0</v>
      </c>
      <c r="AZ531" s="5">
        <v>37080</v>
      </c>
      <c r="BA531" s="6">
        <f t="shared" si="80"/>
        <v>0</v>
      </c>
      <c r="BB531" s="3">
        <f>IF(OR(AM531="",AM531="No existe"),0,IF(AP531&lt;=VLOOKUP(AM531,Tabla!$C$5:$I$23,2,0),1,2))</f>
        <v>0</v>
      </c>
    </row>
    <row r="532" spans="1:54" ht="15.75" hidden="1">
      <c r="A532" s="13">
        <f t="shared" si="81"/>
        <v>527</v>
      </c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6"/>
      <c r="AC532" s="26"/>
      <c r="AD532" s="26"/>
      <c r="AE532" s="25"/>
      <c r="AF532" s="25"/>
      <c r="AG532" s="25"/>
      <c r="AH532" s="26"/>
      <c r="AI532" s="26"/>
      <c r="AJ532" s="26"/>
      <c r="AK532" s="27"/>
      <c r="AL532" s="27"/>
      <c r="AM532" s="24" t="str">
        <f>IF(AG532="","",IFERROR(VLOOKUP($AG532,Listas!$C$1:$D$1000,2,0),"No existe"))</f>
        <v/>
      </c>
      <c r="AN532" s="3">
        <f>IF(OR(AH532="",AI532=""),0,NETWORKDAYS.INTL(AH532,AI532,1,Listas!$A$2:$A$19)-1)</f>
        <v>0</v>
      </c>
      <c r="AO532" s="16" t="str">
        <f>IF(OR(AM532="",AM532="No existe"),"No",IF(AN532&gt;=VLOOKUP(AM532,Tabla!$C$5:$I$23,7,0),"Si","No"))</f>
        <v>No</v>
      </c>
      <c r="AP532" s="3">
        <f>IF(OR(AM532="",AM532="No existe"),0,IF(AN532=0,0,IF(AN532&gt;=VLOOKUP(AM532,Tabla!$C$5:$I$23,7,0),AN532-VLOOKUP(AM532,Tabla!$C$5:$I$23,7,0),0)+1))</f>
        <v>0</v>
      </c>
      <c r="AQ532" s="4">
        <f t="shared" si="73"/>
        <v>0</v>
      </c>
      <c r="AR532" s="4">
        <f t="shared" si="74"/>
        <v>0</v>
      </c>
      <c r="AS532" s="4">
        <f t="shared" si="75"/>
        <v>0</v>
      </c>
      <c r="AT532" s="4">
        <f t="shared" si="76"/>
        <v>0</v>
      </c>
      <c r="AU532" s="4">
        <f t="shared" si="77"/>
        <v>0</v>
      </c>
      <c r="AV532" s="4">
        <f t="shared" si="78"/>
        <v>0</v>
      </c>
      <c r="AW532" s="4"/>
      <c r="AX532" s="4"/>
      <c r="AY532" s="4">
        <f t="shared" si="79"/>
        <v>0</v>
      </c>
      <c r="AZ532" s="5">
        <v>37080</v>
      </c>
      <c r="BA532" s="6">
        <f t="shared" si="80"/>
        <v>0</v>
      </c>
      <c r="BB532" s="3">
        <f>IF(OR(AM532="",AM532="No existe"),0,IF(AP532&lt;=VLOOKUP(AM532,Tabla!$C$5:$I$23,2,0),1,2))</f>
        <v>0</v>
      </c>
    </row>
    <row r="533" spans="1:54" ht="15.75" hidden="1">
      <c r="A533" s="13">
        <f t="shared" si="81"/>
        <v>528</v>
      </c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6"/>
      <c r="AC533" s="26"/>
      <c r="AD533" s="26"/>
      <c r="AE533" s="25"/>
      <c r="AF533" s="25"/>
      <c r="AG533" s="25"/>
      <c r="AH533" s="26"/>
      <c r="AI533" s="26"/>
      <c r="AJ533" s="26"/>
      <c r="AK533" s="27"/>
      <c r="AL533" s="27"/>
      <c r="AM533" s="24" t="str">
        <f>IF(AG533="","",IFERROR(VLOOKUP($AG533,Listas!$C$1:$D$1000,2,0),"No existe"))</f>
        <v/>
      </c>
      <c r="AN533" s="3">
        <f>IF(OR(AH533="",AI533=""),0,NETWORKDAYS.INTL(AH533,AI533,1,Listas!$A$2:$A$19)-1)</f>
        <v>0</v>
      </c>
      <c r="AO533" s="16" t="str">
        <f>IF(OR(AM533="",AM533="No existe"),"No",IF(AN533&gt;=VLOOKUP(AM533,Tabla!$C$5:$I$23,7,0),"Si","No"))</f>
        <v>No</v>
      </c>
      <c r="AP533" s="3">
        <f>IF(OR(AM533="",AM533="No existe"),0,IF(AN533=0,0,IF(AN533&gt;=VLOOKUP(AM533,Tabla!$C$5:$I$23,7,0),AN533-VLOOKUP(AM533,Tabla!$C$5:$I$23,7,0),0)+1))</f>
        <v>0</v>
      </c>
      <c r="AQ533" s="4">
        <f t="shared" si="73"/>
        <v>0</v>
      </c>
      <c r="AR533" s="4">
        <f t="shared" si="74"/>
        <v>0</v>
      </c>
      <c r="AS533" s="4">
        <f t="shared" si="75"/>
        <v>0</v>
      </c>
      <c r="AT533" s="4">
        <f t="shared" si="76"/>
        <v>0</v>
      </c>
      <c r="AU533" s="4">
        <f t="shared" si="77"/>
        <v>0</v>
      </c>
      <c r="AV533" s="4">
        <f t="shared" si="78"/>
        <v>0</v>
      </c>
      <c r="AW533" s="4"/>
      <c r="AX533" s="4"/>
      <c r="AY533" s="4">
        <f t="shared" si="79"/>
        <v>0</v>
      </c>
      <c r="AZ533" s="5">
        <v>37080</v>
      </c>
      <c r="BA533" s="6">
        <f t="shared" si="80"/>
        <v>0</v>
      </c>
      <c r="BB533" s="3">
        <f>IF(OR(AM533="",AM533="No existe"),0,IF(AP533&lt;=VLOOKUP(AM533,Tabla!$C$5:$I$23,2,0),1,2))</f>
        <v>0</v>
      </c>
    </row>
    <row r="534" spans="1:54" ht="15.75" hidden="1">
      <c r="A534" s="13">
        <f t="shared" si="81"/>
        <v>529</v>
      </c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6"/>
      <c r="AC534" s="26"/>
      <c r="AD534" s="26"/>
      <c r="AE534" s="25"/>
      <c r="AF534" s="25"/>
      <c r="AG534" s="25"/>
      <c r="AH534" s="26"/>
      <c r="AI534" s="26"/>
      <c r="AJ534" s="26"/>
      <c r="AK534" s="27"/>
      <c r="AL534" s="27"/>
      <c r="AM534" s="24" t="str">
        <f>IF(AG534="","",IFERROR(VLOOKUP($AG534,Listas!$C$1:$D$1000,2,0),"No existe"))</f>
        <v/>
      </c>
      <c r="AN534" s="3">
        <f>IF(OR(AH534="",AI534=""),0,NETWORKDAYS.INTL(AH534,AI534,1,Listas!$A$2:$A$19)-1)</f>
        <v>0</v>
      </c>
      <c r="AO534" s="16" t="str">
        <f>IF(OR(AM534="",AM534="No existe"),"No",IF(AN534&gt;=VLOOKUP(AM534,Tabla!$C$5:$I$23,7,0),"Si","No"))</f>
        <v>No</v>
      </c>
      <c r="AP534" s="3">
        <f>IF(OR(AM534="",AM534="No existe"),0,IF(AN534=0,0,IF(AN534&gt;=VLOOKUP(AM534,Tabla!$C$5:$I$23,7,0),AN534-VLOOKUP(AM534,Tabla!$C$5:$I$23,7,0),0)+1))</f>
        <v>0</v>
      </c>
      <c r="AQ534" s="4">
        <f t="shared" si="73"/>
        <v>0</v>
      </c>
      <c r="AR534" s="4">
        <f t="shared" si="74"/>
        <v>0</v>
      </c>
      <c r="AS534" s="4">
        <f t="shared" si="75"/>
        <v>0</v>
      </c>
      <c r="AT534" s="4">
        <f t="shared" si="76"/>
        <v>0</v>
      </c>
      <c r="AU534" s="4">
        <f t="shared" si="77"/>
        <v>0</v>
      </c>
      <c r="AV534" s="4">
        <f t="shared" si="78"/>
        <v>0</v>
      </c>
      <c r="AW534" s="4"/>
      <c r="AX534" s="4"/>
      <c r="AY534" s="4">
        <f t="shared" si="79"/>
        <v>0</v>
      </c>
      <c r="AZ534" s="5">
        <v>37080</v>
      </c>
      <c r="BA534" s="6">
        <f t="shared" si="80"/>
        <v>0</v>
      </c>
      <c r="BB534" s="3">
        <f>IF(OR(AM534="",AM534="No existe"),0,IF(AP534&lt;=VLOOKUP(AM534,Tabla!$C$5:$I$23,2,0),1,2))</f>
        <v>0</v>
      </c>
    </row>
    <row r="535" spans="1:54" ht="15.75" hidden="1">
      <c r="A535" s="13">
        <f t="shared" si="81"/>
        <v>530</v>
      </c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6"/>
      <c r="AC535" s="26"/>
      <c r="AD535" s="26"/>
      <c r="AE535" s="25"/>
      <c r="AF535" s="25"/>
      <c r="AG535" s="25"/>
      <c r="AH535" s="26"/>
      <c r="AI535" s="26"/>
      <c r="AJ535" s="26"/>
      <c r="AK535" s="27"/>
      <c r="AL535" s="27"/>
      <c r="AM535" s="24" t="str">
        <f>IF(AG535="","",IFERROR(VLOOKUP($AG535,Listas!$C$1:$D$1000,2,0),"No existe"))</f>
        <v/>
      </c>
      <c r="AN535" s="3">
        <f>IF(OR(AH535="",AI535=""),0,NETWORKDAYS.INTL(AH535,AI535,1,Listas!$A$2:$A$19)-1)</f>
        <v>0</v>
      </c>
      <c r="AO535" s="16" t="str">
        <f>IF(OR(AM535="",AM535="No existe"),"No",IF(AN535&gt;=VLOOKUP(AM535,Tabla!$C$5:$I$23,7,0),"Si","No"))</f>
        <v>No</v>
      </c>
      <c r="AP535" s="3">
        <f>IF(OR(AM535="",AM535="No existe"),0,IF(AN535=0,0,IF(AN535&gt;=VLOOKUP(AM535,Tabla!$C$5:$I$23,7,0),AN535-VLOOKUP(AM535,Tabla!$C$5:$I$23,7,0),0)+1))</f>
        <v>0</v>
      </c>
      <c r="AQ535" s="4">
        <f t="shared" si="73"/>
        <v>0</v>
      </c>
      <c r="AR535" s="4">
        <f t="shared" si="74"/>
        <v>0</v>
      </c>
      <c r="AS535" s="4">
        <f t="shared" si="75"/>
        <v>0</v>
      </c>
      <c r="AT535" s="4">
        <f t="shared" si="76"/>
        <v>0</v>
      </c>
      <c r="AU535" s="4">
        <f t="shared" si="77"/>
        <v>0</v>
      </c>
      <c r="AV535" s="4">
        <f t="shared" si="78"/>
        <v>0</v>
      </c>
      <c r="AW535" s="4"/>
      <c r="AX535" s="4"/>
      <c r="AY535" s="4">
        <f t="shared" si="79"/>
        <v>0</v>
      </c>
      <c r="AZ535" s="5">
        <v>37080</v>
      </c>
      <c r="BA535" s="6">
        <f t="shared" si="80"/>
        <v>0</v>
      </c>
      <c r="BB535" s="3">
        <f>IF(OR(AM535="",AM535="No existe"),0,IF(AP535&lt;=VLOOKUP(AM535,Tabla!$C$5:$I$23,2,0),1,2))</f>
        <v>0</v>
      </c>
    </row>
    <row r="536" spans="1:54" ht="15.75" hidden="1">
      <c r="A536" s="13">
        <f t="shared" si="81"/>
        <v>531</v>
      </c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6"/>
      <c r="AC536" s="26"/>
      <c r="AD536" s="26"/>
      <c r="AE536" s="25"/>
      <c r="AF536" s="25"/>
      <c r="AG536" s="25"/>
      <c r="AH536" s="26"/>
      <c r="AI536" s="26"/>
      <c r="AJ536" s="26"/>
      <c r="AK536" s="27"/>
      <c r="AL536" s="27"/>
      <c r="AM536" s="24" t="str">
        <f>IF(AG536="","",IFERROR(VLOOKUP($AG536,Listas!$C$1:$D$1000,2,0),"No existe"))</f>
        <v/>
      </c>
      <c r="AN536" s="3">
        <f>IF(OR(AH536="",AI536=""),0,NETWORKDAYS.INTL(AH536,AI536,1,Listas!$A$2:$A$19)-1)</f>
        <v>0</v>
      </c>
      <c r="AO536" s="16" t="str">
        <f>IF(OR(AM536="",AM536="No existe"),"No",IF(AN536&gt;=VLOOKUP(AM536,Tabla!$C$5:$I$23,7,0),"Si","No"))</f>
        <v>No</v>
      </c>
      <c r="AP536" s="3">
        <f>IF(OR(AM536="",AM536="No existe"),0,IF(AN536=0,0,IF(AN536&gt;=VLOOKUP(AM536,Tabla!$C$5:$I$23,7,0),AN536-VLOOKUP(AM536,Tabla!$C$5:$I$23,7,0),0)+1))</f>
        <v>0</v>
      </c>
      <c r="AQ536" s="4">
        <f t="shared" si="73"/>
        <v>0</v>
      </c>
      <c r="AR536" s="4">
        <f t="shared" si="74"/>
        <v>0</v>
      </c>
      <c r="AS536" s="4">
        <f t="shared" si="75"/>
        <v>0</v>
      </c>
      <c r="AT536" s="4">
        <f t="shared" si="76"/>
        <v>0</v>
      </c>
      <c r="AU536" s="4">
        <f t="shared" si="77"/>
        <v>0</v>
      </c>
      <c r="AV536" s="4">
        <f t="shared" si="78"/>
        <v>0</v>
      </c>
      <c r="AW536" s="4"/>
      <c r="AX536" s="4"/>
      <c r="AY536" s="4">
        <f t="shared" si="79"/>
        <v>0</v>
      </c>
      <c r="AZ536" s="5">
        <v>37080</v>
      </c>
      <c r="BA536" s="6">
        <f t="shared" si="80"/>
        <v>0</v>
      </c>
      <c r="BB536" s="3">
        <f>IF(OR(AM536="",AM536="No existe"),0,IF(AP536&lt;=VLOOKUP(AM536,Tabla!$C$5:$I$23,2,0),1,2))</f>
        <v>0</v>
      </c>
    </row>
    <row r="537" spans="1:54" ht="15.75" hidden="1">
      <c r="A537" s="13">
        <f t="shared" si="81"/>
        <v>532</v>
      </c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6"/>
      <c r="AC537" s="26"/>
      <c r="AD537" s="26"/>
      <c r="AE537" s="25"/>
      <c r="AF537" s="25"/>
      <c r="AG537" s="25"/>
      <c r="AH537" s="26"/>
      <c r="AI537" s="26"/>
      <c r="AJ537" s="26"/>
      <c r="AK537" s="27"/>
      <c r="AL537" s="27"/>
      <c r="AM537" s="24" t="str">
        <f>IF(AG537="","",IFERROR(VLOOKUP($AG537,Listas!$C$1:$D$1000,2,0),"No existe"))</f>
        <v/>
      </c>
      <c r="AN537" s="3">
        <f>IF(OR(AH537="",AI537=""),0,NETWORKDAYS.INTL(AH537,AI537,1,Listas!$A$2:$A$19)-1)</f>
        <v>0</v>
      </c>
      <c r="AO537" s="16" t="str">
        <f>IF(OR(AM537="",AM537="No existe"),"No",IF(AN537&gt;=VLOOKUP(AM537,Tabla!$C$5:$I$23,7,0),"Si","No"))</f>
        <v>No</v>
      </c>
      <c r="AP537" s="3">
        <f>IF(OR(AM537="",AM537="No existe"),0,IF(AN537=0,0,IF(AN537&gt;=VLOOKUP(AM537,Tabla!$C$5:$I$23,7,0),AN537-VLOOKUP(AM537,Tabla!$C$5:$I$23,7,0),0)+1))</f>
        <v>0</v>
      </c>
      <c r="AQ537" s="4">
        <f t="shared" si="73"/>
        <v>0</v>
      </c>
      <c r="AR537" s="4">
        <f t="shared" si="74"/>
        <v>0</v>
      </c>
      <c r="AS537" s="4">
        <f t="shared" si="75"/>
        <v>0</v>
      </c>
      <c r="AT537" s="4">
        <f t="shared" si="76"/>
        <v>0</v>
      </c>
      <c r="AU537" s="4">
        <f t="shared" si="77"/>
        <v>0</v>
      </c>
      <c r="AV537" s="4">
        <f t="shared" si="78"/>
        <v>0</v>
      </c>
      <c r="AW537" s="4"/>
      <c r="AX537" s="4"/>
      <c r="AY537" s="4">
        <f t="shared" si="79"/>
        <v>0</v>
      </c>
      <c r="AZ537" s="5">
        <v>37080</v>
      </c>
      <c r="BA537" s="6">
        <f t="shared" si="80"/>
        <v>0</v>
      </c>
      <c r="BB537" s="3">
        <f>IF(OR(AM537="",AM537="No existe"),0,IF(AP537&lt;=VLOOKUP(AM537,Tabla!$C$5:$I$23,2,0),1,2))</f>
        <v>0</v>
      </c>
    </row>
    <row r="538" spans="1:54" ht="15.75" hidden="1">
      <c r="A538" s="13">
        <f t="shared" si="81"/>
        <v>533</v>
      </c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6"/>
      <c r="AC538" s="26"/>
      <c r="AD538" s="26"/>
      <c r="AE538" s="25"/>
      <c r="AF538" s="25"/>
      <c r="AG538" s="25"/>
      <c r="AH538" s="26"/>
      <c r="AI538" s="26"/>
      <c r="AJ538" s="26"/>
      <c r="AK538" s="27"/>
      <c r="AL538" s="27"/>
      <c r="AM538" s="24" t="str">
        <f>IF(AG538="","",IFERROR(VLOOKUP($AG538,Listas!$C$1:$D$1000,2,0),"No existe"))</f>
        <v/>
      </c>
      <c r="AN538" s="3">
        <f>IF(OR(AH538="",AI538=""),0,NETWORKDAYS.INTL(AH538,AI538,1,Listas!$A$2:$A$19)-1)</f>
        <v>0</v>
      </c>
      <c r="AO538" s="16" t="str">
        <f>IF(OR(AM538="",AM538="No existe"),"No",IF(AN538&gt;=VLOOKUP(AM538,Tabla!$C$5:$I$23,7,0),"Si","No"))</f>
        <v>No</v>
      </c>
      <c r="AP538" s="3">
        <f>IF(OR(AM538="",AM538="No existe"),0,IF(AN538=0,0,IF(AN538&gt;=VLOOKUP(AM538,Tabla!$C$5:$I$23,7,0),AN538-VLOOKUP(AM538,Tabla!$C$5:$I$23,7,0),0)+1))</f>
        <v>0</v>
      </c>
      <c r="AQ538" s="4">
        <f t="shared" si="73"/>
        <v>0</v>
      </c>
      <c r="AR538" s="4">
        <f t="shared" si="74"/>
        <v>0</v>
      </c>
      <c r="AS538" s="4">
        <f t="shared" si="75"/>
        <v>0</v>
      </c>
      <c r="AT538" s="4">
        <f t="shared" si="76"/>
        <v>0</v>
      </c>
      <c r="AU538" s="4">
        <f t="shared" si="77"/>
        <v>0</v>
      </c>
      <c r="AV538" s="4">
        <f t="shared" si="78"/>
        <v>0</v>
      </c>
      <c r="AW538" s="4"/>
      <c r="AX538" s="4"/>
      <c r="AY538" s="4">
        <f t="shared" si="79"/>
        <v>0</v>
      </c>
      <c r="AZ538" s="5">
        <v>37080</v>
      </c>
      <c r="BA538" s="6">
        <f t="shared" si="80"/>
        <v>0</v>
      </c>
      <c r="BB538" s="3">
        <f>IF(OR(AM538="",AM538="No existe"),0,IF(AP538&lt;=VLOOKUP(AM538,Tabla!$C$5:$I$23,2,0),1,2))</f>
        <v>0</v>
      </c>
    </row>
    <row r="539" spans="1:54" ht="15.75" hidden="1">
      <c r="A539" s="13">
        <f t="shared" si="81"/>
        <v>534</v>
      </c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6"/>
      <c r="AC539" s="26"/>
      <c r="AD539" s="26"/>
      <c r="AE539" s="25"/>
      <c r="AF539" s="25"/>
      <c r="AG539" s="25"/>
      <c r="AH539" s="26"/>
      <c r="AI539" s="26"/>
      <c r="AJ539" s="26"/>
      <c r="AK539" s="27"/>
      <c r="AL539" s="27"/>
      <c r="AM539" s="24" t="str">
        <f>IF(AG539="","",IFERROR(VLOOKUP($AG539,Listas!$C$1:$D$1000,2,0),"No existe"))</f>
        <v/>
      </c>
      <c r="AN539" s="3">
        <f>IF(OR(AH539="",AI539=""),0,NETWORKDAYS.INTL(AH539,AI539,1,Listas!$A$2:$A$19)-1)</f>
        <v>0</v>
      </c>
      <c r="AO539" s="16" t="str">
        <f>IF(OR(AM539="",AM539="No existe"),"No",IF(AN539&gt;=VLOOKUP(AM539,Tabla!$C$5:$I$23,7,0),"Si","No"))</f>
        <v>No</v>
      </c>
      <c r="AP539" s="3">
        <f>IF(OR(AM539="",AM539="No existe"),0,IF(AN539=0,0,IF(AN539&gt;=VLOOKUP(AM539,Tabla!$C$5:$I$23,7,0),AN539-VLOOKUP(AM539,Tabla!$C$5:$I$23,7,0),0)+1))</f>
        <v>0</v>
      </c>
      <c r="AQ539" s="4">
        <f t="shared" si="73"/>
        <v>0</v>
      </c>
      <c r="AR539" s="4">
        <f t="shared" si="74"/>
        <v>0</v>
      </c>
      <c r="AS539" s="4">
        <f t="shared" si="75"/>
        <v>0</v>
      </c>
      <c r="AT539" s="4">
        <f t="shared" si="76"/>
        <v>0</v>
      </c>
      <c r="AU539" s="4">
        <f t="shared" si="77"/>
        <v>0</v>
      </c>
      <c r="AV539" s="4">
        <f t="shared" si="78"/>
        <v>0</v>
      </c>
      <c r="AW539" s="4"/>
      <c r="AX539" s="4"/>
      <c r="AY539" s="4">
        <f t="shared" si="79"/>
        <v>0</v>
      </c>
      <c r="AZ539" s="5">
        <v>37080</v>
      </c>
      <c r="BA539" s="6">
        <f t="shared" si="80"/>
        <v>0</v>
      </c>
      <c r="BB539" s="3">
        <f>IF(OR(AM539="",AM539="No existe"),0,IF(AP539&lt;=VLOOKUP(AM539,Tabla!$C$5:$I$23,2,0),1,2))</f>
        <v>0</v>
      </c>
    </row>
    <row r="540" spans="1:54" ht="15.75" hidden="1">
      <c r="A540" s="13">
        <f t="shared" si="81"/>
        <v>535</v>
      </c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6"/>
      <c r="AC540" s="26"/>
      <c r="AD540" s="26"/>
      <c r="AE540" s="25"/>
      <c r="AF540" s="25"/>
      <c r="AG540" s="25"/>
      <c r="AH540" s="26"/>
      <c r="AI540" s="26"/>
      <c r="AJ540" s="26"/>
      <c r="AK540" s="27"/>
      <c r="AL540" s="27"/>
      <c r="AM540" s="24" t="str">
        <f>IF(AG540="","",IFERROR(VLOOKUP($AG540,Listas!$C$1:$D$1000,2,0),"No existe"))</f>
        <v/>
      </c>
      <c r="AN540" s="3">
        <f>IF(OR(AH540="",AI540=""),0,NETWORKDAYS.INTL(AH540,AI540,1,Listas!$A$2:$A$19)-1)</f>
        <v>0</v>
      </c>
      <c r="AO540" s="16" t="str">
        <f>IF(OR(AM540="",AM540="No existe"),"No",IF(AN540&gt;=VLOOKUP(AM540,Tabla!$C$5:$I$23,7,0),"Si","No"))</f>
        <v>No</v>
      </c>
      <c r="AP540" s="3">
        <f>IF(OR(AM540="",AM540="No existe"),0,IF(AN540=0,0,IF(AN540&gt;=VLOOKUP(AM540,Tabla!$C$5:$I$23,7,0),AN540-VLOOKUP(AM540,Tabla!$C$5:$I$23,7,0),0)+1))</f>
        <v>0</v>
      </c>
      <c r="AQ540" s="4">
        <f t="shared" si="73"/>
        <v>0</v>
      </c>
      <c r="AR540" s="4">
        <f t="shared" si="74"/>
        <v>0</v>
      </c>
      <c r="AS540" s="4">
        <f t="shared" si="75"/>
        <v>0</v>
      </c>
      <c r="AT540" s="4">
        <f t="shared" si="76"/>
        <v>0</v>
      </c>
      <c r="AU540" s="4">
        <f t="shared" si="77"/>
        <v>0</v>
      </c>
      <c r="AV540" s="4">
        <f t="shared" si="78"/>
        <v>0</v>
      </c>
      <c r="AW540" s="4"/>
      <c r="AX540" s="4"/>
      <c r="AY540" s="4">
        <f t="shared" si="79"/>
        <v>0</v>
      </c>
      <c r="AZ540" s="5">
        <v>37080</v>
      </c>
      <c r="BA540" s="6">
        <f t="shared" si="80"/>
        <v>0</v>
      </c>
      <c r="BB540" s="3">
        <f>IF(OR(AM540="",AM540="No existe"),0,IF(AP540&lt;=VLOOKUP(AM540,Tabla!$C$5:$I$23,2,0),1,2))</f>
        <v>0</v>
      </c>
    </row>
    <row r="541" spans="1:54" ht="15.75" hidden="1">
      <c r="A541" s="13">
        <f t="shared" si="81"/>
        <v>536</v>
      </c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6"/>
      <c r="AC541" s="26"/>
      <c r="AD541" s="26"/>
      <c r="AE541" s="25"/>
      <c r="AF541" s="25"/>
      <c r="AG541" s="25"/>
      <c r="AH541" s="26"/>
      <c r="AI541" s="26"/>
      <c r="AJ541" s="26"/>
      <c r="AK541" s="27"/>
      <c r="AL541" s="27"/>
      <c r="AM541" s="24" t="str">
        <f>IF(AG541="","",IFERROR(VLOOKUP($AG541,Listas!$C$1:$D$1000,2,0),"No existe"))</f>
        <v/>
      </c>
      <c r="AN541" s="3">
        <f>IF(OR(AH541="",AI541=""),0,NETWORKDAYS.INTL(AH541,AI541,1,Listas!$A$2:$A$19)-1)</f>
        <v>0</v>
      </c>
      <c r="AO541" s="16" t="str">
        <f>IF(OR(AM541="",AM541="No existe"),"No",IF(AN541&gt;=VLOOKUP(AM541,Tabla!$C$5:$I$23,7,0),"Si","No"))</f>
        <v>No</v>
      </c>
      <c r="AP541" s="3">
        <f>IF(OR(AM541="",AM541="No existe"),0,IF(AN541=0,0,IF(AN541&gt;=VLOOKUP(AM541,Tabla!$C$5:$I$23,7,0),AN541-VLOOKUP(AM541,Tabla!$C$5:$I$23,7,0),0)+1))</f>
        <v>0</v>
      </c>
      <c r="AQ541" s="4">
        <f t="shared" si="73"/>
        <v>0</v>
      </c>
      <c r="AR541" s="4">
        <f t="shared" si="74"/>
        <v>0</v>
      </c>
      <c r="AS541" s="4">
        <f t="shared" si="75"/>
        <v>0</v>
      </c>
      <c r="AT541" s="4">
        <f t="shared" si="76"/>
        <v>0</v>
      </c>
      <c r="AU541" s="4">
        <f t="shared" si="77"/>
        <v>0</v>
      </c>
      <c r="AV541" s="4">
        <f t="shared" si="78"/>
        <v>0</v>
      </c>
      <c r="AW541" s="4"/>
      <c r="AX541" s="4"/>
      <c r="AY541" s="4">
        <f t="shared" si="79"/>
        <v>0</v>
      </c>
      <c r="AZ541" s="5">
        <v>37080</v>
      </c>
      <c r="BA541" s="6">
        <f t="shared" si="80"/>
        <v>0</v>
      </c>
      <c r="BB541" s="3">
        <f>IF(OR(AM541="",AM541="No existe"),0,IF(AP541&lt;=VLOOKUP(AM541,Tabla!$C$5:$I$23,2,0),1,2))</f>
        <v>0</v>
      </c>
    </row>
    <row r="542" spans="1:54" ht="15.75" hidden="1">
      <c r="A542" s="13">
        <f t="shared" si="81"/>
        <v>537</v>
      </c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6"/>
      <c r="AC542" s="26"/>
      <c r="AD542" s="26"/>
      <c r="AE542" s="25"/>
      <c r="AF542" s="25"/>
      <c r="AG542" s="25"/>
      <c r="AH542" s="26"/>
      <c r="AI542" s="26"/>
      <c r="AJ542" s="26"/>
      <c r="AK542" s="27"/>
      <c r="AL542" s="27"/>
      <c r="AM542" s="24" t="str">
        <f>IF(AG542="","",IFERROR(VLOOKUP($AG542,Listas!$C$1:$D$1000,2,0),"No existe"))</f>
        <v/>
      </c>
      <c r="AN542" s="3">
        <f>IF(OR(AH542="",AI542=""),0,NETWORKDAYS.INTL(AH542,AI542,1,Listas!$A$2:$A$19)-1)</f>
        <v>0</v>
      </c>
      <c r="AO542" s="16" t="str">
        <f>IF(OR(AM542="",AM542="No existe"),"No",IF(AN542&gt;=VLOOKUP(AM542,Tabla!$C$5:$I$23,7,0),"Si","No"))</f>
        <v>No</v>
      </c>
      <c r="AP542" s="3">
        <f>IF(OR(AM542="",AM542="No existe"),0,IF(AN542=0,0,IF(AN542&gt;=VLOOKUP(AM542,Tabla!$C$5:$I$23,7,0),AN542-VLOOKUP(AM542,Tabla!$C$5:$I$23,7,0),0)+1))</f>
        <v>0</v>
      </c>
      <c r="AQ542" s="4">
        <f t="shared" si="73"/>
        <v>0</v>
      </c>
      <c r="AR542" s="4">
        <f t="shared" si="74"/>
        <v>0</v>
      </c>
      <c r="AS542" s="4">
        <f t="shared" si="75"/>
        <v>0</v>
      </c>
      <c r="AT542" s="4">
        <f t="shared" si="76"/>
        <v>0</v>
      </c>
      <c r="AU542" s="4">
        <f t="shared" si="77"/>
        <v>0</v>
      </c>
      <c r="AV542" s="4">
        <f t="shared" si="78"/>
        <v>0</v>
      </c>
      <c r="AW542" s="4"/>
      <c r="AX542" s="4"/>
      <c r="AY542" s="4">
        <f t="shared" si="79"/>
        <v>0</v>
      </c>
      <c r="AZ542" s="5">
        <v>37080</v>
      </c>
      <c r="BA542" s="6">
        <f t="shared" si="80"/>
        <v>0</v>
      </c>
      <c r="BB542" s="3">
        <f>IF(OR(AM542="",AM542="No existe"),0,IF(AP542&lt;=VLOOKUP(AM542,Tabla!$C$5:$I$23,2,0),1,2))</f>
        <v>0</v>
      </c>
    </row>
    <row r="543" spans="1:54" ht="15.75" hidden="1">
      <c r="A543" s="13">
        <f t="shared" si="81"/>
        <v>538</v>
      </c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6"/>
      <c r="AC543" s="26"/>
      <c r="AD543" s="26"/>
      <c r="AE543" s="25"/>
      <c r="AF543" s="25"/>
      <c r="AG543" s="25"/>
      <c r="AH543" s="26"/>
      <c r="AI543" s="26"/>
      <c r="AJ543" s="26"/>
      <c r="AK543" s="27"/>
      <c r="AL543" s="27"/>
      <c r="AM543" s="24" t="str">
        <f>IF(AG543="","",IFERROR(VLOOKUP($AG543,Listas!$C$1:$D$1000,2,0),"No existe"))</f>
        <v/>
      </c>
      <c r="AN543" s="3">
        <f>IF(OR(AH543="",AI543=""),0,NETWORKDAYS.INTL(AH543,AI543,1,Listas!$A$2:$A$19)-1)</f>
        <v>0</v>
      </c>
      <c r="AO543" s="16" t="str">
        <f>IF(OR(AM543="",AM543="No existe"),"No",IF(AN543&gt;=VLOOKUP(AM543,Tabla!$C$5:$I$23,7,0),"Si","No"))</f>
        <v>No</v>
      </c>
      <c r="AP543" s="3">
        <f>IF(OR(AM543="",AM543="No existe"),0,IF(AN543=0,0,IF(AN543&gt;=VLOOKUP(AM543,Tabla!$C$5:$I$23,7,0),AN543-VLOOKUP(AM543,Tabla!$C$5:$I$23,7,0),0)+1))</f>
        <v>0</v>
      </c>
      <c r="AQ543" s="4">
        <f t="shared" si="73"/>
        <v>0</v>
      </c>
      <c r="AR543" s="4">
        <f t="shared" si="74"/>
        <v>0</v>
      </c>
      <c r="AS543" s="4">
        <f t="shared" si="75"/>
        <v>0</v>
      </c>
      <c r="AT543" s="4">
        <f t="shared" si="76"/>
        <v>0</v>
      </c>
      <c r="AU543" s="4">
        <f t="shared" si="77"/>
        <v>0</v>
      </c>
      <c r="AV543" s="4">
        <f t="shared" si="78"/>
        <v>0</v>
      </c>
      <c r="AW543" s="4"/>
      <c r="AX543" s="4"/>
      <c r="AY543" s="4">
        <f t="shared" si="79"/>
        <v>0</v>
      </c>
      <c r="AZ543" s="5">
        <v>37080</v>
      </c>
      <c r="BA543" s="6">
        <f t="shared" si="80"/>
        <v>0</v>
      </c>
      <c r="BB543" s="3">
        <f>IF(OR(AM543="",AM543="No existe"),0,IF(AP543&lt;=VLOOKUP(AM543,Tabla!$C$5:$I$23,2,0),1,2))</f>
        <v>0</v>
      </c>
    </row>
    <row r="544" spans="1:54" ht="15.75" hidden="1">
      <c r="A544" s="13">
        <f t="shared" si="81"/>
        <v>539</v>
      </c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6"/>
      <c r="AC544" s="26"/>
      <c r="AD544" s="26"/>
      <c r="AE544" s="25"/>
      <c r="AF544" s="25"/>
      <c r="AG544" s="25"/>
      <c r="AH544" s="26"/>
      <c r="AI544" s="26"/>
      <c r="AJ544" s="26"/>
      <c r="AK544" s="27"/>
      <c r="AL544" s="27"/>
      <c r="AM544" s="24" t="str">
        <f>IF(AG544="","",IFERROR(VLOOKUP($AG544,Listas!$C$1:$D$1000,2,0),"No existe"))</f>
        <v/>
      </c>
      <c r="AN544" s="3">
        <f>IF(OR(AH544="",AI544=""),0,NETWORKDAYS.INTL(AH544,AI544,1,Listas!$A$2:$A$19)-1)</f>
        <v>0</v>
      </c>
      <c r="AO544" s="16" t="str">
        <f>IF(OR(AM544="",AM544="No existe"),"No",IF(AN544&gt;=VLOOKUP(AM544,Tabla!$C$5:$I$23,7,0),"Si","No"))</f>
        <v>No</v>
      </c>
      <c r="AP544" s="3">
        <f>IF(OR(AM544="",AM544="No existe"),0,IF(AN544=0,0,IF(AN544&gt;=VLOOKUP(AM544,Tabla!$C$5:$I$23,7,0),AN544-VLOOKUP(AM544,Tabla!$C$5:$I$23,7,0),0)+1))</f>
        <v>0</v>
      </c>
      <c r="AQ544" s="4">
        <f t="shared" si="73"/>
        <v>0</v>
      </c>
      <c r="AR544" s="4">
        <f t="shared" si="74"/>
        <v>0</v>
      </c>
      <c r="AS544" s="4">
        <f t="shared" si="75"/>
        <v>0</v>
      </c>
      <c r="AT544" s="4">
        <f t="shared" si="76"/>
        <v>0</v>
      </c>
      <c r="AU544" s="4">
        <f t="shared" si="77"/>
        <v>0</v>
      </c>
      <c r="AV544" s="4">
        <f t="shared" si="78"/>
        <v>0</v>
      </c>
      <c r="AW544" s="4"/>
      <c r="AX544" s="4"/>
      <c r="AY544" s="4">
        <f t="shared" si="79"/>
        <v>0</v>
      </c>
      <c r="AZ544" s="5">
        <v>37080</v>
      </c>
      <c r="BA544" s="6">
        <f t="shared" si="80"/>
        <v>0</v>
      </c>
      <c r="BB544" s="3">
        <f>IF(OR(AM544="",AM544="No existe"),0,IF(AP544&lt;=VLOOKUP(AM544,Tabla!$C$5:$I$23,2,0),1,2))</f>
        <v>0</v>
      </c>
    </row>
    <row r="545" spans="1:54" ht="15.75" hidden="1">
      <c r="A545" s="13">
        <f t="shared" si="81"/>
        <v>540</v>
      </c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6"/>
      <c r="AC545" s="26"/>
      <c r="AD545" s="26"/>
      <c r="AE545" s="25"/>
      <c r="AF545" s="25"/>
      <c r="AG545" s="25"/>
      <c r="AH545" s="26"/>
      <c r="AI545" s="26"/>
      <c r="AJ545" s="26"/>
      <c r="AK545" s="27"/>
      <c r="AL545" s="27"/>
      <c r="AM545" s="24" t="str">
        <f>IF(AG545="","",IFERROR(VLOOKUP($AG545,Listas!$C$1:$D$1000,2,0),"No existe"))</f>
        <v/>
      </c>
      <c r="AN545" s="3">
        <f>IF(OR(AH545="",AI545=""),0,NETWORKDAYS.INTL(AH545,AI545,1,Listas!$A$2:$A$19)-1)</f>
        <v>0</v>
      </c>
      <c r="AO545" s="16" t="str">
        <f>IF(OR(AM545="",AM545="No existe"),"No",IF(AN545&gt;=VLOOKUP(AM545,Tabla!$C$5:$I$23,7,0),"Si","No"))</f>
        <v>No</v>
      </c>
      <c r="AP545" s="3">
        <f>IF(OR(AM545="",AM545="No existe"),0,IF(AN545=0,0,IF(AN545&gt;=VLOOKUP(AM545,Tabla!$C$5:$I$23,7,0),AN545-VLOOKUP(AM545,Tabla!$C$5:$I$23,7,0),0)+1))</f>
        <v>0</v>
      </c>
      <c r="AQ545" s="4">
        <f t="shared" si="73"/>
        <v>0</v>
      </c>
      <c r="AR545" s="4">
        <f t="shared" si="74"/>
        <v>0</v>
      </c>
      <c r="AS545" s="4">
        <f t="shared" si="75"/>
        <v>0</v>
      </c>
      <c r="AT545" s="4">
        <f t="shared" si="76"/>
        <v>0</v>
      </c>
      <c r="AU545" s="4">
        <f t="shared" si="77"/>
        <v>0</v>
      </c>
      <c r="AV545" s="4">
        <f t="shared" si="78"/>
        <v>0</v>
      </c>
      <c r="AW545" s="4"/>
      <c r="AX545" s="4"/>
      <c r="AY545" s="4">
        <f t="shared" si="79"/>
        <v>0</v>
      </c>
      <c r="AZ545" s="5">
        <v>37080</v>
      </c>
      <c r="BA545" s="6">
        <f t="shared" si="80"/>
        <v>0</v>
      </c>
      <c r="BB545" s="3">
        <f>IF(OR(AM545="",AM545="No existe"),0,IF(AP545&lt;=VLOOKUP(AM545,Tabla!$C$5:$I$23,2,0),1,2))</f>
        <v>0</v>
      </c>
    </row>
    <row r="546" spans="1:54" ht="15.75" hidden="1">
      <c r="A546" s="13">
        <f t="shared" si="81"/>
        <v>541</v>
      </c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6"/>
      <c r="AC546" s="26"/>
      <c r="AD546" s="26"/>
      <c r="AE546" s="25"/>
      <c r="AF546" s="25"/>
      <c r="AG546" s="25"/>
      <c r="AH546" s="26"/>
      <c r="AI546" s="26"/>
      <c r="AJ546" s="26"/>
      <c r="AK546" s="27"/>
      <c r="AL546" s="27"/>
      <c r="AM546" s="24" t="str">
        <f>IF(AG546="","",IFERROR(VLOOKUP($AG546,Listas!$C$1:$D$1000,2,0),"No existe"))</f>
        <v/>
      </c>
      <c r="AN546" s="3">
        <f>IF(OR(AH546="",AI546=""),0,NETWORKDAYS.INTL(AH546,AI546,1,Listas!$A$2:$A$19)-1)</f>
        <v>0</v>
      </c>
      <c r="AO546" s="16" t="str">
        <f>IF(OR(AM546="",AM546="No existe"),"No",IF(AN546&gt;=VLOOKUP(AM546,Tabla!$C$5:$I$23,7,0),"Si","No"))</f>
        <v>No</v>
      </c>
      <c r="AP546" s="3">
        <f>IF(OR(AM546="",AM546="No existe"),0,IF(AN546=0,0,IF(AN546&gt;=VLOOKUP(AM546,Tabla!$C$5:$I$23,7,0),AN546-VLOOKUP(AM546,Tabla!$C$5:$I$23,7,0),0)+1))</f>
        <v>0</v>
      </c>
      <c r="AQ546" s="4">
        <f t="shared" si="73"/>
        <v>0</v>
      </c>
      <c r="AR546" s="4">
        <f t="shared" si="74"/>
        <v>0</v>
      </c>
      <c r="AS546" s="4">
        <f t="shared" si="75"/>
        <v>0</v>
      </c>
      <c r="AT546" s="4">
        <f t="shared" si="76"/>
        <v>0</v>
      </c>
      <c r="AU546" s="4">
        <f t="shared" si="77"/>
        <v>0</v>
      </c>
      <c r="AV546" s="4">
        <f t="shared" si="78"/>
        <v>0</v>
      </c>
      <c r="AW546" s="4"/>
      <c r="AX546" s="4"/>
      <c r="AY546" s="4">
        <f t="shared" si="79"/>
        <v>0</v>
      </c>
      <c r="AZ546" s="5">
        <v>37080</v>
      </c>
      <c r="BA546" s="6">
        <f t="shared" si="80"/>
        <v>0</v>
      </c>
      <c r="BB546" s="3">
        <f>IF(OR(AM546="",AM546="No existe"),0,IF(AP546&lt;=VLOOKUP(AM546,Tabla!$C$5:$I$23,2,0),1,2))</f>
        <v>0</v>
      </c>
    </row>
    <row r="547" spans="1:54" ht="15.75" hidden="1">
      <c r="A547" s="13">
        <f t="shared" si="81"/>
        <v>542</v>
      </c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6"/>
      <c r="AC547" s="26"/>
      <c r="AD547" s="26"/>
      <c r="AE547" s="25"/>
      <c r="AF547" s="25"/>
      <c r="AG547" s="25"/>
      <c r="AH547" s="26"/>
      <c r="AI547" s="26"/>
      <c r="AJ547" s="26"/>
      <c r="AK547" s="27"/>
      <c r="AL547" s="27"/>
      <c r="AM547" s="24" t="str">
        <f>IF(AG547="","",IFERROR(VLOOKUP($AG547,Listas!$C$1:$D$1000,2,0),"No existe"))</f>
        <v/>
      </c>
      <c r="AN547" s="3">
        <f>IF(OR(AH547="",AI547=""),0,NETWORKDAYS.INTL(AH547,AI547,1,Listas!$A$2:$A$19)-1)</f>
        <v>0</v>
      </c>
      <c r="AO547" s="16" t="str">
        <f>IF(OR(AM547="",AM547="No existe"),"No",IF(AN547&gt;=VLOOKUP(AM547,Tabla!$C$5:$I$23,7,0),"Si","No"))</f>
        <v>No</v>
      </c>
      <c r="AP547" s="3">
        <f>IF(OR(AM547="",AM547="No existe"),0,IF(AN547=0,0,IF(AN547&gt;=VLOOKUP(AM547,Tabla!$C$5:$I$23,7,0),AN547-VLOOKUP(AM547,Tabla!$C$5:$I$23,7,0),0)+1))</f>
        <v>0</v>
      </c>
      <c r="AQ547" s="4">
        <f t="shared" si="73"/>
        <v>0</v>
      </c>
      <c r="AR547" s="4">
        <f t="shared" si="74"/>
        <v>0</v>
      </c>
      <c r="AS547" s="4">
        <f t="shared" si="75"/>
        <v>0</v>
      </c>
      <c r="AT547" s="4">
        <f t="shared" si="76"/>
        <v>0</v>
      </c>
      <c r="AU547" s="4">
        <f t="shared" si="77"/>
        <v>0</v>
      </c>
      <c r="AV547" s="4">
        <f t="shared" si="78"/>
        <v>0</v>
      </c>
      <c r="AW547" s="4"/>
      <c r="AX547" s="4"/>
      <c r="AY547" s="4">
        <f t="shared" si="79"/>
        <v>0</v>
      </c>
      <c r="AZ547" s="5">
        <v>37080</v>
      </c>
      <c r="BA547" s="6">
        <f t="shared" si="80"/>
        <v>0</v>
      </c>
      <c r="BB547" s="3">
        <f>IF(OR(AM547="",AM547="No existe"),0,IF(AP547&lt;=VLOOKUP(AM547,Tabla!$C$5:$I$23,2,0),1,2))</f>
        <v>0</v>
      </c>
    </row>
    <row r="548" spans="1:54" ht="15.75" hidden="1">
      <c r="A548" s="13">
        <f t="shared" si="81"/>
        <v>543</v>
      </c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6"/>
      <c r="AC548" s="26"/>
      <c r="AD548" s="26"/>
      <c r="AE548" s="25"/>
      <c r="AF548" s="25"/>
      <c r="AG548" s="25"/>
      <c r="AH548" s="26"/>
      <c r="AI548" s="26"/>
      <c r="AJ548" s="26"/>
      <c r="AK548" s="27"/>
      <c r="AL548" s="27"/>
      <c r="AM548" s="24" t="str">
        <f>IF(AG548="","",IFERROR(VLOOKUP($AG548,Listas!$C$1:$D$1000,2,0),"No existe"))</f>
        <v/>
      </c>
      <c r="AN548" s="3">
        <f>IF(OR(AH548="",AI548=""),0,NETWORKDAYS.INTL(AH548,AI548,1,Listas!$A$2:$A$19)-1)</f>
        <v>0</v>
      </c>
      <c r="AO548" s="16" t="str">
        <f>IF(OR(AM548="",AM548="No existe"),"No",IF(AN548&gt;=VLOOKUP(AM548,Tabla!$C$5:$I$23,7,0),"Si","No"))</f>
        <v>No</v>
      </c>
      <c r="AP548" s="3">
        <f>IF(OR(AM548="",AM548="No existe"),0,IF(AN548=0,0,IF(AN548&gt;=VLOOKUP(AM548,Tabla!$C$5:$I$23,7,0),AN548-VLOOKUP(AM548,Tabla!$C$5:$I$23,7,0),0)+1))</f>
        <v>0</v>
      </c>
      <c r="AQ548" s="4">
        <f t="shared" si="73"/>
        <v>0</v>
      </c>
      <c r="AR548" s="4">
        <f t="shared" si="74"/>
        <v>0</v>
      </c>
      <c r="AS548" s="4">
        <f t="shared" si="75"/>
        <v>0</v>
      </c>
      <c r="AT548" s="4">
        <f t="shared" si="76"/>
        <v>0</v>
      </c>
      <c r="AU548" s="4">
        <f t="shared" si="77"/>
        <v>0</v>
      </c>
      <c r="AV548" s="4">
        <f t="shared" si="78"/>
        <v>0</v>
      </c>
      <c r="AW548" s="4"/>
      <c r="AX548" s="4"/>
      <c r="AY548" s="4">
        <f t="shared" si="79"/>
        <v>0</v>
      </c>
      <c r="AZ548" s="5">
        <v>37080</v>
      </c>
      <c r="BA548" s="6">
        <f t="shared" si="80"/>
        <v>0</v>
      </c>
      <c r="BB548" s="3">
        <f>IF(OR(AM548="",AM548="No existe"),0,IF(AP548&lt;=VLOOKUP(AM548,Tabla!$C$5:$I$23,2,0),1,2))</f>
        <v>0</v>
      </c>
    </row>
    <row r="549" spans="1:54" ht="15.75" hidden="1">
      <c r="A549" s="13">
        <f t="shared" si="81"/>
        <v>544</v>
      </c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6"/>
      <c r="AC549" s="26"/>
      <c r="AD549" s="26"/>
      <c r="AE549" s="25"/>
      <c r="AF549" s="25"/>
      <c r="AG549" s="25"/>
      <c r="AH549" s="26"/>
      <c r="AI549" s="26"/>
      <c r="AJ549" s="26"/>
      <c r="AK549" s="27"/>
      <c r="AL549" s="27"/>
      <c r="AM549" s="24" t="str">
        <f>IF(AG549="","",IFERROR(VLOOKUP($AG549,Listas!$C$1:$D$1000,2,0),"No existe"))</f>
        <v/>
      </c>
      <c r="AN549" s="3">
        <f>IF(OR(AH549="",AI549=""),0,NETWORKDAYS.INTL(AH549,AI549,1,Listas!$A$2:$A$19)-1)</f>
        <v>0</v>
      </c>
      <c r="AO549" s="16" t="str">
        <f>IF(OR(AM549="",AM549="No existe"),"No",IF(AN549&gt;=VLOOKUP(AM549,Tabla!$C$5:$I$23,7,0),"Si","No"))</f>
        <v>No</v>
      </c>
      <c r="AP549" s="3">
        <f>IF(OR(AM549="",AM549="No existe"),0,IF(AN549=0,0,IF(AN549&gt;=VLOOKUP(AM549,Tabla!$C$5:$I$23,7,0),AN549-VLOOKUP(AM549,Tabla!$C$5:$I$23,7,0),0)+1))</f>
        <v>0</v>
      </c>
      <c r="AQ549" s="4">
        <f t="shared" si="73"/>
        <v>0</v>
      </c>
      <c r="AR549" s="4">
        <f t="shared" si="74"/>
        <v>0</v>
      </c>
      <c r="AS549" s="4">
        <f t="shared" si="75"/>
        <v>0</v>
      </c>
      <c r="AT549" s="4">
        <f t="shared" si="76"/>
        <v>0</v>
      </c>
      <c r="AU549" s="4">
        <f t="shared" si="77"/>
        <v>0</v>
      </c>
      <c r="AV549" s="4">
        <f t="shared" si="78"/>
        <v>0</v>
      </c>
      <c r="AW549" s="4"/>
      <c r="AX549" s="4"/>
      <c r="AY549" s="4">
        <f t="shared" si="79"/>
        <v>0</v>
      </c>
      <c r="AZ549" s="5">
        <v>37080</v>
      </c>
      <c r="BA549" s="6">
        <f t="shared" si="80"/>
        <v>0</v>
      </c>
      <c r="BB549" s="3">
        <f>IF(OR(AM549="",AM549="No existe"),0,IF(AP549&lt;=VLOOKUP(AM549,Tabla!$C$5:$I$23,2,0),1,2))</f>
        <v>0</v>
      </c>
    </row>
    <row r="550" spans="1:54" ht="15.75" hidden="1">
      <c r="A550" s="13">
        <f t="shared" si="81"/>
        <v>545</v>
      </c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6"/>
      <c r="AC550" s="26"/>
      <c r="AD550" s="26"/>
      <c r="AE550" s="25"/>
      <c r="AF550" s="25"/>
      <c r="AG550" s="25"/>
      <c r="AH550" s="26"/>
      <c r="AI550" s="26"/>
      <c r="AJ550" s="26"/>
      <c r="AK550" s="27"/>
      <c r="AL550" s="27"/>
      <c r="AM550" s="24" t="str">
        <f>IF(AG550="","",IFERROR(VLOOKUP($AG550,Listas!$C$1:$D$1000,2,0),"No existe"))</f>
        <v/>
      </c>
      <c r="AN550" s="3">
        <f>IF(OR(AH550="",AI550=""),0,NETWORKDAYS.INTL(AH550,AI550,1,Listas!$A$2:$A$19)-1)</f>
        <v>0</v>
      </c>
      <c r="AO550" s="16" t="str">
        <f>IF(OR(AM550="",AM550="No existe"),"No",IF(AN550&gt;=VLOOKUP(AM550,Tabla!$C$5:$I$23,7,0),"Si","No"))</f>
        <v>No</v>
      </c>
      <c r="AP550" s="3">
        <f>IF(OR(AM550="",AM550="No existe"),0,IF(AN550=0,0,IF(AN550&gt;=VLOOKUP(AM550,Tabla!$C$5:$I$23,7,0),AN550-VLOOKUP(AM550,Tabla!$C$5:$I$23,7,0),0)+1))</f>
        <v>0</v>
      </c>
      <c r="AQ550" s="4">
        <f t="shared" si="73"/>
        <v>0</v>
      </c>
      <c r="AR550" s="4">
        <f t="shared" si="74"/>
        <v>0</v>
      </c>
      <c r="AS550" s="4">
        <f t="shared" si="75"/>
        <v>0</v>
      </c>
      <c r="AT550" s="4">
        <f t="shared" si="76"/>
        <v>0</v>
      </c>
      <c r="AU550" s="4">
        <f t="shared" si="77"/>
        <v>0</v>
      </c>
      <c r="AV550" s="4">
        <f t="shared" si="78"/>
        <v>0</v>
      </c>
      <c r="AW550" s="4"/>
      <c r="AX550" s="4"/>
      <c r="AY550" s="4">
        <f t="shared" si="79"/>
        <v>0</v>
      </c>
      <c r="AZ550" s="5">
        <v>37080</v>
      </c>
      <c r="BA550" s="6">
        <f t="shared" si="80"/>
        <v>0</v>
      </c>
      <c r="BB550" s="3">
        <f>IF(OR(AM550="",AM550="No existe"),0,IF(AP550&lt;=VLOOKUP(AM550,Tabla!$C$5:$I$23,2,0),1,2))</f>
        <v>0</v>
      </c>
    </row>
    <row r="551" spans="1:54" ht="15.75" hidden="1">
      <c r="A551" s="13">
        <f t="shared" si="81"/>
        <v>546</v>
      </c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6"/>
      <c r="AC551" s="26"/>
      <c r="AD551" s="26"/>
      <c r="AE551" s="25"/>
      <c r="AF551" s="25"/>
      <c r="AG551" s="25"/>
      <c r="AH551" s="26"/>
      <c r="AI551" s="26"/>
      <c r="AJ551" s="26"/>
      <c r="AK551" s="27"/>
      <c r="AL551" s="27"/>
      <c r="AM551" s="24" t="str">
        <f>IF(AG551="","",IFERROR(VLOOKUP($AG551,Listas!$C$1:$D$1000,2,0),"No existe"))</f>
        <v/>
      </c>
      <c r="AN551" s="3">
        <f>IF(OR(AH551="",AI551=""),0,NETWORKDAYS.INTL(AH551,AI551,1,Listas!$A$2:$A$19)-1)</f>
        <v>0</v>
      </c>
      <c r="AO551" s="16" t="str">
        <f>IF(OR(AM551="",AM551="No existe"),"No",IF(AN551&gt;=VLOOKUP(AM551,Tabla!$C$5:$I$23,7,0),"Si","No"))</f>
        <v>No</v>
      </c>
      <c r="AP551" s="3">
        <f>IF(OR(AM551="",AM551="No existe"),0,IF(AN551=0,0,IF(AN551&gt;=VLOOKUP(AM551,Tabla!$C$5:$I$23,7,0),AN551-VLOOKUP(AM551,Tabla!$C$5:$I$23,7,0),0)+1))</f>
        <v>0</v>
      </c>
      <c r="AQ551" s="4">
        <f t="shared" si="73"/>
        <v>0</v>
      </c>
      <c r="AR551" s="4">
        <f t="shared" si="74"/>
        <v>0</v>
      </c>
      <c r="AS551" s="4">
        <f t="shared" si="75"/>
        <v>0</v>
      </c>
      <c r="AT551" s="4">
        <f t="shared" si="76"/>
        <v>0</v>
      </c>
      <c r="AU551" s="4">
        <f t="shared" si="77"/>
        <v>0</v>
      </c>
      <c r="AV551" s="4">
        <f t="shared" si="78"/>
        <v>0</v>
      </c>
      <c r="AW551" s="4"/>
      <c r="AX551" s="4"/>
      <c r="AY551" s="4">
        <f t="shared" si="79"/>
        <v>0</v>
      </c>
      <c r="AZ551" s="5">
        <v>37080</v>
      </c>
      <c r="BA551" s="6">
        <f t="shared" si="80"/>
        <v>0</v>
      </c>
      <c r="BB551" s="3">
        <f>IF(OR(AM551="",AM551="No existe"),0,IF(AP551&lt;=VLOOKUP(AM551,Tabla!$C$5:$I$23,2,0),1,2))</f>
        <v>0</v>
      </c>
    </row>
    <row r="552" spans="1:54" ht="15.75" hidden="1">
      <c r="A552" s="13">
        <f t="shared" si="81"/>
        <v>547</v>
      </c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6"/>
      <c r="AC552" s="26"/>
      <c r="AD552" s="26"/>
      <c r="AE552" s="25"/>
      <c r="AF552" s="25"/>
      <c r="AG552" s="25"/>
      <c r="AH552" s="26"/>
      <c r="AI552" s="26"/>
      <c r="AJ552" s="26"/>
      <c r="AK552" s="27"/>
      <c r="AL552" s="27"/>
      <c r="AM552" s="24" t="str">
        <f>IF(AG552="","",IFERROR(VLOOKUP($AG552,Listas!$C$1:$D$1000,2,0),"No existe"))</f>
        <v/>
      </c>
      <c r="AN552" s="3">
        <f>IF(OR(AH552="",AI552=""),0,NETWORKDAYS.INTL(AH552,AI552,1,Listas!$A$2:$A$19)-1)</f>
        <v>0</v>
      </c>
      <c r="AO552" s="16" t="str">
        <f>IF(OR(AM552="",AM552="No existe"),"No",IF(AN552&gt;=VLOOKUP(AM552,Tabla!$C$5:$I$23,7,0),"Si","No"))</f>
        <v>No</v>
      </c>
      <c r="AP552" s="3">
        <f>IF(OR(AM552="",AM552="No existe"),0,IF(AN552=0,0,IF(AN552&gt;=VLOOKUP(AM552,Tabla!$C$5:$I$23,7,0),AN552-VLOOKUP(AM552,Tabla!$C$5:$I$23,7,0),0)+1))</f>
        <v>0</v>
      </c>
      <c r="AQ552" s="4">
        <f t="shared" si="73"/>
        <v>0</v>
      </c>
      <c r="AR552" s="4">
        <f t="shared" si="74"/>
        <v>0</v>
      </c>
      <c r="AS552" s="4">
        <f t="shared" si="75"/>
        <v>0</v>
      </c>
      <c r="AT552" s="4">
        <f t="shared" si="76"/>
        <v>0</v>
      </c>
      <c r="AU552" s="4">
        <f t="shared" si="77"/>
        <v>0</v>
      </c>
      <c r="AV552" s="4">
        <f t="shared" si="78"/>
        <v>0</v>
      </c>
      <c r="AW552" s="4"/>
      <c r="AX552" s="4"/>
      <c r="AY552" s="4">
        <f t="shared" si="79"/>
        <v>0</v>
      </c>
      <c r="AZ552" s="5">
        <v>37080</v>
      </c>
      <c r="BA552" s="6">
        <f t="shared" si="80"/>
        <v>0</v>
      </c>
      <c r="BB552" s="3">
        <f>IF(OR(AM552="",AM552="No existe"),0,IF(AP552&lt;=VLOOKUP(AM552,Tabla!$C$5:$I$23,2,0),1,2))</f>
        <v>0</v>
      </c>
    </row>
    <row r="553" spans="1:54" ht="15.75" hidden="1">
      <c r="A553" s="13">
        <f t="shared" si="81"/>
        <v>548</v>
      </c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6"/>
      <c r="AC553" s="26"/>
      <c r="AD553" s="26"/>
      <c r="AE553" s="25"/>
      <c r="AF553" s="25"/>
      <c r="AG553" s="25"/>
      <c r="AH553" s="26"/>
      <c r="AI553" s="26"/>
      <c r="AJ553" s="26"/>
      <c r="AK553" s="27"/>
      <c r="AL553" s="27"/>
      <c r="AM553" s="24" t="str">
        <f>IF(AG553="","",IFERROR(VLOOKUP($AG553,Listas!$C$1:$D$1000,2,0),"No existe"))</f>
        <v/>
      </c>
      <c r="AN553" s="3">
        <f>IF(OR(AH553="",AI553=""),0,NETWORKDAYS.INTL(AH553,AI553,1,Listas!$A$2:$A$19)-1)</f>
        <v>0</v>
      </c>
      <c r="AO553" s="16" t="str">
        <f>IF(OR(AM553="",AM553="No existe"),"No",IF(AN553&gt;=VLOOKUP(AM553,Tabla!$C$5:$I$23,7,0),"Si","No"))</f>
        <v>No</v>
      </c>
      <c r="AP553" s="3">
        <f>IF(OR(AM553="",AM553="No existe"),0,IF(AN553=0,0,IF(AN553&gt;=VLOOKUP(AM553,Tabla!$C$5:$I$23,7,0),AN553-VLOOKUP(AM553,Tabla!$C$5:$I$23,7,0),0)+1))</f>
        <v>0</v>
      </c>
      <c r="AQ553" s="4">
        <f t="shared" si="73"/>
        <v>0</v>
      </c>
      <c r="AR553" s="4">
        <f t="shared" si="74"/>
        <v>0</v>
      </c>
      <c r="AS553" s="4">
        <f t="shared" si="75"/>
        <v>0</v>
      </c>
      <c r="AT553" s="4">
        <f t="shared" si="76"/>
        <v>0</v>
      </c>
      <c r="AU553" s="4">
        <f t="shared" si="77"/>
        <v>0</v>
      </c>
      <c r="AV553" s="4">
        <f t="shared" si="78"/>
        <v>0</v>
      </c>
      <c r="AW553" s="4"/>
      <c r="AX553" s="4"/>
      <c r="AY553" s="4">
        <f t="shared" si="79"/>
        <v>0</v>
      </c>
      <c r="AZ553" s="5">
        <v>37080</v>
      </c>
      <c r="BA553" s="6">
        <f t="shared" si="80"/>
        <v>0</v>
      </c>
      <c r="BB553" s="3">
        <f>IF(OR(AM553="",AM553="No existe"),0,IF(AP553&lt;=VLOOKUP(AM553,Tabla!$C$5:$I$23,2,0),1,2))</f>
        <v>0</v>
      </c>
    </row>
    <row r="554" spans="1:54" ht="15.75" hidden="1">
      <c r="A554" s="13">
        <f t="shared" si="81"/>
        <v>549</v>
      </c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6"/>
      <c r="AC554" s="26"/>
      <c r="AD554" s="26"/>
      <c r="AE554" s="25"/>
      <c r="AF554" s="25"/>
      <c r="AG554" s="25"/>
      <c r="AH554" s="26"/>
      <c r="AI554" s="26"/>
      <c r="AJ554" s="26"/>
      <c r="AK554" s="27"/>
      <c r="AL554" s="27"/>
      <c r="AM554" s="24" t="str">
        <f>IF(AG554="","",IFERROR(VLOOKUP($AG554,Listas!$C$1:$D$1000,2,0),"No existe"))</f>
        <v/>
      </c>
      <c r="AN554" s="3">
        <f>IF(OR(AH554="",AI554=""),0,NETWORKDAYS.INTL(AH554,AI554,1,Listas!$A$2:$A$19)-1)</f>
        <v>0</v>
      </c>
      <c r="AO554" s="16" t="str">
        <f>IF(OR(AM554="",AM554="No existe"),"No",IF(AN554&gt;=VLOOKUP(AM554,Tabla!$C$5:$I$23,7,0),"Si","No"))</f>
        <v>No</v>
      </c>
      <c r="AP554" s="3">
        <f>IF(OR(AM554="",AM554="No existe"),0,IF(AN554=0,0,IF(AN554&gt;=VLOOKUP(AM554,Tabla!$C$5:$I$23,7,0),AN554-VLOOKUP(AM554,Tabla!$C$5:$I$23,7,0),0)+1))</f>
        <v>0</v>
      </c>
      <c r="AQ554" s="4">
        <f t="shared" si="73"/>
        <v>0</v>
      </c>
      <c r="AR554" s="4">
        <f t="shared" si="74"/>
        <v>0</v>
      </c>
      <c r="AS554" s="4">
        <f t="shared" si="75"/>
        <v>0</v>
      </c>
      <c r="AT554" s="4">
        <f t="shared" si="76"/>
        <v>0</v>
      </c>
      <c r="AU554" s="4">
        <f t="shared" si="77"/>
        <v>0</v>
      </c>
      <c r="AV554" s="4">
        <f t="shared" si="78"/>
        <v>0</v>
      </c>
      <c r="AW554" s="4"/>
      <c r="AX554" s="4"/>
      <c r="AY554" s="4">
        <f t="shared" si="79"/>
        <v>0</v>
      </c>
      <c r="AZ554" s="5">
        <v>37080</v>
      </c>
      <c r="BA554" s="6">
        <f t="shared" si="80"/>
        <v>0</v>
      </c>
      <c r="BB554" s="3">
        <f>IF(OR(AM554="",AM554="No existe"),0,IF(AP554&lt;=VLOOKUP(AM554,Tabla!$C$5:$I$23,2,0),1,2))</f>
        <v>0</v>
      </c>
    </row>
    <row r="555" spans="1:54" ht="15.75" hidden="1">
      <c r="A555" s="13">
        <f t="shared" si="81"/>
        <v>550</v>
      </c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6"/>
      <c r="AC555" s="26"/>
      <c r="AD555" s="26"/>
      <c r="AE555" s="25"/>
      <c r="AF555" s="25"/>
      <c r="AG555" s="25"/>
      <c r="AH555" s="26"/>
      <c r="AI555" s="26"/>
      <c r="AJ555" s="26"/>
      <c r="AK555" s="27"/>
      <c r="AL555" s="27"/>
      <c r="AM555" s="24" t="str">
        <f>IF(AG555="","",IFERROR(VLOOKUP($AG555,Listas!$C$1:$D$1000,2,0),"No existe"))</f>
        <v/>
      </c>
      <c r="AN555" s="3">
        <f>IF(OR(AH555="",AI555=""),0,NETWORKDAYS.INTL(AH555,AI555,1,Listas!$A$2:$A$19)-1)</f>
        <v>0</v>
      </c>
      <c r="AO555" s="16" t="str">
        <f>IF(OR(AM555="",AM555="No existe"),"No",IF(AN555&gt;=VLOOKUP(AM555,Tabla!$C$5:$I$23,7,0),"Si","No"))</f>
        <v>No</v>
      </c>
      <c r="AP555" s="3">
        <f>IF(OR(AM555="",AM555="No existe"),0,IF(AN555=0,0,IF(AN555&gt;=VLOOKUP(AM555,Tabla!$C$5:$I$23,7,0),AN555-VLOOKUP(AM555,Tabla!$C$5:$I$23,7,0),0)+1))</f>
        <v>0</v>
      </c>
      <c r="AQ555" s="4">
        <f t="shared" si="73"/>
        <v>0</v>
      </c>
      <c r="AR555" s="4">
        <f t="shared" si="74"/>
        <v>0</v>
      </c>
      <c r="AS555" s="4">
        <f t="shared" si="75"/>
        <v>0</v>
      </c>
      <c r="AT555" s="4">
        <f t="shared" si="76"/>
        <v>0</v>
      </c>
      <c r="AU555" s="4">
        <f t="shared" si="77"/>
        <v>0</v>
      </c>
      <c r="AV555" s="4">
        <f t="shared" si="78"/>
        <v>0</v>
      </c>
      <c r="AW555" s="4"/>
      <c r="AX555" s="4"/>
      <c r="AY555" s="4">
        <f t="shared" si="79"/>
        <v>0</v>
      </c>
      <c r="AZ555" s="5">
        <v>37080</v>
      </c>
      <c r="BA555" s="6">
        <f t="shared" si="80"/>
        <v>0</v>
      </c>
      <c r="BB555" s="3">
        <f>IF(OR(AM555="",AM555="No existe"),0,IF(AP555&lt;=VLOOKUP(AM555,Tabla!$C$5:$I$23,2,0),1,2))</f>
        <v>0</v>
      </c>
    </row>
    <row r="556" spans="1:54" ht="15.75" hidden="1">
      <c r="A556" s="13">
        <f t="shared" si="81"/>
        <v>551</v>
      </c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6"/>
      <c r="AC556" s="26"/>
      <c r="AD556" s="26"/>
      <c r="AE556" s="25"/>
      <c r="AF556" s="25"/>
      <c r="AG556" s="25"/>
      <c r="AH556" s="26"/>
      <c r="AI556" s="26"/>
      <c r="AJ556" s="26"/>
      <c r="AK556" s="27"/>
      <c r="AL556" s="27"/>
      <c r="AM556" s="24" t="str">
        <f>IF(AG556="","",IFERROR(VLOOKUP($AG556,Listas!$C$1:$D$1000,2,0),"No existe"))</f>
        <v/>
      </c>
      <c r="AN556" s="3">
        <f>IF(OR(AH556="",AI556=""),0,NETWORKDAYS.INTL(AH556,AI556,1,Listas!$A$2:$A$19)-1)</f>
        <v>0</v>
      </c>
      <c r="AO556" s="16" t="str">
        <f>IF(OR(AM556="",AM556="No existe"),"No",IF(AN556&gt;=VLOOKUP(AM556,Tabla!$C$5:$I$23,7,0),"Si","No"))</f>
        <v>No</v>
      </c>
      <c r="AP556" s="3">
        <f>IF(OR(AM556="",AM556="No existe"),0,IF(AN556=0,0,IF(AN556&gt;=VLOOKUP(AM556,Tabla!$C$5:$I$23,7,0),AN556-VLOOKUP(AM556,Tabla!$C$5:$I$23,7,0),0)+1))</f>
        <v>0</v>
      </c>
      <c r="AQ556" s="4">
        <f t="shared" si="73"/>
        <v>0</v>
      </c>
      <c r="AR556" s="4">
        <f t="shared" si="74"/>
        <v>0</v>
      </c>
      <c r="AS556" s="4">
        <f t="shared" si="75"/>
        <v>0</v>
      </c>
      <c r="AT556" s="4">
        <f t="shared" si="76"/>
        <v>0</v>
      </c>
      <c r="AU556" s="4">
        <f t="shared" si="77"/>
        <v>0</v>
      </c>
      <c r="AV556" s="4">
        <f t="shared" si="78"/>
        <v>0</v>
      </c>
      <c r="AW556" s="4"/>
      <c r="AX556" s="4"/>
      <c r="AY556" s="4">
        <f t="shared" si="79"/>
        <v>0</v>
      </c>
      <c r="AZ556" s="5">
        <v>37080</v>
      </c>
      <c r="BA556" s="6">
        <f t="shared" si="80"/>
        <v>0</v>
      </c>
      <c r="BB556" s="3">
        <f>IF(OR(AM556="",AM556="No existe"),0,IF(AP556&lt;=VLOOKUP(AM556,Tabla!$C$5:$I$23,2,0),1,2))</f>
        <v>0</v>
      </c>
    </row>
    <row r="557" spans="1:54" ht="15.75" hidden="1">
      <c r="A557" s="13">
        <f t="shared" si="81"/>
        <v>552</v>
      </c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6"/>
      <c r="AC557" s="26"/>
      <c r="AD557" s="26"/>
      <c r="AE557" s="25"/>
      <c r="AF557" s="25"/>
      <c r="AG557" s="25"/>
      <c r="AH557" s="26"/>
      <c r="AI557" s="26"/>
      <c r="AJ557" s="26"/>
      <c r="AK557" s="27"/>
      <c r="AL557" s="27"/>
      <c r="AM557" s="24" t="str">
        <f>IF(AG557="","",IFERROR(VLOOKUP($AG557,Listas!$C$1:$D$1000,2,0),"No existe"))</f>
        <v/>
      </c>
      <c r="AN557" s="3">
        <f>IF(OR(AH557="",AI557=""),0,NETWORKDAYS.INTL(AH557,AI557,1,Listas!$A$2:$A$19)-1)</f>
        <v>0</v>
      </c>
      <c r="AO557" s="16" t="str">
        <f>IF(OR(AM557="",AM557="No existe"),"No",IF(AN557&gt;=VLOOKUP(AM557,Tabla!$C$5:$I$23,7,0),"Si","No"))</f>
        <v>No</v>
      </c>
      <c r="AP557" s="3">
        <f>IF(OR(AM557="",AM557="No existe"),0,IF(AN557=0,0,IF(AN557&gt;=VLOOKUP(AM557,Tabla!$C$5:$I$23,7,0),AN557-VLOOKUP(AM557,Tabla!$C$5:$I$23,7,0),0)+1))</f>
        <v>0</v>
      </c>
      <c r="AQ557" s="4">
        <f t="shared" si="73"/>
        <v>0</v>
      </c>
      <c r="AR557" s="4">
        <f t="shared" si="74"/>
        <v>0</v>
      </c>
      <c r="AS557" s="4">
        <f t="shared" si="75"/>
        <v>0</v>
      </c>
      <c r="AT557" s="4">
        <f t="shared" si="76"/>
        <v>0</v>
      </c>
      <c r="AU557" s="4">
        <f t="shared" si="77"/>
        <v>0</v>
      </c>
      <c r="AV557" s="4">
        <f t="shared" si="78"/>
        <v>0</v>
      </c>
      <c r="AW557" s="4"/>
      <c r="AX557" s="4"/>
      <c r="AY557" s="4">
        <f t="shared" si="79"/>
        <v>0</v>
      </c>
      <c r="AZ557" s="5">
        <v>37080</v>
      </c>
      <c r="BA557" s="6">
        <f t="shared" si="80"/>
        <v>0</v>
      </c>
      <c r="BB557" s="3">
        <f>IF(OR(AM557="",AM557="No existe"),0,IF(AP557&lt;=VLOOKUP(AM557,Tabla!$C$5:$I$23,2,0),1,2))</f>
        <v>0</v>
      </c>
    </row>
    <row r="558" spans="1:54" ht="15.75" hidden="1">
      <c r="A558" s="13">
        <f t="shared" si="81"/>
        <v>553</v>
      </c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6"/>
      <c r="AC558" s="26"/>
      <c r="AD558" s="26"/>
      <c r="AE558" s="25"/>
      <c r="AF558" s="25"/>
      <c r="AG558" s="25"/>
      <c r="AH558" s="26"/>
      <c r="AI558" s="26"/>
      <c r="AJ558" s="26"/>
      <c r="AK558" s="27"/>
      <c r="AL558" s="27"/>
      <c r="AM558" s="24" t="str">
        <f>IF(AG558="","",IFERROR(VLOOKUP($AG558,Listas!$C$1:$D$1000,2,0),"No existe"))</f>
        <v/>
      </c>
      <c r="AN558" s="3">
        <f>IF(OR(AH558="",AI558=""),0,NETWORKDAYS.INTL(AH558,AI558,1,Listas!$A$2:$A$19)-1)</f>
        <v>0</v>
      </c>
      <c r="AO558" s="16" t="str">
        <f>IF(OR(AM558="",AM558="No existe"),"No",IF(AN558&gt;=VLOOKUP(AM558,Tabla!$C$5:$I$23,7,0),"Si","No"))</f>
        <v>No</v>
      </c>
      <c r="AP558" s="3">
        <f>IF(OR(AM558="",AM558="No existe"),0,IF(AN558=0,0,IF(AN558&gt;=VLOOKUP(AM558,Tabla!$C$5:$I$23,7,0),AN558-VLOOKUP(AM558,Tabla!$C$5:$I$23,7,0),0)+1))</f>
        <v>0</v>
      </c>
      <c r="AQ558" s="4">
        <f t="shared" si="73"/>
        <v>0</v>
      </c>
      <c r="AR558" s="4">
        <f t="shared" si="74"/>
        <v>0</v>
      </c>
      <c r="AS558" s="4">
        <f t="shared" si="75"/>
        <v>0</v>
      </c>
      <c r="AT558" s="4">
        <f t="shared" si="76"/>
        <v>0</v>
      </c>
      <c r="AU558" s="4">
        <f t="shared" si="77"/>
        <v>0</v>
      </c>
      <c r="AV558" s="4">
        <f t="shared" si="78"/>
        <v>0</v>
      </c>
      <c r="AW558" s="4"/>
      <c r="AX558" s="4"/>
      <c r="AY558" s="4">
        <f t="shared" si="79"/>
        <v>0</v>
      </c>
      <c r="AZ558" s="5">
        <v>37080</v>
      </c>
      <c r="BA558" s="6">
        <f t="shared" si="80"/>
        <v>0</v>
      </c>
      <c r="BB558" s="3">
        <f>IF(OR(AM558="",AM558="No existe"),0,IF(AP558&lt;=VLOOKUP(AM558,Tabla!$C$5:$I$23,2,0),1,2))</f>
        <v>0</v>
      </c>
    </row>
    <row r="559" spans="1:54" ht="15.75" hidden="1">
      <c r="A559" s="13">
        <f t="shared" si="81"/>
        <v>554</v>
      </c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6"/>
      <c r="AC559" s="26"/>
      <c r="AD559" s="26"/>
      <c r="AE559" s="25"/>
      <c r="AF559" s="25"/>
      <c r="AG559" s="25"/>
      <c r="AH559" s="26"/>
      <c r="AI559" s="26"/>
      <c r="AJ559" s="26"/>
      <c r="AK559" s="27"/>
      <c r="AL559" s="27"/>
      <c r="AM559" s="24" t="str">
        <f>IF(AG559="","",IFERROR(VLOOKUP($AG559,Listas!$C$1:$D$1000,2,0),"No existe"))</f>
        <v/>
      </c>
      <c r="AN559" s="3">
        <f>IF(OR(AH559="",AI559=""),0,NETWORKDAYS.INTL(AH559,AI559,1,Listas!$A$2:$A$19)-1)</f>
        <v>0</v>
      </c>
      <c r="AO559" s="16" t="str">
        <f>IF(OR(AM559="",AM559="No existe"),"No",IF(AN559&gt;=VLOOKUP(AM559,Tabla!$C$5:$I$23,7,0),"Si","No"))</f>
        <v>No</v>
      </c>
      <c r="AP559" s="3">
        <f>IF(OR(AM559="",AM559="No existe"),0,IF(AN559=0,0,IF(AN559&gt;=VLOOKUP(AM559,Tabla!$C$5:$I$23,7,0),AN559-VLOOKUP(AM559,Tabla!$C$5:$I$23,7,0),0)+1))</f>
        <v>0</v>
      </c>
      <c r="AQ559" s="4">
        <f t="shared" si="73"/>
        <v>0</v>
      </c>
      <c r="AR559" s="4">
        <f t="shared" si="74"/>
        <v>0</v>
      </c>
      <c r="AS559" s="4">
        <f t="shared" si="75"/>
        <v>0</v>
      </c>
      <c r="AT559" s="4">
        <f t="shared" si="76"/>
        <v>0</v>
      </c>
      <c r="AU559" s="4">
        <f t="shared" si="77"/>
        <v>0</v>
      </c>
      <c r="AV559" s="4">
        <f t="shared" si="78"/>
        <v>0</v>
      </c>
      <c r="AW559" s="4"/>
      <c r="AX559" s="4"/>
      <c r="AY559" s="4">
        <f t="shared" si="79"/>
        <v>0</v>
      </c>
      <c r="AZ559" s="5">
        <v>37080</v>
      </c>
      <c r="BA559" s="6">
        <f t="shared" si="80"/>
        <v>0</v>
      </c>
      <c r="BB559" s="3">
        <f>IF(OR(AM559="",AM559="No existe"),0,IF(AP559&lt;=VLOOKUP(AM559,Tabla!$C$5:$I$23,2,0),1,2))</f>
        <v>0</v>
      </c>
    </row>
    <row r="560" spans="1:54" ht="15.75" hidden="1">
      <c r="A560" s="13">
        <f t="shared" si="81"/>
        <v>555</v>
      </c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6"/>
      <c r="AC560" s="26"/>
      <c r="AD560" s="26"/>
      <c r="AE560" s="25"/>
      <c r="AF560" s="25"/>
      <c r="AG560" s="25"/>
      <c r="AH560" s="26"/>
      <c r="AI560" s="26"/>
      <c r="AJ560" s="26"/>
      <c r="AK560" s="27"/>
      <c r="AL560" s="27"/>
      <c r="AM560" s="24" t="str">
        <f>IF(AG560="","",IFERROR(VLOOKUP($AG560,Listas!$C$1:$D$1000,2,0),"No existe"))</f>
        <v/>
      </c>
      <c r="AN560" s="3">
        <f>IF(OR(AH560="",AI560=""),0,NETWORKDAYS.INTL(AH560,AI560,1,Listas!$A$2:$A$19)-1)</f>
        <v>0</v>
      </c>
      <c r="AO560" s="16" t="str">
        <f>IF(OR(AM560="",AM560="No existe"),"No",IF(AN560&gt;=VLOOKUP(AM560,Tabla!$C$5:$I$23,7,0),"Si","No"))</f>
        <v>No</v>
      </c>
      <c r="AP560" s="3">
        <f>IF(OR(AM560="",AM560="No existe"),0,IF(AN560=0,0,IF(AN560&gt;=VLOOKUP(AM560,Tabla!$C$5:$I$23,7,0),AN560-VLOOKUP(AM560,Tabla!$C$5:$I$23,7,0),0)+1))</f>
        <v>0</v>
      </c>
      <c r="AQ560" s="4">
        <f t="shared" si="73"/>
        <v>0</v>
      </c>
      <c r="AR560" s="4">
        <f t="shared" si="74"/>
        <v>0</v>
      </c>
      <c r="AS560" s="4">
        <f t="shared" si="75"/>
        <v>0</v>
      </c>
      <c r="AT560" s="4">
        <f t="shared" si="76"/>
        <v>0</v>
      </c>
      <c r="AU560" s="4">
        <f t="shared" si="77"/>
        <v>0</v>
      </c>
      <c r="AV560" s="4">
        <f t="shared" si="78"/>
        <v>0</v>
      </c>
      <c r="AW560" s="4"/>
      <c r="AX560" s="4"/>
      <c r="AY560" s="4">
        <f t="shared" si="79"/>
        <v>0</v>
      </c>
      <c r="AZ560" s="5">
        <v>37080</v>
      </c>
      <c r="BA560" s="6">
        <f t="shared" si="80"/>
        <v>0</v>
      </c>
      <c r="BB560" s="3">
        <f>IF(OR(AM560="",AM560="No existe"),0,IF(AP560&lt;=VLOOKUP(AM560,Tabla!$C$5:$I$23,2,0),1,2))</f>
        <v>0</v>
      </c>
    </row>
    <row r="561" spans="1:54" ht="15.75" hidden="1">
      <c r="A561" s="13">
        <f t="shared" si="81"/>
        <v>556</v>
      </c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6"/>
      <c r="AC561" s="26"/>
      <c r="AD561" s="26"/>
      <c r="AE561" s="25"/>
      <c r="AF561" s="25"/>
      <c r="AG561" s="25"/>
      <c r="AH561" s="26"/>
      <c r="AI561" s="26"/>
      <c r="AJ561" s="26"/>
      <c r="AK561" s="27"/>
      <c r="AL561" s="27"/>
      <c r="AM561" s="24" t="str">
        <f>IF(AG561="","",IFERROR(VLOOKUP($AG561,Listas!$C$1:$D$1000,2,0),"No existe"))</f>
        <v/>
      </c>
      <c r="AN561" s="3">
        <f>IF(OR(AH561="",AI561=""),0,NETWORKDAYS.INTL(AH561,AI561,1,Listas!$A$2:$A$19)-1)</f>
        <v>0</v>
      </c>
      <c r="AO561" s="16" t="str">
        <f>IF(OR(AM561="",AM561="No existe"),"No",IF(AN561&gt;=VLOOKUP(AM561,Tabla!$C$5:$I$23,7,0),"Si","No"))</f>
        <v>No</v>
      </c>
      <c r="AP561" s="3">
        <f>IF(OR(AM561="",AM561="No existe"),0,IF(AN561=0,0,IF(AN561&gt;=VLOOKUP(AM561,Tabla!$C$5:$I$23,7,0),AN561-VLOOKUP(AM561,Tabla!$C$5:$I$23,7,0),0)+1))</f>
        <v>0</v>
      </c>
      <c r="AQ561" s="4">
        <f t="shared" si="73"/>
        <v>0</v>
      </c>
      <c r="AR561" s="4">
        <f t="shared" si="74"/>
        <v>0</v>
      </c>
      <c r="AS561" s="4">
        <f t="shared" si="75"/>
        <v>0</v>
      </c>
      <c r="AT561" s="4">
        <f t="shared" si="76"/>
        <v>0</v>
      </c>
      <c r="AU561" s="4">
        <f t="shared" si="77"/>
        <v>0</v>
      </c>
      <c r="AV561" s="4">
        <f t="shared" si="78"/>
        <v>0</v>
      </c>
      <c r="AW561" s="4"/>
      <c r="AX561" s="4"/>
      <c r="AY561" s="4">
        <f t="shared" si="79"/>
        <v>0</v>
      </c>
      <c r="AZ561" s="5">
        <v>37080</v>
      </c>
      <c r="BA561" s="6">
        <f t="shared" si="80"/>
        <v>0</v>
      </c>
      <c r="BB561" s="3">
        <f>IF(OR(AM561="",AM561="No existe"),0,IF(AP561&lt;=VLOOKUP(AM561,Tabla!$C$5:$I$23,2,0),1,2))</f>
        <v>0</v>
      </c>
    </row>
    <row r="562" spans="1:54" ht="15.75" hidden="1">
      <c r="A562" s="13">
        <f t="shared" si="81"/>
        <v>557</v>
      </c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6"/>
      <c r="AC562" s="26"/>
      <c r="AD562" s="26"/>
      <c r="AE562" s="25"/>
      <c r="AF562" s="25"/>
      <c r="AG562" s="25"/>
      <c r="AH562" s="26"/>
      <c r="AI562" s="26"/>
      <c r="AJ562" s="26"/>
      <c r="AK562" s="27"/>
      <c r="AL562" s="27"/>
      <c r="AM562" s="24" t="str">
        <f>IF(AG562="","",IFERROR(VLOOKUP($AG562,Listas!$C$1:$D$1000,2,0),"No existe"))</f>
        <v/>
      </c>
      <c r="AN562" s="3">
        <f>IF(OR(AH562="",AI562=""),0,NETWORKDAYS.INTL(AH562,AI562,1,Listas!$A$2:$A$19)-1)</f>
        <v>0</v>
      </c>
      <c r="AO562" s="16" t="str">
        <f>IF(OR(AM562="",AM562="No existe"),"No",IF(AN562&gt;=VLOOKUP(AM562,Tabla!$C$5:$I$23,7,0),"Si","No"))</f>
        <v>No</v>
      </c>
      <c r="AP562" s="3">
        <f>IF(OR(AM562="",AM562="No existe"),0,IF(AN562=0,0,IF(AN562&gt;=VLOOKUP(AM562,Tabla!$C$5:$I$23,7,0),AN562-VLOOKUP(AM562,Tabla!$C$5:$I$23,7,0),0)+1))</f>
        <v>0</v>
      </c>
      <c r="AQ562" s="4">
        <f t="shared" si="73"/>
        <v>0</v>
      </c>
      <c r="AR562" s="4">
        <f t="shared" si="74"/>
        <v>0</v>
      </c>
      <c r="AS562" s="4">
        <f t="shared" si="75"/>
        <v>0</v>
      </c>
      <c r="AT562" s="4">
        <f t="shared" si="76"/>
        <v>0</v>
      </c>
      <c r="AU562" s="4">
        <f t="shared" si="77"/>
        <v>0</v>
      </c>
      <c r="AV562" s="4">
        <f t="shared" si="78"/>
        <v>0</v>
      </c>
      <c r="AW562" s="4"/>
      <c r="AX562" s="4"/>
      <c r="AY562" s="4">
        <f t="shared" si="79"/>
        <v>0</v>
      </c>
      <c r="AZ562" s="5">
        <v>37080</v>
      </c>
      <c r="BA562" s="6">
        <f t="shared" si="80"/>
        <v>0</v>
      </c>
      <c r="BB562" s="3">
        <f>IF(OR(AM562="",AM562="No existe"),0,IF(AP562&lt;=VLOOKUP(AM562,Tabla!$C$5:$I$23,2,0),1,2))</f>
        <v>0</v>
      </c>
    </row>
    <row r="563" spans="1:54" ht="15.75" hidden="1">
      <c r="A563" s="13">
        <f t="shared" si="81"/>
        <v>558</v>
      </c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6"/>
      <c r="AC563" s="26"/>
      <c r="AD563" s="26"/>
      <c r="AE563" s="25"/>
      <c r="AF563" s="25"/>
      <c r="AG563" s="25"/>
      <c r="AH563" s="26"/>
      <c r="AI563" s="26"/>
      <c r="AJ563" s="26"/>
      <c r="AK563" s="27"/>
      <c r="AL563" s="27"/>
      <c r="AM563" s="24" t="str">
        <f>IF(AG563="","",IFERROR(VLOOKUP($AG563,Listas!$C$1:$D$1000,2,0),"No existe"))</f>
        <v/>
      </c>
      <c r="AN563" s="3">
        <f>IF(OR(AH563="",AI563=""),0,NETWORKDAYS.INTL(AH563,AI563,1,Listas!$A$2:$A$19)-1)</f>
        <v>0</v>
      </c>
      <c r="AO563" s="16" t="str">
        <f>IF(OR(AM563="",AM563="No existe"),"No",IF(AN563&gt;=VLOOKUP(AM563,Tabla!$C$5:$I$23,7,0),"Si","No"))</f>
        <v>No</v>
      </c>
      <c r="AP563" s="3">
        <f>IF(OR(AM563="",AM563="No existe"),0,IF(AN563=0,0,IF(AN563&gt;=VLOOKUP(AM563,Tabla!$C$5:$I$23,7,0),AN563-VLOOKUP(AM563,Tabla!$C$5:$I$23,7,0),0)+1))</f>
        <v>0</v>
      </c>
      <c r="AQ563" s="4">
        <f t="shared" si="73"/>
        <v>0</v>
      </c>
      <c r="AR563" s="4">
        <f t="shared" si="74"/>
        <v>0</v>
      </c>
      <c r="AS563" s="4">
        <f t="shared" si="75"/>
        <v>0</v>
      </c>
      <c r="AT563" s="4">
        <f t="shared" si="76"/>
        <v>0</v>
      </c>
      <c r="AU563" s="4">
        <f t="shared" si="77"/>
        <v>0</v>
      </c>
      <c r="AV563" s="4">
        <f t="shared" si="78"/>
        <v>0</v>
      </c>
      <c r="AW563" s="4"/>
      <c r="AX563" s="4"/>
      <c r="AY563" s="4">
        <f t="shared" si="79"/>
        <v>0</v>
      </c>
      <c r="AZ563" s="5">
        <v>37080</v>
      </c>
      <c r="BA563" s="6">
        <f t="shared" si="80"/>
        <v>0</v>
      </c>
      <c r="BB563" s="3">
        <f>IF(OR(AM563="",AM563="No existe"),0,IF(AP563&lt;=VLOOKUP(AM563,Tabla!$C$5:$I$23,2,0),1,2))</f>
        <v>0</v>
      </c>
    </row>
    <row r="564" spans="1:54" ht="15.75" hidden="1">
      <c r="A564" s="13">
        <f t="shared" si="81"/>
        <v>559</v>
      </c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6"/>
      <c r="AC564" s="26"/>
      <c r="AD564" s="26"/>
      <c r="AE564" s="25"/>
      <c r="AF564" s="25"/>
      <c r="AG564" s="25"/>
      <c r="AH564" s="26"/>
      <c r="AI564" s="26"/>
      <c r="AJ564" s="26"/>
      <c r="AK564" s="27"/>
      <c r="AL564" s="27"/>
      <c r="AM564" s="24" t="str">
        <f>IF(AG564="","",IFERROR(VLOOKUP($AG564,Listas!$C$1:$D$1000,2,0),"No existe"))</f>
        <v/>
      </c>
      <c r="AN564" s="3">
        <f>IF(OR(AH564="",AI564=""),0,NETWORKDAYS.INTL(AH564,AI564,1,Listas!$A$2:$A$19)-1)</f>
        <v>0</v>
      </c>
      <c r="AO564" s="16" t="str">
        <f>IF(OR(AM564="",AM564="No existe"),"No",IF(AN564&gt;=VLOOKUP(AM564,Tabla!$C$5:$I$23,7,0),"Si","No"))</f>
        <v>No</v>
      </c>
      <c r="AP564" s="3">
        <f>IF(OR(AM564="",AM564="No existe"),0,IF(AN564=0,0,IF(AN564&gt;=VLOOKUP(AM564,Tabla!$C$5:$I$23,7,0),AN564-VLOOKUP(AM564,Tabla!$C$5:$I$23,7,0),0)+1))</f>
        <v>0</v>
      </c>
      <c r="AQ564" s="4">
        <f t="shared" si="73"/>
        <v>0</v>
      </c>
      <c r="AR564" s="4">
        <f t="shared" si="74"/>
        <v>0</v>
      </c>
      <c r="AS564" s="4">
        <f t="shared" si="75"/>
        <v>0</v>
      </c>
      <c r="AT564" s="4">
        <f t="shared" si="76"/>
        <v>0</v>
      </c>
      <c r="AU564" s="4">
        <f t="shared" si="77"/>
        <v>0</v>
      </c>
      <c r="AV564" s="4">
        <f t="shared" si="78"/>
        <v>0</v>
      </c>
      <c r="AW564" s="4"/>
      <c r="AX564" s="4"/>
      <c r="AY564" s="4">
        <f t="shared" si="79"/>
        <v>0</v>
      </c>
      <c r="AZ564" s="5">
        <v>37080</v>
      </c>
      <c r="BA564" s="6">
        <f t="shared" si="80"/>
        <v>0</v>
      </c>
      <c r="BB564" s="3">
        <f>IF(OR(AM564="",AM564="No existe"),0,IF(AP564&lt;=VLOOKUP(AM564,Tabla!$C$5:$I$23,2,0),1,2))</f>
        <v>0</v>
      </c>
    </row>
    <row r="565" spans="1:54" ht="15.75" hidden="1">
      <c r="A565" s="13">
        <f t="shared" si="81"/>
        <v>560</v>
      </c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6"/>
      <c r="AC565" s="26"/>
      <c r="AD565" s="26"/>
      <c r="AE565" s="25"/>
      <c r="AF565" s="25"/>
      <c r="AG565" s="25"/>
      <c r="AH565" s="26"/>
      <c r="AI565" s="26"/>
      <c r="AJ565" s="26"/>
      <c r="AK565" s="27"/>
      <c r="AL565" s="27"/>
      <c r="AM565" s="24" t="str">
        <f>IF(AG565="","",IFERROR(VLOOKUP($AG565,Listas!$C$1:$D$1000,2,0),"No existe"))</f>
        <v/>
      </c>
      <c r="AN565" s="3">
        <f>IF(OR(AH565="",AI565=""),0,NETWORKDAYS.INTL(AH565,AI565,1,Listas!$A$2:$A$19)-1)</f>
        <v>0</v>
      </c>
      <c r="AO565" s="16" t="str">
        <f>IF(OR(AM565="",AM565="No existe"),"No",IF(AN565&gt;=VLOOKUP(AM565,Tabla!$C$5:$I$23,7,0),"Si","No"))</f>
        <v>No</v>
      </c>
      <c r="AP565" s="3">
        <f>IF(OR(AM565="",AM565="No existe"),0,IF(AN565=0,0,IF(AN565&gt;=VLOOKUP(AM565,Tabla!$C$5:$I$23,7,0),AN565-VLOOKUP(AM565,Tabla!$C$5:$I$23,7,0),0)+1))</f>
        <v>0</v>
      </c>
      <c r="AQ565" s="4">
        <f t="shared" si="73"/>
        <v>0</v>
      </c>
      <c r="AR565" s="4">
        <f t="shared" si="74"/>
        <v>0</v>
      </c>
      <c r="AS565" s="4">
        <f t="shared" si="75"/>
        <v>0</v>
      </c>
      <c r="AT565" s="4">
        <f t="shared" si="76"/>
        <v>0</v>
      </c>
      <c r="AU565" s="4">
        <f t="shared" si="77"/>
        <v>0</v>
      </c>
      <c r="AV565" s="4">
        <f t="shared" si="78"/>
        <v>0</v>
      </c>
      <c r="AW565" s="4"/>
      <c r="AX565" s="4"/>
      <c r="AY565" s="4">
        <f t="shared" si="79"/>
        <v>0</v>
      </c>
      <c r="AZ565" s="5">
        <v>37080</v>
      </c>
      <c r="BA565" s="6">
        <f t="shared" si="80"/>
        <v>0</v>
      </c>
      <c r="BB565" s="3">
        <f>IF(OR(AM565="",AM565="No existe"),0,IF(AP565&lt;=VLOOKUP(AM565,Tabla!$C$5:$I$23,2,0),1,2))</f>
        <v>0</v>
      </c>
    </row>
    <row r="566" spans="1:54" ht="15.75" hidden="1">
      <c r="A566" s="13">
        <f t="shared" si="81"/>
        <v>561</v>
      </c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6"/>
      <c r="AC566" s="26"/>
      <c r="AD566" s="26"/>
      <c r="AE566" s="25"/>
      <c r="AF566" s="25"/>
      <c r="AG566" s="25"/>
      <c r="AH566" s="26"/>
      <c r="AI566" s="26"/>
      <c r="AJ566" s="26"/>
      <c r="AK566" s="27"/>
      <c r="AL566" s="27"/>
      <c r="AM566" s="24" t="str">
        <f>IF(AG566="","",IFERROR(VLOOKUP($AG566,Listas!$C$1:$D$1000,2,0),"No existe"))</f>
        <v/>
      </c>
      <c r="AN566" s="3">
        <f>IF(OR(AH566="",AI566=""),0,NETWORKDAYS.INTL(AH566,AI566,1,Listas!$A$2:$A$19)-1)</f>
        <v>0</v>
      </c>
      <c r="AO566" s="16" t="str">
        <f>IF(OR(AM566="",AM566="No existe"),"No",IF(AN566&gt;=VLOOKUP(AM566,Tabla!$C$5:$I$23,7,0),"Si","No"))</f>
        <v>No</v>
      </c>
      <c r="AP566" s="3">
        <f>IF(OR(AM566="",AM566="No existe"),0,IF(AN566=0,0,IF(AN566&gt;=VLOOKUP(AM566,Tabla!$C$5:$I$23,7,0),AN566-VLOOKUP(AM566,Tabla!$C$5:$I$23,7,0),0)+1))</f>
        <v>0</v>
      </c>
      <c r="AQ566" s="4">
        <f t="shared" si="73"/>
        <v>0</v>
      </c>
      <c r="AR566" s="4">
        <f t="shared" si="74"/>
        <v>0</v>
      </c>
      <c r="AS566" s="4">
        <f t="shared" si="75"/>
        <v>0</v>
      </c>
      <c r="AT566" s="4">
        <f t="shared" si="76"/>
        <v>0</v>
      </c>
      <c r="AU566" s="4">
        <f t="shared" si="77"/>
        <v>0</v>
      </c>
      <c r="AV566" s="4">
        <f t="shared" si="78"/>
        <v>0</v>
      </c>
      <c r="AW566" s="4"/>
      <c r="AX566" s="4"/>
      <c r="AY566" s="4">
        <f t="shared" si="79"/>
        <v>0</v>
      </c>
      <c r="AZ566" s="5">
        <v>37080</v>
      </c>
      <c r="BA566" s="6">
        <f t="shared" si="80"/>
        <v>0</v>
      </c>
      <c r="BB566" s="3">
        <f>IF(OR(AM566="",AM566="No existe"),0,IF(AP566&lt;=VLOOKUP(AM566,Tabla!$C$5:$I$23,2,0),1,2))</f>
        <v>0</v>
      </c>
    </row>
    <row r="567" spans="1:54" ht="15.75" hidden="1">
      <c r="A567" s="13">
        <f t="shared" si="81"/>
        <v>562</v>
      </c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6"/>
      <c r="AC567" s="26"/>
      <c r="AD567" s="26"/>
      <c r="AE567" s="25"/>
      <c r="AF567" s="25"/>
      <c r="AG567" s="25"/>
      <c r="AH567" s="26"/>
      <c r="AI567" s="26"/>
      <c r="AJ567" s="26"/>
      <c r="AK567" s="27"/>
      <c r="AL567" s="27"/>
      <c r="AM567" s="24" t="str">
        <f>IF(AG567="","",IFERROR(VLOOKUP($AG567,Listas!$C$1:$D$1000,2,0),"No existe"))</f>
        <v/>
      </c>
      <c r="AN567" s="3">
        <f>IF(OR(AH567="",AI567=""),0,NETWORKDAYS.INTL(AH567,AI567,1,Listas!$A$2:$A$19)-1)</f>
        <v>0</v>
      </c>
      <c r="AO567" s="16" t="str">
        <f>IF(OR(AM567="",AM567="No existe"),"No",IF(AN567&gt;=VLOOKUP(AM567,Tabla!$C$5:$I$23,7,0),"Si","No"))</f>
        <v>No</v>
      </c>
      <c r="AP567" s="3">
        <f>IF(OR(AM567="",AM567="No existe"),0,IF(AN567=0,0,IF(AN567&gt;=VLOOKUP(AM567,Tabla!$C$5:$I$23,7,0),AN567-VLOOKUP(AM567,Tabla!$C$5:$I$23,7,0),0)+1))</f>
        <v>0</v>
      </c>
      <c r="AQ567" s="4">
        <f t="shared" si="73"/>
        <v>0</v>
      </c>
      <c r="AR567" s="4">
        <f t="shared" si="74"/>
        <v>0</v>
      </c>
      <c r="AS567" s="4">
        <f t="shared" si="75"/>
        <v>0</v>
      </c>
      <c r="AT567" s="4">
        <f t="shared" si="76"/>
        <v>0</v>
      </c>
      <c r="AU567" s="4">
        <f t="shared" si="77"/>
        <v>0</v>
      </c>
      <c r="AV567" s="4">
        <f t="shared" si="78"/>
        <v>0</v>
      </c>
      <c r="AW567" s="4"/>
      <c r="AX567" s="4"/>
      <c r="AY567" s="4">
        <f t="shared" si="79"/>
        <v>0</v>
      </c>
      <c r="AZ567" s="5">
        <v>37080</v>
      </c>
      <c r="BA567" s="6">
        <f t="shared" si="80"/>
        <v>0</v>
      </c>
      <c r="BB567" s="3">
        <f>IF(OR(AM567="",AM567="No existe"),0,IF(AP567&lt;=VLOOKUP(AM567,Tabla!$C$5:$I$23,2,0),1,2))</f>
        <v>0</v>
      </c>
    </row>
    <row r="568" spans="1:54" ht="15.75" hidden="1">
      <c r="A568" s="13">
        <f t="shared" si="81"/>
        <v>563</v>
      </c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6"/>
      <c r="AC568" s="26"/>
      <c r="AD568" s="26"/>
      <c r="AE568" s="25"/>
      <c r="AF568" s="25"/>
      <c r="AG568" s="25"/>
      <c r="AH568" s="26"/>
      <c r="AI568" s="26"/>
      <c r="AJ568" s="26"/>
      <c r="AK568" s="27"/>
      <c r="AL568" s="27"/>
      <c r="AM568" s="24" t="str">
        <f>IF(AG568="","",IFERROR(VLOOKUP($AG568,Listas!$C$1:$D$1000,2,0),"No existe"))</f>
        <v/>
      </c>
      <c r="AN568" s="3">
        <f>IF(OR(AH568="",AI568=""),0,NETWORKDAYS.INTL(AH568,AI568,1,Listas!$A$2:$A$19)-1)</f>
        <v>0</v>
      </c>
      <c r="AO568" s="16" t="str">
        <f>IF(OR(AM568="",AM568="No existe"),"No",IF(AN568&gt;=VLOOKUP(AM568,Tabla!$C$5:$I$23,7,0),"Si","No"))</f>
        <v>No</v>
      </c>
      <c r="AP568" s="3">
        <f>IF(OR(AM568="",AM568="No existe"),0,IF(AN568=0,0,IF(AN568&gt;=VLOOKUP(AM568,Tabla!$C$5:$I$23,7,0),AN568-VLOOKUP(AM568,Tabla!$C$5:$I$23,7,0),0)+1))</f>
        <v>0</v>
      </c>
      <c r="AQ568" s="4">
        <f t="shared" si="73"/>
        <v>0</v>
      </c>
      <c r="AR568" s="4">
        <f t="shared" si="74"/>
        <v>0</v>
      </c>
      <c r="AS568" s="4">
        <f t="shared" si="75"/>
        <v>0</v>
      </c>
      <c r="AT568" s="4">
        <f t="shared" si="76"/>
        <v>0</v>
      </c>
      <c r="AU568" s="4">
        <f t="shared" si="77"/>
        <v>0</v>
      </c>
      <c r="AV568" s="4">
        <f t="shared" si="78"/>
        <v>0</v>
      </c>
      <c r="AW568" s="4"/>
      <c r="AX568" s="4"/>
      <c r="AY568" s="4">
        <f t="shared" si="79"/>
        <v>0</v>
      </c>
      <c r="AZ568" s="5">
        <v>37080</v>
      </c>
      <c r="BA568" s="6">
        <f t="shared" si="80"/>
        <v>0</v>
      </c>
      <c r="BB568" s="3">
        <f>IF(OR(AM568="",AM568="No existe"),0,IF(AP568&lt;=VLOOKUP(AM568,Tabla!$C$5:$I$23,2,0),1,2))</f>
        <v>0</v>
      </c>
    </row>
    <row r="569" spans="1:54" ht="15.75" hidden="1">
      <c r="A569" s="13">
        <f t="shared" si="81"/>
        <v>564</v>
      </c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6"/>
      <c r="AC569" s="26"/>
      <c r="AD569" s="26"/>
      <c r="AE569" s="25"/>
      <c r="AF569" s="25"/>
      <c r="AG569" s="25"/>
      <c r="AH569" s="26"/>
      <c r="AI569" s="26"/>
      <c r="AJ569" s="26"/>
      <c r="AK569" s="27"/>
      <c r="AL569" s="27"/>
      <c r="AM569" s="24" t="str">
        <f>IF(AG569="","",IFERROR(VLOOKUP($AG569,Listas!$C$1:$D$1000,2,0),"No existe"))</f>
        <v/>
      </c>
      <c r="AN569" s="3">
        <f>IF(OR(AH569="",AI569=""),0,NETWORKDAYS.INTL(AH569,AI569,1,Listas!$A$2:$A$19)-1)</f>
        <v>0</v>
      </c>
      <c r="AO569" s="16" t="str">
        <f>IF(OR(AM569="",AM569="No existe"),"No",IF(AN569&gt;=VLOOKUP(AM569,Tabla!$C$5:$I$23,7,0),"Si","No"))</f>
        <v>No</v>
      </c>
      <c r="AP569" s="3">
        <f>IF(OR(AM569="",AM569="No existe"),0,IF(AN569=0,0,IF(AN569&gt;=VLOOKUP(AM569,Tabla!$C$5:$I$23,7,0),AN569-VLOOKUP(AM569,Tabla!$C$5:$I$23,7,0),0)+1))</f>
        <v>0</v>
      </c>
      <c r="AQ569" s="4">
        <f t="shared" si="73"/>
        <v>0</v>
      </c>
      <c r="AR569" s="4">
        <f t="shared" si="74"/>
        <v>0</v>
      </c>
      <c r="AS569" s="4">
        <f t="shared" si="75"/>
        <v>0</v>
      </c>
      <c r="AT569" s="4">
        <f t="shared" si="76"/>
        <v>0</v>
      </c>
      <c r="AU569" s="4">
        <f t="shared" si="77"/>
        <v>0</v>
      </c>
      <c r="AV569" s="4">
        <f t="shared" si="78"/>
        <v>0</v>
      </c>
      <c r="AW569" s="4"/>
      <c r="AX569" s="4"/>
      <c r="AY569" s="4">
        <f t="shared" si="79"/>
        <v>0</v>
      </c>
      <c r="AZ569" s="5">
        <v>37080</v>
      </c>
      <c r="BA569" s="6">
        <f t="shared" si="80"/>
        <v>0</v>
      </c>
      <c r="BB569" s="3">
        <f>IF(OR(AM569="",AM569="No existe"),0,IF(AP569&lt;=VLOOKUP(AM569,Tabla!$C$5:$I$23,2,0),1,2))</f>
        <v>0</v>
      </c>
    </row>
    <row r="570" spans="1:54" ht="15.75" hidden="1">
      <c r="A570" s="13">
        <f t="shared" si="81"/>
        <v>565</v>
      </c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6"/>
      <c r="AC570" s="26"/>
      <c r="AD570" s="26"/>
      <c r="AE570" s="25"/>
      <c r="AF570" s="25"/>
      <c r="AG570" s="25"/>
      <c r="AH570" s="26"/>
      <c r="AI570" s="26"/>
      <c r="AJ570" s="26"/>
      <c r="AK570" s="27"/>
      <c r="AL570" s="27"/>
      <c r="AM570" s="24" t="str">
        <f>IF(AG570="","",IFERROR(VLOOKUP($AG570,Listas!$C$1:$D$1000,2,0),"No existe"))</f>
        <v/>
      </c>
      <c r="AN570" s="3">
        <f>IF(OR(AH570="",AI570=""),0,NETWORKDAYS.INTL(AH570,AI570,1,Listas!$A$2:$A$19)-1)</f>
        <v>0</v>
      </c>
      <c r="AO570" s="16" t="str">
        <f>IF(OR(AM570="",AM570="No existe"),"No",IF(AN570&gt;=VLOOKUP(AM570,Tabla!$C$5:$I$23,7,0),"Si","No"))</f>
        <v>No</v>
      </c>
      <c r="AP570" s="3">
        <f>IF(OR(AM570="",AM570="No existe"),0,IF(AN570=0,0,IF(AN570&gt;=VLOOKUP(AM570,Tabla!$C$5:$I$23,7,0),AN570-VLOOKUP(AM570,Tabla!$C$5:$I$23,7,0),0)+1))</f>
        <v>0</v>
      </c>
      <c r="AQ570" s="4">
        <f t="shared" si="73"/>
        <v>0</v>
      </c>
      <c r="AR570" s="4">
        <f t="shared" si="74"/>
        <v>0</v>
      </c>
      <c r="AS570" s="4">
        <f t="shared" si="75"/>
        <v>0</v>
      </c>
      <c r="AT570" s="4">
        <f t="shared" si="76"/>
        <v>0</v>
      </c>
      <c r="AU570" s="4">
        <f t="shared" si="77"/>
        <v>0</v>
      </c>
      <c r="AV570" s="4">
        <f t="shared" si="78"/>
        <v>0</v>
      </c>
      <c r="AW570" s="4"/>
      <c r="AX570" s="4"/>
      <c r="AY570" s="4">
        <f t="shared" si="79"/>
        <v>0</v>
      </c>
      <c r="AZ570" s="5">
        <v>37080</v>
      </c>
      <c r="BA570" s="6">
        <f t="shared" si="80"/>
        <v>0</v>
      </c>
      <c r="BB570" s="3">
        <f>IF(OR(AM570="",AM570="No existe"),0,IF(AP570&lt;=VLOOKUP(AM570,Tabla!$C$5:$I$23,2,0),1,2))</f>
        <v>0</v>
      </c>
    </row>
    <row r="571" spans="1:54" ht="15.75" hidden="1">
      <c r="A571" s="13">
        <f t="shared" si="81"/>
        <v>566</v>
      </c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6"/>
      <c r="AC571" s="26"/>
      <c r="AD571" s="26"/>
      <c r="AE571" s="25"/>
      <c r="AF571" s="25"/>
      <c r="AG571" s="25"/>
      <c r="AH571" s="26"/>
      <c r="AI571" s="26"/>
      <c r="AJ571" s="26"/>
      <c r="AK571" s="27"/>
      <c r="AL571" s="27"/>
      <c r="AM571" s="24" t="str">
        <f>IF(AG571="","",IFERROR(VLOOKUP($AG571,Listas!$C$1:$D$1000,2,0),"No existe"))</f>
        <v/>
      </c>
      <c r="AN571" s="3">
        <f>IF(OR(AH571="",AI571=""),0,NETWORKDAYS.INTL(AH571,AI571,1,Listas!$A$2:$A$19)-1)</f>
        <v>0</v>
      </c>
      <c r="AO571" s="16" t="str">
        <f>IF(OR(AM571="",AM571="No existe"),"No",IF(AN571&gt;=VLOOKUP(AM571,Tabla!$C$5:$I$23,7,0),"Si","No"))</f>
        <v>No</v>
      </c>
      <c r="AP571" s="3">
        <f>IF(OR(AM571="",AM571="No existe"),0,IF(AN571=0,0,IF(AN571&gt;=VLOOKUP(AM571,Tabla!$C$5:$I$23,7,0),AN571-VLOOKUP(AM571,Tabla!$C$5:$I$23,7,0),0)+1))</f>
        <v>0</v>
      </c>
      <c r="AQ571" s="4">
        <f t="shared" si="73"/>
        <v>0</v>
      </c>
      <c r="AR571" s="4">
        <f t="shared" si="74"/>
        <v>0</v>
      </c>
      <c r="AS571" s="4">
        <f t="shared" si="75"/>
        <v>0</v>
      </c>
      <c r="AT571" s="4">
        <f t="shared" si="76"/>
        <v>0</v>
      </c>
      <c r="AU571" s="4">
        <f t="shared" si="77"/>
        <v>0</v>
      </c>
      <c r="AV571" s="4">
        <f t="shared" si="78"/>
        <v>0</v>
      </c>
      <c r="AW571" s="4"/>
      <c r="AX571" s="4"/>
      <c r="AY571" s="4">
        <f t="shared" si="79"/>
        <v>0</v>
      </c>
      <c r="AZ571" s="5">
        <v>37080</v>
      </c>
      <c r="BA571" s="6">
        <f t="shared" si="80"/>
        <v>0</v>
      </c>
      <c r="BB571" s="3">
        <f>IF(OR(AM571="",AM571="No existe"),0,IF(AP571&lt;=VLOOKUP(AM571,Tabla!$C$5:$I$23,2,0),1,2))</f>
        <v>0</v>
      </c>
    </row>
    <row r="572" spans="1:54" ht="15.75" hidden="1">
      <c r="A572" s="13">
        <f t="shared" si="81"/>
        <v>567</v>
      </c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6"/>
      <c r="AC572" s="26"/>
      <c r="AD572" s="26"/>
      <c r="AE572" s="25"/>
      <c r="AF572" s="25"/>
      <c r="AG572" s="25"/>
      <c r="AH572" s="26"/>
      <c r="AI572" s="26"/>
      <c r="AJ572" s="26"/>
      <c r="AK572" s="27"/>
      <c r="AL572" s="27"/>
      <c r="AM572" s="24" t="str">
        <f>IF(AG572="","",IFERROR(VLOOKUP($AG572,Listas!$C$1:$D$1000,2,0),"No existe"))</f>
        <v/>
      </c>
      <c r="AN572" s="3">
        <f>IF(OR(AH572="",AI572=""),0,NETWORKDAYS.INTL(AH572,AI572,1,Listas!$A$2:$A$19)-1)</f>
        <v>0</v>
      </c>
      <c r="AO572" s="16" t="str">
        <f>IF(OR(AM572="",AM572="No existe"),"No",IF(AN572&gt;=VLOOKUP(AM572,Tabla!$C$5:$I$23,7,0),"Si","No"))</f>
        <v>No</v>
      </c>
      <c r="AP572" s="3">
        <f>IF(OR(AM572="",AM572="No existe"),0,IF(AN572=0,0,IF(AN572&gt;=VLOOKUP(AM572,Tabla!$C$5:$I$23,7,0),AN572-VLOOKUP(AM572,Tabla!$C$5:$I$23,7,0),0)+1))</f>
        <v>0</v>
      </c>
      <c r="AQ572" s="4">
        <f t="shared" si="73"/>
        <v>0</v>
      </c>
      <c r="AR572" s="4">
        <f t="shared" si="74"/>
        <v>0</v>
      </c>
      <c r="AS572" s="4">
        <f t="shared" si="75"/>
        <v>0</v>
      </c>
      <c r="AT572" s="4">
        <f t="shared" si="76"/>
        <v>0</v>
      </c>
      <c r="AU572" s="4">
        <f t="shared" si="77"/>
        <v>0</v>
      </c>
      <c r="AV572" s="4">
        <f t="shared" si="78"/>
        <v>0</v>
      </c>
      <c r="AW572" s="4"/>
      <c r="AX572" s="4"/>
      <c r="AY572" s="4">
        <f t="shared" si="79"/>
        <v>0</v>
      </c>
      <c r="AZ572" s="5">
        <v>37080</v>
      </c>
      <c r="BA572" s="6">
        <f t="shared" si="80"/>
        <v>0</v>
      </c>
      <c r="BB572" s="3">
        <f>IF(OR(AM572="",AM572="No existe"),0,IF(AP572&lt;=VLOOKUP(AM572,Tabla!$C$5:$I$23,2,0),1,2))</f>
        <v>0</v>
      </c>
    </row>
    <row r="573" spans="1:54" ht="15.75" hidden="1">
      <c r="A573" s="13">
        <f t="shared" si="81"/>
        <v>568</v>
      </c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6"/>
      <c r="AC573" s="26"/>
      <c r="AD573" s="26"/>
      <c r="AE573" s="25"/>
      <c r="AF573" s="25"/>
      <c r="AG573" s="25"/>
      <c r="AH573" s="26"/>
      <c r="AI573" s="26"/>
      <c r="AJ573" s="26"/>
      <c r="AK573" s="27"/>
      <c r="AL573" s="27"/>
      <c r="AM573" s="24" t="str">
        <f>IF(AG573="","",IFERROR(VLOOKUP($AG573,Listas!$C$1:$D$1000,2,0),"No existe"))</f>
        <v/>
      </c>
      <c r="AN573" s="3">
        <f>IF(OR(AH573="",AI573=""),0,NETWORKDAYS.INTL(AH573,AI573,1,Listas!$A$2:$A$19)-1)</f>
        <v>0</v>
      </c>
      <c r="AO573" s="16" t="str">
        <f>IF(OR(AM573="",AM573="No existe"),"No",IF(AN573&gt;=VLOOKUP(AM573,Tabla!$C$5:$I$23,7,0),"Si","No"))</f>
        <v>No</v>
      </c>
      <c r="AP573" s="3">
        <f>IF(OR(AM573="",AM573="No existe"),0,IF(AN573=0,0,IF(AN573&gt;=VLOOKUP(AM573,Tabla!$C$5:$I$23,7,0),AN573-VLOOKUP(AM573,Tabla!$C$5:$I$23,7,0),0)+1))</f>
        <v>0</v>
      </c>
      <c r="AQ573" s="4">
        <f t="shared" si="73"/>
        <v>0</v>
      </c>
      <c r="AR573" s="4">
        <f t="shared" si="74"/>
        <v>0</v>
      </c>
      <c r="AS573" s="4">
        <f t="shared" si="75"/>
        <v>0</v>
      </c>
      <c r="AT573" s="4">
        <f t="shared" si="76"/>
        <v>0</v>
      </c>
      <c r="AU573" s="4">
        <f t="shared" si="77"/>
        <v>0</v>
      </c>
      <c r="AV573" s="4">
        <f t="shared" si="78"/>
        <v>0</v>
      </c>
      <c r="AW573" s="4"/>
      <c r="AX573" s="4"/>
      <c r="AY573" s="4">
        <f t="shared" si="79"/>
        <v>0</v>
      </c>
      <c r="AZ573" s="5">
        <v>37080</v>
      </c>
      <c r="BA573" s="6">
        <f t="shared" si="80"/>
        <v>0</v>
      </c>
      <c r="BB573" s="3">
        <f>IF(OR(AM573="",AM573="No existe"),0,IF(AP573&lt;=VLOOKUP(AM573,Tabla!$C$5:$I$23,2,0),1,2))</f>
        <v>0</v>
      </c>
    </row>
    <row r="574" spans="1:54" ht="15.75" hidden="1">
      <c r="A574" s="13">
        <f t="shared" si="81"/>
        <v>569</v>
      </c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6"/>
      <c r="AC574" s="26"/>
      <c r="AD574" s="26"/>
      <c r="AE574" s="25"/>
      <c r="AF574" s="25"/>
      <c r="AG574" s="25"/>
      <c r="AH574" s="26"/>
      <c r="AI574" s="26"/>
      <c r="AJ574" s="26"/>
      <c r="AK574" s="27"/>
      <c r="AL574" s="27"/>
      <c r="AM574" s="24" t="str">
        <f>IF(AG574="","",IFERROR(VLOOKUP($AG574,Listas!$C$1:$D$1000,2,0),"No existe"))</f>
        <v/>
      </c>
      <c r="AN574" s="3">
        <f>IF(OR(AH574="",AI574=""),0,NETWORKDAYS.INTL(AH574,AI574,1,Listas!$A$2:$A$19)-1)</f>
        <v>0</v>
      </c>
      <c r="AO574" s="16" t="str">
        <f>IF(OR(AM574="",AM574="No existe"),"No",IF(AN574&gt;=VLOOKUP(AM574,Tabla!$C$5:$I$23,7,0),"Si","No"))</f>
        <v>No</v>
      </c>
      <c r="AP574" s="3">
        <f>IF(OR(AM574="",AM574="No existe"),0,IF(AN574=0,0,IF(AN574&gt;=VLOOKUP(AM574,Tabla!$C$5:$I$23,7,0),AN574-VLOOKUP(AM574,Tabla!$C$5:$I$23,7,0),0)+1))</f>
        <v>0</v>
      </c>
      <c r="AQ574" s="4">
        <f t="shared" si="73"/>
        <v>0</v>
      </c>
      <c r="AR574" s="4">
        <f t="shared" si="74"/>
        <v>0</v>
      </c>
      <c r="AS574" s="4">
        <f t="shared" si="75"/>
        <v>0</v>
      </c>
      <c r="AT574" s="4">
        <f t="shared" si="76"/>
        <v>0</v>
      </c>
      <c r="AU574" s="4">
        <f t="shared" si="77"/>
        <v>0</v>
      </c>
      <c r="AV574" s="4">
        <f t="shared" si="78"/>
        <v>0</v>
      </c>
      <c r="AW574" s="4"/>
      <c r="AX574" s="4"/>
      <c r="AY574" s="4">
        <f t="shared" si="79"/>
        <v>0</v>
      </c>
      <c r="AZ574" s="5">
        <v>37080</v>
      </c>
      <c r="BA574" s="6">
        <f t="shared" si="80"/>
        <v>0</v>
      </c>
      <c r="BB574" s="3">
        <f>IF(OR(AM574="",AM574="No existe"),0,IF(AP574&lt;=VLOOKUP(AM574,Tabla!$C$5:$I$23,2,0),1,2))</f>
        <v>0</v>
      </c>
    </row>
    <row r="575" spans="1:54" ht="15.75" hidden="1">
      <c r="A575" s="13">
        <f t="shared" si="81"/>
        <v>570</v>
      </c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6"/>
      <c r="AC575" s="26"/>
      <c r="AD575" s="26"/>
      <c r="AE575" s="25"/>
      <c r="AF575" s="25"/>
      <c r="AG575" s="25"/>
      <c r="AH575" s="26"/>
      <c r="AI575" s="26"/>
      <c r="AJ575" s="26"/>
      <c r="AK575" s="27"/>
      <c r="AL575" s="27"/>
      <c r="AM575" s="24" t="str">
        <f>IF(AG575="","",IFERROR(VLOOKUP($AG575,Listas!$C$1:$D$1000,2,0),"No existe"))</f>
        <v/>
      </c>
      <c r="AN575" s="3">
        <f>IF(OR(AH575="",AI575=""),0,NETWORKDAYS.INTL(AH575,AI575,1,Listas!$A$2:$A$19)-1)</f>
        <v>0</v>
      </c>
      <c r="AO575" s="16" t="str">
        <f>IF(OR(AM575="",AM575="No existe"),"No",IF(AN575&gt;=VLOOKUP(AM575,Tabla!$C$5:$I$23,7,0),"Si","No"))</f>
        <v>No</v>
      </c>
      <c r="AP575" s="3">
        <f>IF(OR(AM575="",AM575="No existe"),0,IF(AN575=0,0,IF(AN575&gt;=VLOOKUP(AM575,Tabla!$C$5:$I$23,7,0),AN575-VLOOKUP(AM575,Tabla!$C$5:$I$23,7,0),0)+1))</f>
        <v>0</v>
      </c>
      <c r="AQ575" s="4">
        <f t="shared" si="73"/>
        <v>0</v>
      </c>
      <c r="AR575" s="4">
        <f t="shared" si="74"/>
        <v>0</v>
      </c>
      <c r="AS575" s="4">
        <f t="shared" si="75"/>
        <v>0</v>
      </c>
      <c r="AT575" s="4">
        <f t="shared" si="76"/>
        <v>0</v>
      </c>
      <c r="AU575" s="4">
        <f t="shared" si="77"/>
        <v>0</v>
      </c>
      <c r="AV575" s="4">
        <f t="shared" si="78"/>
        <v>0</v>
      </c>
      <c r="AW575" s="4"/>
      <c r="AX575" s="4"/>
      <c r="AY575" s="4">
        <f t="shared" si="79"/>
        <v>0</v>
      </c>
      <c r="AZ575" s="5">
        <v>37080</v>
      </c>
      <c r="BA575" s="6">
        <f t="shared" si="80"/>
        <v>0</v>
      </c>
      <c r="BB575" s="3">
        <f>IF(OR(AM575="",AM575="No existe"),0,IF(AP575&lt;=VLOOKUP(AM575,Tabla!$C$5:$I$23,2,0),1,2))</f>
        <v>0</v>
      </c>
    </row>
    <row r="576" spans="1:54" ht="15.75" hidden="1">
      <c r="A576" s="13">
        <f t="shared" si="81"/>
        <v>571</v>
      </c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6"/>
      <c r="AC576" s="26"/>
      <c r="AD576" s="26"/>
      <c r="AE576" s="25"/>
      <c r="AF576" s="25"/>
      <c r="AG576" s="25"/>
      <c r="AH576" s="26"/>
      <c r="AI576" s="26"/>
      <c r="AJ576" s="26"/>
      <c r="AK576" s="27"/>
      <c r="AL576" s="27"/>
      <c r="AM576" s="24" t="str">
        <f>IF(AG576="","",IFERROR(VLOOKUP($AG576,Listas!$C$1:$D$1000,2,0),"No existe"))</f>
        <v/>
      </c>
      <c r="AN576" s="3">
        <f>IF(OR(AH576="",AI576=""),0,NETWORKDAYS.INTL(AH576,AI576,1,Listas!$A$2:$A$19)-1)</f>
        <v>0</v>
      </c>
      <c r="AO576" s="16" t="str">
        <f>IF(OR(AM576="",AM576="No existe"),"No",IF(AN576&gt;=VLOOKUP(AM576,Tabla!$C$5:$I$23,7,0),"Si","No"))</f>
        <v>No</v>
      </c>
      <c r="AP576" s="3">
        <f>IF(OR(AM576="",AM576="No existe"),0,IF(AN576=0,0,IF(AN576&gt;=VLOOKUP(AM576,Tabla!$C$5:$I$23,7,0),AN576-VLOOKUP(AM576,Tabla!$C$5:$I$23,7,0),0)+1))</f>
        <v>0</v>
      </c>
      <c r="AQ576" s="4">
        <f t="shared" si="73"/>
        <v>0</v>
      </c>
      <c r="AR576" s="4">
        <f t="shared" si="74"/>
        <v>0</v>
      </c>
      <c r="AS576" s="4">
        <f t="shared" si="75"/>
        <v>0</v>
      </c>
      <c r="AT576" s="4">
        <f t="shared" si="76"/>
        <v>0</v>
      </c>
      <c r="AU576" s="4">
        <f t="shared" si="77"/>
        <v>0</v>
      </c>
      <c r="AV576" s="4">
        <f t="shared" si="78"/>
        <v>0</v>
      </c>
      <c r="AW576" s="4"/>
      <c r="AX576" s="4"/>
      <c r="AY576" s="4">
        <f t="shared" si="79"/>
        <v>0</v>
      </c>
      <c r="AZ576" s="5">
        <v>37080</v>
      </c>
      <c r="BA576" s="6">
        <f t="shared" si="80"/>
        <v>0</v>
      </c>
      <c r="BB576" s="3">
        <f>IF(OR(AM576="",AM576="No existe"),0,IF(AP576&lt;=VLOOKUP(AM576,Tabla!$C$5:$I$23,2,0),1,2))</f>
        <v>0</v>
      </c>
    </row>
    <row r="577" spans="1:54" ht="15.75" hidden="1">
      <c r="A577" s="13">
        <f t="shared" si="81"/>
        <v>572</v>
      </c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6"/>
      <c r="AC577" s="26"/>
      <c r="AD577" s="26"/>
      <c r="AE577" s="25"/>
      <c r="AF577" s="25"/>
      <c r="AG577" s="25"/>
      <c r="AH577" s="26"/>
      <c r="AI577" s="26"/>
      <c r="AJ577" s="26"/>
      <c r="AK577" s="27"/>
      <c r="AL577" s="27"/>
      <c r="AM577" s="24" t="str">
        <f>IF(AG577="","",IFERROR(VLOOKUP($AG577,Listas!$C$1:$D$1000,2,0),"No existe"))</f>
        <v/>
      </c>
      <c r="AN577" s="3">
        <f>IF(OR(AH577="",AI577=""),0,NETWORKDAYS.INTL(AH577,AI577,1,Listas!$A$2:$A$19)-1)</f>
        <v>0</v>
      </c>
      <c r="AO577" s="16" t="str">
        <f>IF(OR(AM577="",AM577="No existe"),"No",IF(AN577&gt;=VLOOKUP(AM577,Tabla!$C$5:$I$23,7,0),"Si","No"))</f>
        <v>No</v>
      </c>
      <c r="AP577" s="3">
        <f>IF(OR(AM577="",AM577="No existe"),0,IF(AN577=0,0,IF(AN577&gt;=VLOOKUP(AM577,Tabla!$C$5:$I$23,7,0),AN577-VLOOKUP(AM577,Tabla!$C$5:$I$23,7,0),0)+1))</f>
        <v>0</v>
      </c>
      <c r="AQ577" s="4">
        <f t="shared" si="73"/>
        <v>0</v>
      </c>
      <c r="AR577" s="4">
        <f t="shared" si="74"/>
        <v>0</v>
      </c>
      <c r="AS577" s="4">
        <f t="shared" si="75"/>
        <v>0</v>
      </c>
      <c r="AT577" s="4">
        <f t="shared" si="76"/>
        <v>0</v>
      </c>
      <c r="AU577" s="4">
        <f t="shared" si="77"/>
        <v>0</v>
      </c>
      <c r="AV577" s="4">
        <f t="shared" si="78"/>
        <v>0</v>
      </c>
      <c r="AW577" s="4"/>
      <c r="AX577" s="4"/>
      <c r="AY577" s="4">
        <f t="shared" si="79"/>
        <v>0</v>
      </c>
      <c r="AZ577" s="5">
        <v>37080</v>
      </c>
      <c r="BA577" s="6">
        <f t="shared" si="80"/>
        <v>0</v>
      </c>
      <c r="BB577" s="3">
        <f>IF(OR(AM577="",AM577="No existe"),0,IF(AP577&lt;=VLOOKUP(AM577,Tabla!$C$5:$I$23,2,0),1,2))</f>
        <v>0</v>
      </c>
    </row>
    <row r="578" spans="1:54" ht="15.75" hidden="1">
      <c r="A578" s="13">
        <f t="shared" si="81"/>
        <v>573</v>
      </c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6"/>
      <c r="AC578" s="26"/>
      <c r="AD578" s="26"/>
      <c r="AE578" s="25"/>
      <c r="AF578" s="25"/>
      <c r="AG578" s="25"/>
      <c r="AH578" s="26"/>
      <c r="AI578" s="26"/>
      <c r="AJ578" s="26"/>
      <c r="AK578" s="27"/>
      <c r="AL578" s="27"/>
      <c r="AM578" s="24" t="str">
        <f>IF(AG578="","",IFERROR(VLOOKUP($AG578,Listas!$C$1:$D$1000,2,0),"No existe"))</f>
        <v/>
      </c>
      <c r="AN578" s="3">
        <f>IF(OR(AH578="",AI578=""),0,NETWORKDAYS.INTL(AH578,AI578,1,Listas!$A$2:$A$19)-1)</f>
        <v>0</v>
      </c>
      <c r="AO578" s="16" t="str">
        <f>IF(OR(AM578="",AM578="No existe"),"No",IF(AN578&gt;=VLOOKUP(AM578,Tabla!$C$5:$I$23,7,0),"Si","No"))</f>
        <v>No</v>
      </c>
      <c r="AP578" s="3">
        <f>IF(OR(AM578="",AM578="No existe"),0,IF(AN578=0,0,IF(AN578&gt;=VLOOKUP(AM578,Tabla!$C$5:$I$23,7,0),AN578-VLOOKUP(AM578,Tabla!$C$5:$I$23,7,0),0)+1))</f>
        <v>0</v>
      </c>
      <c r="AQ578" s="4">
        <f t="shared" si="73"/>
        <v>0</v>
      </c>
      <c r="AR578" s="4">
        <f t="shared" si="74"/>
        <v>0</v>
      </c>
      <c r="AS578" s="4">
        <f t="shared" si="75"/>
        <v>0</v>
      </c>
      <c r="AT578" s="4">
        <f t="shared" si="76"/>
        <v>0</v>
      </c>
      <c r="AU578" s="4">
        <f t="shared" si="77"/>
        <v>0</v>
      </c>
      <c r="AV578" s="4">
        <f t="shared" si="78"/>
        <v>0</v>
      </c>
      <c r="AW578" s="4"/>
      <c r="AX578" s="4"/>
      <c r="AY578" s="4">
        <f t="shared" si="79"/>
        <v>0</v>
      </c>
      <c r="AZ578" s="5">
        <v>37080</v>
      </c>
      <c r="BA578" s="6">
        <f t="shared" si="80"/>
        <v>0</v>
      </c>
      <c r="BB578" s="3">
        <f>IF(OR(AM578="",AM578="No existe"),0,IF(AP578&lt;=VLOOKUP(AM578,Tabla!$C$5:$I$23,2,0),1,2))</f>
        <v>0</v>
      </c>
    </row>
    <row r="579" spans="1:54" ht="15.75" hidden="1">
      <c r="A579" s="13">
        <f t="shared" si="81"/>
        <v>574</v>
      </c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6"/>
      <c r="AC579" s="26"/>
      <c r="AD579" s="26"/>
      <c r="AE579" s="25"/>
      <c r="AF579" s="25"/>
      <c r="AG579" s="25"/>
      <c r="AH579" s="26"/>
      <c r="AI579" s="26"/>
      <c r="AJ579" s="26"/>
      <c r="AK579" s="27"/>
      <c r="AL579" s="27"/>
      <c r="AM579" s="24" t="str">
        <f>IF(AG579="","",IFERROR(VLOOKUP($AG579,Listas!$C$1:$D$1000,2,0),"No existe"))</f>
        <v/>
      </c>
      <c r="AN579" s="3">
        <f>IF(OR(AH579="",AI579=""),0,NETWORKDAYS.INTL(AH579,AI579,1,Listas!$A$2:$A$19)-1)</f>
        <v>0</v>
      </c>
      <c r="AO579" s="16" t="str">
        <f>IF(OR(AM579="",AM579="No existe"),"No",IF(AN579&gt;=VLOOKUP(AM579,Tabla!$C$5:$I$23,7,0),"Si","No"))</f>
        <v>No</v>
      </c>
      <c r="AP579" s="3">
        <f>IF(OR(AM579="",AM579="No existe"),0,IF(AN579=0,0,IF(AN579&gt;=VLOOKUP(AM579,Tabla!$C$5:$I$23,7,0),AN579-VLOOKUP(AM579,Tabla!$C$5:$I$23,7,0),0)+1))</f>
        <v>0</v>
      </c>
      <c r="AQ579" s="4">
        <f t="shared" si="73"/>
        <v>0</v>
      </c>
      <c r="AR579" s="4">
        <f t="shared" si="74"/>
        <v>0</v>
      </c>
      <c r="AS579" s="4">
        <f t="shared" si="75"/>
        <v>0</v>
      </c>
      <c r="AT579" s="4">
        <f t="shared" si="76"/>
        <v>0</v>
      </c>
      <c r="AU579" s="4">
        <f t="shared" si="77"/>
        <v>0</v>
      </c>
      <c r="AV579" s="4">
        <f t="shared" si="78"/>
        <v>0</v>
      </c>
      <c r="AW579" s="4"/>
      <c r="AX579" s="4"/>
      <c r="AY579" s="4">
        <f t="shared" si="79"/>
        <v>0</v>
      </c>
      <c r="AZ579" s="5">
        <v>37080</v>
      </c>
      <c r="BA579" s="6">
        <f t="shared" si="80"/>
        <v>0</v>
      </c>
      <c r="BB579" s="3">
        <f>IF(OR(AM579="",AM579="No existe"),0,IF(AP579&lt;=VLOOKUP(AM579,Tabla!$C$5:$I$23,2,0),1,2))</f>
        <v>0</v>
      </c>
    </row>
    <row r="580" spans="1:54" ht="15.75" hidden="1">
      <c r="A580" s="13">
        <f t="shared" si="81"/>
        <v>575</v>
      </c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6"/>
      <c r="AC580" s="26"/>
      <c r="AD580" s="26"/>
      <c r="AE580" s="25"/>
      <c r="AF580" s="25"/>
      <c r="AG580" s="25"/>
      <c r="AH580" s="26"/>
      <c r="AI580" s="26"/>
      <c r="AJ580" s="26"/>
      <c r="AK580" s="27"/>
      <c r="AL580" s="27"/>
      <c r="AM580" s="24" t="str">
        <f>IF(AG580="","",IFERROR(VLOOKUP($AG580,Listas!$C$1:$D$1000,2,0),"No existe"))</f>
        <v/>
      </c>
      <c r="AN580" s="3">
        <f>IF(OR(AH580="",AI580=""),0,NETWORKDAYS.INTL(AH580,AI580,1,Listas!$A$2:$A$19)-1)</f>
        <v>0</v>
      </c>
      <c r="AO580" s="16" t="str">
        <f>IF(OR(AM580="",AM580="No existe"),"No",IF(AN580&gt;=VLOOKUP(AM580,Tabla!$C$5:$I$23,7,0),"Si","No"))</f>
        <v>No</v>
      </c>
      <c r="AP580" s="3">
        <f>IF(OR(AM580="",AM580="No existe"),0,IF(AN580=0,0,IF(AN580&gt;=VLOOKUP(AM580,Tabla!$C$5:$I$23,7,0),AN580-VLOOKUP(AM580,Tabla!$C$5:$I$23,7,0),0)+1))</f>
        <v>0</v>
      </c>
      <c r="AQ580" s="4">
        <f t="shared" si="73"/>
        <v>0</v>
      </c>
      <c r="AR580" s="4">
        <f t="shared" si="74"/>
        <v>0</v>
      </c>
      <c r="AS580" s="4">
        <f t="shared" si="75"/>
        <v>0</v>
      </c>
      <c r="AT580" s="4">
        <f t="shared" si="76"/>
        <v>0</v>
      </c>
      <c r="AU580" s="4">
        <f t="shared" si="77"/>
        <v>0</v>
      </c>
      <c r="AV580" s="4">
        <f t="shared" si="78"/>
        <v>0</v>
      </c>
      <c r="AW580" s="4"/>
      <c r="AX580" s="4"/>
      <c r="AY580" s="4">
        <f t="shared" si="79"/>
        <v>0</v>
      </c>
      <c r="AZ580" s="5">
        <v>37080</v>
      </c>
      <c r="BA580" s="6">
        <f t="shared" si="80"/>
        <v>0</v>
      </c>
      <c r="BB580" s="3">
        <f>IF(OR(AM580="",AM580="No existe"),0,IF(AP580&lt;=VLOOKUP(AM580,Tabla!$C$5:$I$23,2,0),1,2))</f>
        <v>0</v>
      </c>
    </row>
    <row r="581" spans="1:54" ht="15.75" hidden="1">
      <c r="A581" s="13">
        <f t="shared" si="81"/>
        <v>576</v>
      </c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6"/>
      <c r="AC581" s="26"/>
      <c r="AD581" s="26"/>
      <c r="AE581" s="25"/>
      <c r="AF581" s="25"/>
      <c r="AG581" s="25"/>
      <c r="AH581" s="26"/>
      <c r="AI581" s="26"/>
      <c r="AJ581" s="26"/>
      <c r="AK581" s="27"/>
      <c r="AL581" s="27"/>
      <c r="AM581" s="24" t="str">
        <f>IF(AG581="","",IFERROR(VLOOKUP($AG581,Listas!$C$1:$D$1000,2,0),"No existe"))</f>
        <v/>
      </c>
      <c r="AN581" s="3">
        <f>IF(OR(AH581="",AI581=""),0,NETWORKDAYS.INTL(AH581,AI581,1,Listas!$A$2:$A$19)-1)</f>
        <v>0</v>
      </c>
      <c r="AO581" s="16" t="str">
        <f>IF(OR(AM581="",AM581="No existe"),"No",IF(AN581&gt;=VLOOKUP(AM581,Tabla!$C$5:$I$23,7,0),"Si","No"))</f>
        <v>No</v>
      </c>
      <c r="AP581" s="3">
        <f>IF(OR(AM581="",AM581="No existe"),0,IF(AN581=0,0,IF(AN581&gt;=VLOOKUP(AM581,Tabla!$C$5:$I$23,7,0),AN581-VLOOKUP(AM581,Tabla!$C$5:$I$23,7,0),0)+1))</f>
        <v>0</v>
      </c>
      <c r="AQ581" s="4">
        <f t="shared" si="73"/>
        <v>0</v>
      </c>
      <c r="AR581" s="4">
        <f t="shared" si="74"/>
        <v>0</v>
      </c>
      <c r="AS581" s="4">
        <f t="shared" si="75"/>
        <v>0</v>
      </c>
      <c r="AT581" s="4">
        <f t="shared" si="76"/>
        <v>0</v>
      </c>
      <c r="AU581" s="4">
        <f t="shared" si="77"/>
        <v>0</v>
      </c>
      <c r="AV581" s="4">
        <f t="shared" si="78"/>
        <v>0</v>
      </c>
      <c r="AW581" s="4"/>
      <c r="AX581" s="4"/>
      <c r="AY581" s="4">
        <f t="shared" si="79"/>
        <v>0</v>
      </c>
      <c r="AZ581" s="5">
        <v>37080</v>
      </c>
      <c r="BA581" s="6">
        <f t="shared" si="80"/>
        <v>0</v>
      </c>
      <c r="BB581" s="3">
        <f>IF(OR(AM581="",AM581="No existe"),0,IF(AP581&lt;=VLOOKUP(AM581,Tabla!$C$5:$I$23,2,0),1,2))</f>
        <v>0</v>
      </c>
    </row>
    <row r="582" spans="1:54" ht="15.75" hidden="1">
      <c r="A582" s="13">
        <f t="shared" si="81"/>
        <v>577</v>
      </c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6"/>
      <c r="AC582" s="26"/>
      <c r="AD582" s="26"/>
      <c r="AE582" s="25"/>
      <c r="AF582" s="25"/>
      <c r="AG582" s="25"/>
      <c r="AH582" s="26"/>
      <c r="AI582" s="26"/>
      <c r="AJ582" s="26"/>
      <c r="AK582" s="27"/>
      <c r="AL582" s="27"/>
      <c r="AM582" s="24" t="str">
        <f>IF(AG582="","",IFERROR(VLOOKUP($AG582,Listas!$C$1:$D$1000,2,0),"No existe"))</f>
        <v/>
      </c>
      <c r="AN582" s="3">
        <f>IF(OR(AH582="",AI582=""),0,NETWORKDAYS.INTL(AH582,AI582,1,Listas!$A$2:$A$19)-1)</f>
        <v>0</v>
      </c>
      <c r="AO582" s="16" t="str">
        <f>IF(OR(AM582="",AM582="No existe"),"No",IF(AN582&gt;=VLOOKUP(AM582,Tabla!$C$5:$I$23,7,0),"Si","No"))</f>
        <v>No</v>
      </c>
      <c r="AP582" s="3">
        <f>IF(OR(AM582="",AM582="No existe"),0,IF(AN582=0,0,IF(AN582&gt;=VLOOKUP(AM582,Tabla!$C$5:$I$23,7,0),AN582-VLOOKUP(AM582,Tabla!$C$5:$I$23,7,0),0)+1))</f>
        <v>0</v>
      </c>
      <c r="AQ582" s="4">
        <f t="shared" si="73"/>
        <v>0</v>
      </c>
      <c r="AR582" s="4">
        <f t="shared" si="74"/>
        <v>0</v>
      </c>
      <c r="AS582" s="4">
        <f t="shared" si="75"/>
        <v>0</v>
      </c>
      <c r="AT582" s="4">
        <f t="shared" si="76"/>
        <v>0</v>
      </c>
      <c r="AU582" s="4">
        <f t="shared" si="77"/>
        <v>0</v>
      </c>
      <c r="AV582" s="4">
        <f t="shared" si="78"/>
        <v>0</v>
      </c>
      <c r="AW582" s="4"/>
      <c r="AX582" s="4"/>
      <c r="AY582" s="4">
        <f t="shared" si="79"/>
        <v>0</v>
      </c>
      <c r="AZ582" s="5">
        <v>37080</v>
      </c>
      <c r="BA582" s="6">
        <f t="shared" si="80"/>
        <v>0</v>
      </c>
      <c r="BB582" s="3">
        <f>IF(OR(AM582="",AM582="No existe"),0,IF(AP582&lt;=VLOOKUP(AM582,Tabla!$C$5:$I$23,2,0),1,2))</f>
        <v>0</v>
      </c>
    </row>
    <row r="583" spans="1:54" ht="15.75" hidden="1">
      <c r="A583" s="13">
        <f t="shared" si="81"/>
        <v>578</v>
      </c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6"/>
      <c r="AC583" s="26"/>
      <c r="AD583" s="26"/>
      <c r="AE583" s="25"/>
      <c r="AF583" s="25"/>
      <c r="AG583" s="25"/>
      <c r="AH583" s="26"/>
      <c r="AI583" s="26"/>
      <c r="AJ583" s="26"/>
      <c r="AK583" s="27"/>
      <c r="AL583" s="27"/>
      <c r="AM583" s="24" t="str">
        <f>IF(AG583="","",IFERROR(VLOOKUP($AG583,Listas!$C$1:$D$1000,2,0),"No existe"))</f>
        <v/>
      </c>
      <c r="AN583" s="3">
        <f>IF(OR(AH583="",AI583=""),0,NETWORKDAYS.INTL(AH583,AI583,1,Listas!$A$2:$A$19)-1)</f>
        <v>0</v>
      </c>
      <c r="AO583" s="16" t="str">
        <f>IF(OR(AM583="",AM583="No existe"),"No",IF(AN583&gt;=VLOOKUP(AM583,Tabla!$C$5:$I$23,7,0),"Si","No"))</f>
        <v>No</v>
      </c>
      <c r="AP583" s="3">
        <f>IF(OR(AM583="",AM583="No existe"),0,IF(AN583=0,0,IF(AN583&gt;=VLOOKUP(AM583,Tabla!$C$5:$I$23,7,0),AN583-VLOOKUP(AM583,Tabla!$C$5:$I$23,7,0),0)+1))</f>
        <v>0</v>
      </c>
      <c r="AQ583" s="4">
        <f t="shared" ref="AQ583:AQ646" si="82">IF(AND(AM583="Liquidación del credito",AP583&gt;=1,AP583&lt;2),0.2%,IF(AND(AM583="Liquidación del credito",AP583&gt;=2),0.5%,0))</f>
        <v>0</v>
      </c>
      <c r="AR583" s="4">
        <f t="shared" ref="AR583:AR646" si="83">IF(AND(AM583="Genérica",AP583&gt;=3,AP583&lt;7),2%,IF(AND(AM583="Genérica",AP583&gt;=7),5%,0))</f>
        <v>0</v>
      </c>
      <c r="AS583" s="4">
        <f t="shared" ref="AS583:AS646" si="84">IF(AND(AM583="Sentencia",AP583&gt;=2,AP583&lt;=5),3%,IF(AND(AM583="Sentencia",AP583&gt;=6),6%,0))</f>
        <v>0</v>
      </c>
      <c r="AT583" s="4">
        <f t="shared" ref="AT583:AT646" si="85">IF(OR(AK583="SI",AK583=""),0,IF(AND(AK583="NO",OR(AG583="EXCEPCIONES DE FONDO O MERITO",AG583="PRESENTACION DE RECURSO DE APELACION CONTRA SENTENCIA",AG583="CONTESTACION DE LA DEMANDA",AG583="PRESENTACION DE EXCEPCIONES PREVIAS"),$AK$4=1),20%,IF(AND(AK583="NO",OR(AG583="EXCEPCIONES DE FONDO O MERITO",AG583="PRESENTACION DE RECURSO DE APELACION CONTRA SENTENCIA",AG583="CONTESTACION DE LA DEMANDA",AG583="PRESENTACION DE EXCEPCIONES PREVIAS"),$AK$4&gt;1),30%,0)))</f>
        <v>0</v>
      </c>
      <c r="AU583" s="4">
        <f t="shared" ref="AU583:AU646" si="86">IF(OR(AK583="SI",AK583=""),0,IF(AND(AK583="NO",(IFERROR(SEARCH("AUDIENCIA",AG583,1),0))&gt;0,$AK$4=1),5%,IF(AND(AK583="NO",(IFERROR(SEARCH("AUDIENCIA",AG583,1),0))&gt;0,$AK$4&gt;1),10%,0)))</f>
        <v>0</v>
      </c>
      <c r="AV583" s="4">
        <f t="shared" ref="AV583:AV646" si="87">IF(OR(AK583="SI",AK583=""),0,IF(AND(AK583="NO",AG583="PRESENTACION DE LA DEMANDA DE RECONVENCION"),2%,0))</f>
        <v>0</v>
      </c>
      <c r="AW583" s="4"/>
      <c r="AX583" s="4"/>
      <c r="AY583" s="4">
        <f t="shared" ref="AY583:AY646" si="88">SUM(AQ583:AX583)</f>
        <v>0</v>
      </c>
      <c r="AZ583" s="5">
        <v>37080</v>
      </c>
      <c r="BA583" s="6">
        <f t="shared" ref="BA583:BA646" si="89">ROUND(AY583*AZ583,0)</f>
        <v>0</v>
      </c>
      <c r="BB583" s="3">
        <f>IF(OR(AM583="",AM583="No existe"),0,IF(AP583&lt;=VLOOKUP(AM583,Tabla!$C$5:$I$23,2,0),1,2))</f>
        <v>0</v>
      </c>
    </row>
    <row r="584" spans="1:54" ht="15.75" hidden="1">
      <c r="A584" s="13">
        <f t="shared" ref="A584:A647" si="90">+A583+1</f>
        <v>579</v>
      </c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6"/>
      <c r="AC584" s="26"/>
      <c r="AD584" s="26"/>
      <c r="AE584" s="25"/>
      <c r="AF584" s="25"/>
      <c r="AG584" s="25"/>
      <c r="AH584" s="26"/>
      <c r="AI584" s="26"/>
      <c r="AJ584" s="26"/>
      <c r="AK584" s="27"/>
      <c r="AL584" s="27"/>
      <c r="AM584" s="24" t="str">
        <f>IF(AG584="","",IFERROR(VLOOKUP($AG584,Listas!$C$1:$D$1000,2,0),"No existe"))</f>
        <v/>
      </c>
      <c r="AN584" s="3">
        <f>IF(OR(AH584="",AI584=""),0,NETWORKDAYS.INTL(AH584,AI584,1,Listas!$A$2:$A$19)-1)</f>
        <v>0</v>
      </c>
      <c r="AO584" s="16" t="str">
        <f>IF(OR(AM584="",AM584="No existe"),"No",IF(AN584&gt;=VLOOKUP(AM584,Tabla!$C$5:$I$23,7,0),"Si","No"))</f>
        <v>No</v>
      </c>
      <c r="AP584" s="3">
        <f>IF(OR(AM584="",AM584="No existe"),0,IF(AN584=0,0,IF(AN584&gt;=VLOOKUP(AM584,Tabla!$C$5:$I$23,7,0),AN584-VLOOKUP(AM584,Tabla!$C$5:$I$23,7,0),0)+1))</f>
        <v>0</v>
      </c>
      <c r="AQ584" s="4">
        <f t="shared" si="82"/>
        <v>0</v>
      </c>
      <c r="AR584" s="4">
        <f t="shared" si="83"/>
        <v>0</v>
      </c>
      <c r="AS584" s="4">
        <f t="shared" si="84"/>
        <v>0</v>
      </c>
      <c r="AT584" s="4">
        <f t="shared" si="85"/>
        <v>0</v>
      </c>
      <c r="AU584" s="4">
        <f t="shared" si="86"/>
        <v>0</v>
      </c>
      <c r="AV584" s="4">
        <f t="shared" si="87"/>
        <v>0</v>
      </c>
      <c r="AW584" s="4"/>
      <c r="AX584" s="4"/>
      <c r="AY584" s="4">
        <f t="shared" si="88"/>
        <v>0</v>
      </c>
      <c r="AZ584" s="5">
        <v>37080</v>
      </c>
      <c r="BA584" s="6">
        <f t="shared" si="89"/>
        <v>0</v>
      </c>
      <c r="BB584" s="3">
        <f>IF(OR(AM584="",AM584="No existe"),0,IF(AP584&lt;=VLOOKUP(AM584,Tabla!$C$5:$I$23,2,0),1,2))</f>
        <v>0</v>
      </c>
    </row>
    <row r="585" spans="1:54" ht="15.75" hidden="1">
      <c r="A585" s="13">
        <f t="shared" si="90"/>
        <v>580</v>
      </c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6"/>
      <c r="AC585" s="26"/>
      <c r="AD585" s="26"/>
      <c r="AE585" s="25"/>
      <c r="AF585" s="25"/>
      <c r="AG585" s="25"/>
      <c r="AH585" s="26"/>
      <c r="AI585" s="26"/>
      <c r="AJ585" s="26"/>
      <c r="AK585" s="27"/>
      <c r="AL585" s="27"/>
      <c r="AM585" s="24" t="str">
        <f>IF(AG585="","",IFERROR(VLOOKUP($AG585,Listas!$C$1:$D$1000,2,0),"No existe"))</f>
        <v/>
      </c>
      <c r="AN585" s="3">
        <f>IF(OR(AH585="",AI585=""),0,NETWORKDAYS.INTL(AH585,AI585,1,Listas!$A$2:$A$19)-1)</f>
        <v>0</v>
      </c>
      <c r="AO585" s="16" t="str">
        <f>IF(OR(AM585="",AM585="No existe"),"No",IF(AN585&gt;=VLOOKUP(AM585,Tabla!$C$5:$I$23,7,0),"Si","No"))</f>
        <v>No</v>
      </c>
      <c r="AP585" s="3">
        <f>IF(OR(AM585="",AM585="No existe"),0,IF(AN585=0,0,IF(AN585&gt;=VLOOKUP(AM585,Tabla!$C$5:$I$23,7,0),AN585-VLOOKUP(AM585,Tabla!$C$5:$I$23,7,0),0)+1))</f>
        <v>0</v>
      </c>
      <c r="AQ585" s="4">
        <f t="shared" si="82"/>
        <v>0</v>
      </c>
      <c r="AR585" s="4">
        <f t="shared" si="83"/>
        <v>0</v>
      </c>
      <c r="AS585" s="4">
        <f t="shared" si="84"/>
        <v>0</v>
      </c>
      <c r="AT585" s="4">
        <f t="shared" si="85"/>
        <v>0</v>
      </c>
      <c r="AU585" s="4">
        <f t="shared" si="86"/>
        <v>0</v>
      </c>
      <c r="AV585" s="4">
        <f t="shared" si="87"/>
        <v>0</v>
      </c>
      <c r="AW585" s="4"/>
      <c r="AX585" s="4"/>
      <c r="AY585" s="4">
        <f t="shared" si="88"/>
        <v>0</v>
      </c>
      <c r="AZ585" s="5">
        <v>37080</v>
      </c>
      <c r="BA585" s="6">
        <f t="shared" si="89"/>
        <v>0</v>
      </c>
      <c r="BB585" s="3">
        <f>IF(OR(AM585="",AM585="No existe"),0,IF(AP585&lt;=VLOOKUP(AM585,Tabla!$C$5:$I$23,2,0),1,2))</f>
        <v>0</v>
      </c>
    </row>
    <row r="586" spans="1:54" ht="15.75" hidden="1">
      <c r="A586" s="13">
        <f t="shared" si="90"/>
        <v>581</v>
      </c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6"/>
      <c r="AC586" s="26"/>
      <c r="AD586" s="26"/>
      <c r="AE586" s="25"/>
      <c r="AF586" s="25"/>
      <c r="AG586" s="25"/>
      <c r="AH586" s="26"/>
      <c r="AI586" s="26"/>
      <c r="AJ586" s="26"/>
      <c r="AK586" s="27"/>
      <c r="AL586" s="27"/>
      <c r="AM586" s="24" t="str">
        <f>IF(AG586="","",IFERROR(VLOOKUP($AG586,Listas!$C$1:$D$1000,2,0),"No existe"))</f>
        <v/>
      </c>
      <c r="AN586" s="3">
        <f>IF(OR(AH586="",AI586=""),0,NETWORKDAYS.INTL(AH586,AI586,1,Listas!$A$2:$A$19)-1)</f>
        <v>0</v>
      </c>
      <c r="AO586" s="16" t="str">
        <f>IF(OR(AM586="",AM586="No existe"),"No",IF(AN586&gt;=VLOOKUP(AM586,Tabla!$C$5:$I$23,7,0),"Si","No"))</f>
        <v>No</v>
      </c>
      <c r="AP586" s="3">
        <f>IF(OR(AM586="",AM586="No existe"),0,IF(AN586=0,0,IF(AN586&gt;=VLOOKUP(AM586,Tabla!$C$5:$I$23,7,0),AN586-VLOOKUP(AM586,Tabla!$C$5:$I$23,7,0),0)+1))</f>
        <v>0</v>
      </c>
      <c r="AQ586" s="4">
        <f t="shared" si="82"/>
        <v>0</v>
      </c>
      <c r="AR586" s="4">
        <f t="shared" si="83"/>
        <v>0</v>
      </c>
      <c r="AS586" s="4">
        <f t="shared" si="84"/>
        <v>0</v>
      </c>
      <c r="AT586" s="4">
        <f t="shared" si="85"/>
        <v>0</v>
      </c>
      <c r="AU586" s="4">
        <f t="shared" si="86"/>
        <v>0</v>
      </c>
      <c r="AV586" s="4">
        <f t="shared" si="87"/>
        <v>0</v>
      </c>
      <c r="AW586" s="4"/>
      <c r="AX586" s="4"/>
      <c r="AY586" s="4">
        <f t="shared" si="88"/>
        <v>0</v>
      </c>
      <c r="AZ586" s="5">
        <v>37080</v>
      </c>
      <c r="BA586" s="6">
        <f t="shared" si="89"/>
        <v>0</v>
      </c>
      <c r="BB586" s="3">
        <f>IF(OR(AM586="",AM586="No existe"),0,IF(AP586&lt;=VLOOKUP(AM586,Tabla!$C$5:$I$23,2,0),1,2))</f>
        <v>0</v>
      </c>
    </row>
    <row r="587" spans="1:54" ht="15.75" hidden="1">
      <c r="A587" s="13">
        <f t="shared" si="90"/>
        <v>582</v>
      </c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6"/>
      <c r="AC587" s="26"/>
      <c r="AD587" s="26"/>
      <c r="AE587" s="25"/>
      <c r="AF587" s="25"/>
      <c r="AG587" s="25"/>
      <c r="AH587" s="26"/>
      <c r="AI587" s="26"/>
      <c r="AJ587" s="26"/>
      <c r="AK587" s="27"/>
      <c r="AL587" s="27"/>
      <c r="AM587" s="24" t="str">
        <f>IF(AG587="","",IFERROR(VLOOKUP($AG587,Listas!$C$1:$D$1000,2,0),"No existe"))</f>
        <v/>
      </c>
      <c r="AN587" s="3">
        <f>IF(OR(AH587="",AI587=""),0,NETWORKDAYS.INTL(AH587,AI587,1,Listas!$A$2:$A$19)-1)</f>
        <v>0</v>
      </c>
      <c r="AO587" s="16" t="str">
        <f>IF(OR(AM587="",AM587="No existe"),"No",IF(AN587&gt;=VLOOKUP(AM587,Tabla!$C$5:$I$23,7,0),"Si","No"))</f>
        <v>No</v>
      </c>
      <c r="AP587" s="3">
        <f>IF(OR(AM587="",AM587="No existe"),0,IF(AN587=0,0,IF(AN587&gt;=VLOOKUP(AM587,Tabla!$C$5:$I$23,7,0),AN587-VLOOKUP(AM587,Tabla!$C$5:$I$23,7,0),0)+1))</f>
        <v>0</v>
      </c>
      <c r="AQ587" s="4">
        <f t="shared" si="82"/>
        <v>0</v>
      </c>
      <c r="AR587" s="4">
        <f t="shared" si="83"/>
        <v>0</v>
      </c>
      <c r="AS587" s="4">
        <f t="shared" si="84"/>
        <v>0</v>
      </c>
      <c r="AT587" s="4">
        <f t="shared" si="85"/>
        <v>0</v>
      </c>
      <c r="AU587" s="4">
        <f t="shared" si="86"/>
        <v>0</v>
      </c>
      <c r="AV587" s="4">
        <f t="shared" si="87"/>
        <v>0</v>
      </c>
      <c r="AW587" s="4"/>
      <c r="AX587" s="4"/>
      <c r="AY587" s="4">
        <f t="shared" si="88"/>
        <v>0</v>
      </c>
      <c r="AZ587" s="5">
        <v>37080</v>
      </c>
      <c r="BA587" s="6">
        <f t="shared" si="89"/>
        <v>0</v>
      </c>
      <c r="BB587" s="3">
        <f>IF(OR(AM587="",AM587="No existe"),0,IF(AP587&lt;=VLOOKUP(AM587,Tabla!$C$5:$I$23,2,0),1,2))</f>
        <v>0</v>
      </c>
    </row>
    <row r="588" spans="1:54" ht="15.75" hidden="1">
      <c r="A588" s="13">
        <f t="shared" si="90"/>
        <v>583</v>
      </c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6"/>
      <c r="AC588" s="26"/>
      <c r="AD588" s="26"/>
      <c r="AE588" s="25"/>
      <c r="AF588" s="25"/>
      <c r="AG588" s="25"/>
      <c r="AH588" s="26"/>
      <c r="AI588" s="26"/>
      <c r="AJ588" s="26"/>
      <c r="AK588" s="27"/>
      <c r="AL588" s="27"/>
      <c r="AM588" s="24" t="str">
        <f>IF(AG588="","",IFERROR(VLOOKUP($AG588,Listas!$C$1:$D$1000,2,0),"No existe"))</f>
        <v/>
      </c>
      <c r="AN588" s="3">
        <f>IF(OR(AH588="",AI588=""),0,NETWORKDAYS.INTL(AH588,AI588,1,Listas!$A$2:$A$19)-1)</f>
        <v>0</v>
      </c>
      <c r="AO588" s="16" t="str">
        <f>IF(OR(AM588="",AM588="No existe"),"No",IF(AN588&gt;=VLOOKUP(AM588,Tabla!$C$5:$I$23,7,0),"Si","No"))</f>
        <v>No</v>
      </c>
      <c r="AP588" s="3">
        <f>IF(OR(AM588="",AM588="No existe"),0,IF(AN588=0,0,IF(AN588&gt;=VLOOKUP(AM588,Tabla!$C$5:$I$23,7,0),AN588-VLOOKUP(AM588,Tabla!$C$5:$I$23,7,0),0)+1))</f>
        <v>0</v>
      </c>
      <c r="AQ588" s="4">
        <f t="shared" si="82"/>
        <v>0</v>
      </c>
      <c r="AR588" s="4">
        <f t="shared" si="83"/>
        <v>0</v>
      </c>
      <c r="AS588" s="4">
        <f t="shared" si="84"/>
        <v>0</v>
      </c>
      <c r="AT588" s="4">
        <f t="shared" si="85"/>
        <v>0</v>
      </c>
      <c r="AU588" s="4">
        <f t="shared" si="86"/>
        <v>0</v>
      </c>
      <c r="AV588" s="4">
        <f t="shared" si="87"/>
        <v>0</v>
      </c>
      <c r="AW588" s="4"/>
      <c r="AX588" s="4"/>
      <c r="AY588" s="4">
        <f t="shared" si="88"/>
        <v>0</v>
      </c>
      <c r="AZ588" s="5">
        <v>37080</v>
      </c>
      <c r="BA588" s="6">
        <f t="shared" si="89"/>
        <v>0</v>
      </c>
      <c r="BB588" s="3">
        <f>IF(OR(AM588="",AM588="No existe"),0,IF(AP588&lt;=VLOOKUP(AM588,Tabla!$C$5:$I$23,2,0),1,2))</f>
        <v>0</v>
      </c>
    </row>
    <row r="589" spans="1:54" ht="15.75" hidden="1">
      <c r="A589" s="13">
        <f t="shared" si="90"/>
        <v>584</v>
      </c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6"/>
      <c r="AC589" s="26"/>
      <c r="AD589" s="26"/>
      <c r="AE589" s="25"/>
      <c r="AF589" s="25"/>
      <c r="AG589" s="25"/>
      <c r="AH589" s="26"/>
      <c r="AI589" s="26"/>
      <c r="AJ589" s="26"/>
      <c r="AK589" s="27"/>
      <c r="AL589" s="27"/>
      <c r="AM589" s="24" t="str">
        <f>IF(AG589="","",IFERROR(VLOOKUP($AG589,Listas!$C$1:$D$1000,2,0),"No existe"))</f>
        <v/>
      </c>
      <c r="AN589" s="3">
        <f>IF(OR(AH589="",AI589=""),0,NETWORKDAYS.INTL(AH589,AI589,1,Listas!$A$2:$A$19)-1)</f>
        <v>0</v>
      </c>
      <c r="AO589" s="16" t="str">
        <f>IF(OR(AM589="",AM589="No existe"),"No",IF(AN589&gt;=VLOOKUP(AM589,Tabla!$C$5:$I$23,7,0),"Si","No"))</f>
        <v>No</v>
      </c>
      <c r="AP589" s="3">
        <f>IF(OR(AM589="",AM589="No existe"),0,IF(AN589=0,0,IF(AN589&gt;=VLOOKUP(AM589,Tabla!$C$5:$I$23,7,0),AN589-VLOOKUP(AM589,Tabla!$C$5:$I$23,7,0),0)+1))</f>
        <v>0</v>
      </c>
      <c r="AQ589" s="4">
        <f t="shared" si="82"/>
        <v>0</v>
      </c>
      <c r="AR589" s="4">
        <f t="shared" si="83"/>
        <v>0</v>
      </c>
      <c r="AS589" s="4">
        <f t="shared" si="84"/>
        <v>0</v>
      </c>
      <c r="AT589" s="4">
        <f t="shared" si="85"/>
        <v>0</v>
      </c>
      <c r="AU589" s="4">
        <f t="shared" si="86"/>
        <v>0</v>
      </c>
      <c r="AV589" s="4">
        <f t="shared" si="87"/>
        <v>0</v>
      </c>
      <c r="AW589" s="4"/>
      <c r="AX589" s="4"/>
      <c r="AY589" s="4">
        <f t="shared" si="88"/>
        <v>0</v>
      </c>
      <c r="AZ589" s="5">
        <v>37080</v>
      </c>
      <c r="BA589" s="6">
        <f t="shared" si="89"/>
        <v>0</v>
      </c>
      <c r="BB589" s="3">
        <f>IF(OR(AM589="",AM589="No existe"),0,IF(AP589&lt;=VLOOKUP(AM589,Tabla!$C$5:$I$23,2,0),1,2))</f>
        <v>0</v>
      </c>
    </row>
    <row r="590" spans="1:54" ht="15.75" hidden="1">
      <c r="A590" s="13">
        <f t="shared" si="90"/>
        <v>585</v>
      </c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6"/>
      <c r="AC590" s="26"/>
      <c r="AD590" s="26"/>
      <c r="AE590" s="25"/>
      <c r="AF590" s="25"/>
      <c r="AG590" s="25"/>
      <c r="AH590" s="26"/>
      <c r="AI590" s="26"/>
      <c r="AJ590" s="26"/>
      <c r="AK590" s="27"/>
      <c r="AL590" s="27"/>
      <c r="AM590" s="24" t="str">
        <f>IF(AG590="","",IFERROR(VLOOKUP($AG590,Listas!$C$1:$D$1000,2,0),"No existe"))</f>
        <v/>
      </c>
      <c r="AN590" s="3">
        <f>IF(OR(AH590="",AI590=""),0,NETWORKDAYS.INTL(AH590,AI590,1,Listas!$A$2:$A$19)-1)</f>
        <v>0</v>
      </c>
      <c r="AO590" s="16" t="str">
        <f>IF(OR(AM590="",AM590="No existe"),"No",IF(AN590&gt;=VLOOKUP(AM590,Tabla!$C$5:$I$23,7,0),"Si","No"))</f>
        <v>No</v>
      </c>
      <c r="AP590" s="3">
        <f>IF(OR(AM590="",AM590="No existe"),0,IF(AN590=0,0,IF(AN590&gt;=VLOOKUP(AM590,Tabla!$C$5:$I$23,7,0),AN590-VLOOKUP(AM590,Tabla!$C$5:$I$23,7,0),0)+1))</f>
        <v>0</v>
      </c>
      <c r="AQ590" s="4">
        <f t="shared" si="82"/>
        <v>0</v>
      </c>
      <c r="AR590" s="4">
        <f t="shared" si="83"/>
        <v>0</v>
      </c>
      <c r="AS590" s="4">
        <f t="shared" si="84"/>
        <v>0</v>
      </c>
      <c r="AT590" s="4">
        <f t="shared" si="85"/>
        <v>0</v>
      </c>
      <c r="AU590" s="4">
        <f t="shared" si="86"/>
        <v>0</v>
      </c>
      <c r="AV590" s="4">
        <f t="shared" si="87"/>
        <v>0</v>
      </c>
      <c r="AW590" s="4"/>
      <c r="AX590" s="4"/>
      <c r="AY590" s="4">
        <f t="shared" si="88"/>
        <v>0</v>
      </c>
      <c r="AZ590" s="5">
        <v>37080</v>
      </c>
      <c r="BA590" s="6">
        <f t="shared" si="89"/>
        <v>0</v>
      </c>
      <c r="BB590" s="3">
        <f>IF(OR(AM590="",AM590="No existe"),0,IF(AP590&lt;=VLOOKUP(AM590,Tabla!$C$5:$I$23,2,0),1,2))</f>
        <v>0</v>
      </c>
    </row>
    <row r="591" spans="1:54" ht="15.75" hidden="1">
      <c r="A591" s="13">
        <f t="shared" si="90"/>
        <v>586</v>
      </c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6"/>
      <c r="AC591" s="26"/>
      <c r="AD591" s="26"/>
      <c r="AE591" s="25"/>
      <c r="AF591" s="25"/>
      <c r="AG591" s="25"/>
      <c r="AH591" s="26"/>
      <c r="AI591" s="26"/>
      <c r="AJ591" s="26"/>
      <c r="AK591" s="27"/>
      <c r="AL591" s="27"/>
      <c r="AM591" s="24" t="str">
        <f>IF(AG591="","",IFERROR(VLOOKUP($AG591,Listas!$C$1:$D$1000,2,0),"No existe"))</f>
        <v/>
      </c>
      <c r="AN591" s="3">
        <f>IF(OR(AH591="",AI591=""),0,NETWORKDAYS.INTL(AH591,AI591,1,Listas!$A$2:$A$19)-1)</f>
        <v>0</v>
      </c>
      <c r="AO591" s="16" t="str">
        <f>IF(OR(AM591="",AM591="No existe"),"No",IF(AN591&gt;=VLOOKUP(AM591,Tabla!$C$5:$I$23,7,0),"Si","No"))</f>
        <v>No</v>
      </c>
      <c r="AP591" s="3">
        <f>IF(OR(AM591="",AM591="No existe"),0,IF(AN591=0,0,IF(AN591&gt;=VLOOKUP(AM591,Tabla!$C$5:$I$23,7,0),AN591-VLOOKUP(AM591,Tabla!$C$5:$I$23,7,0),0)+1))</f>
        <v>0</v>
      </c>
      <c r="AQ591" s="4">
        <f t="shared" si="82"/>
        <v>0</v>
      </c>
      <c r="AR591" s="4">
        <f t="shared" si="83"/>
        <v>0</v>
      </c>
      <c r="AS591" s="4">
        <f t="shared" si="84"/>
        <v>0</v>
      </c>
      <c r="AT591" s="4">
        <f t="shared" si="85"/>
        <v>0</v>
      </c>
      <c r="AU591" s="4">
        <f t="shared" si="86"/>
        <v>0</v>
      </c>
      <c r="AV591" s="4">
        <f t="shared" si="87"/>
        <v>0</v>
      </c>
      <c r="AW591" s="4"/>
      <c r="AX591" s="4"/>
      <c r="AY591" s="4">
        <f t="shared" si="88"/>
        <v>0</v>
      </c>
      <c r="AZ591" s="5">
        <v>37080</v>
      </c>
      <c r="BA591" s="6">
        <f t="shared" si="89"/>
        <v>0</v>
      </c>
      <c r="BB591" s="3">
        <f>IF(OR(AM591="",AM591="No existe"),0,IF(AP591&lt;=VLOOKUP(AM591,Tabla!$C$5:$I$23,2,0),1,2))</f>
        <v>0</v>
      </c>
    </row>
    <row r="592" spans="1:54" ht="15.75" hidden="1">
      <c r="A592" s="13">
        <f t="shared" si="90"/>
        <v>587</v>
      </c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6"/>
      <c r="AC592" s="26"/>
      <c r="AD592" s="26"/>
      <c r="AE592" s="25"/>
      <c r="AF592" s="25"/>
      <c r="AG592" s="25"/>
      <c r="AH592" s="26"/>
      <c r="AI592" s="26"/>
      <c r="AJ592" s="26"/>
      <c r="AK592" s="27"/>
      <c r="AL592" s="27"/>
      <c r="AM592" s="24" t="str">
        <f>IF(AG592="","",IFERROR(VLOOKUP($AG592,Listas!$C$1:$D$1000,2,0),"No existe"))</f>
        <v/>
      </c>
      <c r="AN592" s="3">
        <f>IF(OR(AH592="",AI592=""),0,NETWORKDAYS.INTL(AH592,AI592,1,Listas!$A$2:$A$19)-1)</f>
        <v>0</v>
      </c>
      <c r="AO592" s="16" t="str">
        <f>IF(OR(AM592="",AM592="No existe"),"No",IF(AN592&gt;=VLOOKUP(AM592,Tabla!$C$5:$I$23,7,0),"Si","No"))</f>
        <v>No</v>
      </c>
      <c r="AP592" s="3">
        <f>IF(OR(AM592="",AM592="No existe"),0,IF(AN592=0,0,IF(AN592&gt;=VLOOKUP(AM592,Tabla!$C$5:$I$23,7,0),AN592-VLOOKUP(AM592,Tabla!$C$5:$I$23,7,0),0)+1))</f>
        <v>0</v>
      </c>
      <c r="AQ592" s="4">
        <f t="shared" si="82"/>
        <v>0</v>
      </c>
      <c r="AR592" s="4">
        <f t="shared" si="83"/>
        <v>0</v>
      </c>
      <c r="AS592" s="4">
        <f t="shared" si="84"/>
        <v>0</v>
      </c>
      <c r="AT592" s="4">
        <f t="shared" si="85"/>
        <v>0</v>
      </c>
      <c r="AU592" s="4">
        <f t="shared" si="86"/>
        <v>0</v>
      </c>
      <c r="AV592" s="4">
        <f t="shared" si="87"/>
        <v>0</v>
      </c>
      <c r="AW592" s="4"/>
      <c r="AX592" s="4"/>
      <c r="AY592" s="4">
        <f t="shared" si="88"/>
        <v>0</v>
      </c>
      <c r="AZ592" s="5">
        <v>37080</v>
      </c>
      <c r="BA592" s="6">
        <f t="shared" si="89"/>
        <v>0</v>
      </c>
      <c r="BB592" s="3">
        <f>IF(OR(AM592="",AM592="No existe"),0,IF(AP592&lt;=VLOOKUP(AM592,Tabla!$C$5:$I$23,2,0),1,2))</f>
        <v>0</v>
      </c>
    </row>
    <row r="593" spans="1:54" ht="15.75" hidden="1">
      <c r="A593" s="13">
        <f t="shared" si="90"/>
        <v>588</v>
      </c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6"/>
      <c r="AC593" s="26"/>
      <c r="AD593" s="26"/>
      <c r="AE593" s="25"/>
      <c r="AF593" s="25"/>
      <c r="AG593" s="25"/>
      <c r="AH593" s="26"/>
      <c r="AI593" s="26"/>
      <c r="AJ593" s="26"/>
      <c r="AK593" s="27"/>
      <c r="AL593" s="27"/>
      <c r="AM593" s="24" t="str">
        <f>IF(AG593="","",IFERROR(VLOOKUP($AG593,Listas!$C$1:$D$1000,2,0),"No existe"))</f>
        <v/>
      </c>
      <c r="AN593" s="3">
        <f>IF(OR(AH593="",AI593=""),0,NETWORKDAYS.INTL(AH593,AI593,1,Listas!$A$2:$A$19)-1)</f>
        <v>0</v>
      </c>
      <c r="AO593" s="16" t="str">
        <f>IF(OR(AM593="",AM593="No existe"),"No",IF(AN593&gt;=VLOOKUP(AM593,Tabla!$C$5:$I$23,7,0),"Si","No"))</f>
        <v>No</v>
      </c>
      <c r="AP593" s="3">
        <f>IF(OR(AM593="",AM593="No existe"),0,IF(AN593=0,0,IF(AN593&gt;=VLOOKUP(AM593,Tabla!$C$5:$I$23,7,0),AN593-VLOOKUP(AM593,Tabla!$C$5:$I$23,7,0),0)+1))</f>
        <v>0</v>
      </c>
      <c r="AQ593" s="4">
        <f t="shared" si="82"/>
        <v>0</v>
      </c>
      <c r="AR593" s="4">
        <f t="shared" si="83"/>
        <v>0</v>
      </c>
      <c r="AS593" s="4">
        <f t="shared" si="84"/>
        <v>0</v>
      </c>
      <c r="AT593" s="4">
        <f t="shared" si="85"/>
        <v>0</v>
      </c>
      <c r="AU593" s="4">
        <f t="shared" si="86"/>
        <v>0</v>
      </c>
      <c r="AV593" s="4">
        <f t="shared" si="87"/>
        <v>0</v>
      </c>
      <c r="AW593" s="4"/>
      <c r="AX593" s="4"/>
      <c r="AY593" s="4">
        <f t="shared" si="88"/>
        <v>0</v>
      </c>
      <c r="AZ593" s="5">
        <v>37080</v>
      </c>
      <c r="BA593" s="6">
        <f t="shared" si="89"/>
        <v>0</v>
      </c>
      <c r="BB593" s="3">
        <f>IF(OR(AM593="",AM593="No existe"),0,IF(AP593&lt;=VLOOKUP(AM593,Tabla!$C$5:$I$23,2,0),1,2))</f>
        <v>0</v>
      </c>
    </row>
    <row r="594" spans="1:54" ht="15.75" hidden="1">
      <c r="A594" s="13">
        <f t="shared" si="90"/>
        <v>589</v>
      </c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6"/>
      <c r="AC594" s="26"/>
      <c r="AD594" s="26"/>
      <c r="AE594" s="25"/>
      <c r="AF594" s="25"/>
      <c r="AG594" s="25"/>
      <c r="AH594" s="26"/>
      <c r="AI594" s="26"/>
      <c r="AJ594" s="26"/>
      <c r="AK594" s="27"/>
      <c r="AL594" s="27"/>
      <c r="AM594" s="24" t="str">
        <f>IF(AG594="","",IFERROR(VLOOKUP($AG594,Listas!$C$1:$D$1000,2,0),"No existe"))</f>
        <v/>
      </c>
      <c r="AN594" s="3">
        <f>IF(OR(AH594="",AI594=""),0,NETWORKDAYS.INTL(AH594,AI594,1,Listas!$A$2:$A$19)-1)</f>
        <v>0</v>
      </c>
      <c r="AO594" s="16" t="str">
        <f>IF(OR(AM594="",AM594="No existe"),"No",IF(AN594&gt;=VLOOKUP(AM594,Tabla!$C$5:$I$23,7,0),"Si","No"))</f>
        <v>No</v>
      </c>
      <c r="AP594" s="3">
        <f>IF(OR(AM594="",AM594="No existe"),0,IF(AN594=0,0,IF(AN594&gt;=VLOOKUP(AM594,Tabla!$C$5:$I$23,7,0),AN594-VLOOKUP(AM594,Tabla!$C$5:$I$23,7,0),0)+1))</f>
        <v>0</v>
      </c>
      <c r="AQ594" s="4">
        <f t="shared" si="82"/>
        <v>0</v>
      </c>
      <c r="AR594" s="4">
        <f t="shared" si="83"/>
        <v>0</v>
      </c>
      <c r="AS594" s="4">
        <f t="shared" si="84"/>
        <v>0</v>
      </c>
      <c r="AT594" s="4">
        <f t="shared" si="85"/>
        <v>0</v>
      </c>
      <c r="AU594" s="4">
        <f t="shared" si="86"/>
        <v>0</v>
      </c>
      <c r="AV594" s="4">
        <f t="shared" si="87"/>
        <v>0</v>
      </c>
      <c r="AW594" s="4"/>
      <c r="AX594" s="4"/>
      <c r="AY594" s="4">
        <f t="shared" si="88"/>
        <v>0</v>
      </c>
      <c r="AZ594" s="5">
        <v>37080</v>
      </c>
      <c r="BA594" s="6">
        <f t="shared" si="89"/>
        <v>0</v>
      </c>
      <c r="BB594" s="3">
        <f>IF(OR(AM594="",AM594="No existe"),0,IF(AP594&lt;=VLOOKUP(AM594,Tabla!$C$5:$I$23,2,0),1,2))</f>
        <v>0</v>
      </c>
    </row>
    <row r="595" spans="1:54" ht="15.75" hidden="1">
      <c r="A595" s="13">
        <f t="shared" si="90"/>
        <v>590</v>
      </c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6"/>
      <c r="AC595" s="26"/>
      <c r="AD595" s="26"/>
      <c r="AE595" s="25"/>
      <c r="AF595" s="25"/>
      <c r="AG595" s="25"/>
      <c r="AH595" s="26"/>
      <c r="AI595" s="26"/>
      <c r="AJ595" s="26"/>
      <c r="AK595" s="27"/>
      <c r="AL595" s="27"/>
      <c r="AM595" s="24" t="str">
        <f>IF(AG595="","",IFERROR(VLOOKUP($AG595,Listas!$C$1:$D$1000,2,0),"No existe"))</f>
        <v/>
      </c>
      <c r="AN595" s="3">
        <f>IF(OR(AH595="",AI595=""),0,NETWORKDAYS.INTL(AH595,AI595,1,Listas!$A$2:$A$19)-1)</f>
        <v>0</v>
      </c>
      <c r="AO595" s="16" t="str">
        <f>IF(OR(AM595="",AM595="No existe"),"No",IF(AN595&gt;=VLOOKUP(AM595,Tabla!$C$5:$I$23,7,0),"Si","No"))</f>
        <v>No</v>
      </c>
      <c r="AP595" s="3">
        <f>IF(OR(AM595="",AM595="No existe"),0,IF(AN595=0,0,IF(AN595&gt;=VLOOKUP(AM595,Tabla!$C$5:$I$23,7,0),AN595-VLOOKUP(AM595,Tabla!$C$5:$I$23,7,0),0)+1))</f>
        <v>0</v>
      </c>
      <c r="AQ595" s="4">
        <f t="shared" si="82"/>
        <v>0</v>
      </c>
      <c r="AR595" s="4">
        <f t="shared" si="83"/>
        <v>0</v>
      </c>
      <c r="AS595" s="4">
        <f t="shared" si="84"/>
        <v>0</v>
      </c>
      <c r="AT595" s="4">
        <f t="shared" si="85"/>
        <v>0</v>
      </c>
      <c r="AU595" s="4">
        <f t="shared" si="86"/>
        <v>0</v>
      </c>
      <c r="AV595" s="4">
        <f t="shared" si="87"/>
        <v>0</v>
      </c>
      <c r="AW595" s="4"/>
      <c r="AX595" s="4"/>
      <c r="AY595" s="4">
        <f t="shared" si="88"/>
        <v>0</v>
      </c>
      <c r="AZ595" s="5">
        <v>37080</v>
      </c>
      <c r="BA595" s="6">
        <f t="shared" si="89"/>
        <v>0</v>
      </c>
      <c r="BB595" s="3">
        <f>IF(OR(AM595="",AM595="No existe"),0,IF(AP595&lt;=VLOOKUP(AM595,Tabla!$C$5:$I$23,2,0),1,2))</f>
        <v>0</v>
      </c>
    </row>
    <row r="596" spans="1:54" ht="15.75" hidden="1">
      <c r="A596" s="13">
        <f t="shared" si="90"/>
        <v>591</v>
      </c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6"/>
      <c r="AC596" s="26"/>
      <c r="AD596" s="26"/>
      <c r="AE596" s="25"/>
      <c r="AF596" s="25"/>
      <c r="AG596" s="25"/>
      <c r="AH596" s="26"/>
      <c r="AI596" s="26"/>
      <c r="AJ596" s="26"/>
      <c r="AK596" s="27"/>
      <c r="AL596" s="27"/>
      <c r="AM596" s="24" t="str">
        <f>IF(AG596="","",IFERROR(VLOOKUP($AG596,Listas!$C$1:$D$1000,2,0),"No existe"))</f>
        <v/>
      </c>
      <c r="AN596" s="3">
        <f>IF(OR(AH596="",AI596=""),0,NETWORKDAYS.INTL(AH596,AI596,1,Listas!$A$2:$A$19)-1)</f>
        <v>0</v>
      </c>
      <c r="AO596" s="16" t="str">
        <f>IF(OR(AM596="",AM596="No existe"),"No",IF(AN596&gt;=VLOOKUP(AM596,Tabla!$C$5:$I$23,7,0),"Si","No"))</f>
        <v>No</v>
      </c>
      <c r="AP596" s="3">
        <f>IF(OR(AM596="",AM596="No existe"),0,IF(AN596=0,0,IF(AN596&gt;=VLOOKUP(AM596,Tabla!$C$5:$I$23,7,0),AN596-VLOOKUP(AM596,Tabla!$C$5:$I$23,7,0),0)+1))</f>
        <v>0</v>
      </c>
      <c r="AQ596" s="4">
        <f t="shared" si="82"/>
        <v>0</v>
      </c>
      <c r="AR596" s="4">
        <f t="shared" si="83"/>
        <v>0</v>
      </c>
      <c r="AS596" s="4">
        <f t="shared" si="84"/>
        <v>0</v>
      </c>
      <c r="AT596" s="4">
        <f t="shared" si="85"/>
        <v>0</v>
      </c>
      <c r="AU596" s="4">
        <f t="shared" si="86"/>
        <v>0</v>
      </c>
      <c r="AV596" s="4">
        <f t="shared" si="87"/>
        <v>0</v>
      </c>
      <c r="AW596" s="4"/>
      <c r="AX596" s="4"/>
      <c r="AY596" s="4">
        <f t="shared" si="88"/>
        <v>0</v>
      </c>
      <c r="AZ596" s="5">
        <v>37080</v>
      </c>
      <c r="BA596" s="6">
        <f t="shared" si="89"/>
        <v>0</v>
      </c>
      <c r="BB596" s="3">
        <f>IF(OR(AM596="",AM596="No existe"),0,IF(AP596&lt;=VLOOKUP(AM596,Tabla!$C$5:$I$23,2,0),1,2))</f>
        <v>0</v>
      </c>
    </row>
    <row r="597" spans="1:54" ht="15.75" hidden="1">
      <c r="A597" s="13">
        <f t="shared" si="90"/>
        <v>592</v>
      </c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6"/>
      <c r="AC597" s="26"/>
      <c r="AD597" s="26"/>
      <c r="AE597" s="25"/>
      <c r="AF597" s="25"/>
      <c r="AG597" s="25"/>
      <c r="AH597" s="26"/>
      <c r="AI597" s="26"/>
      <c r="AJ597" s="26"/>
      <c r="AK597" s="27"/>
      <c r="AL597" s="27"/>
      <c r="AM597" s="24" t="str">
        <f>IF(AG597="","",IFERROR(VLOOKUP($AG597,Listas!$C$1:$D$1000,2,0),"No existe"))</f>
        <v/>
      </c>
      <c r="AN597" s="3">
        <f>IF(OR(AH597="",AI597=""),0,NETWORKDAYS.INTL(AH597,AI597,1,Listas!$A$2:$A$19)-1)</f>
        <v>0</v>
      </c>
      <c r="AO597" s="16" t="str">
        <f>IF(OR(AM597="",AM597="No existe"),"No",IF(AN597&gt;=VLOOKUP(AM597,Tabla!$C$5:$I$23,7,0),"Si","No"))</f>
        <v>No</v>
      </c>
      <c r="AP597" s="3">
        <f>IF(OR(AM597="",AM597="No existe"),0,IF(AN597=0,0,IF(AN597&gt;=VLOOKUP(AM597,Tabla!$C$5:$I$23,7,0),AN597-VLOOKUP(AM597,Tabla!$C$5:$I$23,7,0),0)+1))</f>
        <v>0</v>
      </c>
      <c r="AQ597" s="4">
        <f t="shared" si="82"/>
        <v>0</v>
      </c>
      <c r="AR597" s="4">
        <f t="shared" si="83"/>
        <v>0</v>
      </c>
      <c r="AS597" s="4">
        <f t="shared" si="84"/>
        <v>0</v>
      </c>
      <c r="AT597" s="4">
        <f t="shared" si="85"/>
        <v>0</v>
      </c>
      <c r="AU597" s="4">
        <f t="shared" si="86"/>
        <v>0</v>
      </c>
      <c r="AV597" s="4">
        <f t="shared" si="87"/>
        <v>0</v>
      </c>
      <c r="AW597" s="4"/>
      <c r="AX597" s="4"/>
      <c r="AY597" s="4">
        <f t="shared" si="88"/>
        <v>0</v>
      </c>
      <c r="AZ597" s="5">
        <v>37080</v>
      </c>
      <c r="BA597" s="6">
        <f t="shared" si="89"/>
        <v>0</v>
      </c>
      <c r="BB597" s="3">
        <f>IF(OR(AM597="",AM597="No existe"),0,IF(AP597&lt;=VLOOKUP(AM597,Tabla!$C$5:$I$23,2,0),1,2))</f>
        <v>0</v>
      </c>
    </row>
    <row r="598" spans="1:54" ht="15.75" hidden="1">
      <c r="A598" s="13">
        <f t="shared" si="90"/>
        <v>593</v>
      </c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6"/>
      <c r="AC598" s="26"/>
      <c r="AD598" s="26"/>
      <c r="AE598" s="25"/>
      <c r="AF598" s="25"/>
      <c r="AG598" s="25"/>
      <c r="AH598" s="26"/>
      <c r="AI598" s="26"/>
      <c r="AJ598" s="26"/>
      <c r="AK598" s="27"/>
      <c r="AL598" s="27"/>
      <c r="AM598" s="24" t="str">
        <f>IF(AG598="","",IFERROR(VLOOKUP($AG598,Listas!$C$1:$D$1000,2,0),"No existe"))</f>
        <v/>
      </c>
      <c r="AN598" s="3">
        <f>IF(OR(AH598="",AI598=""),0,NETWORKDAYS.INTL(AH598,AI598,1,Listas!$A$2:$A$19)-1)</f>
        <v>0</v>
      </c>
      <c r="AO598" s="16" t="str">
        <f>IF(OR(AM598="",AM598="No existe"),"No",IF(AN598&gt;=VLOOKUP(AM598,Tabla!$C$5:$I$23,7,0),"Si","No"))</f>
        <v>No</v>
      </c>
      <c r="AP598" s="3">
        <f>IF(OR(AM598="",AM598="No existe"),0,IF(AN598=0,0,IF(AN598&gt;=VLOOKUP(AM598,Tabla!$C$5:$I$23,7,0),AN598-VLOOKUP(AM598,Tabla!$C$5:$I$23,7,0),0)+1))</f>
        <v>0</v>
      </c>
      <c r="AQ598" s="4">
        <f t="shared" si="82"/>
        <v>0</v>
      </c>
      <c r="AR598" s="4">
        <f t="shared" si="83"/>
        <v>0</v>
      </c>
      <c r="AS598" s="4">
        <f t="shared" si="84"/>
        <v>0</v>
      </c>
      <c r="AT598" s="4">
        <f t="shared" si="85"/>
        <v>0</v>
      </c>
      <c r="AU598" s="4">
        <f t="shared" si="86"/>
        <v>0</v>
      </c>
      <c r="AV598" s="4">
        <f t="shared" si="87"/>
        <v>0</v>
      </c>
      <c r="AW598" s="4"/>
      <c r="AX598" s="4"/>
      <c r="AY598" s="4">
        <f t="shared" si="88"/>
        <v>0</v>
      </c>
      <c r="AZ598" s="5">
        <v>37080</v>
      </c>
      <c r="BA598" s="6">
        <f t="shared" si="89"/>
        <v>0</v>
      </c>
      <c r="BB598" s="3">
        <f>IF(OR(AM598="",AM598="No existe"),0,IF(AP598&lt;=VLOOKUP(AM598,Tabla!$C$5:$I$23,2,0),1,2))</f>
        <v>0</v>
      </c>
    </row>
    <row r="599" spans="1:54" ht="15.75" hidden="1">
      <c r="A599" s="13">
        <f t="shared" si="90"/>
        <v>594</v>
      </c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6"/>
      <c r="AC599" s="26"/>
      <c r="AD599" s="26"/>
      <c r="AE599" s="25"/>
      <c r="AF599" s="25"/>
      <c r="AG599" s="25"/>
      <c r="AH599" s="26"/>
      <c r="AI599" s="26"/>
      <c r="AJ599" s="26"/>
      <c r="AK599" s="27"/>
      <c r="AL599" s="27"/>
      <c r="AM599" s="24" t="str">
        <f>IF(AG599="","",IFERROR(VLOOKUP($AG599,Listas!$C$1:$D$1000,2,0),"No existe"))</f>
        <v/>
      </c>
      <c r="AN599" s="3">
        <f>IF(OR(AH599="",AI599=""),0,NETWORKDAYS.INTL(AH599,AI599,1,Listas!$A$2:$A$19)-1)</f>
        <v>0</v>
      </c>
      <c r="AO599" s="16" t="str">
        <f>IF(OR(AM599="",AM599="No existe"),"No",IF(AN599&gt;=VLOOKUP(AM599,Tabla!$C$5:$I$23,7,0),"Si","No"))</f>
        <v>No</v>
      </c>
      <c r="AP599" s="3">
        <f>IF(OR(AM599="",AM599="No existe"),0,IF(AN599=0,0,IF(AN599&gt;=VLOOKUP(AM599,Tabla!$C$5:$I$23,7,0),AN599-VLOOKUP(AM599,Tabla!$C$5:$I$23,7,0),0)+1))</f>
        <v>0</v>
      </c>
      <c r="AQ599" s="4">
        <f t="shared" si="82"/>
        <v>0</v>
      </c>
      <c r="AR599" s="4">
        <f t="shared" si="83"/>
        <v>0</v>
      </c>
      <c r="AS599" s="4">
        <f t="shared" si="84"/>
        <v>0</v>
      </c>
      <c r="AT599" s="4">
        <f t="shared" si="85"/>
        <v>0</v>
      </c>
      <c r="AU599" s="4">
        <f t="shared" si="86"/>
        <v>0</v>
      </c>
      <c r="AV599" s="4">
        <f t="shared" si="87"/>
        <v>0</v>
      </c>
      <c r="AW599" s="4"/>
      <c r="AX599" s="4"/>
      <c r="AY599" s="4">
        <f t="shared" si="88"/>
        <v>0</v>
      </c>
      <c r="AZ599" s="5">
        <v>37080</v>
      </c>
      <c r="BA599" s="6">
        <f t="shared" si="89"/>
        <v>0</v>
      </c>
      <c r="BB599" s="3">
        <f>IF(OR(AM599="",AM599="No existe"),0,IF(AP599&lt;=VLOOKUP(AM599,Tabla!$C$5:$I$23,2,0),1,2))</f>
        <v>0</v>
      </c>
    </row>
    <row r="600" spans="1:54" ht="15.75" hidden="1">
      <c r="A600" s="13">
        <f t="shared" si="90"/>
        <v>595</v>
      </c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6"/>
      <c r="AC600" s="26"/>
      <c r="AD600" s="26"/>
      <c r="AE600" s="25"/>
      <c r="AF600" s="25"/>
      <c r="AG600" s="25"/>
      <c r="AH600" s="26"/>
      <c r="AI600" s="26"/>
      <c r="AJ600" s="26"/>
      <c r="AK600" s="27"/>
      <c r="AL600" s="27"/>
      <c r="AM600" s="24" t="str">
        <f>IF(AG600="","",IFERROR(VLOOKUP($AG600,Listas!$C$1:$D$1000,2,0),"No existe"))</f>
        <v/>
      </c>
      <c r="AN600" s="3">
        <f>IF(OR(AH600="",AI600=""),0,NETWORKDAYS.INTL(AH600,AI600,1,Listas!$A$2:$A$19)-1)</f>
        <v>0</v>
      </c>
      <c r="AO600" s="16" t="str">
        <f>IF(OR(AM600="",AM600="No existe"),"No",IF(AN600&gt;=VLOOKUP(AM600,Tabla!$C$5:$I$23,7,0),"Si","No"))</f>
        <v>No</v>
      </c>
      <c r="AP600" s="3">
        <f>IF(OR(AM600="",AM600="No existe"),0,IF(AN600=0,0,IF(AN600&gt;=VLOOKUP(AM600,Tabla!$C$5:$I$23,7,0),AN600-VLOOKUP(AM600,Tabla!$C$5:$I$23,7,0),0)+1))</f>
        <v>0</v>
      </c>
      <c r="AQ600" s="4">
        <f t="shared" si="82"/>
        <v>0</v>
      </c>
      <c r="AR600" s="4">
        <f t="shared" si="83"/>
        <v>0</v>
      </c>
      <c r="AS600" s="4">
        <f t="shared" si="84"/>
        <v>0</v>
      </c>
      <c r="AT600" s="4">
        <f t="shared" si="85"/>
        <v>0</v>
      </c>
      <c r="AU600" s="4">
        <f t="shared" si="86"/>
        <v>0</v>
      </c>
      <c r="AV600" s="4">
        <f t="shared" si="87"/>
        <v>0</v>
      </c>
      <c r="AW600" s="4"/>
      <c r="AX600" s="4"/>
      <c r="AY600" s="4">
        <f t="shared" si="88"/>
        <v>0</v>
      </c>
      <c r="AZ600" s="5">
        <v>37080</v>
      </c>
      <c r="BA600" s="6">
        <f t="shared" si="89"/>
        <v>0</v>
      </c>
      <c r="BB600" s="3">
        <f>IF(OR(AM600="",AM600="No existe"),0,IF(AP600&lt;=VLOOKUP(AM600,Tabla!$C$5:$I$23,2,0),1,2))</f>
        <v>0</v>
      </c>
    </row>
    <row r="601" spans="1:54" ht="15.75" hidden="1">
      <c r="A601" s="13">
        <f t="shared" si="90"/>
        <v>596</v>
      </c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6"/>
      <c r="AC601" s="26"/>
      <c r="AD601" s="26"/>
      <c r="AE601" s="25"/>
      <c r="AF601" s="25"/>
      <c r="AG601" s="25"/>
      <c r="AH601" s="26"/>
      <c r="AI601" s="26"/>
      <c r="AJ601" s="26"/>
      <c r="AK601" s="27"/>
      <c r="AL601" s="27"/>
      <c r="AM601" s="24" t="str">
        <f>IF(AG601="","",IFERROR(VLOOKUP($AG601,Listas!$C$1:$D$1000,2,0),"No existe"))</f>
        <v/>
      </c>
      <c r="AN601" s="3">
        <f>IF(OR(AH601="",AI601=""),0,NETWORKDAYS.INTL(AH601,AI601,1,Listas!$A$2:$A$19)-1)</f>
        <v>0</v>
      </c>
      <c r="AO601" s="16" t="str">
        <f>IF(OR(AM601="",AM601="No existe"),"No",IF(AN601&gt;=VLOOKUP(AM601,Tabla!$C$5:$I$23,7,0),"Si","No"))</f>
        <v>No</v>
      </c>
      <c r="AP601" s="3">
        <f>IF(OR(AM601="",AM601="No existe"),0,IF(AN601=0,0,IF(AN601&gt;=VLOOKUP(AM601,Tabla!$C$5:$I$23,7,0),AN601-VLOOKUP(AM601,Tabla!$C$5:$I$23,7,0),0)+1))</f>
        <v>0</v>
      </c>
      <c r="AQ601" s="4">
        <f t="shared" si="82"/>
        <v>0</v>
      </c>
      <c r="AR601" s="4">
        <f t="shared" si="83"/>
        <v>0</v>
      </c>
      <c r="AS601" s="4">
        <f t="shared" si="84"/>
        <v>0</v>
      </c>
      <c r="AT601" s="4">
        <f t="shared" si="85"/>
        <v>0</v>
      </c>
      <c r="AU601" s="4">
        <f t="shared" si="86"/>
        <v>0</v>
      </c>
      <c r="AV601" s="4">
        <f t="shared" si="87"/>
        <v>0</v>
      </c>
      <c r="AW601" s="4"/>
      <c r="AX601" s="4"/>
      <c r="AY601" s="4">
        <f t="shared" si="88"/>
        <v>0</v>
      </c>
      <c r="AZ601" s="5">
        <v>37080</v>
      </c>
      <c r="BA601" s="6">
        <f t="shared" si="89"/>
        <v>0</v>
      </c>
      <c r="BB601" s="3">
        <f>IF(OR(AM601="",AM601="No existe"),0,IF(AP601&lt;=VLOOKUP(AM601,Tabla!$C$5:$I$23,2,0),1,2))</f>
        <v>0</v>
      </c>
    </row>
    <row r="602" spans="1:54" ht="15.75" hidden="1">
      <c r="A602" s="13">
        <f t="shared" si="90"/>
        <v>597</v>
      </c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6"/>
      <c r="AC602" s="26"/>
      <c r="AD602" s="26"/>
      <c r="AE602" s="25"/>
      <c r="AF602" s="25"/>
      <c r="AG602" s="25"/>
      <c r="AH602" s="26"/>
      <c r="AI602" s="26"/>
      <c r="AJ602" s="26"/>
      <c r="AK602" s="27"/>
      <c r="AL602" s="27"/>
      <c r="AM602" s="24" t="str">
        <f>IF(AG602="","",IFERROR(VLOOKUP($AG602,Listas!$C$1:$D$1000,2,0),"No existe"))</f>
        <v/>
      </c>
      <c r="AN602" s="3">
        <f>IF(OR(AH602="",AI602=""),0,NETWORKDAYS.INTL(AH602,AI602,1,Listas!$A$2:$A$19)-1)</f>
        <v>0</v>
      </c>
      <c r="AO602" s="16" t="str">
        <f>IF(OR(AM602="",AM602="No existe"),"No",IF(AN602&gt;=VLOOKUP(AM602,Tabla!$C$5:$I$23,7,0),"Si","No"))</f>
        <v>No</v>
      </c>
      <c r="AP602" s="3">
        <f>IF(OR(AM602="",AM602="No existe"),0,IF(AN602=0,0,IF(AN602&gt;=VLOOKUP(AM602,Tabla!$C$5:$I$23,7,0),AN602-VLOOKUP(AM602,Tabla!$C$5:$I$23,7,0),0)+1))</f>
        <v>0</v>
      </c>
      <c r="AQ602" s="4">
        <f t="shared" si="82"/>
        <v>0</v>
      </c>
      <c r="AR602" s="4">
        <f t="shared" si="83"/>
        <v>0</v>
      </c>
      <c r="AS602" s="4">
        <f t="shared" si="84"/>
        <v>0</v>
      </c>
      <c r="AT602" s="4">
        <f t="shared" si="85"/>
        <v>0</v>
      </c>
      <c r="AU602" s="4">
        <f t="shared" si="86"/>
        <v>0</v>
      </c>
      <c r="AV602" s="4">
        <f t="shared" si="87"/>
        <v>0</v>
      </c>
      <c r="AW602" s="4"/>
      <c r="AX602" s="4"/>
      <c r="AY602" s="4">
        <f t="shared" si="88"/>
        <v>0</v>
      </c>
      <c r="AZ602" s="5">
        <v>37080</v>
      </c>
      <c r="BA602" s="6">
        <f t="shared" si="89"/>
        <v>0</v>
      </c>
      <c r="BB602" s="3">
        <f>IF(OR(AM602="",AM602="No existe"),0,IF(AP602&lt;=VLOOKUP(AM602,Tabla!$C$5:$I$23,2,0),1,2))</f>
        <v>0</v>
      </c>
    </row>
    <row r="603" spans="1:54" ht="15.75" hidden="1">
      <c r="A603" s="13">
        <f t="shared" si="90"/>
        <v>598</v>
      </c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6"/>
      <c r="AC603" s="26"/>
      <c r="AD603" s="26"/>
      <c r="AE603" s="25"/>
      <c r="AF603" s="25"/>
      <c r="AG603" s="25"/>
      <c r="AH603" s="26"/>
      <c r="AI603" s="26"/>
      <c r="AJ603" s="26"/>
      <c r="AK603" s="27"/>
      <c r="AL603" s="27"/>
      <c r="AM603" s="24" t="str">
        <f>IF(AG603="","",IFERROR(VLOOKUP($AG603,Listas!$C$1:$D$1000,2,0),"No existe"))</f>
        <v/>
      </c>
      <c r="AN603" s="3">
        <f>IF(OR(AH603="",AI603=""),0,NETWORKDAYS.INTL(AH603,AI603,1,Listas!$A$2:$A$19)-1)</f>
        <v>0</v>
      </c>
      <c r="AO603" s="16" t="str">
        <f>IF(OR(AM603="",AM603="No existe"),"No",IF(AN603&gt;=VLOOKUP(AM603,Tabla!$C$5:$I$23,7,0),"Si","No"))</f>
        <v>No</v>
      </c>
      <c r="AP603" s="3">
        <f>IF(OR(AM603="",AM603="No existe"),0,IF(AN603=0,0,IF(AN603&gt;=VLOOKUP(AM603,Tabla!$C$5:$I$23,7,0),AN603-VLOOKUP(AM603,Tabla!$C$5:$I$23,7,0),0)+1))</f>
        <v>0</v>
      </c>
      <c r="AQ603" s="4">
        <f t="shared" si="82"/>
        <v>0</v>
      </c>
      <c r="AR603" s="4">
        <f t="shared" si="83"/>
        <v>0</v>
      </c>
      <c r="AS603" s="4">
        <f t="shared" si="84"/>
        <v>0</v>
      </c>
      <c r="AT603" s="4">
        <f t="shared" si="85"/>
        <v>0</v>
      </c>
      <c r="AU603" s="4">
        <f t="shared" si="86"/>
        <v>0</v>
      </c>
      <c r="AV603" s="4">
        <f t="shared" si="87"/>
        <v>0</v>
      </c>
      <c r="AW603" s="4"/>
      <c r="AX603" s="4"/>
      <c r="AY603" s="4">
        <f t="shared" si="88"/>
        <v>0</v>
      </c>
      <c r="AZ603" s="5">
        <v>37080</v>
      </c>
      <c r="BA603" s="6">
        <f t="shared" si="89"/>
        <v>0</v>
      </c>
      <c r="BB603" s="3">
        <f>IF(OR(AM603="",AM603="No existe"),0,IF(AP603&lt;=VLOOKUP(AM603,Tabla!$C$5:$I$23,2,0),1,2))</f>
        <v>0</v>
      </c>
    </row>
    <row r="604" spans="1:54" ht="15.75" hidden="1">
      <c r="A604" s="13">
        <f t="shared" si="90"/>
        <v>599</v>
      </c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6"/>
      <c r="AC604" s="26"/>
      <c r="AD604" s="26"/>
      <c r="AE604" s="25"/>
      <c r="AF604" s="25"/>
      <c r="AG604" s="25"/>
      <c r="AH604" s="26"/>
      <c r="AI604" s="26"/>
      <c r="AJ604" s="26"/>
      <c r="AK604" s="27"/>
      <c r="AL604" s="27"/>
      <c r="AM604" s="24" t="str">
        <f>IF(AG604="","",IFERROR(VLOOKUP($AG604,Listas!$C$1:$D$1000,2,0),"No existe"))</f>
        <v/>
      </c>
      <c r="AN604" s="3">
        <f>IF(OR(AH604="",AI604=""),0,NETWORKDAYS.INTL(AH604,AI604,1,Listas!$A$2:$A$19)-1)</f>
        <v>0</v>
      </c>
      <c r="AO604" s="16" t="str">
        <f>IF(OR(AM604="",AM604="No existe"),"No",IF(AN604&gt;=VLOOKUP(AM604,Tabla!$C$5:$I$23,7,0),"Si","No"))</f>
        <v>No</v>
      </c>
      <c r="AP604" s="3">
        <f>IF(OR(AM604="",AM604="No existe"),0,IF(AN604=0,0,IF(AN604&gt;=VLOOKUP(AM604,Tabla!$C$5:$I$23,7,0),AN604-VLOOKUP(AM604,Tabla!$C$5:$I$23,7,0),0)+1))</f>
        <v>0</v>
      </c>
      <c r="AQ604" s="4">
        <f t="shared" si="82"/>
        <v>0</v>
      </c>
      <c r="AR604" s="4">
        <f t="shared" si="83"/>
        <v>0</v>
      </c>
      <c r="AS604" s="4">
        <f t="shared" si="84"/>
        <v>0</v>
      </c>
      <c r="AT604" s="4">
        <f t="shared" si="85"/>
        <v>0</v>
      </c>
      <c r="AU604" s="4">
        <f t="shared" si="86"/>
        <v>0</v>
      </c>
      <c r="AV604" s="4">
        <f t="shared" si="87"/>
        <v>0</v>
      </c>
      <c r="AW604" s="4"/>
      <c r="AX604" s="4"/>
      <c r="AY604" s="4">
        <f t="shared" si="88"/>
        <v>0</v>
      </c>
      <c r="AZ604" s="5">
        <v>37080</v>
      </c>
      <c r="BA604" s="6">
        <f t="shared" si="89"/>
        <v>0</v>
      </c>
      <c r="BB604" s="3">
        <f>IF(OR(AM604="",AM604="No existe"),0,IF(AP604&lt;=VLOOKUP(AM604,Tabla!$C$5:$I$23,2,0),1,2))</f>
        <v>0</v>
      </c>
    </row>
    <row r="605" spans="1:54" ht="15.75" hidden="1">
      <c r="A605" s="13">
        <f t="shared" si="90"/>
        <v>600</v>
      </c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6"/>
      <c r="AC605" s="26"/>
      <c r="AD605" s="26"/>
      <c r="AE605" s="25"/>
      <c r="AF605" s="25"/>
      <c r="AG605" s="25"/>
      <c r="AH605" s="26"/>
      <c r="AI605" s="26"/>
      <c r="AJ605" s="26"/>
      <c r="AK605" s="27"/>
      <c r="AL605" s="27"/>
      <c r="AM605" s="24" t="str">
        <f>IF(AG605="","",IFERROR(VLOOKUP($AG605,Listas!$C$1:$D$1000,2,0),"No existe"))</f>
        <v/>
      </c>
      <c r="AN605" s="3">
        <f>IF(OR(AH605="",AI605=""),0,NETWORKDAYS.INTL(AH605,AI605,1,Listas!$A$2:$A$19)-1)</f>
        <v>0</v>
      </c>
      <c r="AO605" s="16" t="str">
        <f>IF(OR(AM605="",AM605="No existe"),"No",IF(AN605&gt;=VLOOKUP(AM605,Tabla!$C$5:$I$23,7,0),"Si","No"))</f>
        <v>No</v>
      </c>
      <c r="AP605" s="3">
        <f>IF(OR(AM605="",AM605="No existe"),0,IF(AN605=0,0,IF(AN605&gt;=VLOOKUP(AM605,Tabla!$C$5:$I$23,7,0),AN605-VLOOKUP(AM605,Tabla!$C$5:$I$23,7,0),0)+1))</f>
        <v>0</v>
      </c>
      <c r="AQ605" s="4">
        <f t="shared" si="82"/>
        <v>0</v>
      </c>
      <c r="AR605" s="4">
        <f t="shared" si="83"/>
        <v>0</v>
      </c>
      <c r="AS605" s="4">
        <f t="shared" si="84"/>
        <v>0</v>
      </c>
      <c r="AT605" s="4">
        <f t="shared" si="85"/>
        <v>0</v>
      </c>
      <c r="AU605" s="4">
        <f t="shared" si="86"/>
        <v>0</v>
      </c>
      <c r="AV605" s="4">
        <f t="shared" si="87"/>
        <v>0</v>
      </c>
      <c r="AW605" s="4"/>
      <c r="AX605" s="4"/>
      <c r="AY605" s="4">
        <f t="shared" si="88"/>
        <v>0</v>
      </c>
      <c r="AZ605" s="5">
        <v>37080</v>
      </c>
      <c r="BA605" s="6">
        <f t="shared" si="89"/>
        <v>0</v>
      </c>
      <c r="BB605" s="3">
        <f>IF(OR(AM605="",AM605="No existe"),0,IF(AP605&lt;=VLOOKUP(AM605,Tabla!$C$5:$I$23,2,0),1,2))</f>
        <v>0</v>
      </c>
    </row>
    <row r="606" spans="1:54" ht="15.75" hidden="1">
      <c r="A606" s="13">
        <f t="shared" si="90"/>
        <v>601</v>
      </c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6"/>
      <c r="AC606" s="26"/>
      <c r="AD606" s="26"/>
      <c r="AE606" s="25"/>
      <c r="AF606" s="25"/>
      <c r="AG606" s="25"/>
      <c r="AH606" s="26"/>
      <c r="AI606" s="26"/>
      <c r="AJ606" s="26"/>
      <c r="AK606" s="27"/>
      <c r="AL606" s="27"/>
      <c r="AM606" s="24" t="str">
        <f>IF(AG606="","",IFERROR(VLOOKUP($AG606,Listas!$C$1:$D$1000,2,0),"No existe"))</f>
        <v/>
      </c>
      <c r="AN606" s="3">
        <f>IF(OR(AH606="",AI606=""),0,NETWORKDAYS.INTL(AH606,AI606,1,Listas!$A$2:$A$19)-1)</f>
        <v>0</v>
      </c>
      <c r="AO606" s="16" t="str">
        <f>IF(OR(AM606="",AM606="No existe"),"No",IF(AN606&gt;=VLOOKUP(AM606,Tabla!$C$5:$I$23,7,0),"Si","No"))</f>
        <v>No</v>
      </c>
      <c r="AP606" s="3">
        <f>IF(OR(AM606="",AM606="No existe"),0,IF(AN606=0,0,IF(AN606&gt;=VLOOKUP(AM606,Tabla!$C$5:$I$23,7,0),AN606-VLOOKUP(AM606,Tabla!$C$5:$I$23,7,0),0)+1))</f>
        <v>0</v>
      </c>
      <c r="AQ606" s="4">
        <f t="shared" si="82"/>
        <v>0</v>
      </c>
      <c r="AR606" s="4">
        <f t="shared" si="83"/>
        <v>0</v>
      </c>
      <c r="AS606" s="4">
        <f t="shared" si="84"/>
        <v>0</v>
      </c>
      <c r="AT606" s="4">
        <f t="shared" si="85"/>
        <v>0</v>
      </c>
      <c r="AU606" s="4">
        <f t="shared" si="86"/>
        <v>0</v>
      </c>
      <c r="AV606" s="4">
        <f t="shared" si="87"/>
        <v>0</v>
      </c>
      <c r="AW606" s="4"/>
      <c r="AX606" s="4"/>
      <c r="AY606" s="4">
        <f t="shared" si="88"/>
        <v>0</v>
      </c>
      <c r="AZ606" s="5">
        <v>37080</v>
      </c>
      <c r="BA606" s="6">
        <f t="shared" si="89"/>
        <v>0</v>
      </c>
      <c r="BB606" s="3">
        <f>IF(OR(AM606="",AM606="No existe"),0,IF(AP606&lt;=VLOOKUP(AM606,Tabla!$C$5:$I$23,2,0),1,2))</f>
        <v>0</v>
      </c>
    </row>
    <row r="607" spans="1:54" ht="15.75" hidden="1">
      <c r="A607" s="13">
        <f t="shared" si="90"/>
        <v>602</v>
      </c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6"/>
      <c r="AC607" s="26"/>
      <c r="AD607" s="26"/>
      <c r="AE607" s="25"/>
      <c r="AF607" s="25"/>
      <c r="AG607" s="25"/>
      <c r="AH607" s="26"/>
      <c r="AI607" s="26"/>
      <c r="AJ607" s="26"/>
      <c r="AK607" s="27"/>
      <c r="AL607" s="27"/>
      <c r="AM607" s="24" t="str">
        <f>IF(AG607="","",IFERROR(VLOOKUP($AG607,Listas!$C$1:$D$1000,2,0),"No existe"))</f>
        <v/>
      </c>
      <c r="AN607" s="3">
        <f>IF(OR(AH607="",AI607=""),0,NETWORKDAYS.INTL(AH607,AI607,1,Listas!$A$2:$A$19)-1)</f>
        <v>0</v>
      </c>
      <c r="AO607" s="16" t="str">
        <f>IF(OR(AM607="",AM607="No existe"),"No",IF(AN607&gt;=VLOOKUP(AM607,Tabla!$C$5:$I$23,7,0),"Si","No"))</f>
        <v>No</v>
      </c>
      <c r="AP607" s="3">
        <f>IF(OR(AM607="",AM607="No existe"),0,IF(AN607=0,0,IF(AN607&gt;=VLOOKUP(AM607,Tabla!$C$5:$I$23,7,0),AN607-VLOOKUP(AM607,Tabla!$C$5:$I$23,7,0),0)+1))</f>
        <v>0</v>
      </c>
      <c r="AQ607" s="4">
        <f t="shared" si="82"/>
        <v>0</v>
      </c>
      <c r="AR607" s="4">
        <f t="shared" si="83"/>
        <v>0</v>
      </c>
      <c r="AS607" s="4">
        <f t="shared" si="84"/>
        <v>0</v>
      </c>
      <c r="AT607" s="4">
        <f t="shared" si="85"/>
        <v>0</v>
      </c>
      <c r="AU607" s="4">
        <f t="shared" si="86"/>
        <v>0</v>
      </c>
      <c r="AV607" s="4">
        <f t="shared" si="87"/>
        <v>0</v>
      </c>
      <c r="AW607" s="4"/>
      <c r="AX607" s="4"/>
      <c r="AY607" s="4">
        <f t="shared" si="88"/>
        <v>0</v>
      </c>
      <c r="AZ607" s="5">
        <v>37080</v>
      </c>
      <c r="BA607" s="6">
        <f t="shared" si="89"/>
        <v>0</v>
      </c>
      <c r="BB607" s="3">
        <f>IF(OR(AM607="",AM607="No existe"),0,IF(AP607&lt;=VLOOKUP(AM607,Tabla!$C$5:$I$23,2,0),1,2))</f>
        <v>0</v>
      </c>
    </row>
    <row r="608" spans="1:54" ht="15.75" hidden="1">
      <c r="A608" s="13">
        <f t="shared" si="90"/>
        <v>603</v>
      </c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6"/>
      <c r="AC608" s="26"/>
      <c r="AD608" s="26"/>
      <c r="AE608" s="25"/>
      <c r="AF608" s="25"/>
      <c r="AG608" s="25"/>
      <c r="AH608" s="26"/>
      <c r="AI608" s="26"/>
      <c r="AJ608" s="26"/>
      <c r="AK608" s="27"/>
      <c r="AL608" s="27"/>
      <c r="AM608" s="24" t="str">
        <f>IF(AG608="","",IFERROR(VLOOKUP($AG608,Listas!$C$1:$D$1000,2,0),"No existe"))</f>
        <v/>
      </c>
      <c r="AN608" s="3">
        <f>IF(OR(AH608="",AI608=""),0,NETWORKDAYS.INTL(AH608,AI608,1,Listas!$A$2:$A$19)-1)</f>
        <v>0</v>
      </c>
      <c r="AO608" s="16" t="str">
        <f>IF(OR(AM608="",AM608="No existe"),"No",IF(AN608&gt;=VLOOKUP(AM608,Tabla!$C$5:$I$23,7,0),"Si","No"))</f>
        <v>No</v>
      </c>
      <c r="AP608" s="3">
        <f>IF(OR(AM608="",AM608="No existe"),0,IF(AN608=0,0,IF(AN608&gt;=VLOOKUP(AM608,Tabla!$C$5:$I$23,7,0),AN608-VLOOKUP(AM608,Tabla!$C$5:$I$23,7,0),0)+1))</f>
        <v>0</v>
      </c>
      <c r="AQ608" s="4">
        <f t="shared" si="82"/>
        <v>0</v>
      </c>
      <c r="AR608" s="4">
        <f t="shared" si="83"/>
        <v>0</v>
      </c>
      <c r="AS608" s="4">
        <f t="shared" si="84"/>
        <v>0</v>
      </c>
      <c r="AT608" s="4">
        <f t="shared" si="85"/>
        <v>0</v>
      </c>
      <c r="AU608" s="4">
        <f t="shared" si="86"/>
        <v>0</v>
      </c>
      <c r="AV608" s="4">
        <f t="shared" si="87"/>
        <v>0</v>
      </c>
      <c r="AW608" s="4"/>
      <c r="AX608" s="4"/>
      <c r="AY608" s="4">
        <f t="shared" si="88"/>
        <v>0</v>
      </c>
      <c r="AZ608" s="5">
        <v>37080</v>
      </c>
      <c r="BA608" s="6">
        <f t="shared" si="89"/>
        <v>0</v>
      </c>
      <c r="BB608" s="3">
        <f>IF(OR(AM608="",AM608="No existe"),0,IF(AP608&lt;=VLOOKUP(AM608,Tabla!$C$5:$I$23,2,0),1,2))</f>
        <v>0</v>
      </c>
    </row>
    <row r="609" spans="1:54" ht="15.75" hidden="1">
      <c r="A609" s="13">
        <f t="shared" si="90"/>
        <v>604</v>
      </c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6"/>
      <c r="AC609" s="26"/>
      <c r="AD609" s="26"/>
      <c r="AE609" s="25"/>
      <c r="AF609" s="25"/>
      <c r="AG609" s="25"/>
      <c r="AH609" s="26"/>
      <c r="AI609" s="26"/>
      <c r="AJ609" s="26"/>
      <c r="AK609" s="27"/>
      <c r="AL609" s="27"/>
      <c r="AM609" s="24" t="str">
        <f>IF(AG609="","",IFERROR(VLOOKUP($AG609,Listas!$C$1:$D$1000,2,0),"No existe"))</f>
        <v/>
      </c>
      <c r="AN609" s="3">
        <f>IF(OR(AH609="",AI609=""),0,NETWORKDAYS.INTL(AH609,AI609,1,Listas!$A$2:$A$19)-1)</f>
        <v>0</v>
      </c>
      <c r="AO609" s="16" t="str">
        <f>IF(OR(AM609="",AM609="No existe"),"No",IF(AN609&gt;=VLOOKUP(AM609,Tabla!$C$5:$I$23,7,0),"Si","No"))</f>
        <v>No</v>
      </c>
      <c r="AP609" s="3">
        <f>IF(OR(AM609="",AM609="No existe"),0,IF(AN609=0,0,IF(AN609&gt;=VLOOKUP(AM609,Tabla!$C$5:$I$23,7,0),AN609-VLOOKUP(AM609,Tabla!$C$5:$I$23,7,0),0)+1))</f>
        <v>0</v>
      </c>
      <c r="AQ609" s="4">
        <f t="shared" si="82"/>
        <v>0</v>
      </c>
      <c r="AR609" s="4">
        <f t="shared" si="83"/>
        <v>0</v>
      </c>
      <c r="AS609" s="4">
        <f t="shared" si="84"/>
        <v>0</v>
      </c>
      <c r="AT609" s="4">
        <f t="shared" si="85"/>
        <v>0</v>
      </c>
      <c r="AU609" s="4">
        <f t="shared" si="86"/>
        <v>0</v>
      </c>
      <c r="AV609" s="4">
        <f t="shared" si="87"/>
        <v>0</v>
      </c>
      <c r="AW609" s="4"/>
      <c r="AX609" s="4"/>
      <c r="AY609" s="4">
        <f t="shared" si="88"/>
        <v>0</v>
      </c>
      <c r="AZ609" s="5">
        <v>37080</v>
      </c>
      <c r="BA609" s="6">
        <f t="shared" si="89"/>
        <v>0</v>
      </c>
      <c r="BB609" s="3">
        <f>IF(OR(AM609="",AM609="No existe"),0,IF(AP609&lt;=VLOOKUP(AM609,Tabla!$C$5:$I$23,2,0),1,2))</f>
        <v>0</v>
      </c>
    </row>
    <row r="610" spans="1:54" ht="15.75" hidden="1">
      <c r="A610" s="13">
        <f t="shared" si="90"/>
        <v>605</v>
      </c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6"/>
      <c r="AC610" s="26"/>
      <c r="AD610" s="26"/>
      <c r="AE610" s="25"/>
      <c r="AF610" s="25"/>
      <c r="AG610" s="25"/>
      <c r="AH610" s="26"/>
      <c r="AI610" s="26"/>
      <c r="AJ610" s="26"/>
      <c r="AK610" s="27"/>
      <c r="AL610" s="27"/>
      <c r="AM610" s="24" t="str">
        <f>IF(AG610="","",IFERROR(VLOOKUP($AG610,Listas!$C$1:$D$1000,2,0),"No existe"))</f>
        <v/>
      </c>
      <c r="AN610" s="3">
        <f>IF(OR(AH610="",AI610=""),0,NETWORKDAYS.INTL(AH610,AI610,1,Listas!$A$2:$A$19)-1)</f>
        <v>0</v>
      </c>
      <c r="AO610" s="16" t="str">
        <f>IF(OR(AM610="",AM610="No existe"),"No",IF(AN610&gt;=VLOOKUP(AM610,Tabla!$C$5:$I$23,7,0),"Si","No"))</f>
        <v>No</v>
      </c>
      <c r="AP610" s="3">
        <f>IF(OR(AM610="",AM610="No existe"),0,IF(AN610=0,0,IF(AN610&gt;=VLOOKUP(AM610,Tabla!$C$5:$I$23,7,0),AN610-VLOOKUP(AM610,Tabla!$C$5:$I$23,7,0),0)+1))</f>
        <v>0</v>
      </c>
      <c r="AQ610" s="4">
        <f t="shared" si="82"/>
        <v>0</v>
      </c>
      <c r="AR610" s="4">
        <f t="shared" si="83"/>
        <v>0</v>
      </c>
      <c r="AS610" s="4">
        <f t="shared" si="84"/>
        <v>0</v>
      </c>
      <c r="AT610" s="4">
        <f t="shared" si="85"/>
        <v>0</v>
      </c>
      <c r="AU610" s="4">
        <f t="shared" si="86"/>
        <v>0</v>
      </c>
      <c r="AV610" s="4">
        <f t="shared" si="87"/>
        <v>0</v>
      </c>
      <c r="AW610" s="4"/>
      <c r="AX610" s="4"/>
      <c r="AY610" s="4">
        <f t="shared" si="88"/>
        <v>0</v>
      </c>
      <c r="AZ610" s="5">
        <v>37080</v>
      </c>
      <c r="BA610" s="6">
        <f t="shared" si="89"/>
        <v>0</v>
      </c>
      <c r="BB610" s="3">
        <f>IF(OR(AM610="",AM610="No existe"),0,IF(AP610&lt;=VLOOKUP(AM610,Tabla!$C$5:$I$23,2,0),1,2))</f>
        <v>0</v>
      </c>
    </row>
    <row r="611" spans="1:54" ht="15.75" hidden="1">
      <c r="A611" s="13">
        <f t="shared" si="90"/>
        <v>606</v>
      </c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6"/>
      <c r="AC611" s="26"/>
      <c r="AD611" s="26"/>
      <c r="AE611" s="25"/>
      <c r="AF611" s="25"/>
      <c r="AG611" s="25"/>
      <c r="AH611" s="26"/>
      <c r="AI611" s="26"/>
      <c r="AJ611" s="26"/>
      <c r="AK611" s="27"/>
      <c r="AL611" s="27"/>
      <c r="AM611" s="24" t="str">
        <f>IF(AG611="","",IFERROR(VLOOKUP($AG611,Listas!$C$1:$D$1000,2,0),"No existe"))</f>
        <v/>
      </c>
      <c r="AN611" s="3">
        <f>IF(OR(AH611="",AI611=""),0,NETWORKDAYS.INTL(AH611,AI611,1,Listas!$A$2:$A$19)-1)</f>
        <v>0</v>
      </c>
      <c r="AO611" s="16" t="str">
        <f>IF(OR(AM611="",AM611="No existe"),"No",IF(AN611&gt;=VLOOKUP(AM611,Tabla!$C$5:$I$23,7,0),"Si","No"))</f>
        <v>No</v>
      </c>
      <c r="AP611" s="3">
        <f>IF(OR(AM611="",AM611="No existe"),0,IF(AN611=0,0,IF(AN611&gt;=VLOOKUP(AM611,Tabla!$C$5:$I$23,7,0),AN611-VLOOKUP(AM611,Tabla!$C$5:$I$23,7,0),0)+1))</f>
        <v>0</v>
      </c>
      <c r="AQ611" s="4">
        <f t="shared" si="82"/>
        <v>0</v>
      </c>
      <c r="AR611" s="4">
        <f t="shared" si="83"/>
        <v>0</v>
      </c>
      <c r="AS611" s="4">
        <f t="shared" si="84"/>
        <v>0</v>
      </c>
      <c r="AT611" s="4">
        <f t="shared" si="85"/>
        <v>0</v>
      </c>
      <c r="AU611" s="4">
        <f t="shared" si="86"/>
        <v>0</v>
      </c>
      <c r="AV611" s="4">
        <f t="shared" si="87"/>
        <v>0</v>
      </c>
      <c r="AW611" s="4"/>
      <c r="AX611" s="4"/>
      <c r="AY611" s="4">
        <f t="shared" si="88"/>
        <v>0</v>
      </c>
      <c r="AZ611" s="5">
        <v>37080</v>
      </c>
      <c r="BA611" s="6">
        <f t="shared" si="89"/>
        <v>0</v>
      </c>
      <c r="BB611" s="3">
        <f>IF(OR(AM611="",AM611="No existe"),0,IF(AP611&lt;=VLOOKUP(AM611,Tabla!$C$5:$I$23,2,0),1,2))</f>
        <v>0</v>
      </c>
    </row>
    <row r="612" spans="1:54" ht="15.75" hidden="1">
      <c r="A612" s="13">
        <f t="shared" si="90"/>
        <v>607</v>
      </c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6"/>
      <c r="AC612" s="26"/>
      <c r="AD612" s="26"/>
      <c r="AE612" s="25"/>
      <c r="AF612" s="25"/>
      <c r="AG612" s="25"/>
      <c r="AH612" s="26"/>
      <c r="AI612" s="26"/>
      <c r="AJ612" s="26"/>
      <c r="AK612" s="27"/>
      <c r="AL612" s="27"/>
      <c r="AM612" s="24" t="str">
        <f>IF(AG612="","",IFERROR(VLOOKUP($AG612,Listas!$C$1:$D$1000,2,0),"No existe"))</f>
        <v/>
      </c>
      <c r="AN612" s="3">
        <f>IF(OR(AH612="",AI612=""),0,NETWORKDAYS.INTL(AH612,AI612,1,Listas!$A$2:$A$19)-1)</f>
        <v>0</v>
      </c>
      <c r="AO612" s="16" t="str">
        <f>IF(OR(AM612="",AM612="No existe"),"No",IF(AN612&gt;=VLOOKUP(AM612,Tabla!$C$5:$I$23,7,0),"Si","No"))</f>
        <v>No</v>
      </c>
      <c r="AP612" s="3">
        <f>IF(OR(AM612="",AM612="No existe"),0,IF(AN612=0,0,IF(AN612&gt;=VLOOKUP(AM612,Tabla!$C$5:$I$23,7,0),AN612-VLOOKUP(AM612,Tabla!$C$5:$I$23,7,0),0)+1))</f>
        <v>0</v>
      </c>
      <c r="AQ612" s="4">
        <f t="shared" si="82"/>
        <v>0</v>
      </c>
      <c r="AR612" s="4">
        <f t="shared" si="83"/>
        <v>0</v>
      </c>
      <c r="AS612" s="4">
        <f t="shared" si="84"/>
        <v>0</v>
      </c>
      <c r="AT612" s="4">
        <f t="shared" si="85"/>
        <v>0</v>
      </c>
      <c r="AU612" s="4">
        <f t="shared" si="86"/>
        <v>0</v>
      </c>
      <c r="AV612" s="4">
        <f t="shared" si="87"/>
        <v>0</v>
      </c>
      <c r="AW612" s="4"/>
      <c r="AX612" s="4"/>
      <c r="AY612" s="4">
        <f t="shared" si="88"/>
        <v>0</v>
      </c>
      <c r="AZ612" s="5">
        <v>37080</v>
      </c>
      <c r="BA612" s="6">
        <f t="shared" si="89"/>
        <v>0</v>
      </c>
      <c r="BB612" s="3">
        <f>IF(OR(AM612="",AM612="No existe"),0,IF(AP612&lt;=VLOOKUP(AM612,Tabla!$C$5:$I$23,2,0),1,2))</f>
        <v>0</v>
      </c>
    </row>
    <row r="613" spans="1:54" ht="15.75" hidden="1">
      <c r="A613" s="13">
        <f t="shared" si="90"/>
        <v>608</v>
      </c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6"/>
      <c r="AC613" s="26"/>
      <c r="AD613" s="26"/>
      <c r="AE613" s="25"/>
      <c r="AF613" s="25"/>
      <c r="AG613" s="25"/>
      <c r="AH613" s="26"/>
      <c r="AI613" s="26"/>
      <c r="AJ613" s="26"/>
      <c r="AK613" s="27"/>
      <c r="AL613" s="27"/>
      <c r="AM613" s="24" t="str">
        <f>IF(AG613="","",IFERROR(VLOOKUP($AG613,Listas!$C$1:$D$1000,2,0),"No existe"))</f>
        <v/>
      </c>
      <c r="AN613" s="3">
        <f>IF(OR(AH613="",AI613=""),0,NETWORKDAYS.INTL(AH613,AI613,1,Listas!$A$2:$A$19)-1)</f>
        <v>0</v>
      </c>
      <c r="AO613" s="16" t="str">
        <f>IF(OR(AM613="",AM613="No existe"),"No",IF(AN613&gt;=VLOOKUP(AM613,Tabla!$C$5:$I$23,7,0),"Si","No"))</f>
        <v>No</v>
      </c>
      <c r="AP613" s="3">
        <f>IF(OR(AM613="",AM613="No existe"),0,IF(AN613=0,0,IF(AN613&gt;=VLOOKUP(AM613,Tabla!$C$5:$I$23,7,0),AN613-VLOOKUP(AM613,Tabla!$C$5:$I$23,7,0),0)+1))</f>
        <v>0</v>
      </c>
      <c r="AQ613" s="4">
        <f t="shared" si="82"/>
        <v>0</v>
      </c>
      <c r="AR613" s="4">
        <f t="shared" si="83"/>
        <v>0</v>
      </c>
      <c r="AS613" s="4">
        <f t="shared" si="84"/>
        <v>0</v>
      </c>
      <c r="AT613" s="4">
        <f t="shared" si="85"/>
        <v>0</v>
      </c>
      <c r="AU613" s="4">
        <f t="shared" si="86"/>
        <v>0</v>
      </c>
      <c r="AV613" s="4">
        <f t="shared" si="87"/>
        <v>0</v>
      </c>
      <c r="AW613" s="4"/>
      <c r="AX613" s="4"/>
      <c r="AY613" s="4">
        <f t="shared" si="88"/>
        <v>0</v>
      </c>
      <c r="AZ613" s="5">
        <v>37080</v>
      </c>
      <c r="BA613" s="6">
        <f t="shared" si="89"/>
        <v>0</v>
      </c>
      <c r="BB613" s="3">
        <f>IF(OR(AM613="",AM613="No existe"),0,IF(AP613&lt;=VLOOKUP(AM613,Tabla!$C$5:$I$23,2,0),1,2))</f>
        <v>0</v>
      </c>
    </row>
    <row r="614" spans="1:54" ht="15.75" hidden="1">
      <c r="A614" s="13">
        <f t="shared" si="90"/>
        <v>609</v>
      </c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6"/>
      <c r="AC614" s="26"/>
      <c r="AD614" s="26"/>
      <c r="AE614" s="25"/>
      <c r="AF614" s="25"/>
      <c r="AG614" s="25"/>
      <c r="AH614" s="26"/>
      <c r="AI614" s="26"/>
      <c r="AJ614" s="26"/>
      <c r="AK614" s="27"/>
      <c r="AL614" s="27"/>
      <c r="AM614" s="24" t="str">
        <f>IF(AG614="","",IFERROR(VLOOKUP($AG614,Listas!$C$1:$D$1000,2,0),"No existe"))</f>
        <v/>
      </c>
      <c r="AN614" s="3">
        <f>IF(OR(AH614="",AI614=""),0,NETWORKDAYS.INTL(AH614,AI614,1,Listas!$A$2:$A$19)-1)</f>
        <v>0</v>
      </c>
      <c r="AO614" s="16" t="str">
        <f>IF(OR(AM614="",AM614="No existe"),"No",IF(AN614&gt;=VLOOKUP(AM614,Tabla!$C$5:$I$23,7,0),"Si","No"))</f>
        <v>No</v>
      </c>
      <c r="AP614" s="3">
        <f>IF(OR(AM614="",AM614="No existe"),0,IF(AN614=0,0,IF(AN614&gt;=VLOOKUP(AM614,Tabla!$C$5:$I$23,7,0),AN614-VLOOKUP(AM614,Tabla!$C$5:$I$23,7,0),0)+1))</f>
        <v>0</v>
      </c>
      <c r="AQ614" s="4">
        <f t="shared" si="82"/>
        <v>0</v>
      </c>
      <c r="AR614" s="4">
        <f t="shared" si="83"/>
        <v>0</v>
      </c>
      <c r="AS614" s="4">
        <f t="shared" si="84"/>
        <v>0</v>
      </c>
      <c r="AT614" s="4">
        <f t="shared" si="85"/>
        <v>0</v>
      </c>
      <c r="AU614" s="4">
        <f t="shared" si="86"/>
        <v>0</v>
      </c>
      <c r="AV614" s="4">
        <f t="shared" si="87"/>
        <v>0</v>
      </c>
      <c r="AW614" s="4"/>
      <c r="AX614" s="4"/>
      <c r="AY614" s="4">
        <f t="shared" si="88"/>
        <v>0</v>
      </c>
      <c r="AZ614" s="5">
        <v>37080</v>
      </c>
      <c r="BA614" s="6">
        <f t="shared" si="89"/>
        <v>0</v>
      </c>
      <c r="BB614" s="3">
        <f>IF(OR(AM614="",AM614="No existe"),0,IF(AP614&lt;=VLOOKUP(AM614,Tabla!$C$5:$I$23,2,0),1,2))</f>
        <v>0</v>
      </c>
    </row>
    <row r="615" spans="1:54" ht="15.75" hidden="1">
      <c r="A615" s="13">
        <f t="shared" si="90"/>
        <v>610</v>
      </c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6"/>
      <c r="AC615" s="26"/>
      <c r="AD615" s="26"/>
      <c r="AE615" s="25"/>
      <c r="AF615" s="25"/>
      <c r="AG615" s="25"/>
      <c r="AH615" s="26"/>
      <c r="AI615" s="26"/>
      <c r="AJ615" s="26"/>
      <c r="AK615" s="27"/>
      <c r="AL615" s="27"/>
      <c r="AM615" s="24" t="str">
        <f>IF(AG615="","",IFERROR(VLOOKUP($AG615,Listas!$C$1:$D$1000,2,0),"No existe"))</f>
        <v/>
      </c>
      <c r="AN615" s="3">
        <f>IF(OR(AH615="",AI615=""),0,NETWORKDAYS.INTL(AH615,AI615,1,Listas!$A$2:$A$19)-1)</f>
        <v>0</v>
      </c>
      <c r="AO615" s="16" t="str">
        <f>IF(OR(AM615="",AM615="No existe"),"No",IF(AN615&gt;=VLOOKUP(AM615,Tabla!$C$5:$I$23,7,0),"Si","No"))</f>
        <v>No</v>
      </c>
      <c r="AP615" s="3">
        <f>IF(OR(AM615="",AM615="No existe"),0,IF(AN615=0,0,IF(AN615&gt;=VLOOKUP(AM615,Tabla!$C$5:$I$23,7,0),AN615-VLOOKUP(AM615,Tabla!$C$5:$I$23,7,0),0)+1))</f>
        <v>0</v>
      </c>
      <c r="AQ615" s="4">
        <f t="shared" si="82"/>
        <v>0</v>
      </c>
      <c r="AR615" s="4">
        <f t="shared" si="83"/>
        <v>0</v>
      </c>
      <c r="AS615" s="4">
        <f t="shared" si="84"/>
        <v>0</v>
      </c>
      <c r="AT615" s="4">
        <f t="shared" si="85"/>
        <v>0</v>
      </c>
      <c r="AU615" s="4">
        <f t="shared" si="86"/>
        <v>0</v>
      </c>
      <c r="AV615" s="4">
        <f t="shared" si="87"/>
        <v>0</v>
      </c>
      <c r="AW615" s="4"/>
      <c r="AX615" s="4"/>
      <c r="AY615" s="4">
        <f t="shared" si="88"/>
        <v>0</v>
      </c>
      <c r="AZ615" s="5">
        <v>37080</v>
      </c>
      <c r="BA615" s="6">
        <f t="shared" si="89"/>
        <v>0</v>
      </c>
      <c r="BB615" s="3">
        <f>IF(OR(AM615="",AM615="No existe"),0,IF(AP615&lt;=VLOOKUP(AM615,Tabla!$C$5:$I$23,2,0),1,2))</f>
        <v>0</v>
      </c>
    </row>
    <row r="616" spans="1:54" ht="15.75" hidden="1">
      <c r="A616" s="13">
        <f t="shared" si="90"/>
        <v>611</v>
      </c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6"/>
      <c r="AC616" s="26"/>
      <c r="AD616" s="26"/>
      <c r="AE616" s="25"/>
      <c r="AF616" s="25"/>
      <c r="AG616" s="25"/>
      <c r="AH616" s="26"/>
      <c r="AI616" s="26"/>
      <c r="AJ616" s="26"/>
      <c r="AK616" s="27"/>
      <c r="AL616" s="27"/>
      <c r="AM616" s="24" t="str">
        <f>IF(AG616="","",IFERROR(VLOOKUP($AG616,Listas!$C$1:$D$1000,2,0),"No existe"))</f>
        <v/>
      </c>
      <c r="AN616" s="3">
        <f>IF(OR(AH616="",AI616=""),0,NETWORKDAYS.INTL(AH616,AI616,1,Listas!$A$2:$A$19)-1)</f>
        <v>0</v>
      </c>
      <c r="AO616" s="16" t="str">
        <f>IF(OR(AM616="",AM616="No existe"),"No",IF(AN616&gt;=VLOOKUP(AM616,Tabla!$C$5:$I$23,7,0),"Si","No"))</f>
        <v>No</v>
      </c>
      <c r="AP616" s="3">
        <f>IF(OR(AM616="",AM616="No existe"),0,IF(AN616=0,0,IF(AN616&gt;=VLOOKUP(AM616,Tabla!$C$5:$I$23,7,0),AN616-VLOOKUP(AM616,Tabla!$C$5:$I$23,7,0),0)+1))</f>
        <v>0</v>
      </c>
      <c r="AQ616" s="4">
        <f t="shared" si="82"/>
        <v>0</v>
      </c>
      <c r="AR616" s="4">
        <f t="shared" si="83"/>
        <v>0</v>
      </c>
      <c r="AS616" s="4">
        <f t="shared" si="84"/>
        <v>0</v>
      </c>
      <c r="AT616" s="4">
        <f t="shared" si="85"/>
        <v>0</v>
      </c>
      <c r="AU616" s="4">
        <f t="shared" si="86"/>
        <v>0</v>
      </c>
      <c r="AV616" s="4">
        <f t="shared" si="87"/>
        <v>0</v>
      </c>
      <c r="AW616" s="4"/>
      <c r="AX616" s="4"/>
      <c r="AY616" s="4">
        <f t="shared" si="88"/>
        <v>0</v>
      </c>
      <c r="AZ616" s="5">
        <v>37080</v>
      </c>
      <c r="BA616" s="6">
        <f t="shared" si="89"/>
        <v>0</v>
      </c>
      <c r="BB616" s="3">
        <f>IF(OR(AM616="",AM616="No existe"),0,IF(AP616&lt;=VLOOKUP(AM616,Tabla!$C$5:$I$23,2,0),1,2))</f>
        <v>0</v>
      </c>
    </row>
    <row r="617" spans="1:54" ht="15.75" hidden="1">
      <c r="A617" s="13">
        <f t="shared" si="90"/>
        <v>612</v>
      </c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6"/>
      <c r="AC617" s="26"/>
      <c r="AD617" s="26"/>
      <c r="AE617" s="25"/>
      <c r="AF617" s="25"/>
      <c r="AG617" s="25"/>
      <c r="AH617" s="26"/>
      <c r="AI617" s="26"/>
      <c r="AJ617" s="26"/>
      <c r="AK617" s="27"/>
      <c r="AL617" s="27"/>
      <c r="AM617" s="24" t="str">
        <f>IF(AG617="","",IFERROR(VLOOKUP($AG617,Listas!$C$1:$D$1000,2,0),"No existe"))</f>
        <v/>
      </c>
      <c r="AN617" s="3">
        <f>IF(OR(AH617="",AI617=""),0,NETWORKDAYS.INTL(AH617,AI617,1,Listas!$A$2:$A$19)-1)</f>
        <v>0</v>
      </c>
      <c r="AO617" s="16" t="str">
        <f>IF(OR(AM617="",AM617="No existe"),"No",IF(AN617&gt;=VLOOKUP(AM617,Tabla!$C$5:$I$23,7,0),"Si","No"))</f>
        <v>No</v>
      </c>
      <c r="AP617" s="3">
        <f>IF(OR(AM617="",AM617="No existe"),0,IF(AN617=0,0,IF(AN617&gt;=VLOOKUP(AM617,Tabla!$C$5:$I$23,7,0),AN617-VLOOKUP(AM617,Tabla!$C$5:$I$23,7,0),0)+1))</f>
        <v>0</v>
      </c>
      <c r="AQ617" s="4">
        <f t="shared" si="82"/>
        <v>0</v>
      </c>
      <c r="AR617" s="4">
        <f t="shared" si="83"/>
        <v>0</v>
      </c>
      <c r="AS617" s="4">
        <f t="shared" si="84"/>
        <v>0</v>
      </c>
      <c r="AT617" s="4">
        <f t="shared" si="85"/>
        <v>0</v>
      </c>
      <c r="AU617" s="4">
        <f t="shared" si="86"/>
        <v>0</v>
      </c>
      <c r="AV617" s="4">
        <f t="shared" si="87"/>
        <v>0</v>
      </c>
      <c r="AW617" s="4"/>
      <c r="AX617" s="4"/>
      <c r="AY617" s="4">
        <f t="shared" si="88"/>
        <v>0</v>
      </c>
      <c r="AZ617" s="5">
        <v>37080</v>
      </c>
      <c r="BA617" s="6">
        <f t="shared" si="89"/>
        <v>0</v>
      </c>
      <c r="BB617" s="3">
        <f>IF(OR(AM617="",AM617="No existe"),0,IF(AP617&lt;=VLOOKUP(AM617,Tabla!$C$5:$I$23,2,0),1,2))</f>
        <v>0</v>
      </c>
    </row>
    <row r="618" spans="1:54" ht="15.75" hidden="1">
      <c r="A618" s="13">
        <f t="shared" si="90"/>
        <v>613</v>
      </c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6"/>
      <c r="AC618" s="26"/>
      <c r="AD618" s="26"/>
      <c r="AE618" s="25"/>
      <c r="AF618" s="25"/>
      <c r="AG618" s="25"/>
      <c r="AH618" s="26"/>
      <c r="AI618" s="26"/>
      <c r="AJ618" s="26"/>
      <c r="AK618" s="27"/>
      <c r="AL618" s="27"/>
      <c r="AM618" s="24" t="str">
        <f>IF(AG618="","",IFERROR(VLOOKUP($AG618,Listas!$C$1:$D$1000,2,0),"No existe"))</f>
        <v/>
      </c>
      <c r="AN618" s="3">
        <f>IF(OR(AH618="",AI618=""),0,NETWORKDAYS.INTL(AH618,AI618,1,Listas!$A$2:$A$19)-1)</f>
        <v>0</v>
      </c>
      <c r="AO618" s="16" t="str">
        <f>IF(OR(AM618="",AM618="No existe"),"No",IF(AN618&gt;=VLOOKUP(AM618,Tabla!$C$5:$I$23,7,0),"Si","No"))</f>
        <v>No</v>
      </c>
      <c r="AP618" s="3">
        <f>IF(OR(AM618="",AM618="No existe"),0,IF(AN618=0,0,IF(AN618&gt;=VLOOKUP(AM618,Tabla!$C$5:$I$23,7,0),AN618-VLOOKUP(AM618,Tabla!$C$5:$I$23,7,0),0)+1))</f>
        <v>0</v>
      </c>
      <c r="AQ618" s="4">
        <f t="shared" si="82"/>
        <v>0</v>
      </c>
      <c r="AR618" s="4">
        <f t="shared" si="83"/>
        <v>0</v>
      </c>
      <c r="AS618" s="4">
        <f t="shared" si="84"/>
        <v>0</v>
      </c>
      <c r="AT618" s="4">
        <f t="shared" si="85"/>
        <v>0</v>
      </c>
      <c r="AU618" s="4">
        <f t="shared" si="86"/>
        <v>0</v>
      </c>
      <c r="AV618" s="4">
        <f t="shared" si="87"/>
        <v>0</v>
      </c>
      <c r="AW618" s="4"/>
      <c r="AX618" s="4"/>
      <c r="AY618" s="4">
        <f t="shared" si="88"/>
        <v>0</v>
      </c>
      <c r="AZ618" s="5">
        <v>37080</v>
      </c>
      <c r="BA618" s="6">
        <f t="shared" si="89"/>
        <v>0</v>
      </c>
      <c r="BB618" s="3">
        <f>IF(OR(AM618="",AM618="No existe"),0,IF(AP618&lt;=VLOOKUP(AM618,Tabla!$C$5:$I$23,2,0),1,2))</f>
        <v>0</v>
      </c>
    </row>
    <row r="619" spans="1:54" ht="15.75" hidden="1">
      <c r="A619" s="13">
        <f t="shared" si="90"/>
        <v>614</v>
      </c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6"/>
      <c r="AC619" s="26"/>
      <c r="AD619" s="26"/>
      <c r="AE619" s="25"/>
      <c r="AF619" s="25"/>
      <c r="AG619" s="25"/>
      <c r="AH619" s="26"/>
      <c r="AI619" s="26"/>
      <c r="AJ619" s="26"/>
      <c r="AK619" s="27"/>
      <c r="AL619" s="27"/>
      <c r="AM619" s="24" t="str">
        <f>IF(AG619="","",IFERROR(VLOOKUP($AG619,Listas!$C$1:$D$1000,2,0),"No existe"))</f>
        <v/>
      </c>
      <c r="AN619" s="3">
        <f>IF(OR(AH619="",AI619=""),0,NETWORKDAYS.INTL(AH619,AI619,1,Listas!$A$2:$A$19)-1)</f>
        <v>0</v>
      </c>
      <c r="AO619" s="16" t="str">
        <f>IF(OR(AM619="",AM619="No existe"),"No",IF(AN619&gt;=VLOOKUP(AM619,Tabla!$C$5:$I$23,7,0),"Si","No"))</f>
        <v>No</v>
      </c>
      <c r="AP619" s="3">
        <f>IF(OR(AM619="",AM619="No existe"),0,IF(AN619=0,0,IF(AN619&gt;=VLOOKUP(AM619,Tabla!$C$5:$I$23,7,0),AN619-VLOOKUP(AM619,Tabla!$C$5:$I$23,7,0),0)+1))</f>
        <v>0</v>
      </c>
      <c r="AQ619" s="4">
        <f t="shared" si="82"/>
        <v>0</v>
      </c>
      <c r="AR619" s="4">
        <f t="shared" si="83"/>
        <v>0</v>
      </c>
      <c r="AS619" s="4">
        <f t="shared" si="84"/>
        <v>0</v>
      </c>
      <c r="AT619" s="4">
        <f t="shared" si="85"/>
        <v>0</v>
      </c>
      <c r="AU619" s="4">
        <f t="shared" si="86"/>
        <v>0</v>
      </c>
      <c r="AV619" s="4">
        <f t="shared" si="87"/>
        <v>0</v>
      </c>
      <c r="AW619" s="4"/>
      <c r="AX619" s="4"/>
      <c r="AY619" s="4">
        <f t="shared" si="88"/>
        <v>0</v>
      </c>
      <c r="AZ619" s="5">
        <v>37080</v>
      </c>
      <c r="BA619" s="6">
        <f t="shared" si="89"/>
        <v>0</v>
      </c>
      <c r="BB619" s="3">
        <f>IF(OR(AM619="",AM619="No existe"),0,IF(AP619&lt;=VLOOKUP(AM619,Tabla!$C$5:$I$23,2,0),1,2))</f>
        <v>0</v>
      </c>
    </row>
    <row r="620" spans="1:54" ht="15.75" hidden="1">
      <c r="A620" s="13">
        <f t="shared" si="90"/>
        <v>615</v>
      </c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6"/>
      <c r="AC620" s="26"/>
      <c r="AD620" s="26"/>
      <c r="AE620" s="25"/>
      <c r="AF620" s="25"/>
      <c r="AG620" s="25"/>
      <c r="AH620" s="26"/>
      <c r="AI620" s="26"/>
      <c r="AJ620" s="26"/>
      <c r="AK620" s="27"/>
      <c r="AL620" s="27"/>
      <c r="AM620" s="24" t="str">
        <f>IF(AG620="","",IFERROR(VLOOKUP($AG620,Listas!$C$1:$D$1000,2,0),"No existe"))</f>
        <v/>
      </c>
      <c r="AN620" s="3">
        <f>IF(OR(AH620="",AI620=""),0,NETWORKDAYS.INTL(AH620,AI620,1,Listas!$A$2:$A$19)-1)</f>
        <v>0</v>
      </c>
      <c r="AO620" s="16" t="str">
        <f>IF(OR(AM620="",AM620="No existe"),"No",IF(AN620&gt;=VLOOKUP(AM620,Tabla!$C$5:$I$23,7,0),"Si","No"))</f>
        <v>No</v>
      </c>
      <c r="AP620" s="3">
        <f>IF(OR(AM620="",AM620="No existe"),0,IF(AN620=0,0,IF(AN620&gt;=VLOOKUP(AM620,Tabla!$C$5:$I$23,7,0),AN620-VLOOKUP(AM620,Tabla!$C$5:$I$23,7,0),0)+1))</f>
        <v>0</v>
      </c>
      <c r="AQ620" s="4">
        <f t="shared" si="82"/>
        <v>0</v>
      </c>
      <c r="AR620" s="4">
        <f t="shared" si="83"/>
        <v>0</v>
      </c>
      <c r="AS620" s="4">
        <f t="shared" si="84"/>
        <v>0</v>
      </c>
      <c r="AT620" s="4">
        <f t="shared" si="85"/>
        <v>0</v>
      </c>
      <c r="AU620" s="4">
        <f t="shared" si="86"/>
        <v>0</v>
      </c>
      <c r="AV620" s="4">
        <f t="shared" si="87"/>
        <v>0</v>
      </c>
      <c r="AW620" s="4"/>
      <c r="AX620" s="4"/>
      <c r="AY620" s="4">
        <f t="shared" si="88"/>
        <v>0</v>
      </c>
      <c r="AZ620" s="5">
        <v>37080</v>
      </c>
      <c r="BA620" s="6">
        <f t="shared" si="89"/>
        <v>0</v>
      </c>
      <c r="BB620" s="3">
        <f>IF(OR(AM620="",AM620="No existe"),0,IF(AP620&lt;=VLOOKUP(AM620,Tabla!$C$5:$I$23,2,0),1,2))</f>
        <v>0</v>
      </c>
    </row>
    <row r="621" spans="1:54" ht="15.75" hidden="1">
      <c r="A621" s="13">
        <f t="shared" si="90"/>
        <v>616</v>
      </c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6"/>
      <c r="AC621" s="26"/>
      <c r="AD621" s="26"/>
      <c r="AE621" s="25"/>
      <c r="AF621" s="25"/>
      <c r="AG621" s="25"/>
      <c r="AH621" s="26"/>
      <c r="AI621" s="26"/>
      <c r="AJ621" s="26"/>
      <c r="AK621" s="27"/>
      <c r="AL621" s="27"/>
      <c r="AM621" s="24" t="str">
        <f>IF(AG621="","",IFERROR(VLOOKUP($AG621,Listas!$C$1:$D$1000,2,0),"No existe"))</f>
        <v/>
      </c>
      <c r="AN621" s="3">
        <f>IF(OR(AH621="",AI621=""),0,NETWORKDAYS.INTL(AH621,AI621,1,Listas!$A$2:$A$19)-1)</f>
        <v>0</v>
      </c>
      <c r="AO621" s="16" t="str">
        <f>IF(OR(AM621="",AM621="No existe"),"No",IF(AN621&gt;=VLOOKUP(AM621,Tabla!$C$5:$I$23,7,0),"Si","No"))</f>
        <v>No</v>
      </c>
      <c r="AP621" s="3">
        <f>IF(OR(AM621="",AM621="No existe"),0,IF(AN621=0,0,IF(AN621&gt;=VLOOKUP(AM621,Tabla!$C$5:$I$23,7,0),AN621-VLOOKUP(AM621,Tabla!$C$5:$I$23,7,0),0)+1))</f>
        <v>0</v>
      </c>
      <c r="AQ621" s="4">
        <f t="shared" si="82"/>
        <v>0</v>
      </c>
      <c r="AR621" s="4">
        <f t="shared" si="83"/>
        <v>0</v>
      </c>
      <c r="AS621" s="4">
        <f t="shared" si="84"/>
        <v>0</v>
      </c>
      <c r="AT621" s="4">
        <f t="shared" si="85"/>
        <v>0</v>
      </c>
      <c r="AU621" s="4">
        <f t="shared" si="86"/>
        <v>0</v>
      </c>
      <c r="AV621" s="4">
        <f t="shared" si="87"/>
        <v>0</v>
      </c>
      <c r="AW621" s="4"/>
      <c r="AX621" s="4"/>
      <c r="AY621" s="4">
        <f t="shared" si="88"/>
        <v>0</v>
      </c>
      <c r="AZ621" s="5">
        <v>37080</v>
      </c>
      <c r="BA621" s="6">
        <f t="shared" si="89"/>
        <v>0</v>
      </c>
      <c r="BB621" s="3">
        <f>IF(OR(AM621="",AM621="No existe"),0,IF(AP621&lt;=VLOOKUP(AM621,Tabla!$C$5:$I$23,2,0),1,2))</f>
        <v>0</v>
      </c>
    </row>
    <row r="622" spans="1:54" ht="15.75" hidden="1">
      <c r="A622" s="13">
        <f t="shared" si="90"/>
        <v>617</v>
      </c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6"/>
      <c r="AC622" s="26"/>
      <c r="AD622" s="26"/>
      <c r="AE622" s="25"/>
      <c r="AF622" s="25"/>
      <c r="AG622" s="25"/>
      <c r="AH622" s="26"/>
      <c r="AI622" s="26"/>
      <c r="AJ622" s="26"/>
      <c r="AK622" s="27"/>
      <c r="AL622" s="27"/>
      <c r="AM622" s="24" t="str">
        <f>IF(AG622="","",IFERROR(VLOOKUP($AG622,Listas!$C$1:$D$1000,2,0),"No existe"))</f>
        <v/>
      </c>
      <c r="AN622" s="3">
        <f>IF(OR(AH622="",AI622=""),0,NETWORKDAYS.INTL(AH622,AI622,1,Listas!$A$2:$A$19)-1)</f>
        <v>0</v>
      </c>
      <c r="AO622" s="16" t="str">
        <f>IF(OR(AM622="",AM622="No existe"),"No",IF(AN622&gt;=VLOOKUP(AM622,Tabla!$C$5:$I$23,7,0),"Si","No"))</f>
        <v>No</v>
      </c>
      <c r="AP622" s="3">
        <f>IF(OR(AM622="",AM622="No existe"),0,IF(AN622=0,0,IF(AN622&gt;=VLOOKUP(AM622,Tabla!$C$5:$I$23,7,0),AN622-VLOOKUP(AM622,Tabla!$C$5:$I$23,7,0),0)+1))</f>
        <v>0</v>
      </c>
      <c r="AQ622" s="4">
        <f t="shared" si="82"/>
        <v>0</v>
      </c>
      <c r="AR622" s="4">
        <f t="shared" si="83"/>
        <v>0</v>
      </c>
      <c r="AS622" s="4">
        <f t="shared" si="84"/>
        <v>0</v>
      </c>
      <c r="AT622" s="4">
        <f t="shared" si="85"/>
        <v>0</v>
      </c>
      <c r="AU622" s="4">
        <f t="shared" si="86"/>
        <v>0</v>
      </c>
      <c r="AV622" s="4">
        <f t="shared" si="87"/>
        <v>0</v>
      </c>
      <c r="AW622" s="4"/>
      <c r="AX622" s="4"/>
      <c r="AY622" s="4">
        <f t="shared" si="88"/>
        <v>0</v>
      </c>
      <c r="AZ622" s="5">
        <v>37080</v>
      </c>
      <c r="BA622" s="6">
        <f t="shared" si="89"/>
        <v>0</v>
      </c>
      <c r="BB622" s="3">
        <f>IF(OR(AM622="",AM622="No existe"),0,IF(AP622&lt;=VLOOKUP(AM622,Tabla!$C$5:$I$23,2,0),1,2))</f>
        <v>0</v>
      </c>
    </row>
    <row r="623" spans="1:54" ht="15.75" hidden="1">
      <c r="A623" s="13">
        <f t="shared" si="90"/>
        <v>618</v>
      </c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6"/>
      <c r="AC623" s="26"/>
      <c r="AD623" s="26"/>
      <c r="AE623" s="25"/>
      <c r="AF623" s="25"/>
      <c r="AG623" s="25"/>
      <c r="AH623" s="26"/>
      <c r="AI623" s="26"/>
      <c r="AJ623" s="26"/>
      <c r="AK623" s="27"/>
      <c r="AL623" s="27"/>
      <c r="AM623" s="24" t="str">
        <f>IF(AG623="","",IFERROR(VLOOKUP($AG623,Listas!$C$1:$D$1000,2,0),"No existe"))</f>
        <v/>
      </c>
      <c r="AN623" s="3">
        <f>IF(OR(AH623="",AI623=""),0,NETWORKDAYS.INTL(AH623,AI623,1,Listas!$A$2:$A$19)-1)</f>
        <v>0</v>
      </c>
      <c r="AO623" s="16" t="str">
        <f>IF(OR(AM623="",AM623="No existe"),"No",IF(AN623&gt;=VLOOKUP(AM623,Tabla!$C$5:$I$23,7,0),"Si","No"))</f>
        <v>No</v>
      </c>
      <c r="AP623" s="3">
        <f>IF(OR(AM623="",AM623="No existe"),0,IF(AN623=0,0,IF(AN623&gt;=VLOOKUP(AM623,Tabla!$C$5:$I$23,7,0),AN623-VLOOKUP(AM623,Tabla!$C$5:$I$23,7,0),0)+1))</f>
        <v>0</v>
      </c>
      <c r="AQ623" s="4">
        <f t="shared" si="82"/>
        <v>0</v>
      </c>
      <c r="AR623" s="4">
        <f t="shared" si="83"/>
        <v>0</v>
      </c>
      <c r="AS623" s="4">
        <f t="shared" si="84"/>
        <v>0</v>
      </c>
      <c r="AT623" s="4">
        <f t="shared" si="85"/>
        <v>0</v>
      </c>
      <c r="AU623" s="4">
        <f t="shared" si="86"/>
        <v>0</v>
      </c>
      <c r="AV623" s="4">
        <f t="shared" si="87"/>
        <v>0</v>
      </c>
      <c r="AW623" s="4"/>
      <c r="AX623" s="4"/>
      <c r="AY623" s="4">
        <f t="shared" si="88"/>
        <v>0</v>
      </c>
      <c r="AZ623" s="5">
        <v>37080</v>
      </c>
      <c r="BA623" s="6">
        <f t="shared" si="89"/>
        <v>0</v>
      </c>
      <c r="BB623" s="3">
        <f>IF(OR(AM623="",AM623="No existe"),0,IF(AP623&lt;=VLOOKUP(AM623,Tabla!$C$5:$I$23,2,0),1,2))</f>
        <v>0</v>
      </c>
    </row>
    <row r="624" spans="1:54" ht="15.75" hidden="1">
      <c r="A624" s="13">
        <f t="shared" si="90"/>
        <v>619</v>
      </c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6"/>
      <c r="AC624" s="26"/>
      <c r="AD624" s="26"/>
      <c r="AE624" s="25"/>
      <c r="AF624" s="25"/>
      <c r="AG624" s="25"/>
      <c r="AH624" s="26"/>
      <c r="AI624" s="26"/>
      <c r="AJ624" s="26"/>
      <c r="AK624" s="27"/>
      <c r="AL624" s="27"/>
      <c r="AM624" s="24" t="str">
        <f>IF(AG624="","",IFERROR(VLOOKUP($AG624,Listas!$C$1:$D$1000,2,0),"No existe"))</f>
        <v/>
      </c>
      <c r="AN624" s="3">
        <f>IF(OR(AH624="",AI624=""),0,NETWORKDAYS.INTL(AH624,AI624,1,Listas!$A$2:$A$19)-1)</f>
        <v>0</v>
      </c>
      <c r="AO624" s="16" t="str">
        <f>IF(OR(AM624="",AM624="No existe"),"No",IF(AN624&gt;=VLOOKUP(AM624,Tabla!$C$5:$I$23,7,0),"Si","No"))</f>
        <v>No</v>
      </c>
      <c r="AP624" s="3">
        <f>IF(OR(AM624="",AM624="No existe"),0,IF(AN624=0,0,IF(AN624&gt;=VLOOKUP(AM624,Tabla!$C$5:$I$23,7,0),AN624-VLOOKUP(AM624,Tabla!$C$5:$I$23,7,0),0)+1))</f>
        <v>0</v>
      </c>
      <c r="AQ624" s="4">
        <f t="shared" si="82"/>
        <v>0</v>
      </c>
      <c r="AR624" s="4">
        <f t="shared" si="83"/>
        <v>0</v>
      </c>
      <c r="AS624" s="4">
        <f t="shared" si="84"/>
        <v>0</v>
      </c>
      <c r="AT624" s="4">
        <f t="shared" si="85"/>
        <v>0</v>
      </c>
      <c r="AU624" s="4">
        <f t="shared" si="86"/>
        <v>0</v>
      </c>
      <c r="AV624" s="4">
        <f t="shared" si="87"/>
        <v>0</v>
      </c>
      <c r="AW624" s="4"/>
      <c r="AX624" s="4"/>
      <c r="AY624" s="4">
        <f t="shared" si="88"/>
        <v>0</v>
      </c>
      <c r="AZ624" s="5">
        <v>37080</v>
      </c>
      <c r="BA624" s="6">
        <f t="shared" si="89"/>
        <v>0</v>
      </c>
      <c r="BB624" s="3">
        <f>IF(OR(AM624="",AM624="No existe"),0,IF(AP624&lt;=VLOOKUP(AM624,Tabla!$C$5:$I$23,2,0),1,2))</f>
        <v>0</v>
      </c>
    </row>
    <row r="625" spans="1:54" ht="15.75" hidden="1">
      <c r="A625" s="13">
        <f t="shared" si="90"/>
        <v>620</v>
      </c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6"/>
      <c r="AC625" s="26"/>
      <c r="AD625" s="26"/>
      <c r="AE625" s="25"/>
      <c r="AF625" s="25"/>
      <c r="AG625" s="25"/>
      <c r="AH625" s="26"/>
      <c r="AI625" s="26"/>
      <c r="AJ625" s="26"/>
      <c r="AK625" s="27"/>
      <c r="AL625" s="27"/>
      <c r="AM625" s="24" t="str">
        <f>IF(AG625="","",IFERROR(VLOOKUP($AG625,Listas!$C$1:$D$1000,2,0),"No existe"))</f>
        <v/>
      </c>
      <c r="AN625" s="3">
        <f>IF(OR(AH625="",AI625=""),0,NETWORKDAYS.INTL(AH625,AI625,1,Listas!$A$2:$A$19)-1)</f>
        <v>0</v>
      </c>
      <c r="AO625" s="16" t="str">
        <f>IF(OR(AM625="",AM625="No existe"),"No",IF(AN625&gt;=VLOOKUP(AM625,Tabla!$C$5:$I$23,7,0),"Si","No"))</f>
        <v>No</v>
      </c>
      <c r="AP625" s="3">
        <f>IF(OR(AM625="",AM625="No existe"),0,IF(AN625=0,0,IF(AN625&gt;=VLOOKUP(AM625,Tabla!$C$5:$I$23,7,0),AN625-VLOOKUP(AM625,Tabla!$C$5:$I$23,7,0),0)+1))</f>
        <v>0</v>
      </c>
      <c r="AQ625" s="4">
        <f t="shared" si="82"/>
        <v>0</v>
      </c>
      <c r="AR625" s="4">
        <f t="shared" si="83"/>
        <v>0</v>
      </c>
      <c r="AS625" s="4">
        <f t="shared" si="84"/>
        <v>0</v>
      </c>
      <c r="AT625" s="4">
        <f t="shared" si="85"/>
        <v>0</v>
      </c>
      <c r="AU625" s="4">
        <f t="shared" si="86"/>
        <v>0</v>
      </c>
      <c r="AV625" s="4">
        <f t="shared" si="87"/>
        <v>0</v>
      </c>
      <c r="AW625" s="4"/>
      <c r="AX625" s="4"/>
      <c r="AY625" s="4">
        <f t="shared" si="88"/>
        <v>0</v>
      </c>
      <c r="AZ625" s="5">
        <v>37080</v>
      </c>
      <c r="BA625" s="6">
        <f t="shared" si="89"/>
        <v>0</v>
      </c>
      <c r="BB625" s="3">
        <f>IF(OR(AM625="",AM625="No existe"),0,IF(AP625&lt;=VLOOKUP(AM625,Tabla!$C$5:$I$23,2,0),1,2))</f>
        <v>0</v>
      </c>
    </row>
    <row r="626" spans="1:54" ht="15.75" hidden="1">
      <c r="A626" s="13">
        <f t="shared" si="90"/>
        <v>621</v>
      </c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6"/>
      <c r="AC626" s="26"/>
      <c r="AD626" s="26"/>
      <c r="AE626" s="25"/>
      <c r="AF626" s="25"/>
      <c r="AG626" s="25"/>
      <c r="AH626" s="26"/>
      <c r="AI626" s="26"/>
      <c r="AJ626" s="26"/>
      <c r="AK626" s="27"/>
      <c r="AL626" s="27"/>
      <c r="AM626" s="24" t="str">
        <f>IF(AG626="","",IFERROR(VLOOKUP($AG626,Listas!$C$1:$D$1000,2,0),"No existe"))</f>
        <v/>
      </c>
      <c r="AN626" s="3">
        <f>IF(OR(AH626="",AI626=""),0,NETWORKDAYS.INTL(AH626,AI626,1,Listas!$A$2:$A$19)-1)</f>
        <v>0</v>
      </c>
      <c r="AO626" s="16" t="str">
        <f>IF(OR(AM626="",AM626="No existe"),"No",IF(AN626&gt;=VLOOKUP(AM626,Tabla!$C$5:$I$23,7,0),"Si","No"))</f>
        <v>No</v>
      </c>
      <c r="AP626" s="3">
        <f>IF(OR(AM626="",AM626="No existe"),0,IF(AN626=0,0,IF(AN626&gt;=VLOOKUP(AM626,Tabla!$C$5:$I$23,7,0),AN626-VLOOKUP(AM626,Tabla!$C$5:$I$23,7,0),0)+1))</f>
        <v>0</v>
      </c>
      <c r="AQ626" s="4">
        <f t="shared" si="82"/>
        <v>0</v>
      </c>
      <c r="AR626" s="4">
        <f t="shared" si="83"/>
        <v>0</v>
      </c>
      <c r="AS626" s="4">
        <f t="shared" si="84"/>
        <v>0</v>
      </c>
      <c r="AT626" s="4">
        <f t="shared" si="85"/>
        <v>0</v>
      </c>
      <c r="AU626" s="4">
        <f t="shared" si="86"/>
        <v>0</v>
      </c>
      <c r="AV626" s="4">
        <f t="shared" si="87"/>
        <v>0</v>
      </c>
      <c r="AW626" s="4"/>
      <c r="AX626" s="4"/>
      <c r="AY626" s="4">
        <f t="shared" si="88"/>
        <v>0</v>
      </c>
      <c r="AZ626" s="5">
        <v>37080</v>
      </c>
      <c r="BA626" s="6">
        <f t="shared" si="89"/>
        <v>0</v>
      </c>
      <c r="BB626" s="3">
        <f>IF(OR(AM626="",AM626="No existe"),0,IF(AP626&lt;=VLOOKUP(AM626,Tabla!$C$5:$I$23,2,0),1,2))</f>
        <v>0</v>
      </c>
    </row>
    <row r="627" spans="1:54" ht="15.75" hidden="1">
      <c r="A627" s="13">
        <f t="shared" si="90"/>
        <v>622</v>
      </c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6"/>
      <c r="AC627" s="26"/>
      <c r="AD627" s="26"/>
      <c r="AE627" s="25"/>
      <c r="AF627" s="25"/>
      <c r="AG627" s="25"/>
      <c r="AH627" s="26"/>
      <c r="AI627" s="26"/>
      <c r="AJ627" s="26"/>
      <c r="AK627" s="27"/>
      <c r="AL627" s="27"/>
      <c r="AM627" s="24" t="str">
        <f>IF(AG627="","",IFERROR(VLOOKUP($AG627,Listas!$C$1:$D$1000,2,0),"No existe"))</f>
        <v/>
      </c>
      <c r="AN627" s="3">
        <f>IF(OR(AH627="",AI627=""),0,NETWORKDAYS.INTL(AH627,AI627,1,Listas!$A$2:$A$19)-1)</f>
        <v>0</v>
      </c>
      <c r="AO627" s="16" t="str">
        <f>IF(OR(AM627="",AM627="No existe"),"No",IF(AN627&gt;=VLOOKUP(AM627,Tabla!$C$5:$I$23,7,0),"Si","No"))</f>
        <v>No</v>
      </c>
      <c r="AP627" s="3">
        <f>IF(OR(AM627="",AM627="No existe"),0,IF(AN627=0,0,IF(AN627&gt;=VLOOKUP(AM627,Tabla!$C$5:$I$23,7,0),AN627-VLOOKUP(AM627,Tabla!$C$5:$I$23,7,0),0)+1))</f>
        <v>0</v>
      </c>
      <c r="AQ627" s="4">
        <f t="shared" si="82"/>
        <v>0</v>
      </c>
      <c r="AR627" s="4">
        <f t="shared" si="83"/>
        <v>0</v>
      </c>
      <c r="AS627" s="4">
        <f t="shared" si="84"/>
        <v>0</v>
      </c>
      <c r="AT627" s="4">
        <f t="shared" si="85"/>
        <v>0</v>
      </c>
      <c r="AU627" s="4">
        <f t="shared" si="86"/>
        <v>0</v>
      </c>
      <c r="AV627" s="4">
        <f t="shared" si="87"/>
        <v>0</v>
      </c>
      <c r="AW627" s="4"/>
      <c r="AX627" s="4"/>
      <c r="AY627" s="4">
        <f t="shared" si="88"/>
        <v>0</v>
      </c>
      <c r="AZ627" s="5">
        <v>37080</v>
      </c>
      <c r="BA627" s="6">
        <f t="shared" si="89"/>
        <v>0</v>
      </c>
      <c r="BB627" s="3">
        <f>IF(OR(AM627="",AM627="No existe"),0,IF(AP627&lt;=VLOOKUP(AM627,Tabla!$C$5:$I$23,2,0),1,2))</f>
        <v>0</v>
      </c>
    </row>
    <row r="628" spans="1:54" ht="15.75" hidden="1">
      <c r="A628" s="13">
        <f t="shared" si="90"/>
        <v>623</v>
      </c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6"/>
      <c r="AC628" s="26"/>
      <c r="AD628" s="26"/>
      <c r="AE628" s="25"/>
      <c r="AF628" s="25"/>
      <c r="AG628" s="25"/>
      <c r="AH628" s="26"/>
      <c r="AI628" s="26"/>
      <c r="AJ628" s="26"/>
      <c r="AK628" s="27"/>
      <c r="AL628" s="27"/>
      <c r="AM628" s="24" t="str">
        <f>IF(AG628="","",IFERROR(VLOOKUP($AG628,Listas!$C$1:$D$1000,2,0),"No existe"))</f>
        <v/>
      </c>
      <c r="AN628" s="3">
        <f>IF(OR(AH628="",AI628=""),0,NETWORKDAYS.INTL(AH628,AI628,1,Listas!$A$2:$A$19)-1)</f>
        <v>0</v>
      </c>
      <c r="AO628" s="16" t="str">
        <f>IF(OR(AM628="",AM628="No existe"),"No",IF(AN628&gt;=VLOOKUP(AM628,Tabla!$C$5:$I$23,7,0),"Si","No"))</f>
        <v>No</v>
      </c>
      <c r="AP628" s="3">
        <f>IF(OR(AM628="",AM628="No existe"),0,IF(AN628=0,0,IF(AN628&gt;=VLOOKUP(AM628,Tabla!$C$5:$I$23,7,0),AN628-VLOOKUP(AM628,Tabla!$C$5:$I$23,7,0),0)+1))</f>
        <v>0</v>
      </c>
      <c r="AQ628" s="4">
        <f t="shared" si="82"/>
        <v>0</v>
      </c>
      <c r="AR628" s="4">
        <f t="shared" si="83"/>
        <v>0</v>
      </c>
      <c r="AS628" s="4">
        <f t="shared" si="84"/>
        <v>0</v>
      </c>
      <c r="AT628" s="4">
        <f t="shared" si="85"/>
        <v>0</v>
      </c>
      <c r="AU628" s="4">
        <f t="shared" si="86"/>
        <v>0</v>
      </c>
      <c r="AV628" s="4">
        <f t="shared" si="87"/>
        <v>0</v>
      </c>
      <c r="AW628" s="4"/>
      <c r="AX628" s="4"/>
      <c r="AY628" s="4">
        <f t="shared" si="88"/>
        <v>0</v>
      </c>
      <c r="AZ628" s="5">
        <v>37080</v>
      </c>
      <c r="BA628" s="6">
        <f t="shared" si="89"/>
        <v>0</v>
      </c>
      <c r="BB628" s="3">
        <f>IF(OR(AM628="",AM628="No existe"),0,IF(AP628&lt;=VLOOKUP(AM628,Tabla!$C$5:$I$23,2,0),1,2))</f>
        <v>0</v>
      </c>
    </row>
    <row r="629" spans="1:54" ht="15.75" hidden="1">
      <c r="A629" s="13">
        <f t="shared" si="90"/>
        <v>624</v>
      </c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6"/>
      <c r="AC629" s="26"/>
      <c r="AD629" s="26"/>
      <c r="AE629" s="25"/>
      <c r="AF629" s="25"/>
      <c r="AG629" s="25"/>
      <c r="AH629" s="26"/>
      <c r="AI629" s="26"/>
      <c r="AJ629" s="26"/>
      <c r="AK629" s="27"/>
      <c r="AL629" s="27"/>
      <c r="AM629" s="24" t="str">
        <f>IF(AG629="","",IFERROR(VLOOKUP($AG629,Listas!$C$1:$D$1000,2,0),"No existe"))</f>
        <v/>
      </c>
      <c r="AN629" s="3">
        <f>IF(OR(AH629="",AI629=""),0,NETWORKDAYS.INTL(AH629,AI629,1,Listas!$A$2:$A$19)-1)</f>
        <v>0</v>
      </c>
      <c r="AO629" s="16" t="str">
        <f>IF(OR(AM629="",AM629="No existe"),"No",IF(AN629&gt;=VLOOKUP(AM629,Tabla!$C$5:$I$23,7,0),"Si","No"))</f>
        <v>No</v>
      </c>
      <c r="AP629" s="3">
        <f>IF(OR(AM629="",AM629="No existe"),0,IF(AN629=0,0,IF(AN629&gt;=VLOOKUP(AM629,Tabla!$C$5:$I$23,7,0),AN629-VLOOKUP(AM629,Tabla!$C$5:$I$23,7,0),0)+1))</f>
        <v>0</v>
      </c>
      <c r="AQ629" s="4">
        <f t="shared" si="82"/>
        <v>0</v>
      </c>
      <c r="AR629" s="4">
        <f t="shared" si="83"/>
        <v>0</v>
      </c>
      <c r="AS629" s="4">
        <f t="shared" si="84"/>
        <v>0</v>
      </c>
      <c r="AT629" s="4">
        <f t="shared" si="85"/>
        <v>0</v>
      </c>
      <c r="AU629" s="4">
        <f t="shared" si="86"/>
        <v>0</v>
      </c>
      <c r="AV629" s="4">
        <f t="shared" si="87"/>
        <v>0</v>
      </c>
      <c r="AW629" s="4"/>
      <c r="AX629" s="4"/>
      <c r="AY629" s="4">
        <f t="shared" si="88"/>
        <v>0</v>
      </c>
      <c r="AZ629" s="5">
        <v>37080</v>
      </c>
      <c r="BA629" s="6">
        <f t="shared" si="89"/>
        <v>0</v>
      </c>
      <c r="BB629" s="3">
        <f>IF(OR(AM629="",AM629="No existe"),0,IF(AP629&lt;=VLOOKUP(AM629,Tabla!$C$5:$I$23,2,0),1,2))</f>
        <v>0</v>
      </c>
    </row>
    <row r="630" spans="1:54" ht="15.75" hidden="1">
      <c r="A630" s="13">
        <f t="shared" si="90"/>
        <v>625</v>
      </c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6"/>
      <c r="AC630" s="26"/>
      <c r="AD630" s="26"/>
      <c r="AE630" s="25"/>
      <c r="AF630" s="25"/>
      <c r="AG630" s="25"/>
      <c r="AH630" s="26"/>
      <c r="AI630" s="26"/>
      <c r="AJ630" s="26"/>
      <c r="AK630" s="27"/>
      <c r="AL630" s="27"/>
      <c r="AM630" s="24" t="str">
        <f>IF(AG630="","",IFERROR(VLOOKUP($AG630,Listas!$C$1:$D$1000,2,0),"No existe"))</f>
        <v/>
      </c>
      <c r="AN630" s="3">
        <f>IF(OR(AH630="",AI630=""),0,NETWORKDAYS.INTL(AH630,AI630,1,Listas!$A$2:$A$19)-1)</f>
        <v>0</v>
      </c>
      <c r="AO630" s="16" t="str">
        <f>IF(OR(AM630="",AM630="No existe"),"No",IF(AN630&gt;=VLOOKUP(AM630,Tabla!$C$5:$I$23,7,0),"Si","No"))</f>
        <v>No</v>
      </c>
      <c r="AP630" s="3">
        <f>IF(OR(AM630="",AM630="No existe"),0,IF(AN630=0,0,IF(AN630&gt;=VLOOKUP(AM630,Tabla!$C$5:$I$23,7,0),AN630-VLOOKUP(AM630,Tabla!$C$5:$I$23,7,0),0)+1))</f>
        <v>0</v>
      </c>
      <c r="AQ630" s="4">
        <f t="shared" si="82"/>
        <v>0</v>
      </c>
      <c r="AR630" s="4">
        <f t="shared" si="83"/>
        <v>0</v>
      </c>
      <c r="AS630" s="4">
        <f t="shared" si="84"/>
        <v>0</v>
      </c>
      <c r="AT630" s="4">
        <f t="shared" si="85"/>
        <v>0</v>
      </c>
      <c r="AU630" s="4">
        <f t="shared" si="86"/>
        <v>0</v>
      </c>
      <c r="AV630" s="4">
        <f t="shared" si="87"/>
        <v>0</v>
      </c>
      <c r="AW630" s="4"/>
      <c r="AX630" s="4"/>
      <c r="AY630" s="4">
        <f t="shared" si="88"/>
        <v>0</v>
      </c>
      <c r="AZ630" s="5">
        <v>37080</v>
      </c>
      <c r="BA630" s="6">
        <f t="shared" si="89"/>
        <v>0</v>
      </c>
      <c r="BB630" s="3">
        <f>IF(OR(AM630="",AM630="No existe"),0,IF(AP630&lt;=VLOOKUP(AM630,Tabla!$C$5:$I$23,2,0),1,2))</f>
        <v>0</v>
      </c>
    </row>
    <row r="631" spans="1:54" ht="15.75" hidden="1">
      <c r="A631" s="13">
        <f t="shared" si="90"/>
        <v>626</v>
      </c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6"/>
      <c r="AC631" s="26"/>
      <c r="AD631" s="26"/>
      <c r="AE631" s="25"/>
      <c r="AF631" s="25"/>
      <c r="AG631" s="25"/>
      <c r="AH631" s="26"/>
      <c r="AI631" s="26"/>
      <c r="AJ631" s="26"/>
      <c r="AK631" s="27"/>
      <c r="AL631" s="27"/>
      <c r="AM631" s="24" t="str">
        <f>IF(AG631="","",IFERROR(VLOOKUP($AG631,Listas!$C$1:$D$1000,2,0),"No existe"))</f>
        <v/>
      </c>
      <c r="AN631" s="3">
        <f>IF(OR(AH631="",AI631=""),0,NETWORKDAYS.INTL(AH631,AI631,1,Listas!$A$2:$A$19)-1)</f>
        <v>0</v>
      </c>
      <c r="AO631" s="16" t="str">
        <f>IF(OR(AM631="",AM631="No existe"),"No",IF(AN631&gt;=VLOOKUP(AM631,Tabla!$C$5:$I$23,7,0),"Si","No"))</f>
        <v>No</v>
      </c>
      <c r="AP631" s="3">
        <f>IF(OR(AM631="",AM631="No existe"),0,IF(AN631=0,0,IF(AN631&gt;=VLOOKUP(AM631,Tabla!$C$5:$I$23,7,0),AN631-VLOOKUP(AM631,Tabla!$C$5:$I$23,7,0),0)+1))</f>
        <v>0</v>
      </c>
      <c r="AQ631" s="4">
        <f t="shared" si="82"/>
        <v>0</v>
      </c>
      <c r="AR631" s="4">
        <f t="shared" si="83"/>
        <v>0</v>
      </c>
      <c r="AS631" s="4">
        <f t="shared" si="84"/>
        <v>0</v>
      </c>
      <c r="AT631" s="4">
        <f t="shared" si="85"/>
        <v>0</v>
      </c>
      <c r="AU631" s="4">
        <f t="shared" si="86"/>
        <v>0</v>
      </c>
      <c r="AV631" s="4">
        <f t="shared" si="87"/>
        <v>0</v>
      </c>
      <c r="AW631" s="4"/>
      <c r="AX631" s="4"/>
      <c r="AY631" s="4">
        <f t="shared" si="88"/>
        <v>0</v>
      </c>
      <c r="AZ631" s="5">
        <v>37080</v>
      </c>
      <c r="BA631" s="6">
        <f t="shared" si="89"/>
        <v>0</v>
      </c>
      <c r="BB631" s="3">
        <f>IF(OR(AM631="",AM631="No existe"),0,IF(AP631&lt;=VLOOKUP(AM631,Tabla!$C$5:$I$23,2,0),1,2))</f>
        <v>0</v>
      </c>
    </row>
    <row r="632" spans="1:54" ht="15.75" hidden="1">
      <c r="A632" s="13">
        <f t="shared" si="90"/>
        <v>627</v>
      </c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6"/>
      <c r="AC632" s="26"/>
      <c r="AD632" s="26"/>
      <c r="AE632" s="25"/>
      <c r="AF632" s="25"/>
      <c r="AG632" s="25"/>
      <c r="AH632" s="26"/>
      <c r="AI632" s="26"/>
      <c r="AJ632" s="26"/>
      <c r="AK632" s="27"/>
      <c r="AL632" s="27"/>
      <c r="AM632" s="24" t="str">
        <f>IF(AG632="","",IFERROR(VLOOKUP($AG632,Listas!$C$1:$D$1000,2,0),"No existe"))</f>
        <v/>
      </c>
      <c r="AN632" s="3">
        <f>IF(OR(AH632="",AI632=""),0,NETWORKDAYS.INTL(AH632,AI632,1,Listas!$A$2:$A$19)-1)</f>
        <v>0</v>
      </c>
      <c r="AO632" s="16" t="str">
        <f>IF(OR(AM632="",AM632="No existe"),"No",IF(AN632&gt;=VLOOKUP(AM632,Tabla!$C$5:$I$23,7,0),"Si","No"))</f>
        <v>No</v>
      </c>
      <c r="AP632" s="3">
        <f>IF(OR(AM632="",AM632="No existe"),0,IF(AN632=0,0,IF(AN632&gt;=VLOOKUP(AM632,Tabla!$C$5:$I$23,7,0),AN632-VLOOKUP(AM632,Tabla!$C$5:$I$23,7,0),0)+1))</f>
        <v>0</v>
      </c>
      <c r="AQ632" s="4">
        <f t="shared" si="82"/>
        <v>0</v>
      </c>
      <c r="AR632" s="4">
        <f t="shared" si="83"/>
        <v>0</v>
      </c>
      <c r="AS632" s="4">
        <f t="shared" si="84"/>
        <v>0</v>
      </c>
      <c r="AT632" s="4">
        <f t="shared" si="85"/>
        <v>0</v>
      </c>
      <c r="AU632" s="4">
        <f t="shared" si="86"/>
        <v>0</v>
      </c>
      <c r="AV632" s="4">
        <f t="shared" si="87"/>
        <v>0</v>
      </c>
      <c r="AW632" s="4"/>
      <c r="AX632" s="4"/>
      <c r="AY632" s="4">
        <f t="shared" si="88"/>
        <v>0</v>
      </c>
      <c r="AZ632" s="5">
        <v>37080</v>
      </c>
      <c r="BA632" s="6">
        <f t="shared" si="89"/>
        <v>0</v>
      </c>
      <c r="BB632" s="3">
        <f>IF(OR(AM632="",AM632="No existe"),0,IF(AP632&lt;=VLOOKUP(AM632,Tabla!$C$5:$I$23,2,0),1,2))</f>
        <v>0</v>
      </c>
    </row>
    <row r="633" spans="1:54" ht="15.75" hidden="1">
      <c r="A633" s="13">
        <f t="shared" si="90"/>
        <v>628</v>
      </c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6"/>
      <c r="AC633" s="26"/>
      <c r="AD633" s="26"/>
      <c r="AE633" s="25"/>
      <c r="AF633" s="25"/>
      <c r="AG633" s="25"/>
      <c r="AH633" s="26"/>
      <c r="AI633" s="26"/>
      <c r="AJ633" s="26"/>
      <c r="AK633" s="27"/>
      <c r="AL633" s="27"/>
      <c r="AM633" s="24" t="str">
        <f>IF(AG633="","",IFERROR(VLOOKUP($AG633,Listas!$C$1:$D$1000,2,0),"No existe"))</f>
        <v/>
      </c>
      <c r="AN633" s="3">
        <f>IF(OR(AH633="",AI633=""),0,NETWORKDAYS.INTL(AH633,AI633,1,Listas!$A$2:$A$19)-1)</f>
        <v>0</v>
      </c>
      <c r="AO633" s="16" t="str">
        <f>IF(OR(AM633="",AM633="No existe"),"No",IF(AN633&gt;=VLOOKUP(AM633,Tabla!$C$5:$I$23,7,0),"Si","No"))</f>
        <v>No</v>
      </c>
      <c r="AP633" s="3">
        <f>IF(OR(AM633="",AM633="No existe"),0,IF(AN633=0,0,IF(AN633&gt;=VLOOKUP(AM633,Tabla!$C$5:$I$23,7,0),AN633-VLOOKUP(AM633,Tabla!$C$5:$I$23,7,0),0)+1))</f>
        <v>0</v>
      </c>
      <c r="AQ633" s="4">
        <f t="shared" si="82"/>
        <v>0</v>
      </c>
      <c r="AR633" s="4">
        <f t="shared" si="83"/>
        <v>0</v>
      </c>
      <c r="AS633" s="4">
        <f t="shared" si="84"/>
        <v>0</v>
      </c>
      <c r="AT633" s="4">
        <f t="shared" si="85"/>
        <v>0</v>
      </c>
      <c r="AU633" s="4">
        <f t="shared" si="86"/>
        <v>0</v>
      </c>
      <c r="AV633" s="4">
        <f t="shared" si="87"/>
        <v>0</v>
      </c>
      <c r="AW633" s="4"/>
      <c r="AX633" s="4"/>
      <c r="AY633" s="4">
        <f t="shared" si="88"/>
        <v>0</v>
      </c>
      <c r="AZ633" s="5">
        <v>37080</v>
      </c>
      <c r="BA633" s="6">
        <f t="shared" si="89"/>
        <v>0</v>
      </c>
      <c r="BB633" s="3">
        <f>IF(OR(AM633="",AM633="No existe"),0,IF(AP633&lt;=VLOOKUP(AM633,Tabla!$C$5:$I$23,2,0),1,2))</f>
        <v>0</v>
      </c>
    </row>
    <row r="634" spans="1:54" ht="15.75" hidden="1">
      <c r="A634" s="13">
        <f t="shared" si="90"/>
        <v>629</v>
      </c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6"/>
      <c r="AC634" s="26"/>
      <c r="AD634" s="26"/>
      <c r="AE634" s="25"/>
      <c r="AF634" s="25"/>
      <c r="AG634" s="25"/>
      <c r="AH634" s="26"/>
      <c r="AI634" s="26"/>
      <c r="AJ634" s="26"/>
      <c r="AK634" s="27"/>
      <c r="AL634" s="27"/>
      <c r="AM634" s="24" t="str">
        <f>IF(AG634="","",IFERROR(VLOOKUP($AG634,Listas!$C$1:$D$1000,2,0),"No existe"))</f>
        <v/>
      </c>
      <c r="AN634" s="3">
        <f>IF(OR(AH634="",AI634=""),0,NETWORKDAYS.INTL(AH634,AI634,1,Listas!$A$2:$A$19)-1)</f>
        <v>0</v>
      </c>
      <c r="AO634" s="16" t="str">
        <f>IF(OR(AM634="",AM634="No existe"),"No",IF(AN634&gt;=VLOOKUP(AM634,Tabla!$C$5:$I$23,7,0),"Si","No"))</f>
        <v>No</v>
      </c>
      <c r="AP634" s="3">
        <f>IF(OR(AM634="",AM634="No existe"),0,IF(AN634=0,0,IF(AN634&gt;=VLOOKUP(AM634,Tabla!$C$5:$I$23,7,0),AN634-VLOOKUP(AM634,Tabla!$C$5:$I$23,7,0),0)+1))</f>
        <v>0</v>
      </c>
      <c r="AQ634" s="4">
        <f t="shared" si="82"/>
        <v>0</v>
      </c>
      <c r="AR634" s="4">
        <f t="shared" si="83"/>
        <v>0</v>
      </c>
      <c r="AS634" s="4">
        <f t="shared" si="84"/>
        <v>0</v>
      </c>
      <c r="AT634" s="4">
        <f t="shared" si="85"/>
        <v>0</v>
      </c>
      <c r="AU634" s="4">
        <f t="shared" si="86"/>
        <v>0</v>
      </c>
      <c r="AV634" s="4">
        <f t="shared" si="87"/>
        <v>0</v>
      </c>
      <c r="AW634" s="4"/>
      <c r="AX634" s="4"/>
      <c r="AY634" s="4">
        <f t="shared" si="88"/>
        <v>0</v>
      </c>
      <c r="AZ634" s="5">
        <v>37080</v>
      </c>
      <c r="BA634" s="6">
        <f t="shared" si="89"/>
        <v>0</v>
      </c>
      <c r="BB634" s="3">
        <f>IF(OR(AM634="",AM634="No existe"),0,IF(AP634&lt;=VLOOKUP(AM634,Tabla!$C$5:$I$23,2,0),1,2))</f>
        <v>0</v>
      </c>
    </row>
    <row r="635" spans="1:54" ht="15.75" hidden="1">
      <c r="A635" s="13">
        <f t="shared" si="90"/>
        <v>630</v>
      </c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6"/>
      <c r="AC635" s="26"/>
      <c r="AD635" s="26"/>
      <c r="AE635" s="25"/>
      <c r="AF635" s="25"/>
      <c r="AG635" s="25"/>
      <c r="AH635" s="26"/>
      <c r="AI635" s="26"/>
      <c r="AJ635" s="26"/>
      <c r="AK635" s="27"/>
      <c r="AL635" s="27"/>
      <c r="AM635" s="24" t="str">
        <f>IF(AG635="","",IFERROR(VLOOKUP($AG635,Listas!$C$1:$D$1000,2,0),"No existe"))</f>
        <v/>
      </c>
      <c r="AN635" s="3">
        <f>IF(OR(AH635="",AI635=""),0,NETWORKDAYS.INTL(AH635,AI635,1,Listas!$A$2:$A$19)-1)</f>
        <v>0</v>
      </c>
      <c r="AO635" s="16" t="str">
        <f>IF(OR(AM635="",AM635="No existe"),"No",IF(AN635&gt;=VLOOKUP(AM635,Tabla!$C$5:$I$23,7,0),"Si","No"))</f>
        <v>No</v>
      </c>
      <c r="AP635" s="3">
        <f>IF(OR(AM635="",AM635="No existe"),0,IF(AN635=0,0,IF(AN635&gt;=VLOOKUP(AM635,Tabla!$C$5:$I$23,7,0),AN635-VLOOKUP(AM635,Tabla!$C$5:$I$23,7,0),0)+1))</f>
        <v>0</v>
      </c>
      <c r="AQ635" s="4">
        <f t="shared" si="82"/>
        <v>0</v>
      </c>
      <c r="AR635" s="4">
        <f t="shared" si="83"/>
        <v>0</v>
      </c>
      <c r="AS635" s="4">
        <f t="shared" si="84"/>
        <v>0</v>
      </c>
      <c r="AT635" s="4">
        <f t="shared" si="85"/>
        <v>0</v>
      </c>
      <c r="AU635" s="4">
        <f t="shared" si="86"/>
        <v>0</v>
      </c>
      <c r="AV635" s="4">
        <f t="shared" si="87"/>
        <v>0</v>
      </c>
      <c r="AW635" s="4"/>
      <c r="AX635" s="4"/>
      <c r="AY635" s="4">
        <f t="shared" si="88"/>
        <v>0</v>
      </c>
      <c r="AZ635" s="5">
        <v>37080</v>
      </c>
      <c r="BA635" s="6">
        <f t="shared" si="89"/>
        <v>0</v>
      </c>
      <c r="BB635" s="3">
        <f>IF(OR(AM635="",AM635="No existe"),0,IF(AP635&lt;=VLOOKUP(AM635,Tabla!$C$5:$I$23,2,0),1,2))</f>
        <v>0</v>
      </c>
    </row>
    <row r="636" spans="1:54" ht="15.75" hidden="1">
      <c r="A636" s="13">
        <f t="shared" si="90"/>
        <v>631</v>
      </c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6"/>
      <c r="AC636" s="26"/>
      <c r="AD636" s="26"/>
      <c r="AE636" s="25"/>
      <c r="AF636" s="25"/>
      <c r="AG636" s="25"/>
      <c r="AH636" s="26"/>
      <c r="AI636" s="26"/>
      <c r="AJ636" s="26"/>
      <c r="AK636" s="27"/>
      <c r="AL636" s="27"/>
      <c r="AM636" s="24" t="str">
        <f>IF(AG636="","",IFERROR(VLOOKUP($AG636,Listas!$C$1:$D$1000,2,0),"No existe"))</f>
        <v/>
      </c>
      <c r="AN636" s="3">
        <f>IF(OR(AH636="",AI636=""),0,NETWORKDAYS.INTL(AH636,AI636,1,Listas!$A$2:$A$19)-1)</f>
        <v>0</v>
      </c>
      <c r="AO636" s="16" t="str">
        <f>IF(OR(AM636="",AM636="No existe"),"No",IF(AN636&gt;=VLOOKUP(AM636,Tabla!$C$5:$I$23,7,0),"Si","No"))</f>
        <v>No</v>
      </c>
      <c r="AP636" s="3">
        <f>IF(OR(AM636="",AM636="No existe"),0,IF(AN636=0,0,IF(AN636&gt;=VLOOKUP(AM636,Tabla!$C$5:$I$23,7,0),AN636-VLOOKUP(AM636,Tabla!$C$5:$I$23,7,0),0)+1))</f>
        <v>0</v>
      </c>
      <c r="AQ636" s="4">
        <f t="shared" si="82"/>
        <v>0</v>
      </c>
      <c r="AR636" s="4">
        <f t="shared" si="83"/>
        <v>0</v>
      </c>
      <c r="AS636" s="4">
        <f t="shared" si="84"/>
        <v>0</v>
      </c>
      <c r="AT636" s="4">
        <f t="shared" si="85"/>
        <v>0</v>
      </c>
      <c r="AU636" s="4">
        <f t="shared" si="86"/>
        <v>0</v>
      </c>
      <c r="AV636" s="4">
        <f t="shared" si="87"/>
        <v>0</v>
      </c>
      <c r="AW636" s="4"/>
      <c r="AX636" s="4"/>
      <c r="AY636" s="4">
        <f t="shared" si="88"/>
        <v>0</v>
      </c>
      <c r="AZ636" s="5">
        <v>37080</v>
      </c>
      <c r="BA636" s="6">
        <f t="shared" si="89"/>
        <v>0</v>
      </c>
      <c r="BB636" s="3">
        <f>IF(OR(AM636="",AM636="No existe"),0,IF(AP636&lt;=VLOOKUP(AM636,Tabla!$C$5:$I$23,2,0),1,2))</f>
        <v>0</v>
      </c>
    </row>
    <row r="637" spans="1:54" ht="15.75" hidden="1">
      <c r="A637" s="13">
        <f t="shared" si="90"/>
        <v>632</v>
      </c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6"/>
      <c r="AC637" s="26"/>
      <c r="AD637" s="26"/>
      <c r="AE637" s="25"/>
      <c r="AF637" s="25"/>
      <c r="AG637" s="25"/>
      <c r="AH637" s="26"/>
      <c r="AI637" s="26"/>
      <c r="AJ637" s="26"/>
      <c r="AK637" s="27"/>
      <c r="AL637" s="27"/>
      <c r="AM637" s="24" t="str">
        <f>IF(AG637="","",IFERROR(VLOOKUP($AG637,Listas!$C$1:$D$1000,2,0),"No existe"))</f>
        <v/>
      </c>
      <c r="AN637" s="3">
        <f>IF(OR(AH637="",AI637=""),0,NETWORKDAYS.INTL(AH637,AI637,1,Listas!$A$2:$A$19)-1)</f>
        <v>0</v>
      </c>
      <c r="AO637" s="16" t="str">
        <f>IF(OR(AM637="",AM637="No existe"),"No",IF(AN637&gt;=VLOOKUP(AM637,Tabla!$C$5:$I$23,7,0),"Si","No"))</f>
        <v>No</v>
      </c>
      <c r="AP637" s="3">
        <f>IF(OR(AM637="",AM637="No existe"),0,IF(AN637=0,0,IF(AN637&gt;=VLOOKUP(AM637,Tabla!$C$5:$I$23,7,0),AN637-VLOOKUP(AM637,Tabla!$C$5:$I$23,7,0),0)+1))</f>
        <v>0</v>
      </c>
      <c r="AQ637" s="4">
        <f t="shared" si="82"/>
        <v>0</v>
      </c>
      <c r="AR637" s="4">
        <f t="shared" si="83"/>
        <v>0</v>
      </c>
      <c r="AS637" s="4">
        <f t="shared" si="84"/>
        <v>0</v>
      </c>
      <c r="AT637" s="4">
        <f t="shared" si="85"/>
        <v>0</v>
      </c>
      <c r="AU637" s="4">
        <f t="shared" si="86"/>
        <v>0</v>
      </c>
      <c r="AV637" s="4">
        <f t="shared" si="87"/>
        <v>0</v>
      </c>
      <c r="AW637" s="4"/>
      <c r="AX637" s="4"/>
      <c r="AY637" s="4">
        <f t="shared" si="88"/>
        <v>0</v>
      </c>
      <c r="AZ637" s="5">
        <v>37080</v>
      </c>
      <c r="BA637" s="6">
        <f t="shared" si="89"/>
        <v>0</v>
      </c>
      <c r="BB637" s="3">
        <f>IF(OR(AM637="",AM637="No existe"),0,IF(AP637&lt;=VLOOKUP(AM637,Tabla!$C$5:$I$23,2,0),1,2))</f>
        <v>0</v>
      </c>
    </row>
    <row r="638" spans="1:54" ht="15.75" hidden="1">
      <c r="A638" s="13">
        <f t="shared" si="90"/>
        <v>633</v>
      </c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6"/>
      <c r="AC638" s="26"/>
      <c r="AD638" s="26"/>
      <c r="AE638" s="25"/>
      <c r="AF638" s="25"/>
      <c r="AG638" s="25"/>
      <c r="AH638" s="26"/>
      <c r="AI638" s="26"/>
      <c r="AJ638" s="26"/>
      <c r="AK638" s="27"/>
      <c r="AL638" s="27"/>
      <c r="AM638" s="24" t="str">
        <f>IF(AG638="","",IFERROR(VLOOKUP($AG638,Listas!$C$1:$D$1000,2,0),"No existe"))</f>
        <v/>
      </c>
      <c r="AN638" s="3">
        <f>IF(OR(AH638="",AI638=""),0,NETWORKDAYS.INTL(AH638,AI638,1,Listas!$A$2:$A$19)-1)</f>
        <v>0</v>
      </c>
      <c r="AO638" s="16" t="str">
        <f>IF(OR(AM638="",AM638="No existe"),"No",IF(AN638&gt;=VLOOKUP(AM638,Tabla!$C$5:$I$23,7,0),"Si","No"))</f>
        <v>No</v>
      </c>
      <c r="AP638" s="3">
        <f>IF(OR(AM638="",AM638="No existe"),0,IF(AN638=0,0,IF(AN638&gt;=VLOOKUP(AM638,Tabla!$C$5:$I$23,7,0),AN638-VLOOKUP(AM638,Tabla!$C$5:$I$23,7,0),0)+1))</f>
        <v>0</v>
      </c>
      <c r="AQ638" s="4">
        <f t="shared" si="82"/>
        <v>0</v>
      </c>
      <c r="AR638" s="4">
        <f t="shared" si="83"/>
        <v>0</v>
      </c>
      <c r="AS638" s="4">
        <f t="shared" si="84"/>
        <v>0</v>
      </c>
      <c r="AT638" s="4">
        <f t="shared" si="85"/>
        <v>0</v>
      </c>
      <c r="AU638" s="4">
        <f t="shared" si="86"/>
        <v>0</v>
      </c>
      <c r="AV638" s="4">
        <f t="shared" si="87"/>
        <v>0</v>
      </c>
      <c r="AW638" s="4"/>
      <c r="AX638" s="4"/>
      <c r="AY638" s="4">
        <f t="shared" si="88"/>
        <v>0</v>
      </c>
      <c r="AZ638" s="5">
        <v>37080</v>
      </c>
      <c r="BA638" s="6">
        <f t="shared" si="89"/>
        <v>0</v>
      </c>
      <c r="BB638" s="3">
        <f>IF(OR(AM638="",AM638="No existe"),0,IF(AP638&lt;=VLOOKUP(AM638,Tabla!$C$5:$I$23,2,0),1,2))</f>
        <v>0</v>
      </c>
    </row>
    <row r="639" spans="1:54" ht="15.75" hidden="1">
      <c r="A639" s="13">
        <f t="shared" si="90"/>
        <v>634</v>
      </c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6"/>
      <c r="AC639" s="26"/>
      <c r="AD639" s="26"/>
      <c r="AE639" s="25"/>
      <c r="AF639" s="25"/>
      <c r="AG639" s="25"/>
      <c r="AH639" s="26"/>
      <c r="AI639" s="26"/>
      <c r="AJ639" s="26"/>
      <c r="AK639" s="27"/>
      <c r="AL639" s="27"/>
      <c r="AM639" s="24" t="str">
        <f>IF(AG639="","",IFERROR(VLOOKUP($AG639,Listas!$C$1:$D$1000,2,0),"No existe"))</f>
        <v/>
      </c>
      <c r="AN639" s="3">
        <f>IF(OR(AH639="",AI639=""),0,NETWORKDAYS.INTL(AH639,AI639,1,Listas!$A$2:$A$19)-1)</f>
        <v>0</v>
      </c>
      <c r="AO639" s="16" t="str">
        <f>IF(OR(AM639="",AM639="No existe"),"No",IF(AN639&gt;=VLOOKUP(AM639,Tabla!$C$5:$I$23,7,0),"Si","No"))</f>
        <v>No</v>
      </c>
      <c r="AP639" s="3">
        <f>IF(OR(AM639="",AM639="No existe"),0,IF(AN639=0,0,IF(AN639&gt;=VLOOKUP(AM639,Tabla!$C$5:$I$23,7,0),AN639-VLOOKUP(AM639,Tabla!$C$5:$I$23,7,0),0)+1))</f>
        <v>0</v>
      </c>
      <c r="AQ639" s="4">
        <f t="shared" si="82"/>
        <v>0</v>
      </c>
      <c r="AR639" s="4">
        <f t="shared" si="83"/>
        <v>0</v>
      </c>
      <c r="AS639" s="4">
        <f t="shared" si="84"/>
        <v>0</v>
      </c>
      <c r="AT639" s="4">
        <f t="shared" si="85"/>
        <v>0</v>
      </c>
      <c r="AU639" s="4">
        <f t="shared" si="86"/>
        <v>0</v>
      </c>
      <c r="AV639" s="4">
        <f t="shared" si="87"/>
        <v>0</v>
      </c>
      <c r="AW639" s="4"/>
      <c r="AX639" s="4"/>
      <c r="AY639" s="4">
        <f t="shared" si="88"/>
        <v>0</v>
      </c>
      <c r="AZ639" s="5">
        <v>37080</v>
      </c>
      <c r="BA639" s="6">
        <f t="shared" si="89"/>
        <v>0</v>
      </c>
      <c r="BB639" s="3">
        <f>IF(OR(AM639="",AM639="No existe"),0,IF(AP639&lt;=VLOOKUP(AM639,Tabla!$C$5:$I$23,2,0),1,2))</f>
        <v>0</v>
      </c>
    </row>
    <row r="640" spans="1:54" ht="15.75" hidden="1">
      <c r="A640" s="13">
        <f t="shared" si="90"/>
        <v>635</v>
      </c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6"/>
      <c r="AC640" s="26"/>
      <c r="AD640" s="26"/>
      <c r="AE640" s="25"/>
      <c r="AF640" s="25"/>
      <c r="AG640" s="25"/>
      <c r="AH640" s="26"/>
      <c r="AI640" s="26"/>
      <c r="AJ640" s="26"/>
      <c r="AK640" s="27"/>
      <c r="AL640" s="27"/>
      <c r="AM640" s="24" t="str">
        <f>IF(AG640="","",IFERROR(VLOOKUP($AG640,Listas!$C$1:$D$1000,2,0),"No existe"))</f>
        <v/>
      </c>
      <c r="AN640" s="3">
        <f>IF(OR(AH640="",AI640=""),0,NETWORKDAYS.INTL(AH640,AI640,1,Listas!$A$2:$A$19)-1)</f>
        <v>0</v>
      </c>
      <c r="AO640" s="16" t="str">
        <f>IF(OR(AM640="",AM640="No existe"),"No",IF(AN640&gt;=VLOOKUP(AM640,Tabla!$C$5:$I$23,7,0),"Si","No"))</f>
        <v>No</v>
      </c>
      <c r="AP640" s="3">
        <f>IF(OR(AM640="",AM640="No existe"),0,IF(AN640=0,0,IF(AN640&gt;=VLOOKUP(AM640,Tabla!$C$5:$I$23,7,0),AN640-VLOOKUP(AM640,Tabla!$C$5:$I$23,7,0),0)+1))</f>
        <v>0</v>
      </c>
      <c r="AQ640" s="4">
        <f t="shared" si="82"/>
        <v>0</v>
      </c>
      <c r="AR640" s="4">
        <f t="shared" si="83"/>
        <v>0</v>
      </c>
      <c r="AS640" s="4">
        <f t="shared" si="84"/>
        <v>0</v>
      </c>
      <c r="AT640" s="4">
        <f t="shared" si="85"/>
        <v>0</v>
      </c>
      <c r="AU640" s="4">
        <f t="shared" si="86"/>
        <v>0</v>
      </c>
      <c r="AV640" s="4">
        <f t="shared" si="87"/>
        <v>0</v>
      </c>
      <c r="AW640" s="4"/>
      <c r="AX640" s="4"/>
      <c r="AY640" s="4">
        <f t="shared" si="88"/>
        <v>0</v>
      </c>
      <c r="AZ640" s="5">
        <v>37080</v>
      </c>
      <c r="BA640" s="6">
        <f t="shared" si="89"/>
        <v>0</v>
      </c>
      <c r="BB640" s="3">
        <f>IF(OR(AM640="",AM640="No existe"),0,IF(AP640&lt;=VLOOKUP(AM640,Tabla!$C$5:$I$23,2,0),1,2))</f>
        <v>0</v>
      </c>
    </row>
    <row r="641" spans="1:54" ht="15.75" hidden="1">
      <c r="A641" s="13">
        <f t="shared" si="90"/>
        <v>636</v>
      </c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6"/>
      <c r="AC641" s="26"/>
      <c r="AD641" s="26"/>
      <c r="AE641" s="25"/>
      <c r="AF641" s="25"/>
      <c r="AG641" s="25"/>
      <c r="AH641" s="26"/>
      <c r="AI641" s="26"/>
      <c r="AJ641" s="26"/>
      <c r="AK641" s="27"/>
      <c r="AL641" s="27"/>
      <c r="AM641" s="24" t="str">
        <f>IF(AG641="","",IFERROR(VLOOKUP($AG641,Listas!$C$1:$D$1000,2,0),"No existe"))</f>
        <v/>
      </c>
      <c r="AN641" s="3">
        <f>IF(OR(AH641="",AI641=""),0,NETWORKDAYS.INTL(AH641,AI641,1,Listas!$A$2:$A$19)-1)</f>
        <v>0</v>
      </c>
      <c r="AO641" s="16" t="str">
        <f>IF(OR(AM641="",AM641="No existe"),"No",IF(AN641&gt;=VLOOKUP(AM641,Tabla!$C$5:$I$23,7,0),"Si","No"))</f>
        <v>No</v>
      </c>
      <c r="AP641" s="3">
        <f>IF(OR(AM641="",AM641="No existe"),0,IF(AN641=0,0,IF(AN641&gt;=VLOOKUP(AM641,Tabla!$C$5:$I$23,7,0),AN641-VLOOKUP(AM641,Tabla!$C$5:$I$23,7,0),0)+1))</f>
        <v>0</v>
      </c>
      <c r="AQ641" s="4">
        <f t="shared" si="82"/>
        <v>0</v>
      </c>
      <c r="AR641" s="4">
        <f t="shared" si="83"/>
        <v>0</v>
      </c>
      <c r="AS641" s="4">
        <f t="shared" si="84"/>
        <v>0</v>
      </c>
      <c r="AT641" s="4">
        <f t="shared" si="85"/>
        <v>0</v>
      </c>
      <c r="AU641" s="4">
        <f t="shared" si="86"/>
        <v>0</v>
      </c>
      <c r="AV641" s="4">
        <f t="shared" si="87"/>
        <v>0</v>
      </c>
      <c r="AW641" s="4"/>
      <c r="AX641" s="4"/>
      <c r="AY641" s="4">
        <f t="shared" si="88"/>
        <v>0</v>
      </c>
      <c r="AZ641" s="5">
        <v>37080</v>
      </c>
      <c r="BA641" s="6">
        <f t="shared" si="89"/>
        <v>0</v>
      </c>
      <c r="BB641" s="3">
        <f>IF(OR(AM641="",AM641="No existe"),0,IF(AP641&lt;=VLOOKUP(AM641,Tabla!$C$5:$I$23,2,0),1,2))</f>
        <v>0</v>
      </c>
    </row>
    <row r="642" spans="1:54" ht="15.75" hidden="1">
      <c r="A642" s="13">
        <f t="shared" si="90"/>
        <v>637</v>
      </c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6"/>
      <c r="AC642" s="26"/>
      <c r="AD642" s="26"/>
      <c r="AE642" s="25"/>
      <c r="AF642" s="25"/>
      <c r="AG642" s="25"/>
      <c r="AH642" s="26"/>
      <c r="AI642" s="26"/>
      <c r="AJ642" s="26"/>
      <c r="AK642" s="27"/>
      <c r="AL642" s="27"/>
      <c r="AM642" s="24" t="str">
        <f>IF(AG642="","",IFERROR(VLOOKUP($AG642,Listas!$C$1:$D$1000,2,0),"No existe"))</f>
        <v/>
      </c>
      <c r="AN642" s="3">
        <f>IF(OR(AH642="",AI642=""),0,NETWORKDAYS.INTL(AH642,AI642,1,Listas!$A$2:$A$19)-1)</f>
        <v>0</v>
      </c>
      <c r="AO642" s="16" t="str">
        <f>IF(OR(AM642="",AM642="No existe"),"No",IF(AN642&gt;=VLOOKUP(AM642,Tabla!$C$5:$I$23,7,0),"Si","No"))</f>
        <v>No</v>
      </c>
      <c r="AP642" s="3">
        <f>IF(OR(AM642="",AM642="No existe"),0,IF(AN642=0,0,IF(AN642&gt;=VLOOKUP(AM642,Tabla!$C$5:$I$23,7,0),AN642-VLOOKUP(AM642,Tabla!$C$5:$I$23,7,0),0)+1))</f>
        <v>0</v>
      </c>
      <c r="AQ642" s="4">
        <f t="shared" si="82"/>
        <v>0</v>
      </c>
      <c r="AR642" s="4">
        <f t="shared" si="83"/>
        <v>0</v>
      </c>
      <c r="AS642" s="4">
        <f t="shared" si="84"/>
        <v>0</v>
      </c>
      <c r="AT642" s="4">
        <f t="shared" si="85"/>
        <v>0</v>
      </c>
      <c r="AU642" s="4">
        <f t="shared" si="86"/>
        <v>0</v>
      </c>
      <c r="AV642" s="4">
        <f t="shared" si="87"/>
        <v>0</v>
      </c>
      <c r="AW642" s="4"/>
      <c r="AX642" s="4"/>
      <c r="AY642" s="4">
        <f t="shared" si="88"/>
        <v>0</v>
      </c>
      <c r="AZ642" s="5">
        <v>37080</v>
      </c>
      <c r="BA642" s="6">
        <f t="shared" si="89"/>
        <v>0</v>
      </c>
      <c r="BB642" s="3">
        <f>IF(OR(AM642="",AM642="No existe"),0,IF(AP642&lt;=VLOOKUP(AM642,Tabla!$C$5:$I$23,2,0),1,2))</f>
        <v>0</v>
      </c>
    </row>
    <row r="643" spans="1:54" ht="15.75" hidden="1">
      <c r="A643" s="13">
        <f t="shared" si="90"/>
        <v>638</v>
      </c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6"/>
      <c r="AC643" s="26"/>
      <c r="AD643" s="26"/>
      <c r="AE643" s="25"/>
      <c r="AF643" s="25"/>
      <c r="AG643" s="25"/>
      <c r="AH643" s="26"/>
      <c r="AI643" s="26"/>
      <c r="AJ643" s="26"/>
      <c r="AK643" s="27"/>
      <c r="AL643" s="27"/>
      <c r="AM643" s="24" t="str">
        <f>IF(AG643="","",IFERROR(VLOOKUP($AG643,Listas!$C$1:$D$1000,2,0),"No existe"))</f>
        <v/>
      </c>
      <c r="AN643" s="3">
        <f>IF(OR(AH643="",AI643=""),0,NETWORKDAYS.INTL(AH643,AI643,1,Listas!$A$2:$A$19)-1)</f>
        <v>0</v>
      </c>
      <c r="AO643" s="16" t="str">
        <f>IF(OR(AM643="",AM643="No existe"),"No",IF(AN643&gt;=VLOOKUP(AM643,Tabla!$C$5:$I$23,7,0),"Si","No"))</f>
        <v>No</v>
      </c>
      <c r="AP643" s="3">
        <f>IF(OR(AM643="",AM643="No existe"),0,IF(AN643=0,0,IF(AN643&gt;=VLOOKUP(AM643,Tabla!$C$5:$I$23,7,0),AN643-VLOOKUP(AM643,Tabla!$C$5:$I$23,7,0),0)+1))</f>
        <v>0</v>
      </c>
      <c r="AQ643" s="4">
        <f t="shared" si="82"/>
        <v>0</v>
      </c>
      <c r="AR643" s="4">
        <f t="shared" si="83"/>
        <v>0</v>
      </c>
      <c r="AS643" s="4">
        <f t="shared" si="84"/>
        <v>0</v>
      </c>
      <c r="AT643" s="4">
        <f t="shared" si="85"/>
        <v>0</v>
      </c>
      <c r="AU643" s="4">
        <f t="shared" si="86"/>
        <v>0</v>
      </c>
      <c r="AV643" s="4">
        <f t="shared" si="87"/>
        <v>0</v>
      </c>
      <c r="AW643" s="4"/>
      <c r="AX643" s="4"/>
      <c r="AY643" s="4">
        <f t="shared" si="88"/>
        <v>0</v>
      </c>
      <c r="AZ643" s="5">
        <v>37080</v>
      </c>
      <c r="BA643" s="6">
        <f t="shared" si="89"/>
        <v>0</v>
      </c>
      <c r="BB643" s="3">
        <f>IF(OR(AM643="",AM643="No existe"),0,IF(AP643&lt;=VLOOKUP(AM643,Tabla!$C$5:$I$23,2,0),1,2))</f>
        <v>0</v>
      </c>
    </row>
    <row r="644" spans="1:54" ht="15.75" hidden="1">
      <c r="A644" s="13">
        <f t="shared" si="90"/>
        <v>639</v>
      </c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6"/>
      <c r="AC644" s="26"/>
      <c r="AD644" s="26"/>
      <c r="AE644" s="25"/>
      <c r="AF644" s="25"/>
      <c r="AG644" s="25"/>
      <c r="AH644" s="26"/>
      <c r="AI644" s="26"/>
      <c r="AJ644" s="26"/>
      <c r="AK644" s="27"/>
      <c r="AL644" s="27"/>
      <c r="AM644" s="24" t="str">
        <f>IF(AG644="","",IFERROR(VLOOKUP($AG644,Listas!$C$1:$D$1000,2,0),"No existe"))</f>
        <v/>
      </c>
      <c r="AN644" s="3">
        <f>IF(OR(AH644="",AI644=""),0,NETWORKDAYS.INTL(AH644,AI644,1,Listas!$A$2:$A$19)-1)</f>
        <v>0</v>
      </c>
      <c r="AO644" s="16" t="str">
        <f>IF(OR(AM644="",AM644="No existe"),"No",IF(AN644&gt;=VLOOKUP(AM644,Tabla!$C$5:$I$23,7,0),"Si","No"))</f>
        <v>No</v>
      </c>
      <c r="AP644" s="3">
        <f>IF(OR(AM644="",AM644="No existe"),0,IF(AN644=0,0,IF(AN644&gt;=VLOOKUP(AM644,Tabla!$C$5:$I$23,7,0),AN644-VLOOKUP(AM644,Tabla!$C$5:$I$23,7,0),0)+1))</f>
        <v>0</v>
      </c>
      <c r="AQ644" s="4">
        <f t="shared" si="82"/>
        <v>0</v>
      </c>
      <c r="AR644" s="4">
        <f t="shared" si="83"/>
        <v>0</v>
      </c>
      <c r="AS644" s="4">
        <f t="shared" si="84"/>
        <v>0</v>
      </c>
      <c r="AT644" s="4">
        <f t="shared" si="85"/>
        <v>0</v>
      </c>
      <c r="AU644" s="4">
        <f t="shared" si="86"/>
        <v>0</v>
      </c>
      <c r="AV644" s="4">
        <f t="shared" si="87"/>
        <v>0</v>
      </c>
      <c r="AW644" s="4"/>
      <c r="AX644" s="4"/>
      <c r="AY644" s="4">
        <f t="shared" si="88"/>
        <v>0</v>
      </c>
      <c r="AZ644" s="5">
        <v>37080</v>
      </c>
      <c r="BA644" s="6">
        <f t="shared" si="89"/>
        <v>0</v>
      </c>
      <c r="BB644" s="3">
        <f>IF(OR(AM644="",AM644="No existe"),0,IF(AP644&lt;=VLOOKUP(AM644,Tabla!$C$5:$I$23,2,0),1,2))</f>
        <v>0</v>
      </c>
    </row>
    <row r="645" spans="1:54" ht="15.75" hidden="1">
      <c r="A645" s="13">
        <f t="shared" si="90"/>
        <v>640</v>
      </c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6"/>
      <c r="AC645" s="26"/>
      <c r="AD645" s="26"/>
      <c r="AE645" s="25"/>
      <c r="AF645" s="25"/>
      <c r="AG645" s="25"/>
      <c r="AH645" s="26"/>
      <c r="AI645" s="26"/>
      <c r="AJ645" s="26"/>
      <c r="AK645" s="27"/>
      <c r="AL645" s="27"/>
      <c r="AM645" s="24" t="str">
        <f>IF(AG645="","",IFERROR(VLOOKUP($AG645,Listas!$C$1:$D$1000,2,0),"No existe"))</f>
        <v/>
      </c>
      <c r="AN645" s="3">
        <f>IF(OR(AH645="",AI645=""),0,NETWORKDAYS.INTL(AH645,AI645,1,Listas!$A$2:$A$19)-1)</f>
        <v>0</v>
      </c>
      <c r="AO645" s="16" t="str">
        <f>IF(OR(AM645="",AM645="No existe"),"No",IF(AN645&gt;=VLOOKUP(AM645,Tabla!$C$5:$I$23,7,0),"Si","No"))</f>
        <v>No</v>
      </c>
      <c r="AP645" s="3">
        <f>IF(OR(AM645="",AM645="No existe"),0,IF(AN645=0,0,IF(AN645&gt;=VLOOKUP(AM645,Tabla!$C$5:$I$23,7,0),AN645-VLOOKUP(AM645,Tabla!$C$5:$I$23,7,0),0)+1))</f>
        <v>0</v>
      </c>
      <c r="AQ645" s="4">
        <f t="shared" si="82"/>
        <v>0</v>
      </c>
      <c r="AR645" s="4">
        <f t="shared" si="83"/>
        <v>0</v>
      </c>
      <c r="AS645" s="4">
        <f t="shared" si="84"/>
        <v>0</v>
      </c>
      <c r="AT645" s="4">
        <f t="shared" si="85"/>
        <v>0</v>
      </c>
      <c r="AU645" s="4">
        <f t="shared" si="86"/>
        <v>0</v>
      </c>
      <c r="AV645" s="4">
        <f t="shared" si="87"/>
        <v>0</v>
      </c>
      <c r="AW645" s="4"/>
      <c r="AX645" s="4"/>
      <c r="AY645" s="4">
        <f t="shared" si="88"/>
        <v>0</v>
      </c>
      <c r="AZ645" s="5">
        <v>37080</v>
      </c>
      <c r="BA645" s="6">
        <f t="shared" si="89"/>
        <v>0</v>
      </c>
      <c r="BB645" s="3">
        <f>IF(OR(AM645="",AM645="No existe"),0,IF(AP645&lt;=VLOOKUP(AM645,Tabla!$C$5:$I$23,2,0),1,2))</f>
        <v>0</v>
      </c>
    </row>
    <row r="646" spans="1:54" ht="15.75" hidden="1">
      <c r="A646" s="13">
        <f t="shared" si="90"/>
        <v>641</v>
      </c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6"/>
      <c r="AC646" s="26"/>
      <c r="AD646" s="26"/>
      <c r="AE646" s="25"/>
      <c r="AF646" s="25"/>
      <c r="AG646" s="25"/>
      <c r="AH646" s="26"/>
      <c r="AI646" s="26"/>
      <c r="AJ646" s="26"/>
      <c r="AK646" s="27"/>
      <c r="AL646" s="27"/>
      <c r="AM646" s="24" t="str">
        <f>IF(AG646="","",IFERROR(VLOOKUP($AG646,Listas!$C$1:$D$1000,2,0),"No existe"))</f>
        <v/>
      </c>
      <c r="AN646" s="3">
        <f>IF(OR(AH646="",AI646=""),0,NETWORKDAYS.INTL(AH646,AI646,1,Listas!$A$2:$A$19)-1)</f>
        <v>0</v>
      </c>
      <c r="AO646" s="16" t="str">
        <f>IF(OR(AM646="",AM646="No existe"),"No",IF(AN646&gt;=VLOOKUP(AM646,Tabla!$C$5:$I$23,7,0),"Si","No"))</f>
        <v>No</v>
      </c>
      <c r="AP646" s="3">
        <f>IF(OR(AM646="",AM646="No existe"),0,IF(AN646=0,0,IF(AN646&gt;=VLOOKUP(AM646,Tabla!$C$5:$I$23,7,0),AN646-VLOOKUP(AM646,Tabla!$C$5:$I$23,7,0),0)+1))</f>
        <v>0</v>
      </c>
      <c r="AQ646" s="4">
        <f t="shared" si="82"/>
        <v>0</v>
      </c>
      <c r="AR646" s="4">
        <f t="shared" si="83"/>
        <v>0</v>
      </c>
      <c r="AS646" s="4">
        <f t="shared" si="84"/>
        <v>0</v>
      </c>
      <c r="AT646" s="4">
        <f t="shared" si="85"/>
        <v>0</v>
      </c>
      <c r="AU646" s="4">
        <f t="shared" si="86"/>
        <v>0</v>
      </c>
      <c r="AV646" s="4">
        <f t="shared" si="87"/>
        <v>0</v>
      </c>
      <c r="AW646" s="4"/>
      <c r="AX646" s="4"/>
      <c r="AY646" s="4">
        <f t="shared" si="88"/>
        <v>0</v>
      </c>
      <c r="AZ646" s="5">
        <v>37080</v>
      </c>
      <c r="BA646" s="6">
        <f t="shared" si="89"/>
        <v>0</v>
      </c>
      <c r="BB646" s="3">
        <f>IF(OR(AM646="",AM646="No existe"),0,IF(AP646&lt;=VLOOKUP(AM646,Tabla!$C$5:$I$23,2,0),1,2))</f>
        <v>0</v>
      </c>
    </row>
    <row r="647" spans="1:54" ht="15.75" hidden="1">
      <c r="A647" s="13">
        <f t="shared" si="90"/>
        <v>642</v>
      </c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6"/>
      <c r="AC647" s="26"/>
      <c r="AD647" s="26"/>
      <c r="AE647" s="25"/>
      <c r="AF647" s="25"/>
      <c r="AG647" s="25"/>
      <c r="AH647" s="26"/>
      <c r="AI647" s="26"/>
      <c r="AJ647" s="26"/>
      <c r="AK647" s="27"/>
      <c r="AL647" s="27"/>
      <c r="AM647" s="24" t="str">
        <f>IF(AG647="","",IFERROR(VLOOKUP($AG647,Listas!$C$1:$D$1000,2,0),"No existe"))</f>
        <v/>
      </c>
      <c r="AN647" s="3">
        <f>IF(OR(AH647="",AI647=""),0,NETWORKDAYS.INTL(AH647,AI647,1,Listas!$A$2:$A$19)-1)</f>
        <v>0</v>
      </c>
      <c r="AO647" s="16" t="str">
        <f>IF(OR(AM647="",AM647="No existe"),"No",IF(AN647&gt;=VLOOKUP(AM647,Tabla!$C$5:$I$23,7,0),"Si","No"))</f>
        <v>No</v>
      </c>
      <c r="AP647" s="3">
        <f>IF(OR(AM647="",AM647="No existe"),0,IF(AN647=0,0,IF(AN647&gt;=VLOOKUP(AM647,Tabla!$C$5:$I$23,7,0),AN647-VLOOKUP(AM647,Tabla!$C$5:$I$23,7,0),0)+1))</f>
        <v>0</v>
      </c>
      <c r="AQ647" s="4">
        <f t="shared" ref="AQ647:AQ710" si="91">IF(AND(AM647="Liquidación del credito",AP647&gt;=1,AP647&lt;2),0.2%,IF(AND(AM647="Liquidación del credito",AP647&gt;=2),0.5%,0))</f>
        <v>0</v>
      </c>
      <c r="AR647" s="4">
        <f t="shared" ref="AR647:AR710" si="92">IF(AND(AM647="Genérica",AP647&gt;=3,AP647&lt;7),2%,IF(AND(AM647="Genérica",AP647&gt;=7),5%,0))</f>
        <v>0</v>
      </c>
      <c r="AS647" s="4">
        <f t="shared" ref="AS647:AS710" si="93">IF(AND(AM647="Sentencia",AP647&gt;=2,AP647&lt;=5),3%,IF(AND(AM647="Sentencia",AP647&gt;=6),6%,0))</f>
        <v>0</v>
      </c>
      <c r="AT647" s="4">
        <f t="shared" ref="AT647:AT710" si="94">IF(OR(AK647="SI",AK647=""),0,IF(AND(AK647="NO",OR(AG647="EXCEPCIONES DE FONDO O MERITO",AG647="PRESENTACION DE RECURSO DE APELACION CONTRA SENTENCIA",AG647="CONTESTACION DE LA DEMANDA",AG647="PRESENTACION DE EXCEPCIONES PREVIAS"),$AK$4=1),20%,IF(AND(AK647="NO",OR(AG647="EXCEPCIONES DE FONDO O MERITO",AG647="PRESENTACION DE RECURSO DE APELACION CONTRA SENTENCIA",AG647="CONTESTACION DE LA DEMANDA",AG647="PRESENTACION DE EXCEPCIONES PREVIAS"),$AK$4&gt;1),30%,0)))</f>
        <v>0</v>
      </c>
      <c r="AU647" s="4">
        <f t="shared" ref="AU647:AU710" si="95">IF(OR(AK647="SI",AK647=""),0,IF(AND(AK647="NO",(IFERROR(SEARCH("AUDIENCIA",AG647,1),0))&gt;0,$AK$4=1),5%,IF(AND(AK647="NO",(IFERROR(SEARCH("AUDIENCIA",AG647,1),0))&gt;0,$AK$4&gt;1),10%,0)))</f>
        <v>0</v>
      </c>
      <c r="AV647" s="4">
        <f t="shared" ref="AV647:AV710" si="96">IF(OR(AK647="SI",AK647=""),0,IF(AND(AK647="NO",AG647="PRESENTACION DE LA DEMANDA DE RECONVENCION"),2%,0))</f>
        <v>0</v>
      </c>
      <c r="AW647" s="4"/>
      <c r="AX647" s="4"/>
      <c r="AY647" s="4">
        <f t="shared" ref="AY647:AY710" si="97">SUM(AQ647:AX647)</f>
        <v>0</v>
      </c>
      <c r="AZ647" s="5">
        <v>37080</v>
      </c>
      <c r="BA647" s="6">
        <f t="shared" ref="BA647:BA710" si="98">ROUND(AY647*AZ647,0)</f>
        <v>0</v>
      </c>
      <c r="BB647" s="3">
        <f>IF(OR(AM647="",AM647="No existe"),0,IF(AP647&lt;=VLOOKUP(AM647,Tabla!$C$5:$I$23,2,0),1,2))</f>
        <v>0</v>
      </c>
    </row>
    <row r="648" spans="1:54" ht="15.75" hidden="1">
      <c r="A648" s="13">
        <f t="shared" ref="A648:A711" si="99">+A647+1</f>
        <v>643</v>
      </c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6"/>
      <c r="AC648" s="26"/>
      <c r="AD648" s="26"/>
      <c r="AE648" s="25"/>
      <c r="AF648" s="25"/>
      <c r="AG648" s="25"/>
      <c r="AH648" s="26"/>
      <c r="AI648" s="26"/>
      <c r="AJ648" s="26"/>
      <c r="AK648" s="27"/>
      <c r="AL648" s="27"/>
      <c r="AM648" s="24" t="str">
        <f>IF(AG648="","",IFERROR(VLOOKUP($AG648,Listas!$C$1:$D$1000,2,0),"No existe"))</f>
        <v/>
      </c>
      <c r="AN648" s="3">
        <f>IF(OR(AH648="",AI648=""),0,NETWORKDAYS.INTL(AH648,AI648,1,Listas!$A$2:$A$19)-1)</f>
        <v>0</v>
      </c>
      <c r="AO648" s="16" t="str">
        <f>IF(OR(AM648="",AM648="No existe"),"No",IF(AN648&gt;=VLOOKUP(AM648,Tabla!$C$5:$I$23,7,0),"Si","No"))</f>
        <v>No</v>
      </c>
      <c r="AP648" s="3">
        <f>IF(OR(AM648="",AM648="No existe"),0,IF(AN648=0,0,IF(AN648&gt;=VLOOKUP(AM648,Tabla!$C$5:$I$23,7,0),AN648-VLOOKUP(AM648,Tabla!$C$5:$I$23,7,0),0)+1))</f>
        <v>0</v>
      </c>
      <c r="AQ648" s="4">
        <f t="shared" si="91"/>
        <v>0</v>
      </c>
      <c r="AR648" s="4">
        <f t="shared" si="92"/>
        <v>0</v>
      </c>
      <c r="AS648" s="4">
        <f t="shared" si="93"/>
        <v>0</v>
      </c>
      <c r="AT648" s="4">
        <f t="shared" si="94"/>
        <v>0</v>
      </c>
      <c r="AU648" s="4">
        <f t="shared" si="95"/>
        <v>0</v>
      </c>
      <c r="AV648" s="4">
        <f t="shared" si="96"/>
        <v>0</v>
      </c>
      <c r="AW648" s="4"/>
      <c r="AX648" s="4"/>
      <c r="AY648" s="4">
        <f t="shared" si="97"/>
        <v>0</v>
      </c>
      <c r="AZ648" s="5">
        <v>37080</v>
      </c>
      <c r="BA648" s="6">
        <f t="shared" si="98"/>
        <v>0</v>
      </c>
      <c r="BB648" s="3">
        <f>IF(OR(AM648="",AM648="No existe"),0,IF(AP648&lt;=VLOOKUP(AM648,Tabla!$C$5:$I$23,2,0),1,2))</f>
        <v>0</v>
      </c>
    </row>
    <row r="649" spans="1:54" ht="15.75" hidden="1">
      <c r="A649" s="13">
        <f t="shared" si="99"/>
        <v>644</v>
      </c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6"/>
      <c r="AC649" s="26"/>
      <c r="AD649" s="26"/>
      <c r="AE649" s="25"/>
      <c r="AF649" s="25"/>
      <c r="AG649" s="25"/>
      <c r="AH649" s="26"/>
      <c r="AI649" s="26"/>
      <c r="AJ649" s="26"/>
      <c r="AK649" s="27"/>
      <c r="AL649" s="27"/>
      <c r="AM649" s="24" t="str">
        <f>IF(AG649="","",IFERROR(VLOOKUP($AG649,Listas!$C$1:$D$1000,2,0),"No existe"))</f>
        <v/>
      </c>
      <c r="AN649" s="3">
        <f>IF(OR(AH649="",AI649=""),0,NETWORKDAYS.INTL(AH649,AI649,1,Listas!$A$2:$A$19)-1)</f>
        <v>0</v>
      </c>
      <c r="AO649" s="16" t="str">
        <f>IF(OR(AM649="",AM649="No existe"),"No",IF(AN649&gt;=VLOOKUP(AM649,Tabla!$C$5:$I$23,7,0),"Si","No"))</f>
        <v>No</v>
      </c>
      <c r="AP649" s="3">
        <f>IF(OR(AM649="",AM649="No existe"),0,IF(AN649=0,0,IF(AN649&gt;=VLOOKUP(AM649,Tabla!$C$5:$I$23,7,0),AN649-VLOOKUP(AM649,Tabla!$C$5:$I$23,7,0),0)+1))</f>
        <v>0</v>
      </c>
      <c r="AQ649" s="4">
        <f t="shared" si="91"/>
        <v>0</v>
      </c>
      <c r="AR649" s="4">
        <f t="shared" si="92"/>
        <v>0</v>
      </c>
      <c r="AS649" s="4">
        <f t="shared" si="93"/>
        <v>0</v>
      </c>
      <c r="AT649" s="4">
        <f t="shared" si="94"/>
        <v>0</v>
      </c>
      <c r="AU649" s="4">
        <f t="shared" si="95"/>
        <v>0</v>
      </c>
      <c r="AV649" s="4">
        <f t="shared" si="96"/>
        <v>0</v>
      </c>
      <c r="AW649" s="4"/>
      <c r="AX649" s="4"/>
      <c r="AY649" s="4">
        <f t="shared" si="97"/>
        <v>0</v>
      </c>
      <c r="AZ649" s="5">
        <v>37080</v>
      </c>
      <c r="BA649" s="6">
        <f t="shared" si="98"/>
        <v>0</v>
      </c>
      <c r="BB649" s="3">
        <f>IF(OR(AM649="",AM649="No existe"),0,IF(AP649&lt;=VLOOKUP(AM649,Tabla!$C$5:$I$23,2,0),1,2))</f>
        <v>0</v>
      </c>
    </row>
    <row r="650" spans="1:54" ht="15.75" hidden="1">
      <c r="A650" s="13">
        <f t="shared" si="99"/>
        <v>645</v>
      </c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6"/>
      <c r="AC650" s="26"/>
      <c r="AD650" s="26"/>
      <c r="AE650" s="25"/>
      <c r="AF650" s="25"/>
      <c r="AG650" s="25"/>
      <c r="AH650" s="26"/>
      <c r="AI650" s="26"/>
      <c r="AJ650" s="26"/>
      <c r="AK650" s="27"/>
      <c r="AL650" s="27"/>
      <c r="AM650" s="24" t="str">
        <f>IF(AG650="","",IFERROR(VLOOKUP($AG650,Listas!$C$1:$D$1000,2,0),"No existe"))</f>
        <v/>
      </c>
      <c r="AN650" s="3">
        <f>IF(OR(AH650="",AI650=""),0,NETWORKDAYS.INTL(AH650,AI650,1,Listas!$A$2:$A$19)-1)</f>
        <v>0</v>
      </c>
      <c r="AO650" s="16" t="str">
        <f>IF(OR(AM650="",AM650="No existe"),"No",IF(AN650&gt;=VLOOKUP(AM650,Tabla!$C$5:$I$23,7,0),"Si","No"))</f>
        <v>No</v>
      </c>
      <c r="AP650" s="3">
        <f>IF(OR(AM650="",AM650="No existe"),0,IF(AN650=0,0,IF(AN650&gt;=VLOOKUP(AM650,Tabla!$C$5:$I$23,7,0),AN650-VLOOKUP(AM650,Tabla!$C$5:$I$23,7,0),0)+1))</f>
        <v>0</v>
      </c>
      <c r="AQ650" s="4">
        <f t="shared" si="91"/>
        <v>0</v>
      </c>
      <c r="AR650" s="4">
        <f t="shared" si="92"/>
        <v>0</v>
      </c>
      <c r="AS650" s="4">
        <f t="shared" si="93"/>
        <v>0</v>
      </c>
      <c r="AT650" s="4">
        <f t="shared" si="94"/>
        <v>0</v>
      </c>
      <c r="AU650" s="4">
        <f t="shared" si="95"/>
        <v>0</v>
      </c>
      <c r="AV650" s="4">
        <f t="shared" si="96"/>
        <v>0</v>
      </c>
      <c r="AW650" s="4"/>
      <c r="AX650" s="4"/>
      <c r="AY650" s="4">
        <f t="shared" si="97"/>
        <v>0</v>
      </c>
      <c r="AZ650" s="5">
        <v>37080</v>
      </c>
      <c r="BA650" s="6">
        <f t="shared" si="98"/>
        <v>0</v>
      </c>
      <c r="BB650" s="3">
        <f>IF(OR(AM650="",AM650="No existe"),0,IF(AP650&lt;=VLOOKUP(AM650,Tabla!$C$5:$I$23,2,0),1,2))</f>
        <v>0</v>
      </c>
    </row>
    <row r="651" spans="1:54" ht="15.75" hidden="1">
      <c r="A651" s="13">
        <f t="shared" si="99"/>
        <v>646</v>
      </c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6"/>
      <c r="AC651" s="26"/>
      <c r="AD651" s="26"/>
      <c r="AE651" s="25"/>
      <c r="AF651" s="25"/>
      <c r="AG651" s="25"/>
      <c r="AH651" s="26"/>
      <c r="AI651" s="26"/>
      <c r="AJ651" s="26"/>
      <c r="AK651" s="27"/>
      <c r="AL651" s="27"/>
      <c r="AM651" s="24" t="str">
        <f>IF(AG651="","",IFERROR(VLOOKUP($AG651,Listas!$C$1:$D$1000,2,0),"No existe"))</f>
        <v/>
      </c>
      <c r="AN651" s="3">
        <f>IF(OR(AH651="",AI651=""),0,NETWORKDAYS.INTL(AH651,AI651,1,Listas!$A$2:$A$19)-1)</f>
        <v>0</v>
      </c>
      <c r="AO651" s="16" t="str">
        <f>IF(OR(AM651="",AM651="No existe"),"No",IF(AN651&gt;=VLOOKUP(AM651,Tabla!$C$5:$I$23,7,0),"Si","No"))</f>
        <v>No</v>
      </c>
      <c r="AP651" s="3">
        <f>IF(OR(AM651="",AM651="No existe"),0,IF(AN651=0,0,IF(AN651&gt;=VLOOKUP(AM651,Tabla!$C$5:$I$23,7,0),AN651-VLOOKUP(AM651,Tabla!$C$5:$I$23,7,0),0)+1))</f>
        <v>0</v>
      </c>
      <c r="AQ651" s="4">
        <f t="shared" si="91"/>
        <v>0</v>
      </c>
      <c r="AR651" s="4">
        <f t="shared" si="92"/>
        <v>0</v>
      </c>
      <c r="AS651" s="4">
        <f t="shared" si="93"/>
        <v>0</v>
      </c>
      <c r="AT651" s="4">
        <f t="shared" si="94"/>
        <v>0</v>
      </c>
      <c r="AU651" s="4">
        <f t="shared" si="95"/>
        <v>0</v>
      </c>
      <c r="AV651" s="4">
        <f t="shared" si="96"/>
        <v>0</v>
      </c>
      <c r="AW651" s="4"/>
      <c r="AX651" s="4"/>
      <c r="AY651" s="4">
        <f t="shared" si="97"/>
        <v>0</v>
      </c>
      <c r="AZ651" s="5">
        <v>37080</v>
      </c>
      <c r="BA651" s="6">
        <f t="shared" si="98"/>
        <v>0</v>
      </c>
      <c r="BB651" s="3">
        <f>IF(OR(AM651="",AM651="No existe"),0,IF(AP651&lt;=VLOOKUP(AM651,Tabla!$C$5:$I$23,2,0),1,2))</f>
        <v>0</v>
      </c>
    </row>
    <row r="652" spans="1:54" ht="15.75" hidden="1">
      <c r="A652" s="13">
        <f t="shared" si="99"/>
        <v>647</v>
      </c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6"/>
      <c r="AC652" s="26"/>
      <c r="AD652" s="26"/>
      <c r="AE652" s="25"/>
      <c r="AF652" s="25"/>
      <c r="AG652" s="25"/>
      <c r="AH652" s="26"/>
      <c r="AI652" s="26"/>
      <c r="AJ652" s="26"/>
      <c r="AK652" s="27"/>
      <c r="AL652" s="27"/>
      <c r="AM652" s="24" t="str">
        <f>IF(AG652="","",IFERROR(VLOOKUP($AG652,Listas!$C$1:$D$1000,2,0),"No existe"))</f>
        <v/>
      </c>
      <c r="AN652" s="3">
        <f>IF(OR(AH652="",AI652=""),0,NETWORKDAYS.INTL(AH652,AI652,1,Listas!$A$2:$A$19)-1)</f>
        <v>0</v>
      </c>
      <c r="AO652" s="16" t="str">
        <f>IF(OR(AM652="",AM652="No existe"),"No",IF(AN652&gt;=VLOOKUP(AM652,Tabla!$C$5:$I$23,7,0),"Si","No"))</f>
        <v>No</v>
      </c>
      <c r="AP652" s="3">
        <f>IF(OR(AM652="",AM652="No existe"),0,IF(AN652=0,0,IF(AN652&gt;=VLOOKUP(AM652,Tabla!$C$5:$I$23,7,0),AN652-VLOOKUP(AM652,Tabla!$C$5:$I$23,7,0),0)+1))</f>
        <v>0</v>
      </c>
      <c r="AQ652" s="4">
        <f t="shared" si="91"/>
        <v>0</v>
      </c>
      <c r="AR652" s="4">
        <f t="shared" si="92"/>
        <v>0</v>
      </c>
      <c r="AS652" s="4">
        <f t="shared" si="93"/>
        <v>0</v>
      </c>
      <c r="AT652" s="4">
        <f t="shared" si="94"/>
        <v>0</v>
      </c>
      <c r="AU652" s="4">
        <f t="shared" si="95"/>
        <v>0</v>
      </c>
      <c r="AV652" s="4">
        <f t="shared" si="96"/>
        <v>0</v>
      </c>
      <c r="AW652" s="4"/>
      <c r="AX652" s="4"/>
      <c r="AY652" s="4">
        <f t="shared" si="97"/>
        <v>0</v>
      </c>
      <c r="AZ652" s="5">
        <v>37080</v>
      </c>
      <c r="BA652" s="6">
        <f t="shared" si="98"/>
        <v>0</v>
      </c>
      <c r="BB652" s="3">
        <f>IF(OR(AM652="",AM652="No existe"),0,IF(AP652&lt;=VLOOKUP(AM652,Tabla!$C$5:$I$23,2,0),1,2))</f>
        <v>0</v>
      </c>
    </row>
    <row r="653" spans="1:54" ht="15.75" hidden="1">
      <c r="A653" s="13">
        <f t="shared" si="99"/>
        <v>648</v>
      </c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6"/>
      <c r="AC653" s="26"/>
      <c r="AD653" s="26"/>
      <c r="AE653" s="25"/>
      <c r="AF653" s="25"/>
      <c r="AG653" s="25"/>
      <c r="AH653" s="26"/>
      <c r="AI653" s="26"/>
      <c r="AJ653" s="26"/>
      <c r="AK653" s="27"/>
      <c r="AL653" s="27"/>
      <c r="AM653" s="24" t="str">
        <f>IF(AG653="","",IFERROR(VLOOKUP($AG653,Listas!$C$1:$D$1000,2,0),"No existe"))</f>
        <v/>
      </c>
      <c r="AN653" s="3">
        <f>IF(OR(AH653="",AI653=""),0,NETWORKDAYS.INTL(AH653,AI653,1,Listas!$A$2:$A$19)-1)</f>
        <v>0</v>
      </c>
      <c r="AO653" s="16" t="str">
        <f>IF(OR(AM653="",AM653="No existe"),"No",IF(AN653&gt;=VLOOKUP(AM653,Tabla!$C$5:$I$23,7,0),"Si","No"))</f>
        <v>No</v>
      </c>
      <c r="AP653" s="3">
        <f>IF(OR(AM653="",AM653="No existe"),0,IF(AN653=0,0,IF(AN653&gt;=VLOOKUP(AM653,Tabla!$C$5:$I$23,7,0),AN653-VLOOKUP(AM653,Tabla!$C$5:$I$23,7,0),0)+1))</f>
        <v>0</v>
      </c>
      <c r="AQ653" s="4">
        <f t="shared" si="91"/>
        <v>0</v>
      </c>
      <c r="AR653" s="4">
        <f t="shared" si="92"/>
        <v>0</v>
      </c>
      <c r="AS653" s="4">
        <f t="shared" si="93"/>
        <v>0</v>
      </c>
      <c r="AT653" s="4">
        <f t="shared" si="94"/>
        <v>0</v>
      </c>
      <c r="AU653" s="4">
        <f t="shared" si="95"/>
        <v>0</v>
      </c>
      <c r="AV653" s="4">
        <f t="shared" si="96"/>
        <v>0</v>
      </c>
      <c r="AW653" s="4"/>
      <c r="AX653" s="4"/>
      <c r="AY653" s="4">
        <f t="shared" si="97"/>
        <v>0</v>
      </c>
      <c r="AZ653" s="5">
        <v>37080</v>
      </c>
      <c r="BA653" s="6">
        <f t="shared" si="98"/>
        <v>0</v>
      </c>
      <c r="BB653" s="3">
        <f>IF(OR(AM653="",AM653="No existe"),0,IF(AP653&lt;=VLOOKUP(AM653,Tabla!$C$5:$I$23,2,0),1,2))</f>
        <v>0</v>
      </c>
    </row>
    <row r="654" spans="1:54" ht="15.75" hidden="1">
      <c r="A654" s="13">
        <f t="shared" si="99"/>
        <v>649</v>
      </c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6"/>
      <c r="AC654" s="26"/>
      <c r="AD654" s="26"/>
      <c r="AE654" s="25"/>
      <c r="AF654" s="25"/>
      <c r="AG654" s="25"/>
      <c r="AH654" s="26"/>
      <c r="AI654" s="26"/>
      <c r="AJ654" s="26"/>
      <c r="AK654" s="27"/>
      <c r="AL654" s="27"/>
      <c r="AM654" s="24" t="str">
        <f>IF(AG654="","",IFERROR(VLOOKUP($AG654,Listas!$C$1:$D$1000,2,0),"No existe"))</f>
        <v/>
      </c>
      <c r="AN654" s="3">
        <f>IF(OR(AH654="",AI654=""),0,NETWORKDAYS.INTL(AH654,AI654,1,Listas!$A$2:$A$19)-1)</f>
        <v>0</v>
      </c>
      <c r="AO654" s="16" t="str">
        <f>IF(OR(AM654="",AM654="No existe"),"No",IF(AN654&gt;=VLOOKUP(AM654,Tabla!$C$5:$I$23,7,0),"Si","No"))</f>
        <v>No</v>
      </c>
      <c r="AP654" s="3">
        <f>IF(OR(AM654="",AM654="No existe"),0,IF(AN654=0,0,IF(AN654&gt;=VLOOKUP(AM654,Tabla!$C$5:$I$23,7,0),AN654-VLOOKUP(AM654,Tabla!$C$5:$I$23,7,0),0)+1))</f>
        <v>0</v>
      </c>
      <c r="AQ654" s="4">
        <f t="shared" si="91"/>
        <v>0</v>
      </c>
      <c r="AR654" s="4">
        <f t="shared" si="92"/>
        <v>0</v>
      </c>
      <c r="AS654" s="4">
        <f t="shared" si="93"/>
        <v>0</v>
      </c>
      <c r="AT654" s="4">
        <f t="shared" si="94"/>
        <v>0</v>
      </c>
      <c r="AU654" s="4">
        <f t="shared" si="95"/>
        <v>0</v>
      </c>
      <c r="AV654" s="4">
        <f t="shared" si="96"/>
        <v>0</v>
      </c>
      <c r="AW654" s="4"/>
      <c r="AX654" s="4"/>
      <c r="AY654" s="4">
        <f t="shared" si="97"/>
        <v>0</v>
      </c>
      <c r="AZ654" s="5">
        <v>37080</v>
      </c>
      <c r="BA654" s="6">
        <f t="shared" si="98"/>
        <v>0</v>
      </c>
      <c r="BB654" s="3">
        <f>IF(OR(AM654="",AM654="No existe"),0,IF(AP654&lt;=VLOOKUP(AM654,Tabla!$C$5:$I$23,2,0),1,2))</f>
        <v>0</v>
      </c>
    </row>
    <row r="655" spans="1:54" ht="15.75" hidden="1">
      <c r="A655" s="13">
        <f t="shared" si="99"/>
        <v>650</v>
      </c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6"/>
      <c r="AC655" s="26"/>
      <c r="AD655" s="26"/>
      <c r="AE655" s="25"/>
      <c r="AF655" s="25"/>
      <c r="AG655" s="25"/>
      <c r="AH655" s="26"/>
      <c r="AI655" s="26"/>
      <c r="AJ655" s="26"/>
      <c r="AK655" s="27"/>
      <c r="AL655" s="27"/>
      <c r="AM655" s="24" t="str">
        <f>IF(AG655="","",IFERROR(VLOOKUP($AG655,Listas!$C$1:$D$1000,2,0),"No existe"))</f>
        <v/>
      </c>
      <c r="AN655" s="3">
        <f>IF(OR(AH655="",AI655=""),0,NETWORKDAYS.INTL(AH655,AI655,1,Listas!$A$2:$A$19)-1)</f>
        <v>0</v>
      </c>
      <c r="AO655" s="16" t="str">
        <f>IF(OR(AM655="",AM655="No existe"),"No",IF(AN655&gt;=VLOOKUP(AM655,Tabla!$C$5:$I$23,7,0),"Si","No"))</f>
        <v>No</v>
      </c>
      <c r="AP655" s="3">
        <f>IF(OR(AM655="",AM655="No existe"),0,IF(AN655=0,0,IF(AN655&gt;=VLOOKUP(AM655,Tabla!$C$5:$I$23,7,0),AN655-VLOOKUP(AM655,Tabla!$C$5:$I$23,7,0),0)+1))</f>
        <v>0</v>
      </c>
      <c r="AQ655" s="4">
        <f t="shared" si="91"/>
        <v>0</v>
      </c>
      <c r="AR655" s="4">
        <f t="shared" si="92"/>
        <v>0</v>
      </c>
      <c r="AS655" s="4">
        <f t="shared" si="93"/>
        <v>0</v>
      </c>
      <c r="AT655" s="4">
        <f t="shared" si="94"/>
        <v>0</v>
      </c>
      <c r="AU655" s="4">
        <f t="shared" si="95"/>
        <v>0</v>
      </c>
      <c r="AV655" s="4">
        <f t="shared" si="96"/>
        <v>0</v>
      </c>
      <c r="AW655" s="4"/>
      <c r="AX655" s="4"/>
      <c r="AY655" s="4">
        <f t="shared" si="97"/>
        <v>0</v>
      </c>
      <c r="AZ655" s="5">
        <v>37080</v>
      </c>
      <c r="BA655" s="6">
        <f t="shared" si="98"/>
        <v>0</v>
      </c>
      <c r="BB655" s="3">
        <f>IF(OR(AM655="",AM655="No existe"),0,IF(AP655&lt;=VLOOKUP(AM655,Tabla!$C$5:$I$23,2,0),1,2))</f>
        <v>0</v>
      </c>
    </row>
    <row r="656" spans="1:54" ht="15.75" hidden="1">
      <c r="A656" s="13">
        <f t="shared" si="99"/>
        <v>651</v>
      </c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6"/>
      <c r="AC656" s="26"/>
      <c r="AD656" s="26"/>
      <c r="AE656" s="25"/>
      <c r="AF656" s="25"/>
      <c r="AG656" s="25"/>
      <c r="AH656" s="26"/>
      <c r="AI656" s="26"/>
      <c r="AJ656" s="26"/>
      <c r="AK656" s="27"/>
      <c r="AL656" s="27"/>
      <c r="AM656" s="24" t="str">
        <f>IF(AG656="","",IFERROR(VLOOKUP($AG656,Listas!$C$1:$D$1000,2,0),"No existe"))</f>
        <v/>
      </c>
      <c r="AN656" s="3">
        <f>IF(OR(AH656="",AI656=""),0,NETWORKDAYS.INTL(AH656,AI656,1,Listas!$A$2:$A$19)-1)</f>
        <v>0</v>
      </c>
      <c r="AO656" s="16" t="str">
        <f>IF(OR(AM656="",AM656="No existe"),"No",IF(AN656&gt;=VLOOKUP(AM656,Tabla!$C$5:$I$23,7,0),"Si","No"))</f>
        <v>No</v>
      </c>
      <c r="AP656" s="3">
        <f>IF(OR(AM656="",AM656="No existe"),0,IF(AN656=0,0,IF(AN656&gt;=VLOOKUP(AM656,Tabla!$C$5:$I$23,7,0),AN656-VLOOKUP(AM656,Tabla!$C$5:$I$23,7,0),0)+1))</f>
        <v>0</v>
      </c>
      <c r="AQ656" s="4">
        <f t="shared" si="91"/>
        <v>0</v>
      </c>
      <c r="AR656" s="4">
        <f t="shared" si="92"/>
        <v>0</v>
      </c>
      <c r="AS656" s="4">
        <f t="shared" si="93"/>
        <v>0</v>
      </c>
      <c r="AT656" s="4">
        <f t="shared" si="94"/>
        <v>0</v>
      </c>
      <c r="AU656" s="4">
        <f t="shared" si="95"/>
        <v>0</v>
      </c>
      <c r="AV656" s="4">
        <f t="shared" si="96"/>
        <v>0</v>
      </c>
      <c r="AW656" s="4"/>
      <c r="AX656" s="4"/>
      <c r="AY656" s="4">
        <f t="shared" si="97"/>
        <v>0</v>
      </c>
      <c r="AZ656" s="5">
        <v>37080</v>
      </c>
      <c r="BA656" s="6">
        <f t="shared" si="98"/>
        <v>0</v>
      </c>
      <c r="BB656" s="3">
        <f>IF(OR(AM656="",AM656="No existe"),0,IF(AP656&lt;=VLOOKUP(AM656,Tabla!$C$5:$I$23,2,0),1,2))</f>
        <v>0</v>
      </c>
    </row>
    <row r="657" spans="1:54" ht="15.75" hidden="1">
      <c r="A657" s="13">
        <f t="shared" si="99"/>
        <v>652</v>
      </c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6"/>
      <c r="AC657" s="26"/>
      <c r="AD657" s="26"/>
      <c r="AE657" s="25"/>
      <c r="AF657" s="25"/>
      <c r="AG657" s="25"/>
      <c r="AH657" s="26"/>
      <c r="AI657" s="26"/>
      <c r="AJ657" s="26"/>
      <c r="AK657" s="27"/>
      <c r="AL657" s="27"/>
      <c r="AM657" s="24" t="str">
        <f>IF(AG657="","",IFERROR(VLOOKUP($AG657,Listas!$C$1:$D$1000,2,0),"No existe"))</f>
        <v/>
      </c>
      <c r="AN657" s="3">
        <f>IF(OR(AH657="",AI657=""),0,NETWORKDAYS.INTL(AH657,AI657,1,Listas!$A$2:$A$19)-1)</f>
        <v>0</v>
      </c>
      <c r="AO657" s="16" t="str">
        <f>IF(OR(AM657="",AM657="No existe"),"No",IF(AN657&gt;=VLOOKUP(AM657,Tabla!$C$5:$I$23,7,0),"Si","No"))</f>
        <v>No</v>
      </c>
      <c r="AP657" s="3">
        <f>IF(OR(AM657="",AM657="No existe"),0,IF(AN657=0,0,IF(AN657&gt;=VLOOKUP(AM657,Tabla!$C$5:$I$23,7,0),AN657-VLOOKUP(AM657,Tabla!$C$5:$I$23,7,0),0)+1))</f>
        <v>0</v>
      </c>
      <c r="AQ657" s="4">
        <f t="shared" si="91"/>
        <v>0</v>
      </c>
      <c r="AR657" s="4">
        <f t="shared" si="92"/>
        <v>0</v>
      </c>
      <c r="AS657" s="4">
        <f t="shared" si="93"/>
        <v>0</v>
      </c>
      <c r="AT657" s="4">
        <f t="shared" si="94"/>
        <v>0</v>
      </c>
      <c r="AU657" s="4">
        <f t="shared" si="95"/>
        <v>0</v>
      </c>
      <c r="AV657" s="4">
        <f t="shared" si="96"/>
        <v>0</v>
      </c>
      <c r="AW657" s="4"/>
      <c r="AX657" s="4"/>
      <c r="AY657" s="4">
        <f t="shared" si="97"/>
        <v>0</v>
      </c>
      <c r="AZ657" s="5">
        <v>37080</v>
      </c>
      <c r="BA657" s="6">
        <f t="shared" si="98"/>
        <v>0</v>
      </c>
      <c r="BB657" s="3">
        <f>IF(OR(AM657="",AM657="No existe"),0,IF(AP657&lt;=VLOOKUP(AM657,Tabla!$C$5:$I$23,2,0),1,2))</f>
        <v>0</v>
      </c>
    </row>
    <row r="658" spans="1:54" ht="15.75" hidden="1">
      <c r="A658" s="13">
        <f t="shared" si="99"/>
        <v>653</v>
      </c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6"/>
      <c r="AC658" s="26"/>
      <c r="AD658" s="26"/>
      <c r="AE658" s="25"/>
      <c r="AF658" s="25"/>
      <c r="AG658" s="25"/>
      <c r="AH658" s="26"/>
      <c r="AI658" s="26"/>
      <c r="AJ658" s="26"/>
      <c r="AK658" s="27"/>
      <c r="AL658" s="27"/>
      <c r="AM658" s="24" t="str">
        <f>IF(AG658="","",IFERROR(VLOOKUP($AG658,Listas!$C$1:$D$1000,2,0),"No existe"))</f>
        <v/>
      </c>
      <c r="AN658" s="3">
        <f>IF(OR(AH658="",AI658=""),0,NETWORKDAYS.INTL(AH658,AI658,1,Listas!$A$2:$A$19)-1)</f>
        <v>0</v>
      </c>
      <c r="AO658" s="16" t="str">
        <f>IF(OR(AM658="",AM658="No existe"),"No",IF(AN658&gt;=VLOOKUP(AM658,Tabla!$C$5:$I$23,7,0),"Si","No"))</f>
        <v>No</v>
      </c>
      <c r="AP658" s="3">
        <f>IF(OR(AM658="",AM658="No existe"),0,IF(AN658=0,0,IF(AN658&gt;=VLOOKUP(AM658,Tabla!$C$5:$I$23,7,0),AN658-VLOOKUP(AM658,Tabla!$C$5:$I$23,7,0),0)+1))</f>
        <v>0</v>
      </c>
      <c r="AQ658" s="4">
        <f t="shared" si="91"/>
        <v>0</v>
      </c>
      <c r="AR658" s="4">
        <f t="shared" si="92"/>
        <v>0</v>
      </c>
      <c r="AS658" s="4">
        <f t="shared" si="93"/>
        <v>0</v>
      </c>
      <c r="AT658" s="4">
        <f t="shared" si="94"/>
        <v>0</v>
      </c>
      <c r="AU658" s="4">
        <f t="shared" si="95"/>
        <v>0</v>
      </c>
      <c r="AV658" s="4">
        <f t="shared" si="96"/>
        <v>0</v>
      </c>
      <c r="AW658" s="4"/>
      <c r="AX658" s="4"/>
      <c r="AY658" s="4">
        <f t="shared" si="97"/>
        <v>0</v>
      </c>
      <c r="AZ658" s="5">
        <v>37080</v>
      </c>
      <c r="BA658" s="6">
        <f t="shared" si="98"/>
        <v>0</v>
      </c>
      <c r="BB658" s="3">
        <f>IF(OR(AM658="",AM658="No existe"),0,IF(AP658&lt;=VLOOKUP(AM658,Tabla!$C$5:$I$23,2,0),1,2))</f>
        <v>0</v>
      </c>
    </row>
    <row r="659" spans="1:54" ht="15.75" hidden="1">
      <c r="A659" s="13">
        <f t="shared" si="99"/>
        <v>654</v>
      </c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6"/>
      <c r="AC659" s="26"/>
      <c r="AD659" s="26"/>
      <c r="AE659" s="25"/>
      <c r="AF659" s="25"/>
      <c r="AG659" s="25"/>
      <c r="AH659" s="26"/>
      <c r="AI659" s="26"/>
      <c r="AJ659" s="26"/>
      <c r="AK659" s="27"/>
      <c r="AL659" s="27"/>
      <c r="AM659" s="24" t="str">
        <f>IF(AG659="","",IFERROR(VLOOKUP($AG659,Listas!$C$1:$D$1000,2,0),"No existe"))</f>
        <v/>
      </c>
      <c r="AN659" s="3">
        <f>IF(OR(AH659="",AI659=""),0,NETWORKDAYS.INTL(AH659,AI659,1,Listas!$A$2:$A$19)-1)</f>
        <v>0</v>
      </c>
      <c r="AO659" s="16" t="str">
        <f>IF(OR(AM659="",AM659="No existe"),"No",IF(AN659&gt;=VLOOKUP(AM659,Tabla!$C$5:$I$23,7,0),"Si","No"))</f>
        <v>No</v>
      </c>
      <c r="AP659" s="3">
        <f>IF(OR(AM659="",AM659="No existe"),0,IF(AN659=0,0,IF(AN659&gt;=VLOOKUP(AM659,Tabla!$C$5:$I$23,7,0),AN659-VLOOKUP(AM659,Tabla!$C$5:$I$23,7,0),0)+1))</f>
        <v>0</v>
      </c>
      <c r="AQ659" s="4">
        <f t="shared" si="91"/>
        <v>0</v>
      </c>
      <c r="AR659" s="4">
        <f t="shared" si="92"/>
        <v>0</v>
      </c>
      <c r="AS659" s="4">
        <f t="shared" si="93"/>
        <v>0</v>
      </c>
      <c r="AT659" s="4">
        <f t="shared" si="94"/>
        <v>0</v>
      </c>
      <c r="AU659" s="4">
        <f t="shared" si="95"/>
        <v>0</v>
      </c>
      <c r="AV659" s="4">
        <f t="shared" si="96"/>
        <v>0</v>
      </c>
      <c r="AW659" s="4"/>
      <c r="AX659" s="4"/>
      <c r="AY659" s="4">
        <f t="shared" si="97"/>
        <v>0</v>
      </c>
      <c r="AZ659" s="5">
        <v>37080</v>
      </c>
      <c r="BA659" s="6">
        <f t="shared" si="98"/>
        <v>0</v>
      </c>
      <c r="BB659" s="3">
        <f>IF(OR(AM659="",AM659="No existe"),0,IF(AP659&lt;=VLOOKUP(AM659,Tabla!$C$5:$I$23,2,0),1,2))</f>
        <v>0</v>
      </c>
    </row>
    <row r="660" spans="1:54" ht="15.75" hidden="1">
      <c r="A660" s="13">
        <f t="shared" si="99"/>
        <v>655</v>
      </c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6"/>
      <c r="AC660" s="26"/>
      <c r="AD660" s="26"/>
      <c r="AE660" s="25"/>
      <c r="AF660" s="25"/>
      <c r="AG660" s="25"/>
      <c r="AH660" s="26"/>
      <c r="AI660" s="26"/>
      <c r="AJ660" s="26"/>
      <c r="AK660" s="27"/>
      <c r="AL660" s="27"/>
      <c r="AM660" s="24" t="str">
        <f>IF(AG660="","",IFERROR(VLOOKUP($AG660,Listas!$C$1:$D$1000,2,0),"No existe"))</f>
        <v/>
      </c>
      <c r="AN660" s="3">
        <f>IF(OR(AH660="",AI660=""),0,NETWORKDAYS.INTL(AH660,AI660,1,Listas!$A$2:$A$19)-1)</f>
        <v>0</v>
      </c>
      <c r="AO660" s="16" t="str">
        <f>IF(OR(AM660="",AM660="No existe"),"No",IF(AN660&gt;=VLOOKUP(AM660,Tabla!$C$5:$I$23,7,0),"Si","No"))</f>
        <v>No</v>
      </c>
      <c r="AP660" s="3">
        <f>IF(OR(AM660="",AM660="No existe"),0,IF(AN660=0,0,IF(AN660&gt;=VLOOKUP(AM660,Tabla!$C$5:$I$23,7,0),AN660-VLOOKUP(AM660,Tabla!$C$5:$I$23,7,0),0)+1))</f>
        <v>0</v>
      </c>
      <c r="AQ660" s="4">
        <f t="shared" si="91"/>
        <v>0</v>
      </c>
      <c r="AR660" s="4">
        <f t="shared" si="92"/>
        <v>0</v>
      </c>
      <c r="AS660" s="4">
        <f t="shared" si="93"/>
        <v>0</v>
      </c>
      <c r="AT660" s="4">
        <f t="shared" si="94"/>
        <v>0</v>
      </c>
      <c r="AU660" s="4">
        <f t="shared" si="95"/>
        <v>0</v>
      </c>
      <c r="AV660" s="4">
        <f t="shared" si="96"/>
        <v>0</v>
      </c>
      <c r="AW660" s="4"/>
      <c r="AX660" s="4"/>
      <c r="AY660" s="4">
        <f t="shared" si="97"/>
        <v>0</v>
      </c>
      <c r="AZ660" s="5">
        <v>37080</v>
      </c>
      <c r="BA660" s="6">
        <f t="shared" si="98"/>
        <v>0</v>
      </c>
      <c r="BB660" s="3">
        <f>IF(OR(AM660="",AM660="No existe"),0,IF(AP660&lt;=VLOOKUP(AM660,Tabla!$C$5:$I$23,2,0),1,2))</f>
        <v>0</v>
      </c>
    </row>
    <row r="661" spans="1:54" ht="15.75" hidden="1">
      <c r="A661" s="13">
        <f t="shared" si="99"/>
        <v>656</v>
      </c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6"/>
      <c r="AC661" s="26"/>
      <c r="AD661" s="26"/>
      <c r="AE661" s="25"/>
      <c r="AF661" s="25"/>
      <c r="AG661" s="25"/>
      <c r="AH661" s="26"/>
      <c r="AI661" s="26"/>
      <c r="AJ661" s="26"/>
      <c r="AK661" s="27"/>
      <c r="AL661" s="27"/>
      <c r="AM661" s="24" t="str">
        <f>IF(AG661="","",IFERROR(VLOOKUP($AG661,Listas!$C$1:$D$1000,2,0),"No existe"))</f>
        <v/>
      </c>
      <c r="AN661" s="3">
        <f>IF(OR(AH661="",AI661=""),0,NETWORKDAYS.INTL(AH661,AI661,1,Listas!$A$2:$A$19)-1)</f>
        <v>0</v>
      </c>
      <c r="AO661" s="16" t="str">
        <f>IF(OR(AM661="",AM661="No existe"),"No",IF(AN661&gt;=VLOOKUP(AM661,Tabla!$C$5:$I$23,7,0),"Si","No"))</f>
        <v>No</v>
      </c>
      <c r="AP661" s="3">
        <f>IF(OR(AM661="",AM661="No existe"),0,IF(AN661=0,0,IF(AN661&gt;=VLOOKUP(AM661,Tabla!$C$5:$I$23,7,0),AN661-VLOOKUP(AM661,Tabla!$C$5:$I$23,7,0),0)+1))</f>
        <v>0</v>
      </c>
      <c r="AQ661" s="4">
        <f t="shared" si="91"/>
        <v>0</v>
      </c>
      <c r="AR661" s="4">
        <f t="shared" si="92"/>
        <v>0</v>
      </c>
      <c r="AS661" s="4">
        <f t="shared" si="93"/>
        <v>0</v>
      </c>
      <c r="AT661" s="4">
        <f t="shared" si="94"/>
        <v>0</v>
      </c>
      <c r="AU661" s="4">
        <f t="shared" si="95"/>
        <v>0</v>
      </c>
      <c r="AV661" s="4">
        <f t="shared" si="96"/>
        <v>0</v>
      </c>
      <c r="AW661" s="4"/>
      <c r="AX661" s="4"/>
      <c r="AY661" s="4">
        <f t="shared" si="97"/>
        <v>0</v>
      </c>
      <c r="AZ661" s="5">
        <v>37080</v>
      </c>
      <c r="BA661" s="6">
        <f t="shared" si="98"/>
        <v>0</v>
      </c>
      <c r="BB661" s="3">
        <f>IF(OR(AM661="",AM661="No existe"),0,IF(AP661&lt;=VLOOKUP(AM661,Tabla!$C$5:$I$23,2,0),1,2))</f>
        <v>0</v>
      </c>
    </row>
    <row r="662" spans="1:54" ht="15.75" hidden="1">
      <c r="A662" s="13">
        <f t="shared" si="99"/>
        <v>657</v>
      </c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6"/>
      <c r="AC662" s="26"/>
      <c r="AD662" s="26"/>
      <c r="AE662" s="25"/>
      <c r="AF662" s="25"/>
      <c r="AG662" s="25"/>
      <c r="AH662" s="26"/>
      <c r="AI662" s="26"/>
      <c r="AJ662" s="26"/>
      <c r="AK662" s="27"/>
      <c r="AL662" s="27"/>
      <c r="AM662" s="24" t="str">
        <f>IF(AG662="","",IFERROR(VLOOKUP($AG662,Listas!$C$1:$D$1000,2,0),"No existe"))</f>
        <v/>
      </c>
      <c r="AN662" s="3">
        <f>IF(OR(AH662="",AI662=""),0,NETWORKDAYS.INTL(AH662,AI662,1,Listas!$A$2:$A$19)-1)</f>
        <v>0</v>
      </c>
      <c r="AO662" s="16" t="str">
        <f>IF(OR(AM662="",AM662="No existe"),"No",IF(AN662&gt;=VLOOKUP(AM662,Tabla!$C$5:$I$23,7,0),"Si","No"))</f>
        <v>No</v>
      </c>
      <c r="AP662" s="3">
        <f>IF(OR(AM662="",AM662="No existe"),0,IF(AN662=0,0,IF(AN662&gt;=VLOOKUP(AM662,Tabla!$C$5:$I$23,7,0),AN662-VLOOKUP(AM662,Tabla!$C$5:$I$23,7,0),0)+1))</f>
        <v>0</v>
      </c>
      <c r="AQ662" s="4">
        <f t="shared" si="91"/>
        <v>0</v>
      </c>
      <c r="AR662" s="4">
        <f t="shared" si="92"/>
        <v>0</v>
      </c>
      <c r="AS662" s="4">
        <f t="shared" si="93"/>
        <v>0</v>
      </c>
      <c r="AT662" s="4">
        <f t="shared" si="94"/>
        <v>0</v>
      </c>
      <c r="AU662" s="4">
        <f t="shared" si="95"/>
        <v>0</v>
      </c>
      <c r="AV662" s="4">
        <f t="shared" si="96"/>
        <v>0</v>
      </c>
      <c r="AW662" s="4"/>
      <c r="AX662" s="4"/>
      <c r="AY662" s="4">
        <f t="shared" si="97"/>
        <v>0</v>
      </c>
      <c r="AZ662" s="5">
        <v>37080</v>
      </c>
      <c r="BA662" s="6">
        <f t="shared" si="98"/>
        <v>0</v>
      </c>
      <c r="BB662" s="3">
        <f>IF(OR(AM662="",AM662="No existe"),0,IF(AP662&lt;=VLOOKUP(AM662,Tabla!$C$5:$I$23,2,0),1,2))</f>
        <v>0</v>
      </c>
    </row>
    <row r="663" spans="1:54" ht="15.75" hidden="1">
      <c r="A663" s="13">
        <f t="shared" si="99"/>
        <v>658</v>
      </c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6"/>
      <c r="AC663" s="26"/>
      <c r="AD663" s="26"/>
      <c r="AE663" s="25"/>
      <c r="AF663" s="25"/>
      <c r="AG663" s="25"/>
      <c r="AH663" s="26"/>
      <c r="AI663" s="26"/>
      <c r="AJ663" s="26"/>
      <c r="AK663" s="27"/>
      <c r="AL663" s="27"/>
      <c r="AM663" s="24" t="str">
        <f>IF(AG663="","",IFERROR(VLOOKUP($AG663,Listas!$C$1:$D$1000,2,0),"No existe"))</f>
        <v/>
      </c>
      <c r="AN663" s="3">
        <f>IF(OR(AH663="",AI663=""),0,NETWORKDAYS.INTL(AH663,AI663,1,Listas!$A$2:$A$19)-1)</f>
        <v>0</v>
      </c>
      <c r="AO663" s="16" t="str">
        <f>IF(OR(AM663="",AM663="No existe"),"No",IF(AN663&gt;=VLOOKUP(AM663,Tabla!$C$5:$I$23,7,0),"Si","No"))</f>
        <v>No</v>
      </c>
      <c r="AP663" s="3">
        <f>IF(OR(AM663="",AM663="No existe"),0,IF(AN663=0,0,IF(AN663&gt;=VLOOKUP(AM663,Tabla!$C$5:$I$23,7,0),AN663-VLOOKUP(AM663,Tabla!$C$5:$I$23,7,0),0)+1))</f>
        <v>0</v>
      </c>
      <c r="AQ663" s="4">
        <f t="shared" si="91"/>
        <v>0</v>
      </c>
      <c r="AR663" s="4">
        <f t="shared" si="92"/>
        <v>0</v>
      </c>
      <c r="AS663" s="4">
        <f t="shared" si="93"/>
        <v>0</v>
      </c>
      <c r="AT663" s="4">
        <f t="shared" si="94"/>
        <v>0</v>
      </c>
      <c r="AU663" s="4">
        <f t="shared" si="95"/>
        <v>0</v>
      </c>
      <c r="AV663" s="4">
        <f t="shared" si="96"/>
        <v>0</v>
      </c>
      <c r="AW663" s="4"/>
      <c r="AX663" s="4"/>
      <c r="AY663" s="4">
        <f t="shared" si="97"/>
        <v>0</v>
      </c>
      <c r="AZ663" s="5">
        <v>37080</v>
      </c>
      <c r="BA663" s="6">
        <f t="shared" si="98"/>
        <v>0</v>
      </c>
      <c r="BB663" s="3">
        <f>IF(OR(AM663="",AM663="No existe"),0,IF(AP663&lt;=VLOOKUP(AM663,Tabla!$C$5:$I$23,2,0),1,2))</f>
        <v>0</v>
      </c>
    </row>
    <row r="664" spans="1:54" ht="15.75" hidden="1">
      <c r="A664" s="13">
        <f t="shared" si="99"/>
        <v>659</v>
      </c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6"/>
      <c r="AC664" s="26"/>
      <c r="AD664" s="26"/>
      <c r="AE664" s="25"/>
      <c r="AF664" s="25"/>
      <c r="AG664" s="25"/>
      <c r="AH664" s="26"/>
      <c r="AI664" s="26"/>
      <c r="AJ664" s="26"/>
      <c r="AK664" s="27"/>
      <c r="AL664" s="27"/>
      <c r="AM664" s="24" t="str">
        <f>IF(AG664="","",IFERROR(VLOOKUP($AG664,Listas!$C$1:$D$1000,2,0),"No existe"))</f>
        <v/>
      </c>
      <c r="AN664" s="3">
        <f>IF(OR(AH664="",AI664=""),0,NETWORKDAYS.INTL(AH664,AI664,1,Listas!$A$2:$A$19)-1)</f>
        <v>0</v>
      </c>
      <c r="AO664" s="16" t="str">
        <f>IF(OR(AM664="",AM664="No existe"),"No",IF(AN664&gt;=VLOOKUP(AM664,Tabla!$C$5:$I$23,7,0),"Si","No"))</f>
        <v>No</v>
      </c>
      <c r="AP664" s="3">
        <f>IF(OR(AM664="",AM664="No existe"),0,IF(AN664=0,0,IF(AN664&gt;=VLOOKUP(AM664,Tabla!$C$5:$I$23,7,0),AN664-VLOOKUP(AM664,Tabla!$C$5:$I$23,7,0),0)+1))</f>
        <v>0</v>
      </c>
      <c r="AQ664" s="4">
        <f t="shared" si="91"/>
        <v>0</v>
      </c>
      <c r="AR664" s="4">
        <f t="shared" si="92"/>
        <v>0</v>
      </c>
      <c r="AS664" s="4">
        <f t="shared" si="93"/>
        <v>0</v>
      </c>
      <c r="AT664" s="4">
        <f t="shared" si="94"/>
        <v>0</v>
      </c>
      <c r="AU664" s="4">
        <f t="shared" si="95"/>
        <v>0</v>
      </c>
      <c r="AV664" s="4">
        <f t="shared" si="96"/>
        <v>0</v>
      </c>
      <c r="AW664" s="4"/>
      <c r="AX664" s="4"/>
      <c r="AY664" s="4">
        <f t="shared" si="97"/>
        <v>0</v>
      </c>
      <c r="AZ664" s="5">
        <v>37080</v>
      </c>
      <c r="BA664" s="6">
        <f t="shared" si="98"/>
        <v>0</v>
      </c>
      <c r="BB664" s="3">
        <f>IF(OR(AM664="",AM664="No existe"),0,IF(AP664&lt;=VLOOKUP(AM664,Tabla!$C$5:$I$23,2,0),1,2))</f>
        <v>0</v>
      </c>
    </row>
    <row r="665" spans="1:54" ht="15.75" hidden="1">
      <c r="A665" s="13">
        <f t="shared" si="99"/>
        <v>660</v>
      </c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6"/>
      <c r="AC665" s="26"/>
      <c r="AD665" s="26"/>
      <c r="AE665" s="25"/>
      <c r="AF665" s="25"/>
      <c r="AG665" s="25"/>
      <c r="AH665" s="26"/>
      <c r="AI665" s="26"/>
      <c r="AJ665" s="26"/>
      <c r="AK665" s="27"/>
      <c r="AL665" s="27"/>
      <c r="AM665" s="24" t="str">
        <f>IF(AG665="","",IFERROR(VLOOKUP($AG665,Listas!$C$1:$D$1000,2,0),"No existe"))</f>
        <v/>
      </c>
      <c r="AN665" s="3">
        <f>IF(OR(AH665="",AI665=""),0,NETWORKDAYS.INTL(AH665,AI665,1,Listas!$A$2:$A$19)-1)</f>
        <v>0</v>
      </c>
      <c r="AO665" s="16" t="str">
        <f>IF(OR(AM665="",AM665="No existe"),"No",IF(AN665&gt;=VLOOKUP(AM665,Tabla!$C$5:$I$23,7,0),"Si","No"))</f>
        <v>No</v>
      </c>
      <c r="AP665" s="3">
        <f>IF(OR(AM665="",AM665="No existe"),0,IF(AN665=0,0,IF(AN665&gt;=VLOOKUP(AM665,Tabla!$C$5:$I$23,7,0),AN665-VLOOKUP(AM665,Tabla!$C$5:$I$23,7,0),0)+1))</f>
        <v>0</v>
      </c>
      <c r="AQ665" s="4">
        <f t="shared" si="91"/>
        <v>0</v>
      </c>
      <c r="AR665" s="4">
        <f t="shared" si="92"/>
        <v>0</v>
      </c>
      <c r="AS665" s="4">
        <f t="shared" si="93"/>
        <v>0</v>
      </c>
      <c r="AT665" s="4">
        <f t="shared" si="94"/>
        <v>0</v>
      </c>
      <c r="AU665" s="4">
        <f t="shared" si="95"/>
        <v>0</v>
      </c>
      <c r="AV665" s="4">
        <f t="shared" si="96"/>
        <v>0</v>
      </c>
      <c r="AW665" s="4"/>
      <c r="AX665" s="4"/>
      <c r="AY665" s="4">
        <f t="shared" si="97"/>
        <v>0</v>
      </c>
      <c r="AZ665" s="5">
        <v>37080</v>
      </c>
      <c r="BA665" s="6">
        <f t="shared" si="98"/>
        <v>0</v>
      </c>
      <c r="BB665" s="3">
        <f>IF(OR(AM665="",AM665="No existe"),0,IF(AP665&lt;=VLOOKUP(AM665,Tabla!$C$5:$I$23,2,0),1,2))</f>
        <v>0</v>
      </c>
    </row>
    <row r="666" spans="1:54" ht="15.75" hidden="1">
      <c r="A666" s="13">
        <f t="shared" si="99"/>
        <v>661</v>
      </c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6"/>
      <c r="AC666" s="26"/>
      <c r="AD666" s="26"/>
      <c r="AE666" s="25"/>
      <c r="AF666" s="25"/>
      <c r="AG666" s="25"/>
      <c r="AH666" s="26"/>
      <c r="AI666" s="26"/>
      <c r="AJ666" s="26"/>
      <c r="AK666" s="27"/>
      <c r="AL666" s="27"/>
      <c r="AM666" s="24" t="str">
        <f>IF(AG666="","",IFERROR(VLOOKUP($AG666,Listas!$C$1:$D$1000,2,0),"No existe"))</f>
        <v/>
      </c>
      <c r="AN666" s="3">
        <f>IF(OR(AH666="",AI666=""),0,NETWORKDAYS.INTL(AH666,AI666,1,Listas!$A$2:$A$19)-1)</f>
        <v>0</v>
      </c>
      <c r="AO666" s="16" t="str">
        <f>IF(OR(AM666="",AM666="No existe"),"No",IF(AN666&gt;=VLOOKUP(AM666,Tabla!$C$5:$I$23,7,0),"Si","No"))</f>
        <v>No</v>
      </c>
      <c r="AP666" s="3">
        <f>IF(OR(AM666="",AM666="No existe"),0,IF(AN666=0,0,IF(AN666&gt;=VLOOKUP(AM666,Tabla!$C$5:$I$23,7,0),AN666-VLOOKUP(AM666,Tabla!$C$5:$I$23,7,0),0)+1))</f>
        <v>0</v>
      </c>
      <c r="AQ666" s="4">
        <f t="shared" si="91"/>
        <v>0</v>
      </c>
      <c r="AR666" s="4">
        <f t="shared" si="92"/>
        <v>0</v>
      </c>
      <c r="AS666" s="4">
        <f t="shared" si="93"/>
        <v>0</v>
      </c>
      <c r="AT666" s="4">
        <f t="shared" si="94"/>
        <v>0</v>
      </c>
      <c r="AU666" s="4">
        <f t="shared" si="95"/>
        <v>0</v>
      </c>
      <c r="AV666" s="4">
        <f t="shared" si="96"/>
        <v>0</v>
      </c>
      <c r="AW666" s="4"/>
      <c r="AX666" s="4"/>
      <c r="AY666" s="4">
        <f t="shared" si="97"/>
        <v>0</v>
      </c>
      <c r="AZ666" s="5">
        <v>37080</v>
      </c>
      <c r="BA666" s="6">
        <f t="shared" si="98"/>
        <v>0</v>
      </c>
      <c r="BB666" s="3">
        <f>IF(OR(AM666="",AM666="No existe"),0,IF(AP666&lt;=VLOOKUP(AM666,Tabla!$C$5:$I$23,2,0),1,2))</f>
        <v>0</v>
      </c>
    </row>
    <row r="667" spans="1:54" ht="15.75" hidden="1">
      <c r="A667" s="13">
        <f t="shared" si="99"/>
        <v>662</v>
      </c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6"/>
      <c r="AC667" s="26"/>
      <c r="AD667" s="26"/>
      <c r="AE667" s="25"/>
      <c r="AF667" s="25"/>
      <c r="AG667" s="25"/>
      <c r="AH667" s="26"/>
      <c r="AI667" s="26"/>
      <c r="AJ667" s="26"/>
      <c r="AK667" s="27"/>
      <c r="AL667" s="27"/>
      <c r="AM667" s="24" t="str">
        <f>IF(AG667="","",IFERROR(VLOOKUP($AG667,Listas!$C$1:$D$1000,2,0),"No existe"))</f>
        <v/>
      </c>
      <c r="AN667" s="3">
        <f>IF(OR(AH667="",AI667=""),0,NETWORKDAYS.INTL(AH667,AI667,1,Listas!$A$2:$A$19)-1)</f>
        <v>0</v>
      </c>
      <c r="AO667" s="16" t="str">
        <f>IF(OR(AM667="",AM667="No existe"),"No",IF(AN667&gt;=VLOOKUP(AM667,Tabla!$C$5:$I$23,7,0),"Si","No"))</f>
        <v>No</v>
      </c>
      <c r="AP667" s="3">
        <f>IF(OR(AM667="",AM667="No existe"),0,IF(AN667=0,0,IF(AN667&gt;=VLOOKUP(AM667,Tabla!$C$5:$I$23,7,0),AN667-VLOOKUP(AM667,Tabla!$C$5:$I$23,7,0),0)+1))</f>
        <v>0</v>
      </c>
      <c r="AQ667" s="4">
        <f t="shared" si="91"/>
        <v>0</v>
      </c>
      <c r="AR667" s="4">
        <f t="shared" si="92"/>
        <v>0</v>
      </c>
      <c r="AS667" s="4">
        <f t="shared" si="93"/>
        <v>0</v>
      </c>
      <c r="AT667" s="4">
        <f t="shared" si="94"/>
        <v>0</v>
      </c>
      <c r="AU667" s="4">
        <f t="shared" si="95"/>
        <v>0</v>
      </c>
      <c r="AV667" s="4">
        <f t="shared" si="96"/>
        <v>0</v>
      </c>
      <c r="AW667" s="4"/>
      <c r="AX667" s="4"/>
      <c r="AY667" s="4">
        <f t="shared" si="97"/>
        <v>0</v>
      </c>
      <c r="AZ667" s="5">
        <v>37080</v>
      </c>
      <c r="BA667" s="6">
        <f t="shared" si="98"/>
        <v>0</v>
      </c>
      <c r="BB667" s="3">
        <f>IF(OR(AM667="",AM667="No existe"),0,IF(AP667&lt;=VLOOKUP(AM667,Tabla!$C$5:$I$23,2,0),1,2))</f>
        <v>0</v>
      </c>
    </row>
    <row r="668" spans="1:54" ht="15.75" hidden="1">
      <c r="A668" s="13">
        <f t="shared" si="99"/>
        <v>663</v>
      </c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6"/>
      <c r="AC668" s="26"/>
      <c r="AD668" s="26"/>
      <c r="AE668" s="25"/>
      <c r="AF668" s="25"/>
      <c r="AG668" s="25"/>
      <c r="AH668" s="26"/>
      <c r="AI668" s="26"/>
      <c r="AJ668" s="26"/>
      <c r="AK668" s="27"/>
      <c r="AL668" s="27"/>
      <c r="AM668" s="24" t="str">
        <f>IF(AG668="","",IFERROR(VLOOKUP($AG668,Listas!$C$1:$D$1000,2,0),"No existe"))</f>
        <v/>
      </c>
      <c r="AN668" s="3">
        <f>IF(OR(AH668="",AI668=""),0,NETWORKDAYS.INTL(AH668,AI668,1,Listas!$A$2:$A$19)-1)</f>
        <v>0</v>
      </c>
      <c r="AO668" s="16" t="str">
        <f>IF(OR(AM668="",AM668="No existe"),"No",IF(AN668&gt;=VLOOKUP(AM668,Tabla!$C$5:$I$23,7,0),"Si","No"))</f>
        <v>No</v>
      </c>
      <c r="AP668" s="3">
        <f>IF(OR(AM668="",AM668="No existe"),0,IF(AN668=0,0,IF(AN668&gt;=VLOOKUP(AM668,Tabla!$C$5:$I$23,7,0),AN668-VLOOKUP(AM668,Tabla!$C$5:$I$23,7,0),0)+1))</f>
        <v>0</v>
      </c>
      <c r="AQ668" s="4">
        <f t="shared" si="91"/>
        <v>0</v>
      </c>
      <c r="AR668" s="4">
        <f t="shared" si="92"/>
        <v>0</v>
      </c>
      <c r="AS668" s="4">
        <f t="shared" si="93"/>
        <v>0</v>
      </c>
      <c r="AT668" s="4">
        <f t="shared" si="94"/>
        <v>0</v>
      </c>
      <c r="AU668" s="4">
        <f t="shared" si="95"/>
        <v>0</v>
      </c>
      <c r="AV668" s="4">
        <f t="shared" si="96"/>
        <v>0</v>
      </c>
      <c r="AW668" s="4"/>
      <c r="AX668" s="4"/>
      <c r="AY668" s="4">
        <f t="shared" si="97"/>
        <v>0</v>
      </c>
      <c r="AZ668" s="5">
        <v>37080</v>
      </c>
      <c r="BA668" s="6">
        <f t="shared" si="98"/>
        <v>0</v>
      </c>
      <c r="BB668" s="3">
        <f>IF(OR(AM668="",AM668="No existe"),0,IF(AP668&lt;=VLOOKUP(AM668,Tabla!$C$5:$I$23,2,0),1,2))</f>
        <v>0</v>
      </c>
    </row>
    <row r="669" spans="1:54" ht="15.75" hidden="1">
      <c r="A669" s="13">
        <f t="shared" si="99"/>
        <v>664</v>
      </c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6"/>
      <c r="AC669" s="26"/>
      <c r="AD669" s="26"/>
      <c r="AE669" s="25"/>
      <c r="AF669" s="25"/>
      <c r="AG669" s="25"/>
      <c r="AH669" s="26"/>
      <c r="AI669" s="26"/>
      <c r="AJ669" s="26"/>
      <c r="AK669" s="27"/>
      <c r="AL669" s="27"/>
      <c r="AM669" s="24" t="str">
        <f>IF(AG669="","",IFERROR(VLOOKUP($AG669,Listas!$C$1:$D$1000,2,0),"No existe"))</f>
        <v/>
      </c>
      <c r="AN669" s="3">
        <f>IF(OR(AH669="",AI669=""),0,NETWORKDAYS.INTL(AH669,AI669,1,Listas!$A$2:$A$19)-1)</f>
        <v>0</v>
      </c>
      <c r="AO669" s="16" t="str">
        <f>IF(OR(AM669="",AM669="No existe"),"No",IF(AN669&gt;=VLOOKUP(AM669,Tabla!$C$5:$I$23,7,0),"Si","No"))</f>
        <v>No</v>
      </c>
      <c r="AP669" s="3">
        <f>IF(OR(AM669="",AM669="No existe"),0,IF(AN669=0,0,IF(AN669&gt;=VLOOKUP(AM669,Tabla!$C$5:$I$23,7,0),AN669-VLOOKUP(AM669,Tabla!$C$5:$I$23,7,0),0)+1))</f>
        <v>0</v>
      </c>
      <c r="AQ669" s="4">
        <f t="shared" si="91"/>
        <v>0</v>
      </c>
      <c r="AR669" s="4">
        <f t="shared" si="92"/>
        <v>0</v>
      </c>
      <c r="AS669" s="4">
        <f t="shared" si="93"/>
        <v>0</v>
      </c>
      <c r="AT669" s="4">
        <f t="shared" si="94"/>
        <v>0</v>
      </c>
      <c r="AU669" s="4">
        <f t="shared" si="95"/>
        <v>0</v>
      </c>
      <c r="AV669" s="4">
        <f t="shared" si="96"/>
        <v>0</v>
      </c>
      <c r="AW669" s="4"/>
      <c r="AX669" s="4"/>
      <c r="AY669" s="4">
        <f t="shared" si="97"/>
        <v>0</v>
      </c>
      <c r="AZ669" s="5">
        <v>37080</v>
      </c>
      <c r="BA669" s="6">
        <f t="shared" si="98"/>
        <v>0</v>
      </c>
      <c r="BB669" s="3">
        <f>IF(OR(AM669="",AM669="No existe"),0,IF(AP669&lt;=VLOOKUP(AM669,Tabla!$C$5:$I$23,2,0),1,2))</f>
        <v>0</v>
      </c>
    </row>
    <row r="670" spans="1:54" ht="15.75" hidden="1">
      <c r="A670" s="13">
        <f t="shared" si="99"/>
        <v>665</v>
      </c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6"/>
      <c r="AC670" s="26"/>
      <c r="AD670" s="26"/>
      <c r="AE670" s="25"/>
      <c r="AF670" s="25"/>
      <c r="AG670" s="25"/>
      <c r="AH670" s="26"/>
      <c r="AI670" s="26"/>
      <c r="AJ670" s="26"/>
      <c r="AK670" s="27"/>
      <c r="AL670" s="27"/>
      <c r="AM670" s="24" t="str">
        <f>IF(AG670="","",IFERROR(VLOOKUP($AG670,Listas!$C$1:$D$1000,2,0),"No existe"))</f>
        <v/>
      </c>
      <c r="AN670" s="3">
        <f>IF(OR(AH670="",AI670=""),0,NETWORKDAYS.INTL(AH670,AI670,1,Listas!$A$2:$A$19)-1)</f>
        <v>0</v>
      </c>
      <c r="AO670" s="16" t="str">
        <f>IF(OR(AM670="",AM670="No existe"),"No",IF(AN670&gt;=VLOOKUP(AM670,Tabla!$C$5:$I$23,7,0),"Si","No"))</f>
        <v>No</v>
      </c>
      <c r="AP670" s="3">
        <f>IF(OR(AM670="",AM670="No existe"),0,IF(AN670=0,0,IF(AN670&gt;=VLOOKUP(AM670,Tabla!$C$5:$I$23,7,0),AN670-VLOOKUP(AM670,Tabla!$C$5:$I$23,7,0),0)+1))</f>
        <v>0</v>
      </c>
      <c r="AQ670" s="4">
        <f t="shared" si="91"/>
        <v>0</v>
      </c>
      <c r="AR670" s="4">
        <f t="shared" si="92"/>
        <v>0</v>
      </c>
      <c r="AS670" s="4">
        <f t="shared" si="93"/>
        <v>0</v>
      </c>
      <c r="AT670" s="4">
        <f t="shared" si="94"/>
        <v>0</v>
      </c>
      <c r="AU670" s="4">
        <f t="shared" si="95"/>
        <v>0</v>
      </c>
      <c r="AV670" s="4">
        <f t="shared" si="96"/>
        <v>0</v>
      </c>
      <c r="AW670" s="4"/>
      <c r="AX670" s="4"/>
      <c r="AY670" s="4">
        <f t="shared" si="97"/>
        <v>0</v>
      </c>
      <c r="AZ670" s="5">
        <v>37080</v>
      </c>
      <c r="BA670" s="6">
        <f t="shared" si="98"/>
        <v>0</v>
      </c>
      <c r="BB670" s="3">
        <f>IF(OR(AM670="",AM670="No existe"),0,IF(AP670&lt;=VLOOKUP(AM670,Tabla!$C$5:$I$23,2,0),1,2))</f>
        <v>0</v>
      </c>
    </row>
    <row r="671" spans="1:54" ht="15.75" hidden="1">
      <c r="A671" s="13">
        <f t="shared" si="99"/>
        <v>666</v>
      </c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6"/>
      <c r="AC671" s="26"/>
      <c r="AD671" s="26"/>
      <c r="AE671" s="25"/>
      <c r="AF671" s="25"/>
      <c r="AG671" s="25"/>
      <c r="AH671" s="26"/>
      <c r="AI671" s="26"/>
      <c r="AJ671" s="26"/>
      <c r="AK671" s="27"/>
      <c r="AL671" s="27"/>
      <c r="AM671" s="24" t="str">
        <f>IF(AG671="","",IFERROR(VLOOKUP($AG671,Listas!$C$1:$D$1000,2,0),"No existe"))</f>
        <v/>
      </c>
      <c r="AN671" s="3">
        <f>IF(OR(AH671="",AI671=""),0,NETWORKDAYS.INTL(AH671,AI671,1,Listas!$A$2:$A$19)-1)</f>
        <v>0</v>
      </c>
      <c r="AO671" s="16" t="str">
        <f>IF(OR(AM671="",AM671="No existe"),"No",IF(AN671&gt;=VLOOKUP(AM671,Tabla!$C$5:$I$23,7,0),"Si","No"))</f>
        <v>No</v>
      </c>
      <c r="AP671" s="3">
        <f>IF(OR(AM671="",AM671="No existe"),0,IF(AN671=0,0,IF(AN671&gt;=VLOOKUP(AM671,Tabla!$C$5:$I$23,7,0),AN671-VLOOKUP(AM671,Tabla!$C$5:$I$23,7,0),0)+1))</f>
        <v>0</v>
      </c>
      <c r="AQ671" s="4">
        <f t="shared" si="91"/>
        <v>0</v>
      </c>
      <c r="AR671" s="4">
        <f t="shared" si="92"/>
        <v>0</v>
      </c>
      <c r="AS671" s="4">
        <f t="shared" si="93"/>
        <v>0</v>
      </c>
      <c r="AT671" s="4">
        <f t="shared" si="94"/>
        <v>0</v>
      </c>
      <c r="AU671" s="4">
        <f t="shared" si="95"/>
        <v>0</v>
      </c>
      <c r="AV671" s="4">
        <f t="shared" si="96"/>
        <v>0</v>
      </c>
      <c r="AW671" s="4"/>
      <c r="AX671" s="4"/>
      <c r="AY671" s="4">
        <f t="shared" si="97"/>
        <v>0</v>
      </c>
      <c r="AZ671" s="5">
        <v>37080</v>
      </c>
      <c r="BA671" s="6">
        <f t="shared" si="98"/>
        <v>0</v>
      </c>
      <c r="BB671" s="3">
        <f>IF(OR(AM671="",AM671="No existe"),0,IF(AP671&lt;=VLOOKUP(AM671,Tabla!$C$5:$I$23,2,0),1,2))</f>
        <v>0</v>
      </c>
    </row>
    <row r="672" spans="1:54" ht="15.75" hidden="1">
      <c r="A672" s="13">
        <f t="shared" si="99"/>
        <v>667</v>
      </c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6"/>
      <c r="AC672" s="26"/>
      <c r="AD672" s="26"/>
      <c r="AE672" s="25"/>
      <c r="AF672" s="25"/>
      <c r="AG672" s="25"/>
      <c r="AH672" s="26"/>
      <c r="AI672" s="26"/>
      <c r="AJ672" s="26"/>
      <c r="AK672" s="27"/>
      <c r="AL672" s="27"/>
      <c r="AM672" s="24" t="str">
        <f>IF(AG672="","",IFERROR(VLOOKUP($AG672,Listas!$C$1:$D$1000,2,0),"No existe"))</f>
        <v/>
      </c>
      <c r="AN672" s="3">
        <f>IF(OR(AH672="",AI672=""),0,NETWORKDAYS.INTL(AH672,AI672,1,Listas!$A$2:$A$19)-1)</f>
        <v>0</v>
      </c>
      <c r="AO672" s="16" t="str">
        <f>IF(OR(AM672="",AM672="No existe"),"No",IF(AN672&gt;=VLOOKUP(AM672,Tabla!$C$5:$I$23,7,0),"Si","No"))</f>
        <v>No</v>
      </c>
      <c r="AP672" s="3">
        <f>IF(OR(AM672="",AM672="No existe"),0,IF(AN672=0,0,IF(AN672&gt;=VLOOKUP(AM672,Tabla!$C$5:$I$23,7,0),AN672-VLOOKUP(AM672,Tabla!$C$5:$I$23,7,0),0)+1))</f>
        <v>0</v>
      </c>
      <c r="AQ672" s="4">
        <f t="shared" si="91"/>
        <v>0</v>
      </c>
      <c r="AR672" s="4">
        <f t="shared" si="92"/>
        <v>0</v>
      </c>
      <c r="AS672" s="4">
        <f t="shared" si="93"/>
        <v>0</v>
      </c>
      <c r="AT672" s="4">
        <f t="shared" si="94"/>
        <v>0</v>
      </c>
      <c r="AU672" s="4">
        <f t="shared" si="95"/>
        <v>0</v>
      </c>
      <c r="AV672" s="4">
        <f t="shared" si="96"/>
        <v>0</v>
      </c>
      <c r="AW672" s="4"/>
      <c r="AX672" s="4"/>
      <c r="AY672" s="4">
        <f t="shared" si="97"/>
        <v>0</v>
      </c>
      <c r="AZ672" s="5">
        <v>37080</v>
      </c>
      <c r="BA672" s="6">
        <f t="shared" si="98"/>
        <v>0</v>
      </c>
      <c r="BB672" s="3">
        <f>IF(OR(AM672="",AM672="No existe"),0,IF(AP672&lt;=VLOOKUP(AM672,Tabla!$C$5:$I$23,2,0),1,2))</f>
        <v>0</v>
      </c>
    </row>
    <row r="673" spans="1:54" ht="15.75" hidden="1">
      <c r="A673" s="13">
        <f t="shared" si="99"/>
        <v>668</v>
      </c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6"/>
      <c r="AC673" s="26"/>
      <c r="AD673" s="26"/>
      <c r="AE673" s="25"/>
      <c r="AF673" s="25"/>
      <c r="AG673" s="25"/>
      <c r="AH673" s="26"/>
      <c r="AI673" s="26"/>
      <c r="AJ673" s="26"/>
      <c r="AK673" s="27"/>
      <c r="AL673" s="27"/>
      <c r="AM673" s="24" t="str">
        <f>IF(AG673="","",IFERROR(VLOOKUP($AG673,Listas!$C$1:$D$1000,2,0),"No existe"))</f>
        <v/>
      </c>
      <c r="AN673" s="3">
        <f>IF(OR(AH673="",AI673=""),0,NETWORKDAYS.INTL(AH673,AI673,1,Listas!$A$2:$A$19)-1)</f>
        <v>0</v>
      </c>
      <c r="AO673" s="16" t="str">
        <f>IF(OR(AM673="",AM673="No existe"),"No",IF(AN673&gt;=VLOOKUP(AM673,Tabla!$C$5:$I$23,7,0),"Si","No"))</f>
        <v>No</v>
      </c>
      <c r="AP673" s="3">
        <f>IF(OR(AM673="",AM673="No existe"),0,IF(AN673=0,0,IF(AN673&gt;=VLOOKUP(AM673,Tabla!$C$5:$I$23,7,0),AN673-VLOOKUP(AM673,Tabla!$C$5:$I$23,7,0),0)+1))</f>
        <v>0</v>
      </c>
      <c r="AQ673" s="4">
        <f t="shared" si="91"/>
        <v>0</v>
      </c>
      <c r="AR673" s="4">
        <f t="shared" si="92"/>
        <v>0</v>
      </c>
      <c r="AS673" s="4">
        <f t="shared" si="93"/>
        <v>0</v>
      </c>
      <c r="AT673" s="4">
        <f t="shared" si="94"/>
        <v>0</v>
      </c>
      <c r="AU673" s="4">
        <f t="shared" si="95"/>
        <v>0</v>
      </c>
      <c r="AV673" s="4">
        <f t="shared" si="96"/>
        <v>0</v>
      </c>
      <c r="AW673" s="4"/>
      <c r="AX673" s="4"/>
      <c r="AY673" s="4">
        <f t="shared" si="97"/>
        <v>0</v>
      </c>
      <c r="AZ673" s="5">
        <v>37080</v>
      </c>
      <c r="BA673" s="6">
        <f t="shared" si="98"/>
        <v>0</v>
      </c>
      <c r="BB673" s="3">
        <f>IF(OR(AM673="",AM673="No existe"),0,IF(AP673&lt;=VLOOKUP(AM673,Tabla!$C$5:$I$23,2,0),1,2))</f>
        <v>0</v>
      </c>
    </row>
    <row r="674" spans="1:54" ht="15.75" hidden="1">
      <c r="A674" s="13">
        <f t="shared" si="99"/>
        <v>669</v>
      </c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6"/>
      <c r="AC674" s="26"/>
      <c r="AD674" s="26"/>
      <c r="AE674" s="25"/>
      <c r="AF674" s="25"/>
      <c r="AG674" s="25"/>
      <c r="AH674" s="26"/>
      <c r="AI674" s="26"/>
      <c r="AJ674" s="26"/>
      <c r="AK674" s="27"/>
      <c r="AL674" s="27"/>
      <c r="AM674" s="24" t="str">
        <f>IF(AG674="","",IFERROR(VLOOKUP($AG674,Listas!$C$1:$D$1000,2,0),"No existe"))</f>
        <v/>
      </c>
      <c r="AN674" s="3">
        <f>IF(OR(AH674="",AI674=""),0,NETWORKDAYS.INTL(AH674,AI674,1,Listas!$A$2:$A$19)-1)</f>
        <v>0</v>
      </c>
      <c r="AO674" s="16" t="str">
        <f>IF(OR(AM674="",AM674="No existe"),"No",IF(AN674&gt;=VLOOKUP(AM674,Tabla!$C$5:$I$23,7,0),"Si","No"))</f>
        <v>No</v>
      </c>
      <c r="AP674" s="3">
        <f>IF(OR(AM674="",AM674="No existe"),0,IF(AN674=0,0,IF(AN674&gt;=VLOOKUP(AM674,Tabla!$C$5:$I$23,7,0),AN674-VLOOKUP(AM674,Tabla!$C$5:$I$23,7,0),0)+1))</f>
        <v>0</v>
      </c>
      <c r="AQ674" s="4">
        <f t="shared" si="91"/>
        <v>0</v>
      </c>
      <c r="AR674" s="4">
        <f t="shared" si="92"/>
        <v>0</v>
      </c>
      <c r="AS674" s="4">
        <f t="shared" si="93"/>
        <v>0</v>
      </c>
      <c r="AT674" s="4">
        <f t="shared" si="94"/>
        <v>0</v>
      </c>
      <c r="AU674" s="4">
        <f t="shared" si="95"/>
        <v>0</v>
      </c>
      <c r="AV674" s="4">
        <f t="shared" si="96"/>
        <v>0</v>
      </c>
      <c r="AW674" s="4"/>
      <c r="AX674" s="4"/>
      <c r="AY674" s="4">
        <f t="shared" si="97"/>
        <v>0</v>
      </c>
      <c r="AZ674" s="5">
        <v>37080</v>
      </c>
      <c r="BA674" s="6">
        <f t="shared" si="98"/>
        <v>0</v>
      </c>
      <c r="BB674" s="3">
        <f>IF(OR(AM674="",AM674="No existe"),0,IF(AP674&lt;=VLOOKUP(AM674,Tabla!$C$5:$I$23,2,0),1,2))</f>
        <v>0</v>
      </c>
    </row>
    <row r="675" spans="1:54" ht="15.75" hidden="1">
      <c r="A675" s="13">
        <f t="shared" si="99"/>
        <v>670</v>
      </c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6"/>
      <c r="AC675" s="26"/>
      <c r="AD675" s="26"/>
      <c r="AE675" s="25"/>
      <c r="AF675" s="25"/>
      <c r="AG675" s="25"/>
      <c r="AH675" s="26"/>
      <c r="AI675" s="26"/>
      <c r="AJ675" s="26"/>
      <c r="AK675" s="27"/>
      <c r="AL675" s="27"/>
      <c r="AM675" s="24" t="str">
        <f>IF(AG675="","",IFERROR(VLOOKUP($AG675,Listas!$C$1:$D$1000,2,0),"No existe"))</f>
        <v/>
      </c>
      <c r="AN675" s="3">
        <f>IF(OR(AH675="",AI675=""),0,NETWORKDAYS.INTL(AH675,AI675,1,Listas!$A$2:$A$19)-1)</f>
        <v>0</v>
      </c>
      <c r="AO675" s="16" t="str">
        <f>IF(OR(AM675="",AM675="No existe"),"No",IF(AN675&gt;=VLOOKUP(AM675,Tabla!$C$5:$I$23,7,0),"Si","No"))</f>
        <v>No</v>
      </c>
      <c r="AP675" s="3">
        <f>IF(OR(AM675="",AM675="No existe"),0,IF(AN675=0,0,IF(AN675&gt;=VLOOKUP(AM675,Tabla!$C$5:$I$23,7,0),AN675-VLOOKUP(AM675,Tabla!$C$5:$I$23,7,0),0)+1))</f>
        <v>0</v>
      </c>
      <c r="AQ675" s="4">
        <f t="shared" si="91"/>
        <v>0</v>
      </c>
      <c r="AR675" s="4">
        <f t="shared" si="92"/>
        <v>0</v>
      </c>
      <c r="AS675" s="4">
        <f t="shared" si="93"/>
        <v>0</v>
      </c>
      <c r="AT675" s="4">
        <f t="shared" si="94"/>
        <v>0</v>
      </c>
      <c r="AU675" s="4">
        <f t="shared" si="95"/>
        <v>0</v>
      </c>
      <c r="AV675" s="4">
        <f t="shared" si="96"/>
        <v>0</v>
      </c>
      <c r="AW675" s="4"/>
      <c r="AX675" s="4"/>
      <c r="AY675" s="4">
        <f t="shared" si="97"/>
        <v>0</v>
      </c>
      <c r="AZ675" s="5">
        <v>37080</v>
      </c>
      <c r="BA675" s="6">
        <f t="shared" si="98"/>
        <v>0</v>
      </c>
      <c r="BB675" s="3">
        <f>IF(OR(AM675="",AM675="No existe"),0,IF(AP675&lt;=VLOOKUP(AM675,Tabla!$C$5:$I$23,2,0),1,2))</f>
        <v>0</v>
      </c>
    </row>
    <row r="676" spans="1:54" ht="15.75" hidden="1">
      <c r="A676" s="13">
        <f t="shared" si="99"/>
        <v>671</v>
      </c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6"/>
      <c r="AC676" s="26"/>
      <c r="AD676" s="26"/>
      <c r="AE676" s="25"/>
      <c r="AF676" s="25"/>
      <c r="AG676" s="25"/>
      <c r="AH676" s="26"/>
      <c r="AI676" s="26"/>
      <c r="AJ676" s="26"/>
      <c r="AK676" s="27"/>
      <c r="AL676" s="27"/>
      <c r="AM676" s="24" t="str">
        <f>IF(AG676="","",IFERROR(VLOOKUP($AG676,Listas!$C$1:$D$1000,2,0),"No existe"))</f>
        <v/>
      </c>
      <c r="AN676" s="3">
        <f>IF(OR(AH676="",AI676=""),0,NETWORKDAYS.INTL(AH676,AI676,1,Listas!$A$2:$A$19)-1)</f>
        <v>0</v>
      </c>
      <c r="AO676" s="16" t="str">
        <f>IF(OR(AM676="",AM676="No existe"),"No",IF(AN676&gt;=VLOOKUP(AM676,Tabla!$C$5:$I$23,7,0),"Si","No"))</f>
        <v>No</v>
      </c>
      <c r="AP676" s="3">
        <f>IF(OR(AM676="",AM676="No existe"),0,IF(AN676=0,0,IF(AN676&gt;=VLOOKUP(AM676,Tabla!$C$5:$I$23,7,0),AN676-VLOOKUP(AM676,Tabla!$C$5:$I$23,7,0),0)+1))</f>
        <v>0</v>
      </c>
      <c r="AQ676" s="4">
        <f t="shared" si="91"/>
        <v>0</v>
      </c>
      <c r="AR676" s="4">
        <f t="shared" si="92"/>
        <v>0</v>
      </c>
      <c r="AS676" s="4">
        <f t="shared" si="93"/>
        <v>0</v>
      </c>
      <c r="AT676" s="4">
        <f t="shared" si="94"/>
        <v>0</v>
      </c>
      <c r="AU676" s="4">
        <f t="shared" si="95"/>
        <v>0</v>
      </c>
      <c r="AV676" s="4">
        <f t="shared" si="96"/>
        <v>0</v>
      </c>
      <c r="AW676" s="4"/>
      <c r="AX676" s="4"/>
      <c r="AY676" s="4">
        <f t="shared" si="97"/>
        <v>0</v>
      </c>
      <c r="AZ676" s="5">
        <v>37080</v>
      </c>
      <c r="BA676" s="6">
        <f t="shared" si="98"/>
        <v>0</v>
      </c>
      <c r="BB676" s="3">
        <f>IF(OR(AM676="",AM676="No existe"),0,IF(AP676&lt;=VLOOKUP(AM676,Tabla!$C$5:$I$23,2,0),1,2))</f>
        <v>0</v>
      </c>
    </row>
    <row r="677" spans="1:54" ht="15.75" hidden="1">
      <c r="A677" s="13">
        <f t="shared" si="99"/>
        <v>672</v>
      </c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6"/>
      <c r="AC677" s="26"/>
      <c r="AD677" s="26"/>
      <c r="AE677" s="25"/>
      <c r="AF677" s="25"/>
      <c r="AG677" s="25"/>
      <c r="AH677" s="26"/>
      <c r="AI677" s="26"/>
      <c r="AJ677" s="26"/>
      <c r="AK677" s="27"/>
      <c r="AL677" s="27"/>
      <c r="AM677" s="24" t="str">
        <f>IF(AG677="","",IFERROR(VLOOKUP($AG677,Listas!$C$1:$D$1000,2,0),"No existe"))</f>
        <v/>
      </c>
      <c r="AN677" s="3">
        <f>IF(OR(AH677="",AI677=""),0,NETWORKDAYS.INTL(AH677,AI677,1,Listas!$A$2:$A$19)-1)</f>
        <v>0</v>
      </c>
      <c r="AO677" s="16" t="str">
        <f>IF(OR(AM677="",AM677="No existe"),"No",IF(AN677&gt;=VLOOKUP(AM677,Tabla!$C$5:$I$23,7,0),"Si","No"))</f>
        <v>No</v>
      </c>
      <c r="AP677" s="3">
        <f>IF(OR(AM677="",AM677="No existe"),0,IF(AN677=0,0,IF(AN677&gt;=VLOOKUP(AM677,Tabla!$C$5:$I$23,7,0),AN677-VLOOKUP(AM677,Tabla!$C$5:$I$23,7,0),0)+1))</f>
        <v>0</v>
      </c>
      <c r="AQ677" s="4">
        <f t="shared" si="91"/>
        <v>0</v>
      </c>
      <c r="AR677" s="4">
        <f t="shared" si="92"/>
        <v>0</v>
      </c>
      <c r="AS677" s="4">
        <f t="shared" si="93"/>
        <v>0</v>
      </c>
      <c r="AT677" s="4">
        <f t="shared" si="94"/>
        <v>0</v>
      </c>
      <c r="AU677" s="4">
        <f t="shared" si="95"/>
        <v>0</v>
      </c>
      <c r="AV677" s="4">
        <f t="shared" si="96"/>
        <v>0</v>
      </c>
      <c r="AW677" s="4"/>
      <c r="AX677" s="4"/>
      <c r="AY677" s="4">
        <f t="shared" si="97"/>
        <v>0</v>
      </c>
      <c r="AZ677" s="5">
        <v>37080</v>
      </c>
      <c r="BA677" s="6">
        <f t="shared" si="98"/>
        <v>0</v>
      </c>
      <c r="BB677" s="3">
        <f>IF(OR(AM677="",AM677="No existe"),0,IF(AP677&lt;=VLOOKUP(AM677,Tabla!$C$5:$I$23,2,0),1,2))</f>
        <v>0</v>
      </c>
    </row>
    <row r="678" spans="1:54" ht="15.75" hidden="1">
      <c r="A678" s="13">
        <f t="shared" si="99"/>
        <v>673</v>
      </c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6"/>
      <c r="AC678" s="26"/>
      <c r="AD678" s="26"/>
      <c r="AE678" s="25"/>
      <c r="AF678" s="25"/>
      <c r="AG678" s="25"/>
      <c r="AH678" s="26"/>
      <c r="AI678" s="26"/>
      <c r="AJ678" s="26"/>
      <c r="AK678" s="27"/>
      <c r="AL678" s="27"/>
      <c r="AM678" s="24" t="str">
        <f>IF(AG678="","",IFERROR(VLOOKUP($AG678,Listas!$C$1:$D$1000,2,0),"No existe"))</f>
        <v/>
      </c>
      <c r="AN678" s="3">
        <f>IF(OR(AH678="",AI678=""),0,NETWORKDAYS.INTL(AH678,AI678,1,Listas!$A$2:$A$19)-1)</f>
        <v>0</v>
      </c>
      <c r="AO678" s="16" t="str">
        <f>IF(OR(AM678="",AM678="No existe"),"No",IF(AN678&gt;=VLOOKUP(AM678,Tabla!$C$5:$I$23,7,0),"Si","No"))</f>
        <v>No</v>
      </c>
      <c r="AP678" s="3">
        <f>IF(OR(AM678="",AM678="No existe"),0,IF(AN678=0,0,IF(AN678&gt;=VLOOKUP(AM678,Tabla!$C$5:$I$23,7,0),AN678-VLOOKUP(AM678,Tabla!$C$5:$I$23,7,0),0)+1))</f>
        <v>0</v>
      </c>
      <c r="AQ678" s="4">
        <f t="shared" si="91"/>
        <v>0</v>
      </c>
      <c r="AR678" s="4">
        <f t="shared" si="92"/>
        <v>0</v>
      </c>
      <c r="AS678" s="4">
        <f t="shared" si="93"/>
        <v>0</v>
      </c>
      <c r="AT678" s="4">
        <f t="shared" si="94"/>
        <v>0</v>
      </c>
      <c r="AU678" s="4">
        <f t="shared" si="95"/>
        <v>0</v>
      </c>
      <c r="AV678" s="4">
        <f t="shared" si="96"/>
        <v>0</v>
      </c>
      <c r="AW678" s="4"/>
      <c r="AX678" s="4"/>
      <c r="AY678" s="4">
        <f t="shared" si="97"/>
        <v>0</v>
      </c>
      <c r="AZ678" s="5">
        <v>37080</v>
      </c>
      <c r="BA678" s="6">
        <f t="shared" si="98"/>
        <v>0</v>
      </c>
      <c r="BB678" s="3">
        <f>IF(OR(AM678="",AM678="No existe"),0,IF(AP678&lt;=VLOOKUP(AM678,Tabla!$C$5:$I$23,2,0),1,2))</f>
        <v>0</v>
      </c>
    </row>
    <row r="679" spans="1:54" ht="15.75" hidden="1">
      <c r="A679" s="13">
        <f t="shared" si="99"/>
        <v>674</v>
      </c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6"/>
      <c r="AC679" s="26"/>
      <c r="AD679" s="26"/>
      <c r="AE679" s="25"/>
      <c r="AF679" s="25"/>
      <c r="AG679" s="25"/>
      <c r="AH679" s="26"/>
      <c r="AI679" s="26"/>
      <c r="AJ679" s="26"/>
      <c r="AK679" s="27"/>
      <c r="AL679" s="27"/>
      <c r="AM679" s="24" t="str">
        <f>IF(AG679="","",IFERROR(VLOOKUP($AG679,Listas!$C$1:$D$1000,2,0),"No existe"))</f>
        <v/>
      </c>
      <c r="AN679" s="3">
        <f>IF(OR(AH679="",AI679=""),0,NETWORKDAYS.INTL(AH679,AI679,1,Listas!$A$2:$A$19)-1)</f>
        <v>0</v>
      </c>
      <c r="AO679" s="16" t="str">
        <f>IF(OR(AM679="",AM679="No existe"),"No",IF(AN679&gt;=VLOOKUP(AM679,Tabla!$C$5:$I$23,7,0),"Si","No"))</f>
        <v>No</v>
      </c>
      <c r="AP679" s="3">
        <f>IF(OR(AM679="",AM679="No existe"),0,IF(AN679=0,0,IF(AN679&gt;=VLOOKUP(AM679,Tabla!$C$5:$I$23,7,0),AN679-VLOOKUP(AM679,Tabla!$C$5:$I$23,7,0),0)+1))</f>
        <v>0</v>
      </c>
      <c r="AQ679" s="4">
        <f t="shared" si="91"/>
        <v>0</v>
      </c>
      <c r="AR679" s="4">
        <f t="shared" si="92"/>
        <v>0</v>
      </c>
      <c r="AS679" s="4">
        <f t="shared" si="93"/>
        <v>0</v>
      </c>
      <c r="AT679" s="4">
        <f t="shared" si="94"/>
        <v>0</v>
      </c>
      <c r="AU679" s="4">
        <f t="shared" si="95"/>
        <v>0</v>
      </c>
      <c r="AV679" s="4">
        <f t="shared" si="96"/>
        <v>0</v>
      </c>
      <c r="AW679" s="4"/>
      <c r="AX679" s="4"/>
      <c r="AY679" s="4">
        <f t="shared" si="97"/>
        <v>0</v>
      </c>
      <c r="AZ679" s="5">
        <v>37080</v>
      </c>
      <c r="BA679" s="6">
        <f t="shared" si="98"/>
        <v>0</v>
      </c>
      <c r="BB679" s="3">
        <f>IF(OR(AM679="",AM679="No existe"),0,IF(AP679&lt;=VLOOKUP(AM679,Tabla!$C$5:$I$23,2,0),1,2))</f>
        <v>0</v>
      </c>
    </row>
    <row r="680" spans="1:54" ht="15.75" hidden="1">
      <c r="A680" s="13">
        <f t="shared" si="99"/>
        <v>675</v>
      </c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6"/>
      <c r="AC680" s="26"/>
      <c r="AD680" s="26"/>
      <c r="AE680" s="25"/>
      <c r="AF680" s="25"/>
      <c r="AG680" s="25"/>
      <c r="AH680" s="26"/>
      <c r="AI680" s="26"/>
      <c r="AJ680" s="26"/>
      <c r="AK680" s="27"/>
      <c r="AL680" s="27"/>
      <c r="AM680" s="24" t="str">
        <f>IF(AG680="","",IFERROR(VLOOKUP($AG680,Listas!$C$1:$D$1000,2,0),"No existe"))</f>
        <v/>
      </c>
      <c r="AN680" s="3">
        <f>IF(OR(AH680="",AI680=""),0,NETWORKDAYS.INTL(AH680,AI680,1,Listas!$A$2:$A$19)-1)</f>
        <v>0</v>
      </c>
      <c r="AO680" s="16" t="str">
        <f>IF(OR(AM680="",AM680="No existe"),"No",IF(AN680&gt;=VLOOKUP(AM680,Tabla!$C$5:$I$23,7,0),"Si","No"))</f>
        <v>No</v>
      </c>
      <c r="AP680" s="3">
        <f>IF(OR(AM680="",AM680="No existe"),0,IF(AN680=0,0,IF(AN680&gt;=VLOOKUP(AM680,Tabla!$C$5:$I$23,7,0),AN680-VLOOKUP(AM680,Tabla!$C$5:$I$23,7,0),0)+1))</f>
        <v>0</v>
      </c>
      <c r="AQ680" s="4">
        <f t="shared" si="91"/>
        <v>0</v>
      </c>
      <c r="AR680" s="4">
        <f t="shared" si="92"/>
        <v>0</v>
      </c>
      <c r="AS680" s="4">
        <f t="shared" si="93"/>
        <v>0</v>
      </c>
      <c r="AT680" s="4">
        <f t="shared" si="94"/>
        <v>0</v>
      </c>
      <c r="AU680" s="4">
        <f t="shared" si="95"/>
        <v>0</v>
      </c>
      <c r="AV680" s="4">
        <f t="shared" si="96"/>
        <v>0</v>
      </c>
      <c r="AW680" s="4"/>
      <c r="AX680" s="4"/>
      <c r="AY680" s="4">
        <f t="shared" si="97"/>
        <v>0</v>
      </c>
      <c r="AZ680" s="5">
        <v>37080</v>
      </c>
      <c r="BA680" s="6">
        <f t="shared" si="98"/>
        <v>0</v>
      </c>
      <c r="BB680" s="3">
        <f>IF(OR(AM680="",AM680="No existe"),0,IF(AP680&lt;=VLOOKUP(AM680,Tabla!$C$5:$I$23,2,0),1,2))</f>
        <v>0</v>
      </c>
    </row>
    <row r="681" spans="1:54" ht="15.75" hidden="1">
      <c r="A681" s="13">
        <f t="shared" si="99"/>
        <v>676</v>
      </c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6"/>
      <c r="AC681" s="26"/>
      <c r="AD681" s="26"/>
      <c r="AE681" s="25"/>
      <c r="AF681" s="25"/>
      <c r="AG681" s="25"/>
      <c r="AH681" s="26"/>
      <c r="AI681" s="26"/>
      <c r="AJ681" s="26"/>
      <c r="AK681" s="27"/>
      <c r="AL681" s="27"/>
      <c r="AM681" s="24" t="str">
        <f>IF(AG681="","",IFERROR(VLOOKUP($AG681,Listas!$C$1:$D$1000,2,0),"No existe"))</f>
        <v/>
      </c>
      <c r="AN681" s="3">
        <f>IF(OR(AH681="",AI681=""),0,NETWORKDAYS.INTL(AH681,AI681,1,Listas!$A$2:$A$19)-1)</f>
        <v>0</v>
      </c>
      <c r="AO681" s="16" t="str">
        <f>IF(OR(AM681="",AM681="No existe"),"No",IF(AN681&gt;=VLOOKUP(AM681,Tabla!$C$5:$I$23,7,0),"Si","No"))</f>
        <v>No</v>
      </c>
      <c r="AP681" s="3">
        <f>IF(OR(AM681="",AM681="No existe"),0,IF(AN681=0,0,IF(AN681&gt;=VLOOKUP(AM681,Tabla!$C$5:$I$23,7,0),AN681-VLOOKUP(AM681,Tabla!$C$5:$I$23,7,0),0)+1))</f>
        <v>0</v>
      </c>
      <c r="AQ681" s="4">
        <f t="shared" si="91"/>
        <v>0</v>
      </c>
      <c r="AR681" s="4">
        <f t="shared" si="92"/>
        <v>0</v>
      </c>
      <c r="AS681" s="4">
        <f t="shared" si="93"/>
        <v>0</v>
      </c>
      <c r="AT681" s="4">
        <f t="shared" si="94"/>
        <v>0</v>
      </c>
      <c r="AU681" s="4">
        <f t="shared" si="95"/>
        <v>0</v>
      </c>
      <c r="AV681" s="4">
        <f t="shared" si="96"/>
        <v>0</v>
      </c>
      <c r="AW681" s="4"/>
      <c r="AX681" s="4"/>
      <c r="AY681" s="4">
        <f t="shared" si="97"/>
        <v>0</v>
      </c>
      <c r="AZ681" s="5">
        <v>37080</v>
      </c>
      <c r="BA681" s="6">
        <f t="shared" si="98"/>
        <v>0</v>
      </c>
      <c r="BB681" s="3">
        <f>IF(OR(AM681="",AM681="No existe"),0,IF(AP681&lt;=VLOOKUP(AM681,Tabla!$C$5:$I$23,2,0),1,2))</f>
        <v>0</v>
      </c>
    </row>
    <row r="682" spans="1:54" ht="15.75" hidden="1">
      <c r="A682" s="13">
        <f t="shared" si="99"/>
        <v>677</v>
      </c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6"/>
      <c r="AC682" s="26"/>
      <c r="AD682" s="26"/>
      <c r="AE682" s="25"/>
      <c r="AF682" s="25"/>
      <c r="AG682" s="25"/>
      <c r="AH682" s="26"/>
      <c r="AI682" s="26"/>
      <c r="AJ682" s="26"/>
      <c r="AK682" s="27"/>
      <c r="AL682" s="27"/>
      <c r="AM682" s="24" t="str">
        <f>IF(AG682="","",IFERROR(VLOOKUP($AG682,Listas!$C$1:$D$1000,2,0),"No existe"))</f>
        <v/>
      </c>
      <c r="AN682" s="3">
        <f>IF(OR(AH682="",AI682=""),0,NETWORKDAYS.INTL(AH682,AI682,1,Listas!$A$2:$A$19)-1)</f>
        <v>0</v>
      </c>
      <c r="AO682" s="16" t="str">
        <f>IF(OR(AM682="",AM682="No existe"),"No",IF(AN682&gt;=VLOOKUP(AM682,Tabla!$C$5:$I$23,7,0),"Si","No"))</f>
        <v>No</v>
      </c>
      <c r="AP682" s="3">
        <f>IF(OR(AM682="",AM682="No existe"),0,IF(AN682=0,0,IF(AN682&gt;=VLOOKUP(AM682,Tabla!$C$5:$I$23,7,0),AN682-VLOOKUP(AM682,Tabla!$C$5:$I$23,7,0),0)+1))</f>
        <v>0</v>
      </c>
      <c r="AQ682" s="4">
        <f t="shared" si="91"/>
        <v>0</v>
      </c>
      <c r="AR682" s="4">
        <f t="shared" si="92"/>
        <v>0</v>
      </c>
      <c r="AS682" s="4">
        <f t="shared" si="93"/>
        <v>0</v>
      </c>
      <c r="AT682" s="4">
        <f t="shared" si="94"/>
        <v>0</v>
      </c>
      <c r="AU682" s="4">
        <f t="shared" si="95"/>
        <v>0</v>
      </c>
      <c r="AV682" s="4">
        <f t="shared" si="96"/>
        <v>0</v>
      </c>
      <c r="AW682" s="4"/>
      <c r="AX682" s="4"/>
      <c r="AY682" s="4">
        <f t="shared" si="97"/>
        <v>0</v>
      </c>
      <c r="AZ682" s="5">
        <v>37080</v>
      </c>
      <c r="BA682" s="6">
        <f t="shared" si="98"/>
        <v>0</v>
      </c>
      <c r="BB682" s="3">
        <f>IF(OR(AM682="",AM682="No existe"),0,IF(AP682&lt;=VLOOKUP(AM682,Tabla!$C$5:$I$23,2,0),1,2))</f>
        <v>0</v>
      </c>
    </row>
    <row r="683" spans="1:54" ht="15.75" hidden="1">
      <c r="A683" s="13">
        <f t="shared" si="99"/>
        <v>678</v>
      </c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6"/>
      <c r="AC683" s="26"/>
      <c r="AD683" s="26"/>
      <c r="AE683" s="25"/>
      <c r="AF683" s="25"/>
      <c r="AG683" s="25"/>
      <c r="AH683" s="26"/>
      <c r="AI683" s="26"/>
      <c r="AJ683" s="26"/>
      <c r="AK683" s="27"/>
      <c r="AL683" s="27"/>
      <c r="AM683" s="24" t="str">
        <f>IF(AG683="","",IFERROR(VLOOKUP($AG683,Listas!$C$1:$D$1000,2,0),"No existe"))</f>
        <v/>
      </c>
      <c r="AN683" s="3">
        <f>IF(OR(AH683="",AI683=""),0,NETWORKDAYS.INTL(AH683,AI683,1,Listas!$A$2:$A$19)-1)</f>
        <v>0</v>
      </c>
      <c r="AO683" s="16" t="str">
        <f>IF(OR(AM683="",AM683="No existe"),"No",IF(AN683&gt;=VLOOKUP(AM683,Tabla!$C$5:$I$23,7,0),"Si","No"))</f>
        <v>No</v>
      </c>
      <c r="AP683" s="3">
        <f>IF(OR(AM683="",AM683="No existe"),0,IF(AN683=0,0,IF(AN683&gt;=VLOOKUP(AM683,Tabla!$C$5:$I$23,7,0),AN683-VLOOKUP(AM683,Tabla!$C$5:$I$23,7,0),0)+1))</f>
        <v>0</v>
      </c>
      <c r="AQ683" s="4">
        <f t="shared" si="91"/>
        <v>0</v>
      </c>
      <c r="AR683" s="4">
        <f t="shared" si="92"/>
        <v>0</v>
      </c>
      <c r="AS683" s="4">
        <f t="shared" si="93"/>
        <v>0</v>
      </c>
      <c r="AT683" s="4">
        <f t="shared" si="94"/>
        <v>0</v>
      </c>
      <c r="AU683" s="4">
        <f t="shared" si="95"/>
        <v>0</v>
      </c>
      <c r="AV683" s="4">
        <f t="shared" si="96"/>
        <v>0</v>
      </c>
      <c r="AW683" s="4"/>
      <c r="AX683" s="4"/>
      <c r="AY683" s="4">
        <f t="shared" si="97"/>
        <v>0</v>
      </c>
      <c r="AZ683" s="5">
        <v>37080</v>
      </c>
      <c r="BA683" s="6">
        <f t="shared" si="98"/>
        <v>0</v>
      </c>
      <c r="BB683" s="3">
        <f>IF(OR(AM683="",AM683="No existe"),0,IF(AP683&lt;=VLOOKUP(AM683,Tabla!$C$5:$I$23,2,0),1,2))</f>
        <v>0</v>
      </c>
    </row>
    <row r="684" spans="1:54" ht="15.75" hidden="1">
      <c r="A684" s="13">
        <f t="shared" si="99"/>
        <v>679</v>
      </c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6"/>
      <c r="AC684" s="26"/>
      <c r="AD684" s="26"/>
      <c r="AE684" s="25"/>
      <c r="AF684" s="25"/>
      <c r="AG684" s="25"/>
      <c r="AH684" s="26"/>
      <c r="AI684" s="26"/>
      <c r="AJ684" s="26"/>
      <c r="AK684" s="27"/>
      <c r="AL684" s="27"/>
      <c r="AM684" s="24" t="str">
        <f>IF(AG684="","",IFERROR(VLOOKUP($AG684,Listas!$C$1:$D$1000,2,0),"No existe"))</f>
        <v/>
      </c>
      <c r="AN684" s="3">
        <f>IF(OR(AH684="",AI684=""),0,NETWORKDAYS.INTL(AH684,AI684,1,Listas!$A$2:$A$19)-1)</f>
        <v>0</v>
      </c>
      <c r="AO684" s="16" t="str">
        <f>IF(OR(AM684="",AM684="No existe"),"No",IF(AN684&gt;=VLOOKUP(AM684,Tabla!$C$5:$I$23,7,0),"Si","No"))</f>
        <v>No</v>
      </c>
      <c r="AP684" s="3">
        <f>IF(OR(AM684="",AM684="No existe"),0,IF(AN684=0,0,IF(AN684&gt;=VLOOKUP(AM684,Tabla!$C$5:$I$23,7,0),AN684-VLOOKUP(AM684,Tabla!$C$5:$I$23,7,0),0)+1))</f>
        <v>0</v>
      </c>
      <c r="AQ684" s="4">
        <f t="shared" si="91"/>
        <v>0</v>
      </c>
      <c r="AR684" s="4">
        <f t="shared" si="92"/>
        <v>0</v>
      </c>
      <c r="AS684" s="4">
        <f t="shared" si="93"/>
        <v>0</v>
      </c>
      <c r="AT684" s="4">
        <f t="shared" si="94"/>
        <v>0</v>
      </c>
      <c r="AU684" s="4">
        <f t="shared" si="95"/>
        <v>0</v>
      </c>
      <c r="AV684" s="4">
        <f t="shared" si="96"/>
        <v>0</v>
      </c>
      <c r="AW684" s="4"/>
      <c r="AX684" s="4"/>
      <c r="AY684" s="4">
        <f t="shared" si="97"/>
        <v>0</v>
      </c>
      <c r="AZ684" s="5">
        <v>37080</v>
      </c>
      <c r="BA684" s="6">
        <f t="shared" si="98"/>
        <v>0</v>
      </c>
      <c r="BB684" s="3">
        <f>IF(OR(AM684="",AM684="No existe"),0,IF(AP684&lt;=VLOOKUP(AM684,Tabla!$C$5:$I$23,2,0),1,2))</f>
        <v>0</v>
      </c>
    </row>
    <row r="685" spans="1:54" ht="15.75" hidden="1">
      <c r="A685" s="13">
        <f t="shared" si="99"/>
        <v>680</v>
      </c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6"/>
      <c r="AC685" s="26"/>
      <c r="AD685" s="26"/>
      <c r="AE685" s="25"/>
      <c r="AF685" s="25"/>
      <c r="AG685" s="25"/>
      <c r="AH685" s="26"/>
      <c r="AI685" s="26"/>
      <c r="AJ685" s="26"/>
      <c r="AK685" s="27"/>
      <c r="AL685" s="27"/>
      <c r="AM685" s="24" t="str">
        <f>IF(AG685="","",IFERROR(VLOOKUP($AG685,Listas!$C$1:$D$1000,2,0),"No existe"))</f>
        <v/>
      </c>
      <c r="AN685" s="3">
        <f>IF(OR(AH685="",AI685=""),0,NETWORKDAYS.INTL(AH685,AI685,1,Listas!$A$2:$A$19)-1)</f>
        <v>0</v>
      </c>
      <c r="AO685" s="16" t="str">
        <f>IF(OR(AM685="",AM685="No existe"),"No",IF(AN685&gt;=VLOOKUP(AM685,Tabla!$C$5:$I$23,7,0),"Si","No"))</f>
        <v>No</v>
      </c>
      <c r="AP685" s="3">
        <f>IF(OR(AM685="",AM685="No existe"),0,IF(AN685=0,0,IF(AN685&gt;=VLOOKUP(AM685,Tabla!$C$5:$I$23,7,0),AN685-VLOOKUP(AM685,Tabla!$C$5:$I$23,7,0),0)+1))</f>
        <v>0</v>
      </c>
      <c r="AQ685" s="4">
        <f t="shared" si="91"/>
        <v>0</v>
      </c>
      <c r="AR685" s="4">
        <f t="shared" si="92"/>
        <v>0</v>
      </c>
      <c r="AS685" s="4">
        <f t="shared" si="93"/>
        <v>0</v>
      </c>
      <c r="AT685" s="4">
        <f t="shared" si="94"/>
        <v>0</v>
      </c>
      <c r="AU685" s="4">
        <f t="shared" si="95"/>
        <v>0</v>
      </c>
      <c r="AV685" s="4">
        <f t="shared" si="96"/>
        <v>0</v>
      </c>
      <c r="AW685" s="4"/>
      <c r="AX685" s="4"/>
      <c r="AY685" s="4">
        <f t="shared" si="97"/>
        <v>0</v>
      </c>
      <c r="AZ685" s="5">
        <v>37080</v>
      </c>
      <c r="BA685" s="6">
        <f t="shared" si="98"/>
        <v>0</v>
      </c>
      <c r="BB685" s="3">
        <f>IF(OR(AM685="",AM685="No existe"),0,IF(AP685&lt;=VLOOKUP(AM685,Tabla!$C$5:$I$23,2,0),1,2))</f>
        <v>0</v>
      </c>
    </row>
    <row r="686" spans="1:54" ht="15.75" hidden="1">
      <c r="A686" s="13">
        <f t="shared" si="99"/>
        <v>681</v>
      </c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6"/>
      <c r="AC686" s="26"/>
      <c r="AD686" s="26"/>
      <c r="AE686" s="25"/>
      <c r="AF686" s="25"/>
      <c r="AG686" s="25"/>
      <c r="AH686" s="26"/>
      <c r="AI686" s="26"/>
      <c r="AJ686" s="26"/>
      <c r="AK686" s="27"/>
      <c r="AL686" s="27"/>
      <c r="AM686" s="24" t="str">
        <f>IF(AG686="","",IFERROR(VLOOKUP($AG686,Listas!$C$1:$D$1000,2,0),"No existe"))</f>
        <v/>
      </c>
      <c r="AN686" s="3">
        <f>IF(OR(AH686="",AI686=""),0,NETWORKDAYS.INTL(AH686,AI686,1,Listas!$A$2:$A$19)-1)</f>
        <v>0</v>
      </c>
      <c r="AO686" s="16" t="str">
        <f>IF(OR(AM686="",AM686="No existe"),"No",IF(AN686&gt;=VLOOKUP(AM686,Tabla!$C$5:$I$23,7,0),"Si","No"))</f>
        <v>No</v>
      </c>
      <c r="AP686" s="3">
        <f>IF(OR(AM686="",AM686="No existe"),0,IF(AN686=0,0,IF(AN686&gt;=VLOOKUP(AM686,Tabla!$C$5:$I$23,7,0),AN686-VLOOKUP(AM686,Tabla!$C$5:$I$23,7,0),0)+1))</f>
        <v>0</v>
      </c>
      <c r="AQ686" s="4">
        <f t="shared" si="91"/>
        <v>0</v>
      </c>
      <c r="AR686" s="4">
        <f t="shared" si="92"/>
        <v>0</v>
      </c>
      <c r="AS686" s="4">
        <f t="shared" si="93"/>
        <v>0</v>
      </c>
      <c r="AT686" s="4">
        <f t="shared" si="94"/>
        <v>0</v>
      </c>
      <c r="AU686" s="4">
        <f t="shared" si="95"/>
        <v>0</v>
      </c>
      <c r="AV686" s="4">
        <f t="shared" si="96"/>
        <v>0</v>
      </c>
      <c r="AW686" s="4"/>
      <c r="AX686" s="4"/>
      <c r="AY686" s="4">
        <f t="shared" si="97"/>
        <v>0</v>
      </c>
      <c r="AZ686" s="5">
        <v>37080</v>
      </c>
      <c r="BA686" s="6">
        <f t="shared" si="98"/>
        <v>0</v>
      </c>
      <c r="BB686" s="3">
        <f>IF(OR(AM686="",AM686="No existe"),0,IF(AP686&lt;=VLOOKUP(AM686,Tabla!$C$5:$I$23,2,0),1,2))</f>
        <v>0</v>
      </c>
    </row>
    <row r="687" spans="1:54" ht="15.75" hidden="1">
      <c r="A687" s="13">
        <f t="shared" si="99"/>
        <v>682</v>
      </c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6"/>
      <c r="AC687" s="26"/>
      <c r="AD687" s="26"/>
      <c r="AE687" s="25"/>
      <c r="AF687" s="25"/>
      <c r="AG687" s="25"/>
      <c r="AH687" s="26"/>
      <c r="AI687" s="26"/>
      <c r="AJ687" s="26"/>
      <c r="AK687" s="27"/>
      <c r="AL687" s="27"/>
      <c r="AM687" s="24" t="str">
        <f>IF(AG687="","",IFERROR(VLOOKUP($AG687,Listas!$C$1:$D$1000,2,0),"No existe"))</f>
        <v/>
      </c>
      <c r="AN687" s="3">
        <f>IF(OR(AH687="",AI687=""),0,NETWORKDAYS.INTL(AH687,AI687,1,Listas!$A$2:$A$19)-1)</f>
        <v>0</v>
      </c>
      <c r="AO687" s="16" t="str">
        <f>IF(OR(AM687="",AM687="No existe"),"No",IF(AN687&gt;=VLOOKUP(AM687,Tabla!$C$5:$I$23,7,0),"Si","No"))</f>
        <v>No</v>
      </c>
      <c r="AP687" s="3">
        <f>IF(OR(AM687="",AM687="No existe"),0,IF(AN687=0,0,IF(AN687&gt;=VLOOKUP(AM687,Tabla!$C$5:$I$23,7,0),AN687-VLOOKUP(AM687,Tabla!$C$5:$I$23,7,0),0)+1))</f>
        <v>0</v>
      </c>
      <c r="AQ687" s="4">
        <f t="shared" si="91"/>
        <v>0</v>
      </c>
      <c r="AR687" s="4">
        <f t="shared" si="92"/>
        <v>0</v>
      </c>
      <c r="AS687" s="4">
        <f t="shared" si="93"/>
        <v>0</v>
      </c>
      <c r="AT687" s="4">
        <f t="shared" si="94"/>
        <v>0</v>
      </c>
      <c r="AU687" s="4">
        <f t="shared" si="95"/>
        <v>0</v>
      </c>
      <c r="AV687" s="4">
        <f t="shared" si="96"/>
        <v>0</v>
      </c>
      <c r="AW687" s="4"/>
      <c r="AX687" s="4"/>
      <c r="AY687" s="4">
        <f t="shared" si="97"/>
        <v>0</v>
      </c>
      <c r="AZ687" s="5">
        <v>37080</v>
      </c>
      <c r="BA687" s="6">
        <f t="shared" si="98"/>
        <v>0</v>
      </c>
      <c r="BB687" s="3">
        <f>IF(OR(AM687="",AM687="No existe"),0,IF(AP687&lt;=VLOOKUP(AM687,Tabla!$C$5:$I$23,2,0),1,2))</f>
        <v>0</v>
      </c>
    </row>
    <row r="688" spans="1:54" ht="15.75" hidden="1">
      <c r="A688" s="13">
        <f t="shared" si="99"/>
        <v>683</v>
      </c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6"/>
      <c r="AC688" s="26"/>
      <c r="AD688" s="26"/>
      <c r="AE688" s="25"/>
      <c r="AF688" s="25"/>
      <c r="AG688" s="25"/>
      <c r="AH688" s="26"/>
      <c r="AI688" s="26"/>
      <c r="AJ688" s="26"/>
      <c r="AK688" s="27"/>
      <c r="AL688" s="27"/>
      <c r="AM688" s="24" t="str">
        <f>IF(AG688="","",IFERROR(VLOOKUP($AG688,Listas!$C$1:$D$1000,2,0),"No existe"))</f>
        <v/>
      </c>
      <c r="AN688" s="3">
        <f>IF(OR(AH688="",AI688=""),0,NETWORKDAYS.INTL(AH688,AI688,1,Listas!$A$2:$A$19)-1)</f>
        <v>0</v>
      </c>
      <c r="AO688" s="16" t="str">
        <f>IF(OR(AM688="",AM688="No existe"),"No",IF(AN688&gt;=VLOOKUP(AM688,Tabla!$C$5:$I$23,7,0),"Si","No"))</f>
        <v>No</v>
      </c>
      <c r="AP688" s="3">
        <f>IF(OR(AM688="",AM688="No existe"),0,IF(AN688=0,0,IF(AN688&gt;=VLOOKUP(AM688,Tabla!$C$5:$I$23,7,0),AN688-VLOOKUP(AM688,Tabla!$C$5:$I$23,7,0),0)+1))</f>
        <v>0</v>
      </c>
      <c r="AQ688" s="4">
        <f t="shared" si="91"/>
        <v>0</v>
      </c>
      <c r="AR688" s="4">
        <f t="shared" si="92"/>
        <v>0</v>
      </c>
      <c r="AS688" s="4">
        <f t="shared" si="93"/>
        <v>0</v>
      </c>
      <c r="AT688" s="4">
        <f t="shared" si="94"/>
        <v>0</v>
      </c>
      <c r="AU688" s="4">
        <f t="shared" si="95"/>
        <v>0</v>
      </c>
      <c r="AV688" s="4">
        <f t="shared" si="96"/>
        <v>0</v>
      </c>
      <c r="AW688" s="4"/>
      <c r="AX688" s="4"/>
      <c r="AY688" s="4">
        <f t="shared" si="97"/>
        <v>0</v>
      </c>
      <c r="AZ688" s="5">
        <v>37080</v>
      </c>
      <c r="BA688" s="6">
        <f t="shared" si="98"/>
        <v>0</v>
      </c>
      <c r="BB688" s="3">
        <f>IF(OR(AM688="",AM688="No existe"),0,IF(AP688&lt;=VLOOKUP(AM688,Tabla!$C$5:$I$23,2,0),1,2))</f>
        <v>0</v>
      </c>
    </row>
    <row r="689" spans="1:54" ht="15.75" hidden="1">
      <c r="A689" s="13">
        <f t="shared" si="99"/>
        <v>684</v>
      </c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6"/>
      <c r="AC689" s="26"/>
      <c r="AD689" s="26"/>
      <c r="AE689" s="25"/>
      <c r="AF689" s="25"/>
      <c r="AG689" s="25"/>
      <c r="AH689" s="26"/>
      <c r="AI689" s="26"/>
      <c r="AJ689" s="26"/>
      <c r="AK689" s="27"/>
      <c r="AL689" s="27"/>
      <c r="AM689" s="24" t="str">
        <f>IF(AG689="","",IFERROR(VLOOKUP($AG689,Listas!$C$1:$D$1000,2,0),"No existe"))</f>
        <v/>
      </c>
      <c r="AN689" s="3">
        <f>IF(OR(AH689="",AI689=""),0,NETWORKDAYS.INTL(AH689,AI689,1,Listas!$A$2:$A$19)-1)</f>
        <v>0</v>
      </c>
      <c r="AO689" s="16" t="str">
        <f>IF(OR(AM689="",AM689="No existe"),"No",IF(AN689&gt;=VLOOKUP(AM689,Tabla!$C$5:$I$23,7,0),"Si","No"))</f>
        <v>No</v>
      </c>
      <c r="AP689" s="3">
        <f>IF(OR(AM689="",AM689="No existe"),0,IF(AN689=0,0,IF(AN689&gt;=VLOOKUP(AM689,Tabla!$C$5:$I$23,7,0),AN689-VLOOKUP(AM689,Tabla!$C$5:$I$23,7,0),0)+1))</f>
        <v>0</v>
      </c>
      <c r="AQ689" s="4">
        <f t="shared" si="91"/>
        <v>0</v>
      </c>
      <c r="AR689" s="4">
        <f t="shared" si="92"/>
        <v>0</v>
      </c>
      <c r="AS689" s="4">
        <f t="shared" si="93"/>
        <v>0</v>
      </c>
      <c r="AT689" s="4">
        <f t="shared" si="94"/>
        <v>0</v>
      </c>
      <c r="AU689" s="4">
        <f t="shared" si="95"/>
        <v>0</v>
      </c>
      <c r="AV689" s="4">
        <f t="shared" si="96"/>
        <v>0</v>
      </c>
      <c r="AW689" s="4"/>
      <c r="AX689" s="4"/>
      <c r="AY689" s="4">
        <f t="shared" si="97"/>
        <v>0</v>
      </c>
      <c r="AZ689" s="5">
        <v>37080</v>
      </c>
      <c r="BA689" s="6">
        <f t="shared" si="98"/>
        <v>0</v>
      </c>
      <c r="BB689" s="3">
        <f>IF(OR(AM689="",AM689="No existe"),0,IF(AP689&lt;=VLOOKUP(AM689,Tabla!$C$5:$I$23,2,0),1,2))</f>
        <v>0</v>
      </c>
    </row>
    <row r="690" spans="1:54" ht="15.75" hidden="1">
      <c r="A690" s="13">
        <f t="shared" si="99"/>
        <v>685</v>
      </c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6"/>
      <c r="AC690" s="26"/>
      <c r="AD690" s="26"/>
      <c r="AE690" s="25"/>
      <c r="AF690" s="25"/>
      <c r="AG690" s="25"/>
      <c r="AH690" s="26"/>
      <c r="AI690" s="26"/>
      <c r="AJ690" s="26"/>
      <c r="AK690" s="27"/>
      <c r="AL690" s="27"/>
      <c r="AM690" s="24" t="str">
        <f>IF(AG690="","",IFERROR(VLOOKUP($AG690,Listas!$C$1:$D$1000,2,0),"No existe"))</f>
        <v/>
      </c>
      <c r="AN690" s="3">
        <f>IF(OR(AH690="",AI690=""),0,NETWORKDAYS.INTL(AH690,AI690,1,Listas!$A$2:$A$19)-1)</f>
        <v>0</v>
      </c>
      <c r="AO690" s="16" t="str">
        <f>IF(OR(AM690="",AM690="No existe"),"No",IF(AN690&gt;=VLOOKUP(AM690,Tabla!$C$5:$I$23,7,0),"Si","No"))</f>
        <v>No</v>
      </c>
      <c r="AP690" s="3">
        <f>IF(OR(AM690="",AM690="No existe"),0,IF(AN690=0,0,IF(AN690&gt;=VLOOKUP(AM690,Tabla!$C$5:$I$23,7,0),AN690-VLOOKUP(AM690,Tabla!$C$5:$I$23,7,0),0)+1))</f>
        <v>0</v>
      </c>
      <c r="AQ690" s="4">
        <f t="shared" si="91"/>
        <v>0</v>
      </c>
      <c r="AR690" s="4">
        <f t="shared" si="92"/>
        <v>0</v>
      </c>
      <c r="AS690" s="4">
        <f t="shared" si="93"/>
        <v>0</v>
      </c>
      <c r="AT690" s="4">
        <f t="shared" si="94"/>
        <v>0</v>
      </c>
      <c r="AU690" s="4">
        <f t="shared" si="95"/>
        <v>0</v>
      </c>
      <c r="AV690" s="4">
        <f t="shared" si="96"/>
        <v>0</v>
      </c>
      <c r="AW690" s="4"/>
      <c r="AX690" s="4"/>
      <c r="AY690" s="4">
        <f t="shared" si="97"/>
        <v>0</v>
      </c>
      <c r="AZ690" s="5">
        <v>37080</v>
      </c>
      <c r="BA690" s="6">
        <f t="shared" si="98"/>
        <v>0</v>
      </c>
      <c r="BB690" s="3">
        <f>IF(OR(AM690="",AM690="No existe"),0,IF(AP690&lt;=VLOOKUP(AM690,Tabla!$C$5:$I$23,2,0),1,2))</f>
        <v>0</v>
      </c>
    </row>
    <row r="691" spans="1:54" ht="15.75" hidden="1">
      <c r="A691" s="13">
        <f t="shared" si="99"/>
        <v>686</v>
      </c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6"/>
      <c r="AC691" s="26"/>
      <c r="AD691" s="26"/>
      <c r="AE691" s="25"/>
      <c r="AF691" s="25"/>
      <c r="AG691" s="25"/>
      <c r="AH691" s="26"/>
      <c r="AI691" s="26"/>
      <c r="AJ691" s="26"/>
      <c r="AK691" s="27"/>
      <c r="AL691" s="27"/>
      <c r="AM691" s="24" t="str">
        <f>IF(AG691="","",IFERROR(VLOOKUP($AG691,Listas!$C$1:$D$1000,2,0),"No existe"))</f>
        <v/>
      </c>
      <c r="AN691" s="3">
        <f>IF(OR(AH691="",AI691=""),0,NETWORKDAYS.INTL(AH691,AI691,1,Listas!$A$2:$A$19)-1)</f>
        <v>0</v>
      </c>
      <c r="AO691" s="16" t="str">
        <f>IF(OR(AM691="",AM691="No existe"),"No",IF(AN691&gt;=VLOOKUP(AM691,Tabla!$C$5:$I$23,7,0),"Si","No"))</f>
        <v>No</v>
      </c>
      <c r="AP691" s="3">
        <f>IF(OR(AM691="",AM691="No existe"),0,IF(AN691=0,0,IF(AN691&gt;=VLOOKUP(AM691,Tabla!$C$5:$I$23,7,0),AN691-VLOOKUP(AM691,Tabla!$C$5:$I$23,7,0),0)+1))</f>
        <v>0</v>
      </c>
      <c r="AQ691" s="4">
        <f t="shared" si="91"/>
        <v>0</v>
      </c>
      <c r="AR691" s="4">
        <f t="shared" si="92"/>
        <v>0</v>
      </c>
      <c r="AS691" s="4">
        <f t="shared" si="93"/>
        <v>0</v>
      </c>
      <c r="AT691" s="4">
        <f t="shared" si="94"/>
        <v>0</v>
      </c>
      <c r="AU691" s="4">
        <f t="shared" si="95"/>
        <v>0</v>
      </c>
      <c r="AV691" s="4">
        <f t="shared" si="96"/>
        <v>0</v>
      </c>
      <c r="AW691" s="4"/>
      <c r="AX691" s="4"/>
      <c r="AY691" s="4">
        <f t="shared" si="97"/>
        <v>0</v>
      </c>
      <c r="AZ691" s="5">
        <v>37080</v>
      </c>
      <c r="BA691" s="6">
        <f t="shared" si="98"/>
        <v>0</v>
      </c>
      <c r="BB691" s="3">
        <f>IF(OR(AM691="",AM691="No existe"),0,IF(AP691&lt;=VLOOKUP(AM691,Tabla!$C$5:$I$23,2,0),1,2))</f>
        <v>0</v>
      </c>
    </row>
    <row r="692" spans="1:54" ht="15.75" hidden="1">
      <c r="A692" s="13">
        <f t="shared" si="99"/>
        <v>687</v>
      </c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6"/>
      <c r="AC692" s="26"/>
      <c r="AD692" s="26"/>
      <c r="AE692" s="25"/>
      <c r="AF692" s="25"/>
      <c r="AG692" s="25"/>
      <c r="AH692" s="26"/>
      <c r="AI692" s="26"/>
      <c r="AJ692" s="26"/>
      <c r="AK692" s="27"/>
      <c r="AL692" s="27"/>
      <c r="AM692" s="24" t="str">
        <f>IF(AG692="","",IFERROR(VLOOKUP($AG692,Listas!$C$1:$D$1000,2,0),"No existe"))</f>
        <v/>
      </c>
      <c r="AN692" s="3">
        <f>IF(OR(AH692="",AI692=""),0,NETWORKDAYS.INTL(AH692,AI692,1,Listas!$A$2:$A$19)-1)</f>
        <v>0</v>
      </c>
      <c r="AO692" s="16" t="str">
        <f>IF(OR(AM692="",AM692="No existe"),"No",IF(AN692&gt;=VLOOKUP(AM692,Tabla!$C$5:$I$23,7,0),"Si","No"))</f>
        <v>No</v>
      </c>
      <c r="AP692" s="3">
        <f>IF(OR(AM692="",AM692="No existe"),0,IF(AN692=0,0,IF(AN692&gt;=VLOOKUP(AM692,Tabla!$C$5:$I$23,7,0),AN692-VLOOKUP(AM692,Tabla!$C$5:$I$23,7,0),0)+1))</f>
        <v>0</v>
      </c>
      <c r="AQ692" s="4">
        <f t="shared" si="91"/>
        <v>0</v>
      </c>
      <c r="AR692" s="4">
        <f t="shared" si="92"/>
        <v>0</v>
      </c>
      <c r="AS692" s="4">
        <f t="shared" si="93"/>
        <v>0</v>
      </c>
      <c r="AT692" s="4">
        <f t="shared" si="94"/>
        <v>0</v>
      </c>
      <c r="AU692" s="4">
        <f t="shared" si="95"/>
        <v>0</v>
      </c>
      <c r="AV692" s="4">
        <f t="shared" si="96"/>
        <v>0</v>
      </c>
      <c r="AW692" s="4"/>
      <c r="AX692" s="4"/>
      <c r="AY692" s="4">
        <f t="shared" si="97"/>
        <v>0</v>
      </c>
      <c r="AZ692" s="5">
        <v>37080</v>
      </c>
      <c r="BA692" s="6">
        <f t="shared" si="98"/>
        <v>0</v>
      </c>
      <c r="BB692" s="3">
        <f>IF(OR(AM692="",AM692="No existe"),0,IF(AP692&lt;=VLOOKUP(AM692,Tabla!$C$5:$I$23,2,0),1,2))</f>
        <v>0</v>
      </c>
    </row>
    <row r="693" spans="1:54" ht="15.75" hidden="1">
      <c r="A693" s="13">
        <f t="shared" si="99"/>
        <v>688</v>
      </c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6"/>
      <c r="AC693" s="26"/>
      <c r="AD693" s="26"/>
      <c r="AE693" s="25"/>
      <c r="AF693" s="25"/>
      <c r="AG693" s="25"/>
      <c r="AH693" s="26"/>
      <c r="AI693" s="26"/>
      <c r="AJ693" s="26"/>
      <c r="AK693" s="27"/>
      <c r="AL693" s="27"/>
      <c r="AM693" s="24" t="str">
        <f>IF(AG693="","",IFERROR(VLOOKUP($AG693,Listas!$C$1:$D$1000,2,0),"No existe"))</f>
        <v/>
      </c>
      <c r="AN693" s="3">
        <f>IF(OR(AH693="",AI693=""),0,NETWORKDAYS.INTL(AH693,AI693,1,Listas!$A$2:$A$19)-1)</f>
        <v>0</v>
      </c>
      <c r="AO693" s="16" t="str">
        <f>IF(OR(AM693="",AM693="No existe"),"No",IF(AN693&gt;=VLOOKUP(AM693,Tabla!$C$5:$I$23,7,0),"Si","No"))</f>
        <v>No</v>
      </c>
      <c r="AP693" s="3">
        <f>IF(OR(AM693="",AM693="No existe"),0,IF(AN693=0,0,IF(AN693&gt;=VLOOKUP(AM693,Tabla!$C$5:$I$23,7,0),AN693-VLOOKUP(AM693,Tabla!$C$5:$I$23,7,0),0)+1))</f>
        <v>0</v>
      </c>
      <c r="AQ693" s="4">
        <f t="shared" si="91"/>
        <v>0</v>
      </c>
      <c r="AR693" s="4">
        <f t="shared" si="92"/>
        <v>0</v>
      </c>
      <c r="AS693" s="4">
        <f t="shared" si="93"/>
        <v>0</v>
      </c>
      <c r="AT693" s="4">
        <f t="shared" si="94"/>
        <v>0</v>
      </c>
      <c r="AU693" s="4">
        <f t="shared" si="95"/>
        <v>0</v>
      </c>
      <c r="AV693" s="4">
        <f t="shared" si="96"/>
        <v>0</v>
      </c>
      <c r="AW693" s="4"/>
      <c r="AX693" s="4"/>
      <c r="AY693" s="4">
        <f t="shared" si="97"/>
        <v>0</v>
      </c>
      <c r="AZ693" s="5">
        <v>37080</v>
      </c>
      <c r="BA693" s="6">
        <f t="shared" si="98"/>
        <v>0</v>
      </c>
      <c r="BB693" s="3">
        <f>IF(OR(AM693="",AM693="No existe"),0,IF(AP693&lt;=VLOOKUP(AM693,Tabla!$C$5:$I$23,2,0),1,2))</f>
        <v>0</v>
      </c>
    </row>
    <row r="694" spans="1:54" ht="15.75" hidden="1">
      <c r="A694" s="13">
        <f t="shared" si="99"/>
        <v>689</v>
      </c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6"/>
      <c r="AC694" s="26"/>
      <c r="AD694" s="26"/>
      <c r="AE694" s="25"/>
      <c r="AF694" s="25"/>
      <c r="AG694" s="25"/>
      <c r="AH694" s="26"/>
      <c r="AI694" s="26"/>
      <c r="AJ694" s="26"/>
      <c r="AK694" s="27"/>
      <c r="AL694" s="27"/>
      <c r="AM694" s="24" t="str">
        <f>IF(AG694="","",IFERROR(VLOOKUP($AG694,Listas!$C$1:$D$1000,2,0),"No existe"))</f>
        <v/>
      </c>
      <c r="AN694" s="3">
        <f>IF(OR(AH694="",AI694=""),0,NETWORKDAYS.INTL(AH694,AI694,1,Listas!$A$2:$A$19)-1)</f>
        <v>0</v>
      </c>
      <c r="AO694" s="16" t="str">
        <f>IF(OR(AM694="",AM694="No existe"),"No",IF(AN694&gt;=VLOOKUP(AM694,Tabla!$C$5:$I$23,7,0),"Si","No"))</f>
        <v>No</v>
      </c>
      <c r="AP694" s="3">
        <f>IF(OR(AM694="",AM694="No existe"),0,IF(AN694=0,0,IF(AN694&gt;=VLOOKUP(AM694,Tabla!$C$5:$I$23,7,0),AN694-VLOOKUP(AM694,Tabla!$C$5:$I$23,7,0),0)+1))</f>
        <v>0</v>
      </c>
      <c r="AQ694" s="4">
        <f t="shared" si="91"/>
        <v>0</v>
      </c>
      <c r="AR694" s="4">
        <f t="shared" si="92"/>
        <v>0</v>
      </c>
      <c r="AS694" s="4">
        <f t="shared" si="93"/>
        <v>0</v>
      </c>
      <c r="AT694" s="4">
        <f t="shared" si="94"/>
        <v>0</v>
      </c>
      <c r="AU694" s="4">
        <f t="shared" si="95"/>
        <v>0</v>
      </c>
      <c r="AV694" s="4">
        <f t="shared" si="96"/>
        <v>0</v>
      </c>
      <c r="AW694" s="4"/>
      <c r="AX694" s="4"/>
      <c r="AY694" s="4">
        <f t="shared" si="97"/>
        <v>0</v>
      </c>
      <c r="AZ694" s="5">
        <v>37080</v>
      </c>
      <c r="BA694" s="6">
        <f t="shared" si="98"/>
        <v>0</v>
      </c>
      <c r="BB694" s="3">
        <f>IF(OR(AM694="",AM694="No existe"),0,IF(AP694&lt;=VLOOKUP(AM694,Tabla!$C$5:$I$23,2,0),1,2))</f>
        <v>0</v>
      </c>
    </row>
    <row r="695" spans="1:54" ht="15.75" hidden="1">
      <c r="A695" s="13">
        <f t="shared" si="99"/>
        <v>690</v>
      </c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6"/>
      <c r="AC695" s="26"/>
      <c r="AD695" s="26"/>
      <c r="AE695" s="25"/>
      <c r="AF695" s="25"/>
      <c r="AG695" s="25"/>
      <c r="AH695" s="26"/>
      <c r="AI695" s="26"/>
      <c r="AJ695" s="26"/>
      <c r="AK695" s="27"/>
      <c r="AL695" s="27"/>
      <c r="AM695" s="24" t="str">
        <f>IF(AG695="","",IFERROR(VLOOKUP($AG695,Listas!$C$1:$D$1000,2,0),"No existe"))</f>
        <v/>
      </c>
      <c r="AN695" s="3">
        <f>IF(OR(AH695="",AI695=""),0,NETWORKDAYS.INTL(AH695,AI695,1,Listas!$A$2:$A$19)-1)</f>
        <v>0</v>
      </c>
      <c r="AO695" s="16" t="str">
        <f>IF(OR(AM695="",AM695="No existe"),"No",IF(AN695&gt;=VLOOKUP(AM695,Tabla!$C$5:$I$23,7,0),"Si","No"))</f>
        <v>No</v>
      </c>
      <c r="AP695" s="3">
        <f>IF(OR(AM695="",AM695="No existe"),0,IF(AN695=0,0,IF(AN695&gt;=VLOOKUP(AM695,Tabla!$C$5:$I$23,7,0),AN695-VLOOKUP(AM695,Tabla!$C$5:$I$23,7,0),0)+1))</f>
        <v>0</v>
      </c>
      <c r="AQ695" s="4">
        <f t="shared" si="91"/>
        <v>0</v>
      </c>
      <c r="AR695" s="4">
        <f t="shared" si="92"/>
        <v>0</v>
      </c>
      <c r="AS695" s="4">
        <f t="shared" si="93"/>
        <v>0</v>
      </c>
      <c r="AT695" s="4">
        <f t="shared" si="94"/>
        <v>0</v>
      </c>
      <c r="AU695" s="4">
        <f t="shared" si="95"/>
        <v>0</v>
      </c>
      <c r="AV695" s="4">
        <f t="shared" si="96"/>
        <v>0</v>
      </c>
      <c r="AW695" s="4"/>
      <c r="AX695" s="4"/>
      <c r="AY695" s="4">
        <f t="shared" si="97"/>
        <v>0</v>
      </c>
      <c r="AZ695" s="5">
        <v>37080</v>
      </c>
      <c r="BA695" s="6">
        <f t="shared" si="98"/>
        <v>0</v>
      </c>
      <c r="BB695" s="3">
        <f>IF(OR(AM695="",AM695="No existe"),0,IF(AP695&lt;=VLOOKUP(AM695,Tabla!$C$5:$I$23,2,0),1,2))</f>
        <v>0</v>
      </c>
    </row>
    <row r="696" spans="1:54" ht="15.75" hidden="1">
      <c r="A696" s="13">
        <f t="shared" si="99"/>
        <v>691</v>
      </c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6"/>
      <c r="AC696" s="26"/>
      <c r="AD696" s="26"/>
      <c r="AE696" s="25"/>
      <c r="AF696" s="25"/>
      <c r="AG696" s="25"/>
      <c r="AH696" s="26"/>
      <c r="AI696" s="26"/>
      <c r="AJ696" s="26"/>
      <c r="AK696" s="27"/>
      <c r="AL696" s="27"/>
      <c r="AM696" s="24" t="str">
        <f>IF(AG696="","",IFERROR(VLOOKUP($AG696,Listas!$C$1:$D$1000,2,0),"No existe"))</f>
        <v/>
      </c>
      <c r="AN696" s="3">
        <f>IF(OR(AH696="",AI696=""),0,NETWORKDAYS.INTL(AH696,AI696,1,Listas!$A$2:$A$19)-1)</f>
        <v>0</v>
      </c>
      <c r="AO696" s="16" t="str">
        <f>IF(OR(AM696="",AM696="No existe"),"No",IF(AN696&gt;=VLOOKUP(AM696,Tabla!$C$5:$I$23,7,0),"Si","No"))</f>
        <v>No</v>
      </c>
      <c r="AP696" s="3">
        <f>IF(OR(AM696="",AM696="No existe"),0,IF(AN696=0,0,IF(AN696&gt;=VLOOKUP(AM696,Tabla!$C$5:$I$23,7,0),AN696-VLOOKUP(AM696,Tabla!$C$5:$I$23,7,0),0)+1))</f>
        <v>0</v>
      </c>
      <c r="AQ696" s="4">
        <f t="shared" si="91"/>
        <v>0</v>
      </c>
      <c r="AR696" s="4">
        <f t="shared" si="92"/>
        <v>0</v>
      </c>
      <c r="AS696" s="4">
        <f t="shared" si="93"/>
        <v>0</v>
      </c>
      <c r="AT696" s="4">
        <f t="shared" si="94"/>
        <v>0</v>
      </c>
      <c r="AU696" s="4">
        <f t="shared" si="95"/>
        <v>0</v>
      </c>
      <c r="AV696" s="4">
        <f t="shared" si="96"/>
        <v>0</v>
      </c>
      <c r="AW696" s="4"/>
      <c r="AX696" s="4"/>
      <c r="AY696" s="4">
        <f t="shared" si="97"/>
        <v>0</v>
      </c>
      <c r="AZ696" s="5">
        <v>37080</v>
      </c>
      <c r="BA696" s="6">
        <f t="shared" si="98"/>
        <v>0</v>
      </c>
      <c r="BB696" s="3">
        <f>IF(OR(AM696="",AM696="No existe"),0,IF(AP696&lt;=VLOOKUP(AM696,Tabla!$C$5:$I$23,2,0),1,2))</f>
        <v>0</v>
      </c>
    </row>
    <row r="697" spans="1:54" ht="15.75" hidden="1">
      <c r="A697" s="13">
        <f t="shared" si="99"/>
        <v>692</v>
      </c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6"/>
      <c r="AC697" s="26"/>
      <c r="AD697" s="26"/>
      <c r="AE697" s="25"/>
      <c r="AF697" s="25"/>
      <c r="AG697" s="25"/>
      <c r="AH697" s="26"/>
      <c r="AI697" s="26"/>
      <c r="AJ697" s="26"/>
      <c r="AK697" s="27"/>
      <c r="AL697" s="27"/>
      <c r="AM697" s="24" t="str">
        <f>IF(AG697="","",IFERROR(VLOOKUP($AG697,Listas!$C$1:$D$1000,2,0),"No existe"))</f>
        <v/>
      </c>
      <c r="AN697" s="3">
        <f>IF(OR(AH697="",AI697=""),0,NETWORKDAYS.INTL(AH697,AI697,1,Listas!$A$2:$A$19)-1)</f>
        <v>0</v>
      </c>
      <c r="AO697" s="16" t="str">
        <f>IF(OR(AM697="",AM697="No existe"),"No",IF(AN697&gt;=VLOOKUP(AM697,Tabla!$C$5:$I$23,7,0),"Si","No"))</f>
        <v>No</v>
      </c>
      <c r="AP697" s="3">
        <f>IF(OR(AM697="",AM697="No existe"),0,IF(AN697=0,0,IF(AN697&gt;=VLOOKUP(AM697,Tabla!$C$5:$I$23,7,0),AN697-VLOOKUP(AM697,Tabla!$C$5:$I$23,7,0),0)+1))</f>
        <v>0</v>
      </c>
      <c r="AQ697" s="4">
        <f t="shared" si="91"/>
        <v>0</v>
      </c>
      <c r="AR697" s="4">
        <f t="shared" si="92"/>
        <v>0</v>
      </c>
      <c r="AS697" s="4">
        <f t="shared" si="93"/>
        <v>0</v>
      </c>
      <c r="AT697" s="4">
        <f t="shared" si="94"/>
        <v>0</v>
      </c>
      <c r="AU697" s="4">
        <f t="shared" si="95"/>
        <v>0</v>
      </c>
      <c r="AV697" s="4">
        <f t="shared" si="96"/>
        <v>0</v>
      </c>
      <c r="AW697" s="4"/>
      <c r="AX697" s="4"/>
      <c r="AY697" s="4">
        <f t="shared" si="97"/>
        <v>0</v>
      </c>
      <c r="AZ697" s="5">
        <v>37080</v>
      </c>
      <c r="BA697" s="6">
        <f t="shared" si="98"/>
        <v>0</v>
      </c>
      <c r="BB697" s="3">
        <f>IF(OR(AM697="",AM697="No existe"),0,IF(AP697&lt;=VLOOKUP(AM697,Tabla!$C$5:$I$23,2,0),1,2))</f>
        <v>0</v>
      </c>
    </row>
    <row r="698" spans="1:54" ht="15.75" hidden="1">
      <c r="A698" s="13">
        <f t="shared" si="99"/>
        <v>693</v>
      </c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6"/>
      <c r="AC698" s="26"/>
      <c r="AD698" s="26"/>
      <c r="AE698" s="25"/>
      <c r="AF698" s="25"/>
      <c r="AG698" s="25"/>
      <c r="AH698" s="26"/>
      <c r="AI698" s="26"/>
      <c r="AJ698" s="26"/>
      <c r="AK698" s="27"/>
      <c r="AL698" s="27"/>
      <c r="AM698" s="24" t="str">
        <f>IF(AG698="","",IFERROR(VLOOKUP($AG698,Listas!$C$1:$D$1000,2,0),"No existe"))</f>
        <v/>
      </c>
      <c r="AN698" s="3">
        <f>IF(OR(AH698="",AI698=""),0,NETWORKDAYS.INTL(AH698,AI698,1,Listas!$A$2:$A$19)-1)</f>
        <v>0</v>
      </c>
      <c r="AO698" s="16" t="str">
        <f>IF(OR(AM698="",AM698="No existe"),"No",IF(AN698&gt;=VLOOKUP(AM698,Tabla!$C$5:$I$23,7,0),"Si","No"))</f>
        <v>No</v>
      </c>
      <c r="AP698" s="3">
        <f>IF(OR(AM698="",AM698="No existe"),0,IF(AN698=0,0,IF(AN698&gt;=VLOOKUP(AM698,Tabla!$C$5:$I$23,7,0),AN698-VLOOKUP(AM698,Tabla!$C$5:$I$23,7,0),0)+1))</f>
        <v>0</v>
      </c>
      <c r="AQ698" s="4">
        <f t="shared" si="91"/>
        <v>0</v>
      </c>
      <c r="AR698" s="4">
        <f t="shared" si="92"/>
        <v>0</v>
      </c>
      <c r="AS698" s="4">
        <f t="shared" si="93"/>
        <v>0</v>
      </c>
      <c r="AT698" s="4">
        <f t="shared" si="94"/>
        <v>0</v>
      </c>
      <c r="AU698" s="4">
        <f t="shared" si="95"/>
        <v>0</v>
      </c>
      <c r="AV698" s="4">
        <f t="shared" si="96"/>
        <v>0</v>
      </c>
      <c r="AW698" s="4"/>
      <c r="AX698" s="4"/>
      <c r="AY698" s="4">
        <f t="shared" si="97"/>
        <v>0</v>
      </c>
      <c r="AZ698" s="5">
        <v>37080</v>
      </c>
      <c r="BA698" s="6">
        <f t="shared" si="98"/>
        <v>0</v>
      </c>
      <c r="BB698" s="3">
        <f>IF(OR(AM698="",AM698="No existe"),0,IF(AP698&lt;=VLOOKUP(AM698,Tabla!$C$5:$I$23,2,0),1,2))</f>
        <v>0</v>
      </c>
    </row>
    <row r="699" spans="1:54" ht="15.75" hidden="1">
      <c r="A699" s="13">
        <f t="shared" si="99"/>
        <v>694</v>
      </c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6"/>
      <c r="AC699" s="26"/>
      <c r="AD699" s="26"/>
      <c r="AE699" s="25"/>
      <c r="AF699" s="25"/>
      <c r="AG699" s="25"/>
      <c r="AH699" s="26"/>
      <c r="AI699" s="26"/>
      <c r="AJ699" s="26"/>
      <c r="AK699" s="27"/>
      <c r="AL699" s="27"/>
      <c r="AM699" s="24" t="str">
        <f>IF(AG699="","",IFERROR(VLOOKUP($AG699,Listas!$C$1:$D$1000,2,0),"No existe"))</f>
        <v/>
      </c>
      <c r="AN699" s="3">
        <f>IF(OR(AH699="",AI699=""),0,NETWORKDAYS.INTL(AH699,AI699,1,Listas!$A$2:$A$19)-1)</f>
        <v>0</v>
      </c>
      <c r="AO699" s="16" t="str">
        <f>IF(OR(AM699="",AM699="No existe"),"No",IF(AN699&gt;=VLOOKUP(AM699,Tabla!$C$5:$I$23,7,0),"Si","No"))</f>
        <v>No</v>
      </c>
      <c r="AP699" s="3">
        <f>IF(OR(AM699="",AM699="No existe"),0,IF(AN699=0,0,IF(AN699&gt;=VLOOKUP(AM699,Tabla!$C$5:$I$23,7,0),AN699-VLOOKUP(AM699,Tabla!$C$5:$I$23,7,0),0)+1))</f>
        <v>0</v>
      </c>
      <c r="AQ699" s="4">
        <f t="shared" si="91"/>
        <v>0</v>
      </c>
      <c r="AR699" s="4">
        <f t="shared" si="92"/>
        <v>0</v>
      </c>
      <c r="AS699" s="4">
        <f t="shared" si="93"/>
        <v>0</v>
      </c>
      <c r="AT699" s="4">
        <f t="shared" si="94"/>
        <v>0</v>
      </c>
      <c r="AU699" s="4">
        <f t="shared" si="95"/>
        <v>0</v>
      </c>
      <c r="AV699" s="4">
        <f t="shared" si="96"/>
        <v>0</v>
      </c>
      <c r="AW699" s="4"/>
      <c r="AX699" s="4"/>
      <c r="AY699" s="4">
        <f t="shared" si="97"/>
        <v>0</v>
      </c>
      <c r="AZ699" s="5">
        <v>37080</v>
      </c>
      <c r="BA699" s="6">
        <f t="shared" si="98"/>
        <v>0</v>
      </c>
      <c r="BB699" s="3">
        <f>IF(OR(AM699="",AM699="No existe"),0,IF(AP699&lt;=VLOOKUP(AM699,Tabla!$C$5:$I$23,2,0),1,2))</f>
        <v>0</v>
      </c>
    </row>
    <row r="700" spans="1:54" ht="15.75" hidden="1">
      <c r="A700" s="13">
        <f t="shared" si="99"/>
        <v>695</v>
      </c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6"/>
      <c r="AC700" s="26"/>
      <c r="AD700" s="26"/>
      <c r="AE700" s="25"/>
      <c r="AF700" s="25"/>
      <c r="AG700" s="25"/>
      <c r="AH700" s="26"/>
      <c r="AI700" s="26"/>
      <c r="AJ700" s="26"/>
      <c r="AK700" s="27"/>
      <c r="AL700" s="27"/>
      <c r="AM700" s="24" t="str">
        <f>IF(AG700="","",IFERROR(VLOOKUP($AG700,Listas!$C$1:$D$1000,2,0),"No existe"))</f>
        <v/>
      </c>
      <c r="AN700" s="3">
        <f>IF(OR(AH700="",AI700=""),0,NETWORKDAYS.INTL(AH700,AI700,1,Listas!$A$2:$A$19)-1)</f>
        <v>0</v>
      </c>
      <c r="AO700" s="16" t="str">
        <f>IF(OR(AM700="",AM700="No existe"),"No",IF(AN700&gt;=VLOOKUP(AM700,Tabla!$C$5:$I$23,7,0),"Si","No"))</f>
        <v>No</v>
      </c>
      <c r="AP700" s="3">
        <f>IF(OR(AM700="",AM700="No existe"),0,IF(AN700=0,0,IF(AN700&gt;=VLOOKUP(AM700,Tabla!$C$5:$I$23,7,0),AN700-VLOOKUP(AM700,Tabla!$C$5:$I$23,7,0),0)+1))</f>
        <v>0</v>
      </c>
      <c r="AQ700" s="4">
        <f t="shared" si="91"/>
        <v>0</v>
      </c>
      <c r="AR700" s="4">
        <f t="shared" si="92"/>
        <v>0</v>
      </c>
      <c r="AS700" s="4">
        <f t="shared" si="93"/>
        <v>0</v>
      </c>
      <c r="AT700" s="4">
        <f t="shared" si="94"/>
        <v>0</v>
      </c>
      <c r="AU700" s="4">
        <f t="shared" si="95"/>
        <v>0</v>
      </c>
      <c r="AV700" s="4">
        <f t="shared" si="96"/>
        <v>0</v>
      </c>
      <c r="AW700" s="4"/>
      <c r="AX700" s="4"/>
      <c r="AY700" s="4">
        <f t="shared" si="97"/>
        <v>0</v>
      </c>
      <c r="AZ700" s="5">
        <v>37080</v>
      </c>
      <c r="BA700" s="6">
        <f t="shared" si="98"/>
        <v>0</v>
      </c>
      <c r="BB700" s="3">
        <f>IF(OR(AM700="",AM700="No existe"),0,IF(AP700&lt;=VLOOKUP(AM700,Tabla!$C$5:$I$23,2,0),1,2))</f>
        <v>0</v>
      </c>
    </row>
    <row r="701" spans="1:54" ht="15.75" hidden="1">
      <c r="A701" s="13">
        <f t="shared" si="99"/>
        <v>696</v>
      </c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6"/>
      <c r="AC701" s="26"/>
      <c r="AD701" s="26"/>
      <c r="AE701" s="25"/>
      <c r="AF701" s="25"/>
      <c r="AG701" s="25"/>
      <c r="AH701" s="26"/>
      <c r="AI701" s="26"/>
      <c r="AJ701" s="26"/>
      <c r="AK701" s="27"/>
      <c r="AL701" s="27"/>
      <c r="AM701" s="24" t="str">
        <f>IF(AG701="","",IFERROR(VLOOKUP($AG701,Listas!$C$1:$D$1000,2,0),"No existe"))</f>
        <v/>
      </c>
      <c r="AN701" s="3">
        <f>IF(OR(AH701="",AI701=""),0,NETWORKDAYS.INTL(AH701,AI701,1,Listas!$A$2:$A$19)-1)</f>
        <v>0</v>
      </c>
      <c r="AO701" s="16" t="str">
        <f>IF(OR(AM701="",AM701="No existe"),"No",IF(AN701&gt;=VLOOKUP(AM701,Tabla!$C$5:$I$23,7,0),"Si","No"))</f>
        <v>No</v>
      </c>
      <c r="AP701" s="3">
        <f>IF(OR(AM701="",AM701="No existe"),0,IF(AN701=0,0,IF(AN701&gt;=VLOOKUP(AM701,Tabla!$C$5:$I$23,7,0),AN701-VLOOKUP(AM701,Tabla!$C$5:$I$23,7,0),0)+1))</f>
        <v>0</v>
      </c>
      <c r="AQ701" s="4">
        <f t="shared" si="91"/>
        <v>0</v>
      </c>
      <c r="AR701" s="4">
        <f t="shared" si="92"/>
        <v>0</v>
      </c>
      <c r="AS701" s="4">
        <f t="shared" si="93"/>
        <v>0</v>
      </c>
      <c r="AT701" s="4">
        <f t="shared" si="94"/>
        <v>0</v>
      </c>
      <c r="AU701" s="4">
        <f t="shared" si="95"/>
        <v>0</v>
      </c>
      <c r="AV701" s="4">
        <f t="shared" si="96"/>
        <v>0</v>
      </c>
      <c r="AW701" s="4"/>
      <c r="AX701" s="4"/>
      <c r="AY701" s="4">
        <f t="shared" si="97"/>
        <v>0</v>
      </c>
      <c r="AZ701" s="5">
        <v>37080</v>
      </c>
      <c r="BA701" s="6">
        <f t="shared" si="98"/>
        <v>0</v>
      </c>
      <c r="BB701" s="3">
        <f>IF(OR(AM701="",AM701="No existe"),0,IF(AP701&lt;=VLOOKUP(AM701,Tabla!$C$5:$I$23,2,0),1,2))</f>
        <v>0</v>
      </c>
    </row>
    <row r="702" spans="1:54" ht="15.75" hidden="1">
      <c r="A702" s="13">
        <f t="shared" si="99"/>
        <v>697</v>
      </c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6"/>
      <c r="AC702" s="26"/>
      <c r="AD702" s="26"/>
      <c r="AE702" s="25"/>
      <c r="AF702" s="25"/>
      <c r="AG702" s="25"/>
      <c r="AH702" s="26"/>
      <c r="AI702" s="26"/>
      <c r="AJ702" s="26"/>
      <c r="AK702" s="27"/>
      <c r="AL702" s="27"/>
      <c r="AM702" s="24" t="str">
        <f>IF(AG702="","",IFERROR(VLOOKUP($AG702,Listas!$C$1:$D$1000,2,0),"No existe"))</f>
        <v/>
      </c>
      <c r="AN702" s="3">
        <f>IF(OR(AH702="",AI702=""),0,NETWORKDAYS.INTL(AH702,AI702,1,Listas!$A$2:$A$19)-1)</f>
        <v>0</v>
      </c>
      <c r="AO702" s="16" t="str">
        <f>IF(OR(AM702="",AM702="No existe"),"No",IF(AN702&gt;=VLOOKUP(AM702,Tabla!$C$5:$I$23,7,0),"Si","No"))</f>
        <v>No</v>
      </c>
      <c r="AP702" s="3">
        <f>IF(OR(AM702="",AM702="No existe"),0,IF(AN702=0,0,IF(AN702&gt;=VLOOKUP(AM702,Tabla!$C$5:$I$23,7,0),AN702-VLOOKUP(AM702,Tabla!$C$5:$I$23,7,0),0)+1))</f>
        <v>0</v>
      </c>
      <c r="AQ702" s="4">
        <f t="shared" si="91"/>
        <v>0</v>
      </c>
      <c r="AR702" s="4">
        <f t="shared" si="92"/>
        <v>0</v>
      </c>
      <c r="AS702" s="4">
        <f t="shared" si="93"/>
        <v>0</v>
      </c>
      <c r="AT702" s="4">
        <f t="shared" si="94"/>
        <v>0</v>
      </c>
      <c r="AU702" s="4">
        <f t="shared" si="95"/>
        <v>0</v>
      </c>
      <c r="AV702" s="4">
        <f t="shared" si="96"/>
        <v>0</v>
      </c>
      <c r="AW702" s="4"/>
      <c r="AX702" s="4"/>
      <c r="AY702" s="4">
        <f t="shared" si="97"/>
        <v>0</v>
      </c>
      <c r="AZ702" s="5">
        <v>37080</v>
      </c>
      <c r="BA702" s="6">
        <f t="shared" si="98"/>
        <v>0</v>
      </c>
      <c r="BB702" s="3">
        <f>IF(OR(AM702="",AM702="No existe"),0,IF(AP702&lt;=VLOOKUP(AM702,Tabla!$C$5:$I$23,2,0),1,2))</f>
        <v>0</v>
      </c>
    </row>
    <row r="703" spans="1:54" ht="15.75" hidden="1">
      <c r="A703" s="13">
        <f t="shared" si="99"/>
        <v>698</v>
      </c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6"/>
      <c r="AC703" s="26"/>
      <c r="AD703" s="26"/>
      <c r="AE703" s="25"/>
      <c r="AF703" s="25"/>
      <c r="AG703" s="25"/>
      <c r="AH703" s="26"/>
      <c r="AI703" s="26"/>
      <c r="AJ703" s="26"/>
      <c r="AK703" s="27"/>
      <c r="AL703" s="27"/>
      <c r="AM703" s="24" t="str">
        <f>IF(AG703="","",IFERROR(VLOOKUP($AG703,Listas!$C$1:$D$1000,2,0),"No existe"))</f>
        <v/>
      </c>
      <c r="AN703" s="3">
        <f>IF(OR(AH703="",AI703=""),0,NETWORKDAYS.INTL(AH703,AI703,1,Listas!$A$2:$A$19)-1)</f>
        <v>0</v>
      </c>
      <c r="AO703" s="16" t="str">
        <f>IF(OR(AM703="",AM703="No existe"),"No",IF(AN703&gt;=VLOOKUP(AM703,Tabla!$C$5:$I$23,7,0),"Si","No"))</f>
        <v>No</v>
      </c>
      <c r="AP703" s="3">
        <f>IF(OR(AM703="",AM703="No existe"),0,IF(AN703=0,0,IF(AN703&gt;=VLOOKUP(AM703,Tabla!$C$5:$I$23,7,0),AN703-VLOOKUP(AM703,Tabla!$C$5:$I$23,7,0),0)+1))</f>
        <v>0</v>
      </c>
      <c r="AQ703" s="4">
        <f t="shared" si="91"/>
        <v>0</v>
      </c>
      <c r="AR703" s="4">
        <f t="shared" si="92"/>
        <v>0</v>
      </c>
      <c r="AS703" s="4">
        <f t="shared" si="93"/>
        <v>0</v>
      </c>
      <c r="AT703" s="4">
        <f t="shared" si="94"/>
        <v>0</v>
      </c>
      <c r="AU703" s="4">
        <f t="shared" si="95"/>
        <v>0</v>
      </c>
      <c r="AV703" s="4">
        <f t="shared" si="96"/>
        <v>0</v>
      </c>
      <c r="AW703" s="4"/>
      <c r="AX703" s="4"/>
      <c r="AY703" s="4">
        <f t="shared" si="97"/>
        <v>0</v>
      </c>
      <c r="AZ703" s="5">
        <v>37080</v>
      </c>
      <c r="BA703" s="6">
        <f t="shared" si="98"/>
        <v>0</v>
      </c>
      <c r="BB703" s="3">
        <f>IF(OR(AM703="",AM703="No existe"),0,IF(AP703&lt;=VLOOKUP(AM703,Tabla!$C$5:$I$23,2,0),1,2))</f>
        <v>0</v>
      </c>
    </row>
    <row r="704" spans="1:54" ht="15.75" hidden="1">
      <c r="A704" s="13">
        <f t="shared" si="99"/>
        <v>699</v>
      </c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6"/>
      <c r="AC704" s="26"/>
      <c r="AD704" s="26"/>
      <c r="AE704" s="25"/>
      <c r="AF704" s="25"/>
      <c r="AG704" s="25"/>
      <c r="AH704" s="26"/>
      <c r="AI704" s="26"/>
      <c r="AJ704" s="26"/>
      <c r="AK704" s="27"/>
      <c r="AL704" s="27"/>
      <c r="AM704" s="24" t="str">
        <f>IF(AG704="","",IFERROR(VLOOKUP($AG704,Listas!$C$1:$D$1000,2,0),"No existe"))</f>
        <v/>
      </c>
      <c r="AN704" s="3">
        <f>IF(OR(AH704="",AI704=""),0,NETWORKDAYS.INTL(AH704,AI704,1,Listas!$A$2:$A$19)-1)</f>
        <v>0</v>
      </c>
      <c r="AO704" s="16" t="str">
        <f>IF(OR(AM704="",AM704="No existe"),"No",IF(AN704&gt;=VLOOKUP(AM704,Tabla!$C$5:$I$23,7,0),"Si","No"))</f>
        <v>No</v>
      </c>
      <c r="AP704" s="3">
        <f>IF(OR(AM704="",AM704="No existe"),0,IF(AN704=0,0,IF(AN704&gt;=VLOOKUP(AM704,Tabla!$C$5:$I$23,7,0),AN704-VLOOKUP(AM704,Tabla!$C$5:$I$23,7,0),0)+1))</f>
        <v>0</v>
      </c>
      <c r="AQ704" s="4">
        <f t="shared" si="91"/>
        <v>0</v>
      </c>
      <c r="AR704" s="4">
        <f t="shared" si="92"/>
        <v>0</v>
      </c>
      <c r="AS704" s="4">
        <f t="shared" si="93"/>
        <v>0</v>
      </c>
      <c r="AT704" s="4">
        <f t="shared" si="94"/>
        <v>0</v>
      </c>
      <c r="AU704" s="4">
        <f t="shared" si="95"/>
        <v>0</v>
      </c>
      <c r="AV704" s="4">
        <f t="shared" si="96"/>
        <v>0</v>
      </c>
      <c r="AW704" s="4"/>
      <c r="AX704" s="4"/>
      <c r="AY704" s="4">
        <f t="shared" si="97"/>
        <v>0</v>
      </c>
      <c r="AZ704" s="5">
        <v>37080</v>
      </c>
      <c r="BA704" s="6">
        <f t="shared" si="98"/>
        <v>0</v>
      </c>
      <c r="BB704" s="3">
        <f>IF(OR(AM704="",AM704="No existe"),0,IF(AP704&lt;=VLOOKUP(AM704,Tabla!$C$5:$I$23,2,0),1,2))</f>
        <v>0</v>
      </c>
    </row>
    <row r="705" spans="1:54" ht="15.75" hidden="1">
      <c r="A705" s="13">
        <f t="shared" si="99"/>
        <v>700</v>
      </c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6"/>
      <c r="AC705" s="26"/>
      <c r="AD705" s="26"/>
      <c r="AE705" s="25"/>
      <c r="AF705" s="25"/>
      <c r="AG705" s="25"/>
      <c r="AH705" s="26"/>
      <c r="AI705" s="26"/>
      <c r="AJ705" s="26"/>
      <c r="AK705" s="27"/>
      <c r="AL705" s="27"/>
      <c r="AM705" s="24" t="str">
        <f>IF(AG705="","",IFERROR(VLOOKUP($AG705,Listas!$C$1:$D$1000,2,0),"No existe"))</f>
        <v/>
      </c>
      <c r="AN705" s="3">
        <f>IF(OR(AH705="",AI705=""),0,NETWORKDAYS.INTL(AH705,AI705,1,Listas!$A$2:$A$19)-1)</f>
        <v>0</v>
      </c>
      <c r="AO705" s="16" t="str">
        <f>IF(OR(AM705="",AM705="No existe"),"No",IF(AN705&gt;=VLOOKUP(AM705,Tabla!$C$5:$I$23,7,0),"Si","No"))</f>
        <v>No</v>
      </c>
      <c r="AP705" s="3">
        <f>IF(OR(AM705="",AM705="No existe"),0,IF(AN705=0,0,IF(AN705&gt;=VLOOKUP(AM705,Tabla!$C$5:$I$23,7,0),AN705-VLOOKUP(AM705,Tabla!$C$5:$I$23,7,0),0)+1))</f>
        <v>0</v>
      </c>
      <c r="AQ705" s="4">
        <f t="shared" si="91"/>
        <v>0</v>
      </c>
      <c r="AR705" s="4">
        <f t="shared" si="92"/>
        <v>0</v>
      </c>
      <c r="AS705" s="4">
        <f t="shared" si="93"/>
        <v>0</v>
      </c>
      <c r="AT705" s="4">
        <f t="shared" si="94"/>
        <v>0</v>
      </c>
      <c r="AU705" s="4">
        <f t="shared" si="95"/>
        <v>0</v>
      </c>
      <c r="AV705" s="4">
        <f t="shared" si="96"/>
        <v>0</v>
      </c>
      <c r="AW705" s="4"/>
      <c r="AX705" s="4"/>
      <c r="AY705" s="4">
        <f t="shared" si="97"/>
        <v>0</v>
      </c>
      <c r="AZ705" s="5">
        <v>37080</v>
      </c>
      <c r="BA705" s="6">
        <f t="shared" si="98"/>
        <v>0</v>
      </c>
      <c r="BB705" s="3">
        <f>IF(OR(AM705="",AM705="No existe"),0,IF(AP705&lt;=VLOOKUP(AM705,Tabla!$C$5:$I$23,2,0),1,2))</f>
        <v>0</v>
      </c>
    </row>
    <row r="706" spans="1:54" ht="15.75" hidden="1">
      <c r="A706" s="13">
        <f t="shared" si="99"/>
        <v>701</v>
      </c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6"/>
      <c r="AC706" s="26"/>
      <c r="AD706" s="26"/>
      <c r="AE706" s="25"/>
      <c r="AF706" s="25"/>
      <c r="AG706" s="25"/>
      <c r="AH706" s="26"/>
      <c r="AI706" s="26"/>
      <c r="AJ706" s="26"/>
      <c r="AK706" s="27"/>
      <c r="AL706" s="27"/>
      <c r="AM706" s="24" t="str">
        <f>IF(AG706="","",IFERROR(VLOOKUP($AG706,Listas!$C$1:$D$1000,2,0),"No existe"))</f>
        <v/>
      </c>
      <c r="AN706" s="3">
        <f>IF(OR(AH706="",AI706=""),0,NETWORKDAYS.INTL(AH706,AI706,1,Listas!$A$2:$A$19)-1)</f>
        <v>0</v>
      </c>
      <c r="AO706" s="16" t="str">
        <f>IF(OR(AM706="",AM706="No existe"),"No",IF(AN706&gt;=VLOOKUP(AM706,Tabla!$C$5:$I$23,7,0),"Si","No"))</f>
        <v>No</v>
      </c>
      <c r="AP706" s="3">
        <f>IF(OR(AM706="",AM706="No existe"),0,IF(AN706=0,0,IF(AN706&gt;=VLOOKUP(AM706,Tabla!$C$5:$I$23,7,0),AN706-VLOOKUP(AM706,Tabla!$C$5:$I$23,7,0),0)+1))</f>
        <v>0</v>
      </c>
      <c r="AQ706" s="4">
        <f t="shared" si="91"/>
        <v>0</v>
      </c>
      <c r="AR706" s="4">
        <f t="shared" si="92"/>
        <v>0</v>
      </c>
      <c r="AS706" s="4">
        <f t="shared" si="93"/>
        <v>0</v>
      </c>
      <c r="AT706" s="4">
        <f t="shared" si="94"/>
        <v>0</v>
      </c>
      <c r="AU706" s="4">
        <f t="shared" si="95"/>
        <v>0</v>
      </c>
      <c r="AV706" s="4">
        <f t="shared" si="96"/>
        <v>0</v>
      </c>
      <c r="AW706" s="4"/>
      <c r="AX706" s="4"/>
      <c r="AY706" s="4">
        <f t="shared" si="97"/>
        <v>0</v>
      </c>
      <c r="AZ706" s="5">
        <v>37080</v>
      </c>
      <c r="BA706" s="6">
        <f t="shared" si="98"/>
        <v>0</v>
      </c>
      <c r="BB706" s="3">
        <f>IF(OR(AM706="",AM706="No existe"),0,IF(AP706&lt;=VLOOKUP(AM706,Tabla!$C$5:$I$23,2,0),1,2))</f>
        <v>0</v>
      </c>
    </row>
    <row r="707" spans="1:54" ht="15.75" hidden="1">
      <c r="A707" s="13">
        <f t="shared" si="99"/>
        <v>702</v>
      </c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6"/>
      <c r="AC707" s="26"/>
      <c r="AD707" s="26"/>
      <c r="AE707" s="25"/>
      <c r="AF707" s="25"/>
      <c r="AG707" s="25"/>
      <c r="AH707" s="26"/>
      <c r="AI707" s="26"/>
      <c r="AJ707" s="26"/>
      <c r="AK707" s="27"/>
      <c r="AL707" s="27"/>
      <c r="AM707" s="24" t="str">
        <f>IF(AG707="","",IFERROR(VLOOKUP($AG707,Listas!$C$1:$D$1000,2,0),"No existe"))</f>
        <v/>
      </c>
      <c r="AN707" s="3">
        <f>IF(OR(AH707="",AI707=""),0,NETWORKDAYS.INTL(AH707,AI707,1,Listas!$A$2:$A$19)-1)</f>
        <v>0</v>
      </c>
      <c r="AO707" s="16" t="str">
        <f>IF(OR(AM707="",AM707="No existe"),"No",IF(AN707&gt;=VLOOKUP(AM707,Tabla!$C$5:$I$23,7,0),"Si","No"))</f>
        <v>No</v>
      </c>
      <c r="AP707" s="3">
        <f>IF(OR(AM707="",AM707="No existe"),0,IF(AN707=0,0,IF(AN707&gt;=VLOOKUP(AM707,Tabla!$C$5:$I$23,7,0),AN707-VLOOKUP(AM707,Tabla!$C$5:$I$23,7,0),0)+1))</f>
        <v>0</v>
      </c>
      <c r="AQ707" s="4">
        <f t="shared" si="91"/>
        <v>0</v>
      </c>
      <c r="AR707" s="4">
        <f t="shared" si="92"/>
        <v>0</v>
      </c>
      <c r="AS707" s="4">
        <f t="shared" si="93"/>
        <v>0</v>
      </c>
      <c r="AT707" s="4">
        <f t="shared" si="94"/>
        <v>0</v>
      </c>
      <c r="AU707" s="4">
        <f t="shared" si="95"/>
        <v>0</v>
      </c>
      <c r="AV707" s="4">
        <f t="shared" si="96"/>
        <v>0</v>
      </c>
      <c r="AW707" s="4"/>
      <c r="AX707" s="4"/>
      <c r="AY707" s="4">
        <f t="shared" si="97"/>
        <v>0</v>
      </c>
      <c r="AZ707" s="5">
        <v>37080</v>
      </c>
      <c r="BA707" s="6">
        <f t="shared" si="98"/>
        <v>0</v>
      </c>
      <c r="BB707" s="3">
        <f>IF(OR(AM707="",AM707="No existe"),0,IF(AP707&lt;=VLOOKUP(AM707,Tabla!$C$5:$I$23,2,0),1,2))</f>
        <v>0</v>
      </c>
    </row>
    <row r="708" spans="1:54" ht="15.75" hidden="1">
      <c r="A708" s="13">
        <f t="shared" si="99"/>
        <v>703</v>
      </c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6"/>
      <c r="AC708" s="26"/>
      <c r="AD708" s="26"/>
      <c r="AE708" s="25"/>
      <c r="AF708" s="25"/>
      <c r="AG708" s="25"/>
      <c r="AH708" s="26"/>
      <c r="AI708" s="26"/>
      <c r="AJ708" s="26"/>
      <c r="AK708" s="27"/>
      <c r="AL708" s="27"/>
      <c r="AM708" s="24" t="str">
        <f>IF(AG708="","",IFERROR(VLOOKUP($AG708,Listas!$C$1:$D$1000,2,0),"No existe"))</f>
        <v/>
      </c>
      <c r="AN708" s="3">
        <f>IF(OR(AH708="",AI708=""),0,NETWORKDAYS.INTL(AH708,AI708,1,Listas!$A$2:$A$19)-1)</f>
        <v>0</v>
      </c>
      <c r="AO708" s="16" t="str">
        <f>IF(OR(AM708="",AM708="No existe"),"No",IF(AN708&gt;=VLOOKUP(AM708,Tabla!$C$5:$I$23,7,0),"Si","No"))</f>
        <v>No</v>
      </c>
      <c r="AP708" s="3">
        <f>IF(OR(AM708="",AM708="No existe"),0,IF(AN708=0,0,IF(AN708&gt;=VLOOKUP(AM708,Tabla!$C$5:$I$23,7,0),AN708-VLOOKUP(AM708,Tabla!$C$5:$I$23,7,0),0)+1))</f>
        <v>0</v>
      </c>
      <c r="AQ708" s="4">
        <f t="shared" si="91"/>
        <v>0</v>
      </c>
      <c r="AR708" s="4">
        <f t="shared" si="92"/>
        <v>0</v>
      </c>
      <c r="AS708" s="4">
        <f t="shared" si="93"/>
        <v>0</v>
      </c>
      <c r="AT708" s="4">
        <f t="shared" si="94"/>
        <v>0</v>
      </c>
      <c r="AU708" s="4">
        <f t="shared" si="95"/>
        <v>0</v>
      </c>
      <c r="AV708" s="4">
        <f t="shared" si="96"/>
        <v>0</v>
      </c>
      <c r="AW708" s="4"/>
      <c r="AX708" s="4"/>
      <c r="AY708" s="4">
        <f t="shared" si="97"/>
        <v>0</v>
      </c>
      <c r="AZ708" s="5">
        <v>37080</v>
      </c>
      <c r="BA708" s="6">
        <f t="shared" si="98"/>
        <v>0</v>
      </c>
      <c r="BB708" s="3">
        <f>IF(OR(AM708="",AM708="No existe"),0,IF(AP708&lt;=VLOOKUP(AM708,Tabla!$C$5:$I$23,2,0),1,2))</f>
        <v>0</v>
      </c>
    </row>
    <row r="709" spans="1:54" ht="15.75" hidden="1">
      <c r="A709" s="13">
        <f t="shared" si="99"/>
        <v>704</v>
      </c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6"/>
      <c r="AC709" s="26"/>
      <c r="AD709" s="26"/>
      <c r="AE709" s="25"/>
      <c r="AF709" s="25"/>
      <c r="AG709" s="25"/>
      <c r="AH709" s="26"/>
      <c r="AI709" s="26"/>
      <c r="AJ709" s="26"/>
      <c r="AK709" s="27"/>
      <c r="AL709" s="27"/>
      <c r="AM709" s="24" t="str">
        <f>IF(AG709="","",IFERROR(VLOOKUP($AG709,Listas!$C$1:$D$1000,2,0),"No existe"))</f>
        <v/>
      </c>
      <c r="AN709" s="3">
        <f>IF(OR(AH709="",AI709=""),0,NETWORKDAYS.INTL(AH709,AI709,1,Listas!$A$2:$A$19)-1)</f>
        <v>0</v>
      </c>
      <c r="AO709" s="16" t="str">
        <f>IF(OR(AM709="",AM709="No existe"),"No",IF(AN709&gt;=VLOOKUP(AM709,Tabla!$C$5:$I$23,7,0),"Si","No"))</f>
        <v>No</v>
      </c>
      <c r="AP709" s="3">
        <f>IF(OR(AM709="",AM709="No existe"),0,IF(AN709=0,0,IF(AN709&gt;=VLOOKUP(AM709,Tabla!$C$5:$I$23,7,0),AN709-VLOOKUP(AM709,Tabla!$C$5:$I$23,7,0),0)+1))</f>
        <v>0</v>
      </c>
      <c r="AQ709" s="4">
        <f t="shared" si="91"/>
        <v>0</v>
      </c>
      <c r="AR709" s="4">
        <f t="shared" si="92"/>
        <v>0</v>
      </c>
      <c r="AS709" s="4">
        <f t="shared" si="93"/>
        <v>0</v>
      </c>
      <c r="AT709" s="4">
        <f t="shared" si="94"/>
        <v>0</v>
      </c>
      <c r="AU709" s="4">
        <f t="shared" si="95"/>
        <v>0</v>
      </c>
      <c r="AV709" s="4">
        <f t="shared" si="96"/>
        <v>0</v>
      </c>
      <c r="AW709" s="4"/>
      <c r="AX709" s="4"/>
      <c r="AY709" s="4">
        <f t="shared" si="97"/>
        <v>0</v>
      </c>
      <c r="AZ709" s="5">
        <v>37080</v>
      </c>
      <c r="BA709" s="6">
        <f t="shared" si="98"/>
        <v>0</v>
      </c>
      <c r="BB709" s="3">
        <f>IF(OR(AM709="",AM709="No existe"),0,IF(AP709&lt;=VLOOKUP(AM709,Tabla!$C$5:$I$23,2,0),1,2))</f>
        <v>0</v>
      </c>
    </row>
    <row r="710" spans="1:54" ht="15.75" hidden="1">
      <c r="A710" s="13">
        <f t="shared" si="99"/>
        <v>705</v>
      </c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6"/>
      <c r="AC710" s="26"/>
      <c r="AD710" s="26"/>
      <c r="AE710" s="25"/>
      <c r="AF710" s="25"/>
      <c r="AG710" s="25"/>
      <c r="AH710" s="26"/>
      <c r="AI710" s="26"/>
      <c r="AJ710" s="26"/>
      <c r="AK710" s="27"/>
      <c r="AL710" s="27"/>
      <c r="AM710" s="24" t="str">
        <f>IF(AG710="","",IFERROR(VLOOKUP($AG710,Listas!$C$1:$D$1000,2,0),"No existe"))</f>
        <v/>
      </c>
      <c r="AN710" s="3">
        <f>IF(OR(AH710="",AI710=""),0,NETWORKDAYS.INTL(AH710,AI710,1,Listas!$A$2:$A$19)-1)</f>
        <v>0</v>
      </c>
      <c r="AO710" s="16" t="str">
        <f>IF(OR(AM710="",AM710="No existe"),"No",IF(AN710&gt;=VLOOKUP(AM710,Tabla!$C$5:$I$23,7,0),"Si","No"))</f>
        <v>No</v>
      </c>
      <c r="AP710" s="3">
        <f>IF(OR(AM710="",AM710="No existe"),0,IF(AN710=0,0,IF(AN710&gt;=VLOOKUP(AM710,Tabla!$C$5:$I$23,7,0),AN710-VLOOKUP(AM710,Tabla!$C$5:$I$23,7,0),0)+1))</f>
        <v>0</v>
      </c>
      <c r="AQ710" s="4">
        <f t="shared" si="91"/>
        <v>0</v>
      </c>
      <c r="AR710" s="4">
        <f t="shared" si="92"/>
        <v>0</v>
      </c>
      <c r="AS710" s="4">
        <f t="shared" si="93"/>
        <v>0</v>
      </c>
      <c r="AT710" s="4">
        <f t="shared" si="94"/>
        <v>0</v>
      </c>
      <c r="AU710" s="4">
        <f t="shared" si="95"/>
        <v>0</v>
      </c>
      <c r="AV710" s="4">
        <f t="shared" si="96"/>
        <v>0</v>
      </c>
      <c r="AW710" s="4"/>
      <c r="AX710" s="4"/>
      <c r="AY710" s="4">
        <f t="shared" si="97"/>
        <v>0</v>
      </c>
      <c r="AZ710" s="5">
        <v>37080</v>
      </c>
      <c r="BA710" s="6">
        <f t="shared" si="98"/>
        <v>0</v>
      </c>
      <c r="BB710" s="3">
        <f>IF(OR(AM710="",AM710="No existe"),0,IF(AP710&lt;=VLOOKUP(AM710,Tabla!$C$5:$I$23,2,0),1,2))</f>
        <v>0</v>
      </c>
    </row>
    <row r="711" spans="1:54" ht="15.75" hidden="1">
      <c r="A711" s="13">
        <f t="shared" si="99"/>
        <v>706</v>
      </c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6"/>
      <c r="AC711" s="26"/>
      <c r="AD711" s="26"/>
      <c r="AE711" s="25"/>
      <c r="AF711" s="25"/>
      <c r="AG711" s="25"/>
      <c r="AH711" s="26"/>
      <c r="AI711" s="26"/>
      <c r="AJ711" s="26"/>
      <c r="AK711" s="27"/>
      <c r="AL711" s="27"/>
      <c r="AM711" s="24" t="str">
        <f>IF(AG711="","",IFERROR(VLOOKUP($AG711,Listas!$C$1:$D$1000,2,0),"No existe"))</f>
        <v/>
      </c>
      <c r="AN711" s="3">
        <f>IF(OR(AH711="",AI711=""),0,NETWORKDAYS.INTL(AH711,AI711,1,Listas!$A$2:$A$19)-1)</f>
        <v>0</v>
      </c>
      <c r="AO711" s="16" t="str">
        <f>IF(OR(AM711="",AM711="No existe"),"No",IF(AN711&gt;=VLOOKUP(AM711,Tabla!$C$5:$I$23,7,0),"Si","No"))</f>
        <v>No</v>
      </c>
      <c r="AP711" s="3">
        <f>IF(OR(AM711="",AM711="No existe"),0,IF(AN711=0,0,IF(AN711&gt;=VLOOKUP(AM711,Tabla!$C$5:$I$23,7,0),AN711-VLOOKUP(AM711,Tabla!$C$5:$I$23,7,0),0)+1))</f>
        <v>0</v>
      </c>
      <c r="AQ711" s="4">
        <f t="shared" ref="AQ711:AQ774" si="100">IF(AND(AM711="Liquidación del credito",AP711&gt;=1,AP711&lt;2),0.2%,IF(AND(AM711="Liquidación del credito",AP711&gt;=2),0.5%,0))</f>
        <v>0</v>
      </c>
      <c r="AR711" s="4">
        <f t="shared" ref="AR711:AR774" si="101">IF(AND(AM711="Genérica",AP711&gt;=3,AP711&lt;7),2%,IF(AND(AM711="Genérica",AP711&gt;=7),5%,0))</f>
        <v>0</v>
      </c>
      <c r="AS711" s="4">
        <f t="shared" ref="AS711:AS774" si="102">IF(AND(AM711="Sentencia",AP711&gt;=2,AP711&lt;=5),3%,IF(AND(AM711="Sentencia",AP711&gt;=6),6%,0))</f>
        <v>0</v>
      </c>
      <c r="AT711" s="4">
        <f t="shared" ref="AT711:AT774" si="103">IF(OR(AK711="SI",AK711=""),0,IF(AND(AK711="NO",OR(AG711="EXCEPCIONES DE FONDO O MERITO",AG711="PRESENTACION DE RECURSO DE APELACION CONTRA SENTENCIA",AG711="CONTESTACION DE LA DEMANDA",AG711="PRESENTACION DE EXCEPCIONES PREVIAS"),$AK$4=1),20%,IF(AND(AK711="NO",OR(AG711="EXCEPCIONES DE FONDO O MERITO",AG711="PRESENTACION DE RECURSO DE APELACION CONTRA SENTENCIA",AG711="CONTESTACION DE LA DEMANDA",AG711="PRESENTACION DE EXCEPCIONES PREVIAS"),$AK$4&gt;1),30%,0)))</f>
        <v>0</v>
      </c>
      <c r="AU711" s="4">
        <f t="shared" ref="AU711:AU774" si="104">IF(OR(AK711="SI",AK711=""),0,IF(AND(AK711="NO",(IFERROR(SEARCH("AUDIENCIA",AG711,1),0))&gt;0,$AK$4=1),5%,IF(AND(AK711="NO",(IFERROR(SEARCH("AUDIENCIA",AG711,1),0))&gt;0,$AK$4&gt;1),10%,0)))</f>
        <v>0</v>
      </c>
      <c r="AV711" s="4">
        <f t="shared" ref="AV711:AV774" si="105">IF(OR(AK711="SI",AK711=""),0,IF(AND(AK711="NO",AG711="PRESENTACION DE LA DEMANDA DE RECONVENCION"),2%,0))</f>
        <v>0</v>
      </c>
      <c r="AW711" s="4"/>
      <c r="AX711" s="4"/>
      <c r="AY711" s="4">
        <f t="shared" ref="AY711:AY774" si="106">SUM(AQ711:AX711)</f>
        <v>0</v>
      </c>
      <c r="AZ711" s="5">
        <v>37080</v>
      </c>
      <c r="BA711" s="6">
        <f t="shared" ref="BA711:BA774" si="107">ROUND(AY711*AZ711,0)</f>
        <v>0</v>
      </c>
      <c r="BB711" s="3">
        <f>IF(OR(AM711="",AM711="No existe"),0,IF(AP711&lt;=VLOOKUP(AM711,Tabla!$C$5:$I$23,2,0),1,2))</f>
        <v>0</v>
      </c>
    </row>
    <row r="712" spans="1:54" ht="15.75" hidden="1">
      <c r="A712" s="13">
        <f t="shared" ref="A712:A775" si="108">+A711+1</f>
        <v>707</v>
      </c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6"/>
      <c r="AC712" s="26"/>
      <c r="AD712" s="26"/>
      <c r="AE712" s="25"/>
      <c r="AF712" s="25"/>
      <c r="AG712" s="25"/>
      <c r="AH712" s="26"/>
      <c r="AI712" s="26"/>
      <c r="AJ712" s="26"/>
      <c r="AK712" s="27"/>
      <c r="AL712" s="27"/>
      <c r="AM712" s="24" t="str">
        <f>IF(AG712="","",IFERROR(VLOOKUP($AG712,Listas!$C$1:$D$1000,2,0),"No existe"))</f>
        <v/>
      </c>
      <c r="AN712" s="3">
        <f>IF(OR(AH712="",AI712=""),0,NETWORKDAYS.INTL(AH712,AI712,1,Listas!$A$2:$A$19)-1)</f>
        <v>0</v>
      </c>
      <c r="AO712" s="16" t="str">
        <f>IF(OR(AM712="",AM712="No existe"),"No",IF(AN712&gt;=VLOOKUP(AM712,Tabla!$C$5:$I$23,7,0),"Si","No"))</f>
        <v>No</v>
      </c>
      <c r="AP712" s="3">
        <f>IF(OR(AM712="",AM712="No existe"),0,IF(AN712=0,0,IF(AN712&gt;=VLOOKUP(AM712,Tabla!$C$5:$I$23,7,0),AN712-VLOOKUP(AM712,Tabla!$C$5:$I$23,7,0),0)+1))</f>
        <v>0</v>
      </c>
      <c r="AQ712" s="4">
        <f t="shared" si="100"/>
        <v>0</v>
      </c>
      <c r="AR712" s="4">
        <f t="shared" si="101"/>
        <v>0</v>
      </c>
      <c r="AS712" s="4">
        <f t="shared" si="102"/>
        <v>0</v>
      </c>
      <c r="AT712" s="4">
        <f t="shared" si="103"/>
        <v>0</v>
      </c>
      <c r="AU712" s="4">
        <f t="shared" si="104"/>
        <v>0</v>
      </c>
      <c r="AV712" s="4">
        <f t="shared" si="105"/>
        <v>0</v>
      </c>
      <c r="AW712" s="4"/>
      <c r="AX712" s="4"/>
      <c r="AY712" s="4">
        <f t="shared" si="106"/>
        <v>0</v>
      </c>
      <c r="AZ712" s="5">
        <v>37080</v>
      </c>
      <c r="BA712" s="6">
        <f t="shared" si="107"/>
        <v>0</v>
      </c>
      <c r="BB712" s="3">
        <f>IF(OR(AM712="",AM712="No existe"),0,IF(AP712&lt;=VLOOKUP(AM712,Tabla!$C$5:$I$23,2,0),1,2))</f>
        <v>0</v>
      </c>
    </row>
    <row r="713" spans="1:54" ht="15.75" hidden="1">
      <c r="A713" s="13">
        <f t="shared" si="108"/>
        <v>708</v>
      </c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6"/>
      <c r="AC713" s="26"/>
      <c r="AD713" s="26"/>
      <c r="AE713" s="25"/>
      <c r="AF713" s="25"/>
      <c r="AG713" s="25"/>
      <c r="AH713" s="26"/>
      <c r="AI713" s="26"/>
      <c r="AJ713" s="26"/>
      <c r="AK713" s="27"/>
      <c r="AL713" s="27"/>
      <c r="AM713" s="24" t="str">
        <f>IF(AG713="","",IFERROR(VLOOKUP($AG713,Listas!$C$1:$D$1000,2,0),"No existe"))</f>
        <v/>
      </c>
      <c r="AN713" s="3">
        <f>IF(OR(AH713="",AI713=""),0,NETWORKDAYS.INTL(AH713,AI713,1,Listas!$A$2:$A$19)-1)</f>
        <v>0</v>
      </c>
      <c r="AO713" s="16" t="str">
        <f>IF(OR(AM713="",AM713="No existe"),"No",IF(AN713&gt;=VLOOKUP(AM713,Tabla!$C$5:$I$23,7,0),"Si","No"))</f>
        <v>No</v>
      </c>
      <c r="AP713" s="3">
        <f>IF(OR(AM713="",AM713="No existe"),0,IF(AN713=0,0,IF(AN713&gt;=VLOOKUP(AM713,Tabla!$C$5:$I$23,7,0),AN713-VLOOKUP(AM713,Tabla!$C$5:$I$23,7,0),0)+1))</f>
        <v>0</v>
      </c>
      <c r="AQ713" s="4">
        <f t="shared" si="100"/>
        <v>0</v>
      </c>
      <c r="AR713" s="4">
        <f t="shared" si="101"/>
        <v>0</v>
      </c>
      <c r="AS713" s="4">
        <f t="shared" si="102"/>
        <v>0</v>
      </c>
      <c r="AT713" s="4">
        <f t="shared" si="103"/>
        <v>0</v>
      </c>
      <c r="AU713" s="4">
        <f t="shared" si="104"/>
        <v>0</v>
      </c>
      <c r="AV713" s="4">
        <f t="shared" si="105"/>
        <v>0</v>
      </c>
      <c r="AW713" s="4"/>
      <c r="AX713" s="4"/>
      <c r="AY713" s="4">
        <f t="shared" si="106"/>
        <v>0</v>
      </c>
      <c r="AZ713" s="5">
        <v>37080</v>
      </c>
      <c r="BA713" s="6">
        <f t="shared" si="107"/>
        <v>0</v>
      </c>
      <c r="BB713" s="3">
        <f>IF(OR(AM713="",AM713="No existe"),0,IF(AP713&lt;=VLOOKUP(AM713,Tabla!$C$5:$I$23,2,0),1,2))</f>
        <v>0</v>
      </c>
    </row>
    <row r="714" spans="1:54" ht="15.75" hidden="1">
      <c r="A714" s="13">
        <f t="shared" si="108"/>
        <v>709</v>
      </c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6"/>
      <c r="AC714" s="26"/>
      <c r="AD714" s="26"/>
      <c r="AE714" s="25"/>
      <c r="AF714" s="25"/>
      <c r="AG714" s="25"/>
      <c r="AH714" s="26"/>
      <c r="AI714" s="26"/>
      <c r="AJ714" s="26"/>
      <c r="AK714" s="27"/>
      <c r="AL714" s="27"/>
      <c r="AM714" s="24" t="str">
        <f>IF(AG714="","",IFERROR(VLOOKUP($AG714,Listas!$C$1:$D$1000,2,0),"No existe"))</f>
        <v/>
      </c>
      <c r="AN714" s="3">
        <f>IF(OR(AH714="",AI714=""),0,NETWORKDAYS.INTL(AH714,AI714,1,Listas!$A$2:$A$19)-1)</f>
        <v>0</v>
      </c>
      <c r="AO714" s="16" t="str">
        <f>IF(OR(AM714="",AM714="No existe"),"No",IF(AN714&gt;=VLOOKUP(AM714,Tabla!$C$5:$I$23,7,0),"Si","No"))</f>
        <v>No</v>
      </c>
      <c r="AP714" s="3">
        <f>IF(OR(AM714="",AM714="No existe"),0,IF(AN714=0,0,IF(AN714&gt;=VLOOKUP(AM714,Tabla!$C$5:$I$23,7,0),AN714-VLOOKUP(AM714,Tabla!$C$5:$I$23,7,0),0)+1))</f>
        <v>0</v>
      </c>
      <c r="AQ714" s="4">
        <f t="shared" si="100"/>
        <v>0</v>
      </c>
      <c r="AR714" s="4">
        <f t="shared" si="101"/>
        <v>0</v>
      </c>
      <c r="AS714" s="4">
        <f t="shared" si="102"/>
        <v>0</v>
      </c>
      <c r="AT714" s="4">
        <f t="shared" si="103"/>
        <v>0</v>
      </c>
      <c r="AU714" s="4">
        <f t="shared" si="104"/>
        <v>0</v>
      </c>
      <c r="AV714" s="4">
        <f t="shared" si="105"/>
        <v>0</v>
      </c>
      <c r="AW714" s="4"/>
      <c r="AX714" s="4"/>
      <c r="AY714" s="4">
        <f t="shared" si="106"/>
        <v>0</v>
      </c>
      <c r="AZ714" s="5">
        <v>37080</v>
      </c>
      <c r="BA714" s="6">
        <f t="shared" si="107"/>
        <v>0</v>
      </c>
      <c r="BB714" s="3">
        <f>IF(OR(AM714="",AM714="No existe"),0,IF(AP714&lt;=VLOOKUP(AM714,Tabla!$C$5:$I$23,2,0),1,2))</f>
        <v>0</v>
      </c>
    </row>
    <row r="715" spans="1:54" ht="15.75" hidden="1">
      <c r="A715" s="13">
        <f t="shared" si="108"/>
        <v>710</v>
      </c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6"/>
      <c r="AC715" s="26"/>
      <c r="AD715" s="26"/>
      <c r="AE715" s="25"/>
      <c r="AF715" s="25"/>
      <c r="AG715" s="25"/>
      <c r="AH715" s="26"/>
      <c r="AI715" s="26"/>
      <c r="AJ715" s="26"/>
      <c r="AK715" s="27"/>
      <c r="AL715" s="27"/>
      <c r="AM715" s="24" t="str">
        <f>IF(AG715="","",IFERROR(VLOOKUP($AG715,Listas!$C$1:$D$1000,2,0),"No existe"))</f>
        <v/>
      </c>
      <c r="AN715" s="3">
        <f>IF(OR(AH715="",AI715=""),0,NETWORKDAYS.INTL(AH715,AI715,1,Listas!$A$2:$A$19)-1)</f>
        <v>0</v>
      </c>
      <c r="AO715" s="16" t="str">
        <f>IF(OR(AM715="",AM715="No existe"),"No",IF(AN715&gt;=VLOOKUP(AM715,Tabla!$C$5:$I$23,7,0),"Si","No"))</f>
        <v>No</v>
      </c>
      <c r="AP715" s="3">
        <f>IF(OR(AM715="",AM715="No existe"),0,IF(AN715=0,0,IF(AN715&gt;=VLOOKUP(AM715,Tabla!$C$5:$I$23,7,0),AN715-VLOOKUP(AM715,Tabla!$C$5:$I$23,7,0),0)+1))</f>
        <v>0</v>
      </c>
      <c r="AQ715" s="4">
        <f t="shared" si="100"/>
        <v>0</v>
      </c>
      <c r="AR715" s="4">
        <f t="shared" si="101"/>
        <v>0</v>
      </c>
      <c r="AS715" s="4">
        <f t="shared" si="102"/>
        <v>0</v>
      </c>
      <c r="AT715" s="4">
        <f t="shared" si="103"/>
        <v>0</v>
      </c>
      <c r="AU715" s="4">
        <f t="shared" si="104"/>
        <v>0</v>
      </c>
      <c r="AV715" s="4">
        <f t="shared" si="105"/>
        <v>0</v>
      </c>
      <c r="AW715" s="4"/>
      <c r="AX715" s="4"/>
      <c r="AY715" s="4">
        <f t="shared" si="106"/>
        <v>0</v>
      </c>
      <c r="AZ715" s="5">
        <v>37080</v>
      </c>
      <c r="BA715" s="6">
        <f t="shared" si="107"/>
        <v>0</v>
      </c>
      <c r="BB715" s="3">
        <f>IF(OR(AM715="",AM715="No existe"),0,IF(AP715&lt;=VLOOKUP(AM715,Tabla!$C$5:$I$23,2,0),1,2))</f>
        <v>0</v>
      </c>
    </row>
    <row r="716" spans="1:54" ht="15.75" hidden="1">
      <c r="A716" s="13">
        <f t="shared" si="108"/>
        <v>711</v>
      </c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6"/>
      <c r="AC716" s="26"/>
      <c r="AD716" s="26"/>
      <c r="AE716" s="25"/>
      <c r="AF716" s="25"/>
      <c r="AG716" s="25"/>
      <c r="AH716" s="26"/>
      <c r="AI716" s="26"/>
      <c r="AJ716" s="26"/>
      <c r="AK716" s="27"/>
      <c r="AL716" s="27"/>
      <c r="AM716" s="24" t="str">
        <f>IF(AG716="","",IFERROR(VLOOKUP($AG716,Listas!$C$1:$D$1000,2,0),"No existe"))</f>
        <v/>
      </c>
      <c r="AN716" s="3">
        <f>IF(OR(AH716="",AI716=""),0,NETWORKDAYS.INTL(AH716,AI716,1,Listas!$A$2:$A$19)-1)</f>
        <v>0</v>
      </c>
      <c r="AO716" s="16" t="str">
        <f>IF(OR(AM716="",AM716="No existe"),"No",IF(AN716&gt;=VLOOKUP(AM716,Tabla!$C$5:$I$23,7,0),"Si","No"))</f>
        <v>No</v>
      </c>
      <c r="AP716" s="3">
        <f>IF(OR(AM716="",AM716="No existe"),0,IF(AN716=0,0,IF(AN716&gt;=VLOOKUP(AM716,Tabla!$C$5:$I$23,7,0),AN716-VLOOKUP(AM716,Tabla!$C$5:$I$23,7,0),0)+1))</f>
        <v>0</v>
      </c>
      <c r="AQ716" s="4">
        <f t="shared" si="100"/>
        <v>0</v>
      </c>
      <c r="AR716" s="4">
        <f t="shared" si="101"/>
        <v>0</v>
      </c>
      <c r="AS716" s="4">
        <f t="shared" si="102"/>
        <v>0</v>
      </c>
      <c r="AT716" s="4">
        <f t="shared" si="103"/>
        <v>0</v>
      </c>
      <c r="AU716" s="4">
        <f t="shared" si="104"/>
        <v>0</v>
      </c>
      <c r="AV716" s="4">
        <f t="shared" si="105"/>
        <v>0</v>
      </c>
      <c r="AW716" s="4"/>
      <c r="AX716" s="4"/>
      <c r="AY716" s="4">
        <f t="shared" si="106"/>
        <v>0</v>
      </c>
      <c r="AZ716" s="5">
        <v>37080</v>
      </c>
      <c r="BA716" s="6">
        <f t="shared" si="107"/>
        <v>0</v>
      </c>
      <c r="BB716" s="3">
        <f>IF(OR(AM716="",AM716="No existe"),0,IF(AP716&lt;=VLOOKUP(AM716,Tabla!$C$5:$I$23,2,0),1,2))</f>
        <v>0</v>
      </c>
    </row>
    <row r="717" spans="1:54" ht="15.75" hidden="1">
      <c r="A717" s="13">
        <f t="shared" si="108"/>
        <v>712</v>
      </c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6"/>
      <c r="AC717" s="26"/>
      <c r="AD717" s="26"/>
      <c r="AE717" s="25"/>
      <c r="AF717" s="25"/>
      <c r="AG717" s="25"/>
      <c r="AH717" s="26"/>
      <c r="AI717" s="26"/>
      <c r="AJ717" s="26"/>
      <c r="AK717" s="27"/>
      <c r="AL717" s="27"/>
      <c r="AM717" s="24" t="str">
        <f>IF(AG717="","",IFERROR(VLOOKUP($AG717,Listas!$C$1:$D$1000,2,0),"No existe"))</f>
        <v/>
      </c>
      <c r="AN717" s="3">
        <f>IF(OR(AH717="",AI717=""),0,NETWORKDAYS.INTL(AH717,AI717,1,Listas!$A$2:$A$19)-1)</f>
        <v>0</v>
      </c>
      <c r="AO717" s="16" t="str">
        <f>IF(OR(AM717="",AM717="No existe"),"No",IF(AN717&gt;=VLOOKUP(AM717,Tabla!$C$5:$I$23,7,0),"Si","No"))</f>
        <v>No</v>
      </c>
      <c r="AP717" s="3">
        <f>IF(OR(AM717="",AM717="No existe"),0,IF(AN717=0,0,IF(AN717&gt;=VLOOKUP(AM717,Tabla!$C$5:$I$23,7,0),AN717-VLOOKUP(AM717,Tabla!$C$5:$I$23,7,0),0)+1))</f>
        <v>0</v>
      </c>
      <c r="AQ717" s="4">
        <f t="shared" si="100"/>
        <v>0</v>
      </c>
      <c r="AR717" s="4">
        <f t="shared" si="101"/>
        <v>0</v>
      </c>
      <c r="AS717" s="4">
        <f t="shared" si="102"/>
        <v>0</v>
      </c>
      <c r="AT717" s="4">
        <f t="shared" si="103"/>
        <v>0</v>
      </c>
      <c r="AU717" s="4">
        <f t="shared" si="104"/>
        <v>0</v>
      </c>
      <c r="AV717" s="4">
        <f t="shared" si="105"/>
        <v>0</v>
      </c>
      <c r="AW717" s="4"/>
      <c r="AX717" s="4"/>
      <c r="AY717" s="4">
        <f t="shared" si="106"/>
        <v>0</v>
      </c>
      <c r="AZ717" s="5">
        <v>37080</v>
      </c>
      <c r="BA717" s="6">
        <f t="shared" si="107"/>
        <v>0</v>
      </c>
      <c r="BB717" s="3">
        <f>IF(OR(AM717="",AM717="No existe"),0,IF(AP717&lt;=VLOOKUP(AM717,Tabla!$C$5:$I$23,2,0),1,2))</f>
        <v>0</v>
      </c>
    </row>
    <row r="718" spans="1:54" ht="15.75" hidden="1">
      <c r="A718" s="13">
        <f t="shared" si="108"/>
        <v>713</v>
      </c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6"/>
      <c r="AC718" s="26"/>
      <c r="AD718" s="26"/>
      <c r="AE718" s="25"/>
      <c r="AF718" s="25"/>
      <c r="AG718" s="25"/>
      <c r="AH718" s="26"/>
      <c r="AI718" s="26"/>
      <c r="AJ718" s="26"/>
      <c r="AK718" s="27"/>
      <c r="AL718" s="27"/>
      <c r="AM718" s="24" t="str">
        <f>IF(AG718="","",IFERROR(VLOOKUP($AG718,Listas!$C$1:$D$1000,2,0),"No existe"))</f>
        <v/>
      </c>
      <c r="AN718" s="3">
        <f>IF(OR(AH718="",AI718=""),0,NETWORKDAYS.INTL(AH718,AI718,1,Listas!$A$2:$A$19)-1)</f>
        <v>0</v>
      </c>
      <c r="AO718" s="16" t="str">
        <f>IF(OR(AM718="",AM718="No existe"),"No",IF(AN718&gt;=VLOOKUP(AM718,Tabla!$C$5:$I$23,7,0),"Si","No"))</f>
        <v>No</v>
      </c>
      <c r="AP718" s="3">
        <f>IF(OR(AM718="",AM718="No existe"),0,IF(AN718=0,0,IF(AN718&gt;=VLOOKUP(AM718,Tabla!$C$5:$I$23,7,0),AN718-VLOOKUP(AM718,Tabla!$C$5:$I$23,7,0),0)+1))</f>
        <v>0</v>
      </c>
      <c r="AQ718" s="4">
        <f t="shared" si="100"/>
        <v>0</v>
      </c>
      <c r="AR718" s="4">
        <f t="shared" si="101"/>
        <v>0</v>
      </c>
      <c r="AS718" s="4">
        <f t="shared" si="102"/>
        <v>0</v>
      </c>
      <c r="AT718" s="4">
        <f t="shared" si="103"/>
        <v>0</v>
      </c>
      <c r="AU718" s="4">
        <f t="shared" si="104"/>
        <v>0</v>
      </c>
      <c r="AV718" s="4">
        <f t="shared" si="105"/>
        <v>0</v>
      </c>
      <c r="AW718" s="4"/>
      <c r="AX718" s="4"/>
      <c r="AY718" s="4">
        <f t="shared" si="106"/>
        <v>0</v>
      </c>
      <c r="AZ718" s="5">
        <v>37080</v>
      </c>
      <c r="BA718" s="6">
        <f t="shared" si="107"/>
        <v>0</v>
      </c>
      <c r="BB718" s="3">
        <f>IF(OR(AM718="",AM718="No existe"),0,IF(AP718&lt;=VLOOKUP(AM718,Tabla!$C$5:$I$23,2,0),1,2))</f>
        <v>0</v>
      </c>
    </row>
    <row r="719" spans="1:54" ht="15.75" hidden="1">
      <c r="A719" s="13">
        <f t="shared" si="108"/>
        <v>714</v>
      </c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6"/>
      <c r="AC719" s="26"/>
      <c r="AD719" s="26"/>
      <c r="AE719" s="25"/>
      <c r="AF719" s="25"/>
      <c r="AG719" s="25"/>
      <c r="AH719" s="26"/>
      <c r="AI719" s="26"/>
      <c r="AJ719" s="26"/>
      <c r="AK719" s="27"/>
      <c r="AL719" s="27"/>
      <c r="AM719" s="24" t="str">
        <f>IF(AG719="","",IFERROR(VLOOKUP($AG719,Listas!$C$1:$D$1000,2,0),"No existe"))</f>
        <v/>
      </c>
      <c r="AN719" s="3">
        <f>IF(OR(AH719="",AI719=""),0,NETWORKDAYS.INTL(AH719,AI719,1,Listas!$A$2:$A$19)-1)</f>
        <v>0</v>
      </c>
      <c r="AO719" s="16" t="str">
        <f>IF(OR(AM719="",AM719="No existe"),"No",IF(AN719&gt;=VLOOKUP(AM719,Tabla!$C$5:$I$23,7,0),"Si","No"))</f>
        <v>No</v>
      </c>
      <c r="AP719" s="3">
        <f>IF(OR(AM719="",AM719="No existe"),0,IF(AN719=0,0,IF(AN719&gt;=VLOOKUP(AM719,Tabla!$C$5:$I$23,7,0),AN719-VLOOKUP(AM719,Tabla!$C$5:$I$23,7,0),0)+1))</f>
        <v>0</v>
      </c>
      <c r="AQ719" s="4">
        <f t="shared" si="100"/>
        <v>0</v>
      </c>
      <c r="AR719" s="4">
        <f t="shared" si="101"/>
        <v>0</v>
      </c>
      <c r="AS719" s="4">
        <f t="shared" si="102"/>
        <v>0</v>
      </c>
      <c r="AT719" s="4">
        <f t="shared" si="103"/>
        <v>0</v>
      </c>
      <c r="AU719" s="4">
        <f t="shared" si="104"/>
        <v>0</v>
      </c>
      <c r="AV719" s="4">
        <f t="shared" si="105"/>
        <v>0</v>
      </c>
      <c r="AW719" s="4"/>
      <c r="AX719" s="4"/>
      <c r="AY719" s="4">
        <f t="shared" si="106"/>
        <v>0</v>
      </c>
      <c r="AZ719" s="5">
        <v>37080</v>
      </c>
      <c r="BA719" s="6">
        <f t="shared" si="107"/>
        <v>0</v>
      </c>
      <c r="BB719" s="3">
        <f>IF(OR(AM719="",AM719="No existe"),0,IF(AP719&lt;=VLOOKUP(AM719,Tabla!$C$5:$I$23,2,0),1,2))</f>
        <v>0</v>
      </c>
    </row>
    <row r="720" spans="1:54" ht="15.75" hidden="1">
      <c r="A720" s="13">
        <f t="shared" si="108"/>
        <v>715</v>
      </c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6"/>
      <c r="AC720" s="26"/>
      <c r="AD720" s="26"/>
      <c r="AE720" s="25"/>
      <c r="AF720" s="25"/>
      <c r="AG720" s="25"/>
      <c r="AH720" s="26"/>
      <c r="AI720" s="26"/>
      <c r="AJ720" s="26"/>
      <c r="AK720" s="27"/>
      <c r="AL720" s="27"/>
      <c r="AM720" s="24" t="str">
        <f>IF(AG720="","",IFERROR(VLOOKUP($AG720,Listas!$C$1:$D$1000,2,0),"No existe"))</f>
        <v/>
      </c>
      <c r="AN720" s="3">
        <f>IF(OR(AH720="",AI720=""),0,NETWORKDAYS.INTL(AH720,AI720,1,Listas!$A$2:$A$19)-1)</f>
        <v>0</v>
      </c>
      <c r="AO720" s="16" t="str">
        <f>IF(OR(AM720="",AM720="No existe"),"No",IF(AN720&gt;=VLOOKUP(AM720,Tabla!$C$5:$I$23,7,0),"Si","No"))</f>
        <v>No</v>
      </c>
      <c r="AP720" s="3">
        <f>IF(OR(AM720="",AM720="No existe"),0,IF(AN720=0,0,IF(AN720&gt;=VLOOKUP(AM720,Tabla!$C$5:$I$23,7,0),AN720-VLOOKUP(AM720,Tabla!$C$5:$I$23,7,0),0)+1))</f>
        <v>0</v>
      </c>
      <c r="AQ720" s="4">
        <f t="shared" si="100"/>
        <v>0</v>
      </c>
      <c r="AR720" s="4">
        <f t="shared" si="101"/>
        <v>0</v>
      </c>
      <c r="AS720" s="4">
        <f t="shared" si="102"/>
        <v>0</v>
      </c>
      <c r="AT720" s="4">
        <f t="shared" si="103"/>
        <v>0</v>
      </c>
      <c r="AU720" s="4">
        <f t="shared" si="104"/>
        <v>0</v>
      </c>
      <c r="AV720" s="4">
        <f t="shared" si="105"/>
        <v>0</v>
      </c>
      <c r="AW720" s="4"/>
      <c r="AX720" s="4"/>
      <c r="AY720" s="4">
        <f t="shared" si="106"/>
        <v>0</v>
      </c>
      <c r="AZ720" s="5">
        <v>37080</v>
      </c>
      <c r="BA720" s="6">
        <f t="shared" si="107"/>
        <v>0</v>
      </c>
      <c r="BB720" s="3">
        <f>IF(OR(AM720="",AM720="No existe"),0,IF(AP720&lt;=VLOOKUP(AM720,Tabla!$C$5:$I$23,2,0),1,2))</f>
        <v>0</v>
      </c>
    </row>
    <row r="721" spans="1:54" ht="15.75" hidden="1">
      <c r="A721" s="13">
        <f t="shared" si="108"/>
        <v>716</v>
      </c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6"/>
      <c r="AC721" s="26"/>
      <c r="AD721" s="26"/>
      <c r="AE721" s="25"/>
      <c r="AF721" s="25"/>
      <c r="AG721" s="25"/>
      <c r="AH721" s="26"/>
      <c r="AI721" s="26"/>
      <c r="AJ721" s="26"/>
      <c r="AK721" s="27"/>
      <c r="AL721" s="27"/>
      <c r="AM721" s="24" t="str">
        <f>IF(AG721="","",IFERROR(VLOOKUP($AG721,Listas!$C$1:$D$1000,2,0),"No existe"))</f>
        <v/>
      </c>
      <c r="AN721" s="3">
        <f>IF(OR(AH721="",AI721=""),0,NETWORKDAYS.INTL(AH721,AI721,1,Listas!$A$2:$A$19)-1)</f>
        <v>0</v>
      </c>
      <c r="AO721" s="16" t="str">
        <f>IF(OR(AM721="",AM721="No existe"),"No",IF(AN721&gt;=VLOOKUP(AM721,Tabla!$C$5:$I$23,7,0),"Si","No"))</f>
        <v>No</v>
      </c>
      <c r="AP721" s="3">
        <f>IF(OR(AM721="",AM721="No existe"),0,IF(AN721=0,0,IF(AN721&gt;=VLOOKUP(AM721,Tabla!$C$5:$I$23,7,0),AN721-VLOOKUP(AM721,Tabla!$C$5:$I$23,7,0),0)+1))</f>
        <v>0</v>
      </c>
      <c r="AQ721" s="4">
        <f t="shared" si="100"/>
        <v>0</v>
      </c>
      <c r="AR721" s="4">
        <f t="shared" si="101"/>
        <v>0</v>
      </c>
      <c r="AS721" s="4">
        <f t="shared" si="102"/>
        <v>0</v>
      </c>
      <c r="AT721" s="4">
        <f t="shared" si="103"/>
        <v>0</v>
      </c>
      <c r="AU721" s="4">
        <f t="shared" si="104"/>
        <v>0</v>
      </c>
      <c r="AV721" s="4">
        <f t="shared" si="105"/>
        <v>0</v>
      </c>
      <c r="AW721" s="4"/>
      <c r="AX721" s="4"/>
      <c r="AY721" s="4">
        <f t="shared" si="106"/>
        <v>0</v>
      </c>
      <c r="AZ721" s="5">
        <v>37080</v>
      </c>
      <c r="BA721" s="6">
        <f t="shared" si="107"/>
        <v>0</v>
      </c>
      <c r="BB721" s="3">
        <f>IF(OR(AM721="",AM721="No existe"),0,IF(AP721&lt;=VLOOKUP(AM721,Tabla!$C$5:$I$23,2,0),1,2))</f>
        <v>0</v>
      </c>
    </row>
    <row r="722" spans="1:54" ht="15.75" hidden="1">
      <c r="A722" s="13">
        <f t="shared" si="108"/>
        <v>717</v>
      </c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6"/>
      <c r="AC722" s="26"/>
      <c r="AD722" s="26"/>
      <c r="AE722" s="25"/>
      <c r="AF722" s="25"/>
      <c r="AG722" s="25"/>
      <c r="AH722" s="26"/>
      <c r="AI722" s="26"/>
      <c r="AJ722" s="26"/>
      <c r="AK722" s="27"/>
      <c r="AL722" s="27"/>
      <c r="AM722" s="24" t="str">
        <f>IF(AG722="","",IFERROR(VLOOKUP($AG722,Listas!$C$1:$D$1000,2,0),"No existe"))</f>
        <v/>
      </c>
      <c r="AN722" s="3">
        <f>IF(OR(AH722="",AI722=""),0,NETWORKDAYS.INTL(AH722,AI722,1,Listas!$A$2:$A$19)-1)</f>
        <v>0</v>
      </c>
      <c r="AO722" s="16" t="str">
        <f>IF(OR(AM722="",AM722="No existe"),"No",IF(AN722&gt;=VLOOKUP(AM722,Tabla!$C$5:$I$23,7,0),"Si","No"))</f>
        <v>No</v>
      </c>
      <c r="AP722" s="3">
        <f>IF(OR(AM722="",AM722="No existe"),0,IF(AN722=0,0,IF(AN722&gt;=VLOOKUP(AM722,Tabla!$C$5:$I$23,7,0),AN722-VLOOKUP(AM722,Tabla!$C$5:$I$23,7,0),0)+1))</f>
        <v>0</v>
      </c>
      <c r="AQ722" s="4">
        <f t="shared" si="100"/>
        <v>0</v>
      </c>
      <c r="AR722" s="4">
        <f t="shared" si="101"/>
        <v>0</v>
      </c>
      <c r="AS722" s="4">
        <f t="shared" si="102"/>
        <v>0</v>
      </c>
      <c r="AT722" s="4">
        <f t="shared" si="103"/>
        <v>0</v>
      </c>
      <c r="AU722" s="4">
        <f t="shared" si="104"/>
        <v>0</v>
      </c>
      <c r="AV722" s="4">
        <f t="shared" si="105"/>
        <v>0</v>
      </c>
      <c r="AW722" s="4"/>
      <c r="AX722" s="4"/>
      <c r="AY722" s="4">
        <f t="shared" si="106"/>
        <v>0</v>
      </c>
      <c r="AZ722" s="5">
        <v>37080</v>
      </c>
      <c r="BA722" s="6">
        <f t="shared" si="107"/>
        <v>0</v>
      </c>
      <c r="BB722" s="3">
        <f>IF(OR(AM722="",AM722="No existe"),0,IF(AP722&lt;=VLOOKUP(AM722,Tabla!$C$5:$I$23,2,0),1,2))</f>
        <v>0</v>
      </c>
    </row>
    <row r="723" spans="1:54" ht="15.75" hidden="1">
      <c r="A723" s="13">
        <f t="shared" si="108"/>
        <v>718</v>
      </c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6"/>
      <c r="AC723" s="26"/>
      <c r="AD723" s="26"/>
      <c r="AE723" s="25"/>
      <c r="AF723" s="25"/>
      <c r="AG723" s="25"/>
      <c r="AH723" s="26"/>
      <c r="AI723" s="26"/>
      <c r="AJ723" s="26"/>
      <c r="AK723" s="27"/>
      <c r="AL723" s="27"/>
      <c r="AM723" s="24" t="str">
        <f>IF(AG723="","",IFERROR(VLOOKUP($AG723,Listas!$C$1:$D$1000,2,0),"No existe"))</f>
        <v/>
      </c>
      <c r="AN723" s="3">
        <f>IF(OR(AH723="",AI723=""),0,NETWORKDAYS.INTL(AH723,AI723,1,Listas!$A$2:$A$19)-1)</f>
        <v>0</v>
      </c>
      <c r="AO723" s="16" t="str">
        <f>IF(OR(AM723="",AM723="No existe"),"No",IF(AN723&gt;=VLOOKUP(AM723,Tabla!$C$5:$I$23,7,0),"Si","No"))</f>
        <v>No</v>
      </c>
      <c r="AP723" s="3">
        <f>IF(OR(AM723="",AM723="No existe"),0,IF(AN723=0,0,IF(AN723&gt;=VLOOKUP(AM723,Tabla!$C$5:$I$23,7,0),AN723-VLOOKUP(AM723,Tabla!$C$5:$I$23,7,0),0)+1))</f>
        <v>0</v>
      </c>
      <c r="AQ723" s="4">
        <f t="shared" si="100"/>
        <v>0</v>
      </c>
      <c r="AR723" s="4">
        <f t="shared" si="101"/>
        <v>0</v>
      </c>
      <c r="AS723" s="4">
        <f t="shared" si="102"/>
        <v>0</v>
      </c>
      <c r="AT723" s="4">
        <f t="shared" si="103"/>
        <v>0</v>
      </c>
      <c r="AU723" s="4">
        <f t="shared" si="104"/>
        <v>0</v>
      </c>
      <c r="AV723" s="4">
        <f t="shared" si="105"/>
        <v>0</v>
      </c>
      <c r="AW723" s="4"/>
      <c r="AX723" s="4"/>
      <c r="AY723" s="4">
        <f t="shared" si="106"/>
        <v>0</v>
      </c>
      <c r="AZ723" s="5">
        <v>37080</v>
      </c>
      <c r="BA723" s="6">
        <f t="shared" si="107"/>
        <v>0</v>
      </c>
      <c r="BB723" s="3">
        <f>IF(OR(AM723="",AM723="No existe"),0,IF(AP723&lt;=VLOOKUP(AM723,Tabla!$C$5:$I$23,2,0),1,2))</f>
        <v>0</v>
      </c>
    </row>
    <row r="724" spans="1:54" ht="15.75" hidden="1">
      <c r="A724" s="13">
        <f t="shared" si="108"/>
        <v>719</v>
      </c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6"/>
      <c r="AC724" s="26"/>
      <c r="AD724" s="26"/>
      <c r="AE724" s="25"/>
      <c r="AF724" s="25"/>
      <c r="AG724" s="25"/>
      <c r="AH724" s="26"/>
      <c r="AI724" s="26"/>
      <c r="AJ724" s="26"/>
      <c r="AK724" s="27"/>
      <c r="AL724" s="27"/>
      <c r="AM724" s="24" t="str">
        <f>IF(AG724="","",IFERROR(VLOOKUP($AG724,Listas!$C$1:$D$1000,2,0),"No existe"))</f>
        <v/>
      </c>
      <c r="AN724" s="3">
        <f>IF(OR(AH724="",AI724=""),0,NETWORKDAYS.INTL(AH724,AI724,1,Listas!$A$2:$A$19)-1)</f>
        <v>0</v>
      </c>
      <c r="AO724" s="16" t="str">
        <f>IF(OR(AM724="",AM724="No existe"),"No",IF(AN724&gt;=VLOOKUP(AM724,Tabla!$C$5:$I$23,7,0),"Si","No"))</f>
        <v>No</v>
      </c>
      <c r="AP724" s="3">
        <f>IF(OR(AM724="",AM724="No existe"),0,IF(AN724=0,0,IF(AN724&gt;=VLOOKUP(AM724,Tabla!$C$5:$I$23,7,0),AN724-VLOOKUP(AM724,Tabla!$C$5:$I$23,7,0),0)+1))</f>
        <v>0</v>
      </c>
      <c r="AQ724" s="4">
        <f t="shared" si="100"/>
        <v>0</v>
      </c>
      <c r="AR724" s="4">
        <f t="shared" si="101"/>
        <v>0</v>
      </c>
      <c r="AS724" s="4">
        <f t="shared" si="102"/>
        <v>0</v>
      </c>
      <c r="AT724" s="4">
        <f t="shared" si="103"/>
        <v>0</v>
      </c>
      <c r="AU724" s="4">
        <f t="shared" si="104"/>
        <v>0</v>
      </c>
      <c r="AV724" s="4">
        <f t="shared" si="105"/>
        <v>0</v>
      </c>
      <c r="AW724" s="4"/>
      <c r="AX724" s="4"/>
      <c r="AY724" s="4">
        <f t="shared" si="106"/>
        <v>0</v>
      </c>
      <c r="AZ724" s="5">
        <v>37080</v>
      </c>
      <c r="BA724" s="6">
        <f t="shared" si="107"/>
        <v>0</v>
      </c>
      <c r="BB724" s="3">
        <f>IF(OR(AM724="",AM724="No existe"),0,IF(AP724&lt;=VLOOKUP(AM724,Tabla!$C$5:$I$23,2,0),1,2))</f>
        <v>0</v>
      </c>
    </row>
    <row r="725" spans="1:54" ht="15.75" hidden="1">
      <c r="A725" s="13">
        <f t="shared" si="108"/>
        <v>720</v>
      </c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6"/>
      <c r="AC725" s="26"/>
      <c r="AD725" s="26"/>
      <c r="AE725" s="25"/>
      <c r="AF725" s="25"/>
      <c r="AG725" s="25"/>
      <c r="AH725" s="26"/>
      <c r="AI725" s="26"/>
      <c r="AJ725" s="26"/>
      <c r="AK725" s="27"/>
      <c r="AL725" s="27"/>
      <c r="AM725" s="24" t="str">
        <f>IF(AG725="","",IFERROR(VLOOKUP($AG725,Listas!$C$1:$D$1000,2,0),"No existe"))</f>
        <v/>
      </c>
      <c r="AN725" s="3">
        <f>IF(OR(AH725="",AI725=""),0,NETWORKDAYS.INTL(AH725,AI725,1,Listas!$A$2:$A$19)-1)</f>
        <v>0</v>
      </c>
      <c r="AO725" s="16" t="str">
        <f>IF(OR(AM725="",AM725="No existe"),"No",IF(AN725&gt;=VLOOKUP(AM725,Tabla!$C$5:$I$23,7,0),"Si","No"))</f>
        <v>No</v>
      </c>
      <c r="AP725" s="3">
        <f>IF(OR(AM725="",AM725="No existe"),0,IF(AN725=0,0,IF(AN725&gt;=VLOOKUP(AM725,Tabla!$C$5:$I$23,7,0),AN725-VLOOKUP(AM725,Tabla!$C$5:$I$23,7,0),0)+1))</f>
        <v>0</v>
      </c>
      <c r="AQ725" s="4">
        <f t="shared" si="100"/>
        <v>0</v>
      </c>
      <c r="AR725" s="4">
        <f t="shared" si="101"/>
        <v>0</v>
      </c>
      <c r="AS725" s="4">
        <f t="shared" si="102"/>
        <v>0</v>
      </c>
      <c r="AT725" s="4">
        <f t="shared" si="103"/>
        <v>0</v>
      </c>
      <c r="AU725" s="4">
        <f t="shared" si="104"/>
        <v>0</v>
      </c>
      <c r="AV725" s="4">
        <f t="shared" si="105"/>
        <v>0</v>
      </c>
      <c r="AW725" s="4"/>
      <c r="AX725" s="4"/>
      <c r="AY725" s="4">
        <f t="shared" si="106"/>
        <v>0</v>
      </c>
      <c r="AZ725" s="5">
        <v>37080</v>
      </c>
      <c r="BA725" s="6">
        <f t="shared" si="107"/>
        <v>0</v>
      </c>
      <c r="BB725" s="3">
        <f>IF(OR(AM725="",AM725="No existe"),0,IF(AP725&lt;=VLOOKUP(AM725,Tabla!$C$5:$I$23,2,0),1,2))</f>
        <v>0</v>
      </c>
    </row>
    <row r="726" spans="1:54" ht="15.75" hidden="1">
      <c r="A726" s="13">
        <f t="shared" si="108"/>
        <v>721</v>
      </c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6"/>
      <c r="AC726" s="26"/>
      <c r="AD726" s="26"/>
      <c r="AE726" s="25"/>
      <c r="AF726" s="25"/>
      <c r="AG726" s="25"/>
      <c r="AH726" s="26"/>
      <c r="AI726" s="26"/>
      <c r="AJ726" s="26"/>
      <c r="AK726" s="27"/>
      <c r="AL726" s="27"/>
      <c r="AM726" s="24" t="str">
        <f>IF(AG726="","",IFERROR(VLOOKUP($AG726,Listas!$C$1:$D$1000,2,0),"No existe"))</f>
        <v/>
      </c>
      <c r="AN726" s="3">
        <f>IF(OR(AH726="",AI726=""),0,NETWORKDAYS.INTL(AH726,AI726,1,Listas!$A$2:$A$19)-1)</f>
        <v>0</v>
      </c>
      <c r="AO726" s="16" t="str">
        <f>IF(OR(AM726="",AM726="No existe"),"No",IF(AN726&gt;=VLOOKUP(AM726,Tabla!$C$5:$I$23,7,0),"Si","No"))</f>
        <v>No</v>
      </c>
      <c r="AP726" s="3">
        <f>IF(OR(AM726="",AM726="No existe"),0,IF(AN726=0,0,IF(AN726&gt;=VLOOKUP(AM726,Tabla!$C$5:$I$23,7,0),AN726-VLOOKUP(AM726,Tabla!$C$5:$I$23,7,0),0)+1))</f>
        <v>0</v>
      </c>
      <c r="AQ726" s="4">
        <f t="shared" si="100"/>
        <v>0</v>
      </c>
      <c r="AR726" s="4">
        <f t="shared" si="101"/>
        <v>0</v>
      </c>
      <c r="AS726" s="4">
        <f t="shared" si="102"/>
        <v>0</v>
      </c>
      <c r="AT726" s="4">
        <f t="shared" si="103"/>
        <v>0</v>
      </c>
      <c r="AU726" s="4">
        <f t="shared" si="104"/>
        <v>0</v>
      </c>
      <c r="AV726" s="4">
        <f t="shared" si="105"/>
        <v>0</v>
      </c>
      <c r="AW726" s="4"/>
      <c r="AX726" s="4"/>
      <c r="AY726" s="4">
        <f t="shared" si="106"/>
        <v>0</v>
      </c>
      <c r="AZ726" s="5">
        <v>37080</v>
      </c>
      <c r="BA726" s="6">
        <f t="shared" si="107"/>
        <v>0</v>
      </c>
      <c r="BB726" s="3">
        <f>IF(OR(AM726="",AM726="No existe"),0,IF(AP726&lt;=VLOOKUP(AM726,Tabla!$C$5:$I$23,2,0),1,2))</f>
        <v>0</v>
      </c>
    </row>
    <row r="727" spans="1:54" ht="15.75" hidden="1">
      <c r="A727" s="13">
        <f t="shared" si="108"/>
        <v>722</v>
      </c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6"/>
      <c r="AC727" s="26"/>
      <c r="AD727" s="26"/>
      <c r="AE727" s="25"/>
      <c r="AF727" s="25"/>
      <c r="AG727" s="25"/>
      <c r="AH727" s="26"/>
      <c r="AI727" s="26"/>
      <c r="AJ727" s="26"/>
      <c r="AK727" s="27"/>
      <c r="AL727" s="27"/>
      <c r="AM727" s="24" t="str">
        <f>IF(AG727="","",IFERROR(VLOOKUP($AG727,Listas!$C$1:$D$1000,2,0),"No existe"))</f>
        <v/>
      </c>
      <c r="AN727" s="3">
        <f>IF(OR(AH727="",AI727=""),0,NETWORKDAYS.INTL(AH727,AI727,1,Listas!$A$2:$A$19)-1)</f>
        <v>0</v>
      </c>
      <c r="AO727" s="16" t="str">
        <f>IF(OR(AM727="",AM727="No existe"),"No",IF(AN727&gt;=VLOOKUP(AM727,Tabla!$C$5:$I$23,7,0),"Si","No"))</f>
        <v>No</v>
      </c>
      <c r="AP727" s="3">
        <f>IF(OR(AM727="",AM727="No existe"),0,IF(AN727=0,0,IF(AN727&gt;=VLOOKUP(AM727,Tabla!$C$5:$I$23,7,0),AN727-VLOOKUP(AM727,Tabla!$C$5:$I$23,7,0),0)+1))</f>
        <v>0</v>
      </c>
      <c r="AQ727" s="4">
        <f t="shared" si="100"/>
        <v>0</v>
      </c>
      <c r="AR727" s="4">
        <f t="shared" si="101"/>
        <v>0</v>
      </c>
      <c r="AS727" s="4">
        <f t="shared" si="102"/>
        <v>0</v>
      </c>
      <c r="AT727" s="4">
        <f t="shared" si="103"/>
        <v>0</v>
      </c>
      <c r="AU727" s="4">
        <f t="shared" si="104"/>
        <v>0</v>
      </c>
      <c r="AV727" s="4">
        <f t="shared" si="105"/>
        <v>0</v>
      </c>
      <c r="AW727" s="4"/>
      <c r="AX727" s="4"/>
      <c r="AY727" s="4">
        <f t="shared" si="106"/>
        <v>0</v>
      </c>
      <c r="AZ727" s="5">
        <v>37080</v>
      </c>
      <c r="BA727" s="6">
        <f t="shared" si="107"/>
        <v>0</v>
      </c>
      <c r="BB727" s="3">
        <f>IF(OR(AM727="",AM727="No existe"),0,IF(AP727&lt;=VLOOKUP(AM727,Tabla!$C$5:$I$23,2,0),1,2))</f>
        <v>0</v>
      </c>
    </row>
    <row r="728" spans="1:54" ht="15.75" hidden="1">
      <c r="A728" s="13">
        <f t="shared" si="108"/>
        <v>723</v>
      </c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6"/>
      <c r="AC728" s="26"/>
      <c r="AD728" s="26"/>
      <c r="AE728" s="25"/>
      <c r="AF728" s="25"/>
      <c r="AG728" s="25"/>
      <c r="AH728" s="26"/>
      <c r="AI728" s="26"/>
      <c r="AJ728" s="26"/>
      <c r="AK728" s="27"/>
      <c r="AL728" s="27"/>
      <c r="AM728" s="24" t="str">
        <f>IF(AG728="","",IFERROR(VLOOKUP($AG728,Listas!$C$1:$D$1000,2,0),"No existe"))</f>
        <v/>
      </c>
      <c r="AN728" s="3">
        <f>IF(OR(AH728="",AI728=""),0,NETWORKDAYS.INTL(AH728,AI728,1,Listas!$A$2:$A$19)-1)</f>
        <v>0</v>
      </c>
      <c r="AO728" s="16" t="str">
        <f>IF(OR(AM728="",AM728="No existe"),"No",IF(AN728&gt;=VLOOKUP(AM728,Tabla!$C$5:$I$23,7,0),"Si","No"))</f>
        <v>No</v>
      </c>
      <c r="AP728" s="3">
        <f>IF(OR(AM728="",AM728="No existe"),0,IF(AN728=0,0,IF(AN728&gt;=VLOOKUP(AM728,Tabla!$C$5:$I$23,7,0),AN728-VLOOKUP(AM728,Tabla!$C$5:$I$23,7,0),0)+1))</f>
        <v>0</v>
      </c>
      <c r="AQ728" s="4">
        <f t="shared" si="100"/>
        <v>0</v>
      </c>
      <c r="AR728" s="4">
        <f t="shared" si="101"/>
        <v>0</v>
      </c>
      <c r="AS728" s="4">
        <f t="shared" si="102"/>
        <v>0</v>
      </c>
      <c r="AT728" s="4">
        <f t="shared" si="103"/>
        <v>0</v>
      </c>
      <c r="AU728" s="4">
        <f t="shared" si="104"/>
        <v>0</v>
      </c>
      <c r="AV728" s="4">
        <f t="shared" si="105"/>
        <v>0</v>
      </c>
      <c r="AW728" s="4"/>
      <c r="AX728" s="4"/>
      <c r="AY728" s="4">
        <f t="shared" si="106"/>
        <v>0</v>
      </c>
      <c r="AZ728" s="5">
        <v>37080</v>
      </c>
      <c r="BA728" s="6">
        <f t="shared" si="107"/>
        <v>0</v>
      </c>
      <c r="BB728" s="3">
        <f>IF(OR(AM728="",AM728="No existe"),0,IF(AP728&lt;=VLOOKUP(AM728,Tabla!$C$5:$I$23,2,0),1,2))</f>
        <v>0</v>
      </c>
    </row>
    <row r="729" spans="1:54" ht="15.75" hidden="1">
      <c r="A729" s="13">
        <f t="shared" si="108"/>
        <v>724</v>
      </c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6"/>
      <c r="AC729" s="26"/>
      <c r="AD729" s="26"/>
      <c r="AE729" s="25"/>
      <c r="AF729" s="25"/>
      <c r="AG729" s="25"/>
      <c r="AH729" s="26"/>
      <c r="AI729" s="26"/>
      <c r="AJ729" s="26"/>
      <c r="AK729" s="27"/>
      <c r="AL729" s="27"/>
      <c r="AM729" s="24" t="str">
        <f>IF(AG729="","",IFERROR(VLOOKUP($AG729,Listas!$C$1:$D$1000,2,0),"No existe"))</f>
        <v/>
      </c>
      <c r="AN729" s="3">
        <f>IF(OR(AH729="",AI729=""),0,NETWORKDAYS.INTL(AH729,AI729,1,Listas!$A$2:$A$19)-1)</f>
        <v>0</v>
      </c>
      <c r="AO729" s="16" t="str">
        <f>IF(OR(AM729="",AM729="No existe"),"No",IF(AN729&gt;=VLOOKUP(AM729,Tabla!$C$5:$I$23,7,0),"Si","No"))</f>
        <v>No</v>
      </c>
      <c r="AP729" s="3">
        <f>IF(OR(AM729="",AM729="No existe"),0,IF(AN729=0,0,IF(AN729&gt;=VLOOKUP(AM729,Tabla!$C$5:$I$23,7,0),AN729-VLOOKUP(AM729,Tabla!$C$5:$I$23,7,0),0)+1))</f>
        <v>0</v>
      </c>
      <c r="AQ729" s="4">
        <f t="shared" si="100"/>
        <v>0</v>
      </c>
      <c r="AR729" s="4">
        <f t="shared" si="101"/>
        <v>0</v>
      </c>
      <c r="AS729" s="4">
        <f t="shared" si="102"/>
        <v>0</v>
      </c>
      <c r="AT729" s="4">
        <f t="shared" si="103"/>
        <v>0</v>
      </c>
      <c r="AU729" s="4">
        <f t="shared" si="104"/>
        <v>0</v>
      </c>
      <c r="AV729" s="4">
        <f t="shared" si="105"/>
        <v>0</v>
      </c>
      <c r="AW729" s="4"/>
      <c r="AX729" s="4"/>
      <c r="AY729" s="4">
        <f t="shared" si="106"/>
        <v>0</v>
      </c>
      <c r="AZ729" s="5">
        <v>37080</v>
      </c>
      <c r="BA729" s="6">
        <f t="shared" si="107"/>
        <v>0</v>
      </c>
      <c r="BB729" s="3">
        <f>IF(OR(AM729="",AM729="No existe"),0,IF(AP729&lt;=VLOOKUP(AM729,Tabla!$C$5:$I$23,2,0),1,2))</f>
        <v>0</v>
      </c>
    </row>
    <row r="730" spans="1:54" ht="15.75" hidden="1">
      <c r="A730" s="13">
        <f t="shared" si="108"/>
        <v>725</v>
      </c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6"/>
      <c r="AC730" s="26"/>
      <c r="AD730" s="26"/>
      <c r="AE730" s="25"/>
      <c r="AF730" s="25"/>
      <c r="AG730" s="25"/>
      <c r="AH730" s="26"/>
      <c r="AI730" s="26"/>
      <c r="AJ730" s="26"/>
      <c r="AK730" s="27"/>
      <c r="AL730" s="27"/>
      <c r="AM730" s="24" t="str">
        <f>IF(AG730="","",IFERROR(VLOOKUP($AG730,Listas!$C$1:$D$1000,2,0),"No existe"))</f>
        <v/>
      </c>
      <c r="AN730" s="3">
        <f>IF(OR(AH730="",AI730=""),0,NETWORKDAYS.INTL(AH730,AI730,1,Listas!$A$2:$A$19)-1)</f>
        <v>0</v>
      </c>
      <c r="AO730" s="16" t="str">
        <f>IF(OR(AM730="",AM730="No existe"),"No",IF(AN730&gt;=VLOOKUP(AM730,Tabla!$C$5:$I$23,7,0),"Si","No"))</f>
        <v>No</v>
      </c>
      <c r="AP730" s="3">
        <f>IF(OR(AM730="",AM730="No existe"),0,IF(AN730=0,0,IF(AN730&gt;=VLOOKUP(AM730,Tabla!$C$5:$I$23,7,0),AN730-VLOOKUP(AM730,Tabla!$C$5:$I$23,7,0),0)+1))</f>
        <v>0</v>
      </c>
      <c r="AQ730" s="4">
        <f t="shared" si="100"/>
        <v>0</v>
      </c>
      <c r="AR730" s="4">
        <f t="shared" si="101"/>
        <v>0</v>
      </c>
      <c r="AS730" s="4">
        <f t="shared" si="102"/>
        <v>0</v>
      </c>
      <c r="AT730" s="4">
        <f t="shared" si="103"/>
        <v>0</v>
      </c>
      <c r="AU730" s="4">
        <f t="shared" si="104"/>
        <v>0</v>
      </c>
      <c r="AV730" s="4">
        <f t="shared" si="105"/>
        <v>0</v>
      </c>
      <c r="AW730" s="4"/>
      <c r="AX730" s="4"/>
      <c r="AY730" s="4">
        <f t="shared" si="106"/>
        <v>0</v>
      </c>
      <c r="AZ730" s="5">
        <v>37080</v>
      </c>
      <c r="BA730" s="6">
        <f t="shared" si="107"/>
        <v>0</v>
      </c>
      <c r="BB730" s="3">
        <f>IF(OR(AM730="",AM730="No existe"),0,IF(AP730&lt;=VLOOKUP(AM730,Tabla!$C$5:$I$23,2,0),1,2))</f>
        <v>0</v>
      </c>
    </row>
    <row r="731" spans="1:54" ht="15.75" hidden="1">
      <c r="A731" s="13">
        <f t="shared" si="108"/>
        <v>726</v>
      </c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6"/>
      <c r="AC731" s="26"/>
      <c r="AD731" s="26"/>
      <c r="AE731" s="25"/>
      <c r="AF731" s="25"/>
      <c r="AG731" s="25"/>
      <c r="AH731" s="26"/>
      <c r="AI731" s="26"/>
      <c r="AJ731" s="26"/>
      <c r="AK731" s="27"/>
      <c r="AL731" s="27"/>
      <c r="AM731" s="24" t="str">
        <f>IF(AG731="","",IFERROR(VLOOKUP($AG731,Listas!$C$1:$D$1000,2,0),"No existe"))</f>
        <v/>
      </c>
      <c r="AN731" s="3">
        <f>IF(OR(AH731="",AI731=""),0,NETWORKDAYS.INTL(AH731,AI731,1,Listas!$A$2:$A$19)-1)</f>
        <v>0</v>
      </c>
      <c r="AO731" s="16" t="str">
        <f>IF(OR(AM731="",AM731="No existe"),"No",IF(AN731&gt;=VLOOKUP(AM731,Tabla!$C$5:$I$23,7,0),"Si","No"))</f>
        <v>No</v>
      </c>
      <c r="AP731" s="3">
        <f>IF(OR(AM731="",AM731="No existe"),0,IF(AN731=0,0,IF(AN731&gt;=VLOOKUP(AM731,Tabla!$C$5:$I$23,7,0),AN731-VLOOKUP(AM731,Tabla!$C$5:$I$23,7,0),0)+1))</f>
        <v>0</v>
      </c>
      <c r="AQ731" s="4">
        <f t="shared" si="100"/>
        <v>0</v>
      </c>
      <c r="AR731" s="4">
        <f t="shared" si="101"/>
        <v>0</v>
      </c>
      <c r="AS731" s="4">
        <f t="shared" si="102"/>
        <v>0</v>
      </c>
      <c r="AT731" s="4">
        <f t="shared" si="103"/>
        <v>0</v>
      </c>
      <c r="AU731" s="4">
        <f t="shared" si="104"/>
        <v>0</v>
      </c>
      <c r="AV731" s="4">
        <f t="shared" si="105"/>
        <v>0</v>
      </c>
      <c r="AW731" s="4"/>
      <c r="AX731" s="4"/>
      <c r="AY731" s="4">
        <f t="shared" si="106"/>
        <v>0</v>
      </c>
      <c r="AZ731" s="5">
        <v>37080</v>
      </c>
      <c r="BA731" s="6">
        <f t="shared" si="107"/>
        <v>0</v>
      </c>
      <c r="BB731" s="3">
        <f>IF(OR(AM731="",AM731="No existe"),0,IF(AP731&lt;=VLOOKUP(AM731,Tabla!$C$5:$I$23,2,0),1,2))</f>
        <v>0</v>
      </c>
    </row>
    <row r="732" spans="1:54" ht="15.75" hidden="1">
      <c r="A732" s="13">
        <f t="shared" si="108"/>
        <v>727</v>
      </c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6"/>
      <c r="AC732" s="26"/>
      <c r="AD732" s="26"/>
      <c r="AE732" s="25"/>
      <c r="AF732" s="25"/>
      <c r="AG732" s="25"/>
      <c r="AH732" s="26"/>
      <c r="AI732" s="26"/>
      <c r="AJ732" s="26"/>
      <c r="AK732" s="27"/>
      <c r="AL732" s="27"/>
      <c r="AM732" s="24" t="str">
        <f>IF(AG732="","",IFERROR(VLOOKUP($AG732,Listas!$C$1:$D$1000,2,0),"No existe"))</f>
        <v/>
      </c>
      <c r="AN732" s="3">
        <f>IF(OR(AH732="",AI732=""),0,NETWORKDAYS.INTL(AH732,AI732,1,Listas!$A$2:$A$19)-1)</f>
        <v>0</v>
      </c>
      <c r="AO732" s="16" t="str">
        <f>IF(OR(AM732="",AM732="No existe"),"No",IF(AN732&gt;=VLOOKUP(AM732,Tabla!$C$5:$I$23,7,0),"Si","No"))</f>
        <v>No</v>
      </c>
      <c r="AP732" s="3">
        <f>IF(OR(AM732="",AM732="No existe"),0,IF(AN732=0,0,IF(AN732&gt;=VLOOKUP(AM732,Tabla!$C$5:$I$23,7,0),AN732-VLOOKUP(AM732,Tabla!$C$5:$I$23,7,0),0)+1))</f>
        <v>0</v>
      </c>
      <c r="AQ732" s="4">
        <f t="shared" si="100"/>
        <v>0</v>
      </c>
      <c r="AR732" s="4">
        <f t="shared" si="101"/>
        <v>0</v>
      </c>
      <c r="AS732" s="4">
        <f t="shared" si="102"/>
        <v>0</v>
      </c>
      <c r="AT732" s="4">
        <f t="shared" si="103"/>
        <v>0</v>
      </c>
      <c r="AU732" s="4">
        <f t="shared" si="104"/>
        <v>0</v>
      </c>
      <c r="AV732" s="4">
        <f t="shared" si="105"/>
        <v>0</v>
      </c>
      <c r="AW732" s="4"/>
      <c r="AX732" s="4"/>
      <c r="AY732" s="4">
        <f t="shared" si="106"/>
        <v>0</v>
      </c>
      <c r="AZ732" s="5">
        <v>37080</v>
      </c>
      <c r="BA732" s="6">
        <f t="shared" si="107"/>
        <v>0</v>
      </c>
      <c r="BB732" s="3">
        <f>IF(OR(AM732="",AM732="No existe"),0,IF(AP732&lt;=VLOOKUP(AM732,Tabla!$C$5:$I$23,2,0),1,2))</f>
        <v>0</v>
      </c>
    </row>
    <row r="733" spans="1:54" ht="15.75" hidden="1">
      <c r="A733" s="13">
        <f t="shared" si="108"/>
        <v>728</v>
      </c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6"/>
      <c r="AC733" s="26"/>
      <c r="AD733" s="26"/>
      <c r="AE733" s="25"/>
      <c r="AF733" s="25"/>
      <c r="AG733" s="25"/>
      <c r="AH733" s="26"/>
      <c r="AI733" s="26"/>
      <c r="AJ733" s="26"/>
      <c r="AK733" s="27"/>
      <c r="AL733" s="27"/>
      <c r="AM733" s="24" t="str">
        <f>IF(AG733="","",IFERROR(VLOOKUP($AG733,Listas!$C$1:$D$1000,2,0),"No existe"))</f>
        <v/>
      </c>
      <c r="AN733" s="3">
        <f>IF(OR(AH733="",AI733=""),0,NETWORKDAYS.INTL(AH733,AI733,1,Listas!$A$2:$A$19)-1)</f>
        <v>0</v>
      </c>
      <c r="AO733" s="16" t="str">
        <f>IF(OR(AM733="",AM733="No existe"),"No",IF(AN733&gt;=VLOOKUP(AM733,Tabla!$C$5:$I$23,7,0),"Si","No"))</f>
        <v>No</v>
      </c>
      <c r="AP733" s="3">
        <f>IF(OR(AM733="",AM733="No existe"),0,IF(AN733=0,0,IF(AN733&gt;=VLOOKUP(AM733,Tabla!$C$5:$I$23,7,0),AN733-VLOOKUP(AM733,Tabla!$C$5:$I$23,7,0),0)+1))</f>
        <v>0</v>
      </c>
      <c r="AQ733" s="4">
        <f t="shared" si="100"/>
        <v>0</v>
      </c>
      <c r="AR733" s="4">
        <f t="shared" si="101"/>
        <v>0</v>
      </c>
      <c r="AS733" s="4">
        <f t="shared" si="102"/>
        <v>0</v>
      </c>
      <c r="AT733" s="4">
        <f t="shared" si="103"/>
        <v>0</v>
      </c>
      <c r="AU733" s="4">
        <f t="shared" si="104"/>
        <v>0</v>
      </c>
      <c r="AV733" s="4">
        <f t="shared" si="105"/>
        <v>0</v>
      </c>
      <c r="AW733" s="4"/>
      <c r="AX733" s="4"/>
      <c r="AY733" s="4">
        <f t="shared" si="106"/>
        <v>0</v>
      </c>
      <c r="AZ733" s="5">
        <v>37080</v>
      </c>
      <c r="BA733" s="6">
        <f t="shared" si="107"/>
        <v>0</v>
      </c>
      <c r="BB733" s="3">
        <f>IF(OR(AM733="",AM733="No existe"),0,IF(AP733&lt;=VLOOKUP(AM733,Tabla!$C$5:$I$23,2,0),1,2))</f>
        <v>0</v>
      </c>
    </row>
    <row r="734" spans="1:54" ht="15.75" hidden="1">
      <c r="A734" s="13">
        <f t="shared" si="108"/>
        <v>729</v>
      </c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6"/>
      <c r="AC734" s="26"/>
      <c r="AD734" s="26"/>
      <c r="AE734" s="25"/>
      <c r="AF734" s="25"/>
      <c r="AG734" s="25"/>
      <c r="AH734" s="26"/>
      <c r="AI734" s="26"/>
      <c r="AJ734" s="26"/>
      <c r="AK734" s="27"/>
      <c r="AL734" s="27"/>
      <c r="AM734" s="24" t="str">
        <f>IF(AG734="","",IFERROR(VLOOKUP($AG734,Listas!$C$1:$D$1000,2,0),"No existe"))</f>
        <v/>
      </c>
      <c r="AN734" s="3">
        <f>IF(OR(AH734="",AI734=""),0,NETWORKDAYS.INTL(AH734,AI734,1,Listas!$A$2:$A$19)-1)</f>
        <v>0</v>
      </c>
      <c r="AO734" s="16" t="str">
        <f>IF(OR(AM734="",AM734="No existe"),"No",IF(AN734&gt;=VLOOKUP(AM734,Tabla!$C$5:$I$23,7,0),"Si","No"))</f>
        <v>No</v>
      </c>
      <c r="AP734" s="3">
        <f>IF(OR(AM734="",AM734="No existe"),0,IF(AN734=0,0,IF(AN734&gt;=VLOOKUP(AM734,Tabla!$C$5:$I$23,7,0),AN734-VLOOKUP(AM734,Tabla!$C$5:$I$23,7,0),0)+1))</f>
        <v>0</v>
      </c>
      <c r="AQ734" s="4">
        <f t="shared" si="100"/>
        <v>0</v>
      </c>
      <c r="AR734" s="4">
        <f t="shared" si="101"/>
        <v>0</v>
      </c>
      <c r="AS734" s="4">
        <f t="shared" si="102"/>
        <v>0</v>
      </c>
      <c r="AT734" s="4">
        <f t="shared" si="103"/>
        <v>0</v>
      </c>
      <c r="AU734" s="4">
        <f t="shared" si="104"/>
        <v>0</v>
      </c>
      <c r="AV734" s="4">
        <f t="shared" si="105"/>
        <v>0</v>
      </c>
      <c r="AW734" s="4"/>
      <c r="AX734" s="4"/>
      <c r="AY734" s="4">
        <f t="shared" si="106"/>
        <v>0</v>
      </c>
      <c r="AZ734" s="5">
        <v>37080</v>
      </c>
      <c r="BA734" s="6">
        <f t="shared" si="107"/>
        <v>0</v>
      </c>
      <c r="BB734" s="3">
        <f>IF(OR(AM734="",AM734="No existe"),0,IF(AP734&lt;=VLOOKUP(AM734,Tabla!$C$5:$I$23,2,0),1,2))</f>
        <v>0</v>
      </c>
    </row>
    <row r="735" spans="1:54" ht="15.75" hidden="1">
      <c r="A735" s="13">
        <f t="shared" si="108"/>
        <v>730</v>
      </c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6"/>
      <c r="AC735" s="26"/>
      <c r="AD735" s="26"/>
      <c r="AE735" s="25"/>
      <c r="AF735" s="25"/>
      <c r="AG735" s="25"/>
      <c r="AH735" s="26"/>
      <c r="AI735" s="26"/>
      <c r="AJ735" s="26"/>
      <c r="AK735" s="27"/>
      <c r="AL735" s="27"/>
      <c r="AM735" s="24" t="str">
        <f>IF(AG735="","",IFERROR(VLOOKUP($AG735,Listas!$C$1:$D$1000,2,0),"No existe"))</f>
        <v/>
      </c>
      <c r="AN735" s="3">
        <f>IF(OR(AH735="",AI735=""),0,NETWORKDAYS.INTL(AH735,AI735,1,Listas!$A$2:$A$19)-1)</f>
        <v>0</v>
      </c>
      <c r="AO735" s="16" t="str">
        <f>IF(OR(AM735="",AM735="No existe"),"No",IF(AN735&gt;=VLOOKUP(AM735,Tabla!$C$5:$I$23,7,0),"Si","No"))</f>
        <v>No</v>
      </c>
      <c r="AP735" s="3">
        <f>IF(OR(AM735="",AM735="No existe"),0,IF(AN735=0,0,IF(AN735&gt;=VLOOKUP(AM735,Tabla!$C$5:$I$23,7,0),AN735-VLOOKUP(AM735,Tabla!$C$5:$I$23,7,0),0)+1))</f>
        <v>0</v>
      </c>
      <c r="AQ735" s="4">
        <f t="shared" si="100"/>
        <v>0</v>
      </c>
      <c r="AR735" s="4">
        <f t="shared" si="101"/>
        <v>0</v>
      </c>
      <c r="AS735" s="4">
        <f t="shared" si="102"/>
        <v>0</v>
      </c>
      <c r="AT735" s="4">
        <f t="shared" si="103"/>
        <v>0</v>
      </c>
      <c r="AU735" s="4">
        <f t="shared" si="104"/>
        <v>0</v>
      </c>
      <c r="AV735" s="4">
        <f t="shared" si="105"/>
        <v>0</v>
      </c>
      <c r="AW735" s="4"/>
      <c r="AX735" s="4"/>
      <c r="AY735" s="4">
        <f t="shared" si="106"/>
        <v>0</v>
      </c>
      <c r="AZ735" s="5">
        <v>37080</v>
      </c>
      <c r="BA735" s="6">
        <f t="shared" si="107"/>
        <v>0</v>
      </c>
      <c r="BB735" s="3">
        <f>IF(OR(AM735="",AM735="No existe"),0,IF(AP735&lt;=VLOOKUP(AM735,Tabla!$C$5:$I$23,2,0),1,2))</f>
        <v>0</v>
      </c>
    </row>
    <row r="736" spans="1:54" ht="15.75" hidden="1">
      <c r="A736" s="13">
        <f t="shared" si="108"/>
        <v>731</v>
      </c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6"/>
      <c r="AC736" s="26"/>
      <c r="AD736" s="26"/>
      <c r="AE736" s="25"/>
      <c r="AF736" s="25"/>
      <c r="AG736" s="25"/>
      <c r="AH736" s="26"/>
      <c r="AI736" s="26"/>
      <c r="AJ736" s="26"/>
      <c r="AK736" s="27"/>
      <c r="AL736" s="27"/>
      <c r="AM736" s="24" t="str">
        <f>IF(AG736="","",IFERROR(VLOOKUP($AG736,Listas!$C$1:$D$1000,2,0),"No existe"))</f>
        <v/>
      </c>
      <c r="AN736" s="3">
        <f>IF(OR(AH736="",AI736=""),0,NETWORKDAYS.INTL(AH736,AI736,1,Listas!$A$2:$A$19)-1)</f>
        <v>0</v>
      </c>
      <c r="AO736" s="16" t="str">
        <f>IF(OR(AM736="",AM736="No existe"),"No",IF(AN736&gt;=VLOOKUP(AM736,Tabla!$C$5:$I$23,7,0),"Si","No"))</f>
        <v>No</v>
      </c>
      <c r="AP736" s="3">
        <f>IF(OR(AM736="",AM736="No existe"),0,IF(AN736=0,0,IF(AN736&gt;=VLOOKUP(AM736,Tabla!$C$5:$I$23,7,0),AN736-VLOOKUP(AM736,Tabla!$C$5:$I$23,7,0),0)+1))</f>
        <v>0</v>
      </c>
      <c r="AQ736" s="4">
        <f t="shared" si="100"/>
        <v>0</v>
      </c>
      <c r="AR736" s="4">
        <f t="shared" si="101"/>
        <v>0</v>
      </c>
      <c r="AS736" s="4">
        <f t="shared" si="102"/>
        <v>0</v>
      </c>
      <c r="AT736" s="4">
        <f t="shared" si="103"/>
        <v>0</v>
      </c>
      <c r="AU736" s="4">
        <f t="shared" si="104"/>
        <v>0</v>
      </c>
      <c r="AV736" s="4">
        <f t="shared" si="105"/>
        <v>0</v>
      </c>
      <c r="AW736" s="4"/>
      <c r="AX736" s="4"/>
      <c r="AY736" s="4">
        <f t="shared" si="106"/>
        <v>0</v>
      </c>
      <c r="AZ736" s="5">
        <v>37080</v>
      </c>
      <c r="BA736" s="6">
        <f t="shared" si="107"/>
        <v>0</v>
      </c>
      <c r="BB736" s="3">
        <f>IF(OR(AM736="",AM736="No existe"),0,IF(AP736&lt;=VLOOKUP(AM736,Tabla!$C$5:$I$23,2,0),1,2))</f>
        <v>0</v>
      </c>
    </row>
    <row r="737" spans="1:54" ht="15.75" hidden="1">
      <c r="A737" s="13">
        <f t="shared" si="108"/>
        <v>732</v>
      </c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6"/>
      <c r="AC737" s="26"/>
      <c r="AD737" s="26"/>
      <c r="AE737" s="25"/>
      <c r="AF737" s="25"/>
      <c r="AG737" s="25"/>
      <c r="AH737" s="26"/>
      <c r="AI737" s="26"/>
      <c r="AJ737" s="26"/>
      <c r="AK737" s="27"/>
      <c r="AL737" s="27"/>
      <c r="AM737" s="24" t="str">
        <f>IF(AG737="","",IFERROR(VLOOKUP($AG737,Listas!$C$1:$D$1000,2,0),"No existe"))</f>
        <v/>
      </c>
      <c r="AN737" s="3">
        <f>IF(OR(AH737="",AI737=""),0,NETWORKDAYS.INTL(AH737,AI737,1,Listas!$A$2:$A$19)-1)</f>
        <v>0</v>
      </c>
      <c r="AO737" s="16" t="str">
        <f>IF(OR(AM737="",AM737="No existe"),"No",IF(AN737&gt;=VLOOKUP(AM737,Tabla!$C$5:$I$23,7,0),"Si","No"))</f>
        <v>No</v>
      </c>
      <c r="AP737" s="3">
        <f>IF(OR(AM737="",AM737="No existe"),0,IF(AN737=0,0,IF(AN737&gt;=VLOOKUP(AM737,Tabla!$C$5:$I$23,7,0),AN737-VLOOKUP(AM737,Tabla!$C$5:$I$23,7,0),0)+1))</f>
        <v>0</v>
      </c>
      <c r="AQ737" s="4">
        <f t="shared" si="100"/>
        <v>0</v>
      </c>
      <c r="AR737" s="4">
        <f t="shared" si="101"/>
        <v>0</v>
      </c>
      <c r="AS737" s="4">
        <f t="shared" si="102"/>
        <v>0</v>
      </c>
      <c r="AT737" s="4">
        <f t="shared" si="103"/>
        <v>0</v>
      </c>
      <c r="AU737" s="4">
        <f t="shared" si="104"/>
        <v>0</v>
      </c>
      <c r="AV737" s="4">
        <f t="shared" si="105"/>
        <v>0</v>
      </c>
      <c r="AW737" s="4"/>
      <c r="AX737" s="4"/>
      <c r="AY737" s="4">
        <f t="shared" si="106"/>
        <v>0</v>
      </c>
      <c r="AZ737" s="5">
        <v>37080</v>
      </c>
      <c r="BA737" s="6">
        <f t="shared" si="107"/>
        <v>0</v>
      </c>
      <c r="BB737" s="3">
        <f>IF(OR(AM737="",AM737="No existe"),0,IF(AP737&lt;=VLOOKUP(AM737,Tabla!$C$5:$I$23,2,0),1,2))</f>
        <v>0</v>
      </c>
    </row>
    <row r="738" spans="1:54" ht="15.75" hidden="1">
      <c r="A738" s="13">
        <f t="shared" si="108"/>
        <v>733</v>
      </c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6"/>
      <c r="AC738" s="26"/>
      <c r="AD738" s="26"/>
      <c r="AE738" s="25"/>
      <c r="AF738" s="25"/>
      <c r="AG738" s="25"/>
      <c r="AH738" s="26"/>
      <c r="AI738" s="26"/>
      <c r="AJ738" s="26"/>
      <c r="AK738" s="27"/>
      <c r="AL738" s="27"/>
      <c r="AM738" s="24" t="str">
        <f>IF(AG738="","",IFERROR(VLOOKUP($AG738,Listas!$C$1:$D$1000,2,0),"No existe"))</f>
        <v/>
      </c>
      <c r="AN738" s="3">
        <f>IF(OR(AH738="",AI738=""),0,NETWORKDAYS.INTL(AH738,AI738,1,Listas!$A$2:$A$19)-1)</f>
        <v>0</v>
      </c>
      <c r="AO738" s="16" t="str">
        <f>IF(OR(AM738="",AM738="No existe"),"No",IF(AN738&gt;=VLOOKUP(AM738,Tabla!$C$5:$I$23,7,0),"Si","No"))</f>
        <v>No</v>
      </c>
      <c r="AP738" s="3">
        <f>IF(OR(AM738="",AM738="No existe"),0,IF(AN738=0,0,IF(AN738&gt;=VLOOKUP(AM738,Tabla!$C$5:$I$23,7,0),AN738-VLOOKUP(AM738,Tabla!$C$5:$I$23,7,0),0)+1))</f>
        <v>0</v>
      </c>
      <c r="AQ738" s="4">
        <f t="shared" si="100"/>
        <v>0</v>
      </c>
      <c r="AR738" s="4">
        <f t="shared" si="101"/>
        <v>0</v>
      </c>
      <c r="AS738" s="4">
        <f t="shared" si="102"/>
        <v>0</v>
      </c>
      <c r="AT738" s="4">
        <f t="shared" si="103"/>
        <v>0</v>
      </c>
      <c r="AU738" s="4">
        <f t="shared" si="104"/>
        <v>0</v>
      </c>
      <c r="AV738" s="4">
        <f t="shared" si="105"/>
        <v>0</v>
      </c>
      <c r="AW738" s="4"/>
      <c r="AX738" s="4"/>
      <c r="AY738" s="4">
        <f t="shared" si="106"/>
        <v>0</v>
      </c>
      <c r="AZ738" s="5">
        <v>37080</v>
      </c>
      <c r="BA738" s="6">
        <f t="shared" si="107"/>
        <v>0</v>
      </c>
      <c r="BB738" s="3">
        <f>IF(OR(AM738="",AM738="No existe"),0,IF(AP738&lt;=VLOOKUP(AM738,Tabla!$C$5:$I$23,2,0),1,2))</f>
        <v>0</v>
      </c>
    </row>
    <row r="739" spans="1:54" ht="15.75" hidden="1">
      <c r="A739" s="13">
        <f t="shared" si="108"/>
        <v>734</v>
      </c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6"/>
      <c r="AC739" s="26"/>
      <c r="AD739" s="26"/>
      <c r="AE739" s="25"/>
      <c r="AF739" s="25"/>
      <c r="AG739" s="25"/>
      <c r="AH739" s="26"/>
      <c r="AI739" s="26"/>
      <c r="AJ739" s="26"/>
      <c r="AK739" s="27"/>
      <c r="AL739" s="27"/>
      <c r="AM739" s="24" t="str">
        <f>IF(AG739="","",IFERROR(VLOOKUP($AG739,Listas!$C$1:$D$1000,2,0),"No existe"))</f>
        <v/>
      </c>
      <c r="AN739" s="3">
        <f>IF(OR(AH739="",AI739=""),0,NETWORKDAYS.INTL(AH739,AI739,1,Listas!$A$2:$A$19)-1)</f>
        <v>0</v>
      </c>
      <c r="AO739" s="16" t="str">
        <f>IF(OR(AM739="",AM739="No existe"),"No",IF(AN739&gt;=VLOOKUP(AM739,Tabla!$C$5:$I$23,7,0),"Si","No"))</f>
        <v>No</v>
      </c>
      <c r="AP739" s="3">
        <f>IF(OR(AM739="",AM739="No existe"),0,IF(AN739=0,0,IF(AN739&gt;=VLOOKUP(AM739,Tabla!$C$5:$I$23,7,0),AN739-VLOOKUP(AM739,Tabla!$C$5:$I$23,7,0),0)+1))</f>
        <v>0</v>
      </c>
      <c r="AQ739" s="4">
        <f t="shared" si="100"/>
        <v>0</v>
      </c>
      <c r="AR739" s="4">
        <f t="shared" si="101"/>
        <v>0</v>
      </c>
      <c r="AS739" s="4">
        <f t="shared" si="102"/>
        <v>0</v>
      </c>
      <c r="AT739" s="4">
        <f t="shared" si="103"/>
        <v>0</v>
      </c>
      <c r="AU739" s="4">
        <f t="shared" si="104"/>
        <v>0</v>
      </c>
      <c r="AV739" s="4">
        <f t="shared" si="105"/>
        <v>0</v>
      </c>
      <c r="AW739" s="4"/>
      <c r="AX739" s="4"/>
      <c r="AY739" s="4">
        <f t="shared" si="106"/>
        <v>0</v>
      </c>
      <c r="AZ739" s="5">
        <v>37080</v>
      </c>
      <c r="BA739" s="6">
        <f t="shared" si="107"/>
        <v>0</v>
      </c>
      <c r="BB739" s="3">
        <f>IF(OR(AM739="",AM739="No existe"),0,IF(AP739&lt;=VLOOKUP(AM739,Tabla!$C$5:$I$23,2,0),1,2))</f>
        <v>0</v>
      </c>
    </row>
    <row r="740" spans="1:54" ht="15.75" hidden="1">
      <c r="A740" s="13">
        <f t="shared" si="108"/>
        <v>735</v>
      </c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6"/>
      <c r="AC740" s="26"/>
      <c r="AD740" s="26"/>
      <c r="AE740" s="25"/>
      <c r="AF740" s="25"/>
      <c r="AG740" s="25"/>
      <c r="AH740" s="26"/>
      <c r="AI740" s="26"/>
      <c r="AJ740" s="26"/>
      <c r="AK740" s="27"/>
      <c r="AL740" s="27"/>
      <c r="AM740" s="24" t="str">
        <f>IF(AG740="","",IFERROR(VLOOKUP($AG740,Listas!$C$1:$D$1000,2,0),"No existe"))</f>
        <v/>
      </c>
      <c r="AN740" s="3">
        <f>IF(OR(AH740="",AI740=""),0,NETWORKDAYS.INTL(AH740,AI740,1,Listas!$A$2:$A$19)-1)</f>
        <v>0</v>
      </c>
      <c r="AO740" s="16" t="str">
        <f>IF(OR(AM740="",AM740="No existe"),"No",IF(AN740&gt;=VLOOKUP(AM740,Tabla!$C$5:$I$23,7,0),"Si","No"))</f>
        <v>No</v>
      </c>
      <c r="AP740" s="3">
        <f>IF(OR(AM740="",AM740="No existe"),0,IF(AN740=0,0,IF(AN740&gt;=VLOOKUP(AM740,Tabla!$C$5:$I$23,7,0),AN740-VLOOKUP(AM740,Tabla!$C$5:$I$23,7,0),0)+1))</f>
        <v>0</v>
      </c>
      <c r="AQ740" s="4">
        <f t="shared" si="100"/>
        <v>0</v>
      </c>
      <c r="AR740" s="4">
        <f t="shared" si="101"/>
        <v>0</v>
      </c>
      <c r="AS740" s="4">
        <f t="shared" si="102"/>
        <v>0</v>
      </c>
      <c r="AT740" s="4">
        <f t="shared" si="103"/>
        <v>0</v>
      </c>
      <c r="AU740" s="4">
        <f t="shared" si="104"/>
        <v>0</v>
      </c>
      <c r="AV740" s="4">
        <f t="shared" si="105"/>
        <v>0</v>
      </c>
      <c r="AW740" s="4"/>
      <c r="AX740" s="4"/>
      <c r="AY740" s="4">
        <f t="shared" si="106"/>
        <v>0</v>
      </c>
      <c r="AZ740" s="5">
        <v>37080</v>
      </c>
      <c r="BA740" s="6">
        <f t="shared" si="107"/>
        <v>0</v>
      </c>
      <c r="BB740" s="3">
        <f>IF(OR(AM740="",AM740="No existe"),0,IF(AP740&lt;=VLOOKUP(AM740,Tabla!$C$5:$I$23,2,0),1,2))</f>
        <v>0</v>
      </c>
    </row>
    <row r="741" spans="1:54" ht="15.75" hidden="1">
      <c r="A741" s="13">
        <f t="shared" si="108"/>
        <v>736</v>
      </c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6"/>
      <c r="AC741" s="26"/>
      <c r="AD741" s="26"/>
      <c r="AE741" s="25"/>
      <c r="AF741" s="25"/>
      <c r="AG741" s="25"/>
      <c r="AH741" s="26"/>
      <c r="AI741" s="26"/>
      <c r="AJ741" s="26"/>
      <c r="AK741" s="27"/>
      <c r="AL741" s="27"/>
      <c r="AM741" s="24" t="str">
        <f>IF(AG741="","",IFERROR(VLOOKUP($AG741,Listas!$C$1:$D$1000,2,0),"No existe"))</f>
        <v/>
      </c>
      <c r="AN741" s="3">
        <f>IF(OR(AH741="",AI741=""),0,NETWORKDAYS.INTL(AH741,AI741,1,Listas!$A$2:$A$19)-1)</f>
        <v>0</v>
      </c>
      <c r="AO741" s="16" t="str">
        <f>IF(OR(AM741="",AM741="No existe"),"No",IF(AN741&gt;=VLOOKUP(AM741,Tabla!$C$5:$I$23,7,0),"Si","No"))</f>
        <v>No</v>
      </c>
      <c r="AP741" s="3">
        <f>IF(OR(AM741="",AM741="No existe"),0,IF(AN741=0,0,IF(AN741&gt;=VLOOKUP(AM741,Tabla!$C$5:$I$23,7,0),AN741-VLOOKUP(AM741,Tabla!$C$5:$I$23,7,0),0)+1))</f>
        <v>0</v>
      </c>
      <c r="AQ741" s="4">
        <f t="shared" si="100"/>
        <v>0</v>
      </c>
      <c r="AR741" s="4">
        <f t="shared" si="101"/>
        <v>0</v>
      </c>
      <c r="AS741" s="4">
        <f t="shared" si="102"/>
        <v>0</v>
      </c>
      <c r="AT741" s="4">
        <f t="shared" si="103"/>
        <v>0</v>
      </c>
      <c r="AU741" s="4">
        <f t="shared" si="104"/>
        <v>0</v>
      </c>
      <c r="AV741" s="4">
        <f t="shared" si="105"/>
        <v>0</v>
      </c>
      <c r="AW741" s="4"/>
      <c r="AX741" s="4"/>
      <c r="AY741" s="4">
        <f t="shared" si="106"/>
        <v>0</v>
      </c>
      <c r="AZ741" s="5">
        <v>37080</v>
      </c>
      <c r="BA741" s="6">
        <f t="shared" si="107"/>
        <v>0</v>
      </c>
      <c r="BB741" s="3">
        <f>IF(OR(AM741="",AM741="No existe"),0,IF(AP741&lt;=VLOOKUP(AM741,Tabla!$C$5:$I$23,2,0),1,2))</f>
        <v>0</v>
      </c>
    </row>
    <row r="742" spans="1:54" ht="15.75" hidden="1">
      <c r="A742" s="13">
        <f t="shared" si="108"/>
        <v>737</v>
      </c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6"/>
      <c r="AC742" s="26"/>
      <c r="AD742" s="26"/>
      <c r="AE742" s="25"/>
      <c r="AF742" s="25"/>
      <c r="AG742" s="25"/>
      <c r="AH742" s="26"/>
      <c r="AI742" s="26"/>
      <c r="AJ742" s="26"/>
      <c r="AK742" s="27"/>
      <c r="AL742" s="27"/>
      <c r="AM742" s="24" t="str">
        <f>IF(AG742="","",IFERROR(VLOOKUP($AG742,Listas!$C$1:$D$1000,2,0),"No existe"))</f>
        <v/>
      </c>
      <c r="AN742" s="3">
        <f>IF(OR(AH742="",AI742=""),0,NETWORKDAYS.INTL(AH742,AI742,1,Listas!$A$2:$A$19)-1)</f>
        <v>0</v>
      </c>
      <c r="AO742" s="16" t="str">
        <f>IF(OR(AM742="",AM742="No existe"),"No",IF(AN742&gt;=VLOOKUP(AM742,Tabla!$C$5:$I$23,7,0),"Si","No"))</f>
        <v>No</v>
      </c>
      <c r="AP742" s="3">
        <f>IF(OR(AM742="",AM742="No existe"),0,IF(AN742=0,0,IF(AN742&gt;=VLOOKUP(AM742,Tabla!$C$5:$I$23,7,0),AN742-VLOOKUP(AM742,Tabla!$C$5:$I$23,7,0),0)+1))</f>
        <v>0</v>
      </c>
      <c r="AQ742" s="4">
        <f t="shared" si="100"/>
        <v>0</v>
      </c>
      <c r="AR742" s="4">
        <f t="shared" si="101"/>
        <v>0</v>
      </c>
      <c r="AS742" s="4">
        <f t="shared" si="102"/>
        <v>0</v>
      </c>
      <c r="AT742" s="4">
        <f t="shared" si="103"/>
        <v>0</v>
      </c>
      <c r="AU742" s="4">
        <f t="shared" si="104"/>
        <v>0</v>
      </c>
      <c r="AV742" s="4">
        <f t="shared" si="105"/>
        <v>0</v>
      </c>
      <c r="AW742" s="4"/>
      <c r="AX742" s="4"/>
      <c r="AY742" s="4">
        <f t="shared" si="106"/>
        <v>0</v>
      </c>
      <c r="AZ742" s="5">
        <v>37080</v>
      </c>
      <c r="BA742" s="6">
        <f t="shared" si="107"/>
        <v>0</v>
      </c>
      <c r="BB742" s="3">
        <f>IF(OR(AM742="",AM742="No existe"),0,IF(AP742&lt;=VLOOKUP(AM742,Tabla!$C$5:$I$23,2,0),1,2))</f>
        <v>0</v>
      </c>
    </row>
    <row r="743" spans="1:54" ht="15.75" hidden="1">
      <c r="A743" s="13">
        <f t="shared" si="108"/>
        <v>738</v>
      </c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6"/>
      <c r="AC743" s="26"/>
      <c r="AD743" s="26"/>
      <c r="AE743" s="25"/>
      <c r="AF743" s="25"/>
      <c r="AG743" s="25"/>
      <c r="AH743" s="26"/>
      <c r="AI743" s="26"/>
      <c r="AJ743" s="26"/>
      <c r="AK743" s="27"/>
      <c r="AL743" s="27"/>
      <c r="AM743" s="24" t="str">
        <f>IF(AG743="","",IFERROR(VLOOKUP($AG743,Listas!$C$1:$D$1000,2,0),"No existe"))</f>
        <v/>
      </c>
      <c r="AN743" s="3">
        <f>IF(OR(AH743="",AI743=""),0,NETWORKDAYS.INTL(AH743,AI743,1,Listas!$A$2:$A$19)-1)</f>
        <v>0</v>
      </c>
      <c r="AO743" s="16" t="str">
        <f>IF(OR(AM743="",AM743="No existe"),"No",IF(AN743&gt;=VLOOKUP(AM743,Tabla!$C$5:$I$23,7,0),"Si","No"))</f>
        <v>No</v>
      </c>
      <c r="AP743" s="3">
        <f>IF(OR(AM743="",AM743="No existe"),0,IF(AN743=0,0,IF(AN743&gt;=VLOOKUP(AM743,Tabla!$C$5:$I$23,7,0),AN743-VLOOKUP(AM743,Tabla!$C$5:$I$23,7,0),0)+1))</f>
        <v>0</v>
      </c>
      <c r="AQ743" s="4">
        <f t="shared" si="100"/>
        <v>0</v>
      </c>
      <c r="AR743" s="4">
        <f t="shared" si="101"/>
        <v>0</v>
      </c>
      <c r="AS743" s="4">
        <f t="shared" si="102"/>
        <v>0</v>
      </c>
      <c r="AT743" s="4">
        <f t="shared" si="103"/>
        <v>0</v>
      </c>
      <c r="AU743" s="4">
        <f t="shared" si="104"/>
        <v>0</v>
      </c>
      <c r="AV743" s="4">
        <f t="shared" si="105"/>
        <v>0</v>
      </c>
      <c r="AW743" s="4"/>
      <c r="AX743" s="4"/>
      <c r="AY743" s="4">
        <f t="shared" si="106"/>
        <v>0</v>
      </c>
      <c r="AZ743" s="5">
        <v>37080</v>
      </c>
      <c r="BA743" s="6">
        <f t="shared" si="107"/>
        <v>0</v>
      </c>
      <c r="BB743" s="3">
        <f>IF(OR(AM743="",AM743="No existe"),0,IF(AP743&lt;=VLOOKUP(AM743,Tabla!$C$5:$I$23,2,0),1,2))</f>
        <v>0</v>
      </c>
    </row>
    <row r="744" spans="1:54" ht="15.75" hidden="1">
      <c r="A744" s="13">
        <f t="shared" si="108"/>
        <v>739</v>
      </c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6"/>
      <c r="AC744" s="26"/>
      <c r="AD744" s="26"/>
      <c r="AE744" s="25"/>
      <c r="AF744" s="25"/>
      <c r="AG744" s="25"/>
      <c r="AH744" s="26"/>
      <c r="AI744" s="26"/>
      <c r="AJ744" s="26"/>
      <c r="AK744" s="27"/>
      <c r="AL744" s="27"/>
      <c r="AM744" s="24" t="str">
        <f>IF(AG744="","",IFERROR(VLOOKUP($AG744,Listas!$C$1:$D$1000,2,0),"No existe"))</f>
        <v/>
      </c>
      <c r="AN744" s="3">
        <f>IF(OR(AH744="",AI744=""),0,NETWORKDAYS.INTL(AH744,AI744,1,Listas!$A$2:$A$19)-1)</f>
        <v>0</v>
      </c>
      <c r="AO744" s="16" t="str">
        <f>IF(OR(AM744="",AM744="No existe"),"No",IF(AN744&gt;=VLOOKUP(AM744,Tabla!$C$5:$I$23,7,0),"Si","No"))</f>
        <v>No</v>
      </c>
      <c r="AP744" s="3">
        <f>IF(OR(AM744="",AM744="No existe"),0,IF(AN744=0,0,IF(AN744&gt;=VLOOKUP(AM744,Tabla!$C$5:$I$23,7,0),AN744-VLOOKUP(AM744,Tabla!$C$5:$I$23,7,0),0)+1))</f>
        <v>0</v>
      </c>
      <c r="AQ744" s="4">
        <f t="shared" si="100"/>
        <v>0</v>
      </c>
      <c r="AR744" s="4">
        <f t="shared" si="101"/>
        <v>0</v>
      </c>
      <c r="AS744" s="4">
        <f t="shared" si="102"/>
        <v>0</v>
      </c>
      <c r="AT744" s="4">
        <f t="shared" si="103"/>
        <v>0</v>
      </c>
      <c r="AU744" s="4">
        <f t="shared" si="104"/>
        <v>0</v>
      </c>
      <c r="AV744" s="4">
        <f t="shared" si="105"/>
        <v>0</v>
      </c>
      <c r="AW744" s="4"/>
      <c r="AX744" s="4"/>
      <c r="AY744" s="4">
        <f t="shared" si="106"/>
        <v>0</v>
      </c>
      <c r="AZ744" s="5">
        <v>37080</v>
      </c>
      <c r="BA744" s="6">
        <f t="shared" si="107"/>
        <v>0</v>
      </c>
      <c r="BB744" s="3">
        <f>IF(OR(AM744="",AM744="No existe"),0,IF(AP744&lt;=VLOOKUP(AM744,Tabla!$C$5:$I$23,2,0),1,2))</f>
        <v>0</v>
      </c>
    </row>
    <row r="745" spans="1:54" ht="15.75" hidden="1">
      <c r="A745" s="13">
        <f t="shared" si="108"/>
        <v>740</v>
      </c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6"/>
      <c r="AC745" s="26"/>
      <c r="AD745" s="26"/>
      <c r="AE745" s="25"/>
      <c r="AF745" s="25"/>
      <c r="AG745" s="25"/>
      <c r="AH745" s="26"/>
      <c r="AI745" s="26"/>
      <c r="AJ745" s="26"/>
      <c r="AK745" s="27"/>
      <c r="AL745" s="27"/>
      <c r="AM745" s="24" t="str">
        <f>IF(AG745="","",IFERROR(VLOOKUP($AG745,Listas!$C$1:$D$1000,2,0),"No existe"))</f>
        <v/>
      </c>
      <c r="AN745" s="3">
        <f>IF(OR(AH745="",AI745=""),0,NETWORKDAYS.INTL(AH745,AI745,1,Listas!$A$2:$A$19)-1)</f>
        <v>0</v>
      </c>
      <c r="AO745" s="16" t="str">
        <f>IF(OR(AM745="",AM745="No existe"),"No",IF(AN745&gt;=VLOOKUP(AM745,Tabla!$C$5:$I$23,7,0),"Si","No"))</f>
        <v>No</v>
      </c>
      <c r="AP745" s="3">
        <f>IF(OR(AM745="",AM745="No existe"),0,IF(AN745=0,0,IF(AN745&gt;=VLOOKUP(AM745,Tabla!$C$5:$I$23,7,0),AN745-VLOOKUP(AM745,Tabla!$C$5:$I$23,7,0),0)+1))</f>
        <v>0</v>
      </c>
      <c r="AQ745" s="4">
        <f t="shared" si="100"/>
        <v>0</v>
      </c>
      <c r="AR745" s="4">
        <f t="shared" si="101"/>
        <v>0</v>
      </c>
      <c r="AS745" s="4">
        <f t="shared" si="102"/>
        <v>0</v>
      </c>
      <c r="AT745" s="4">
        <f t="shared" si="103"/>
        <v>0</v>
      </c>
      <c r="AU745" s="4">
        <f t="shared" si="104"/>
        <v>0</v>
      </c>
      <c r="AV745" s="4">
        <f t="shared" si="105"/>
        <v>0</v>
      </c>
      <c r="AW745" s="4"/>
      <c r="AX745" s="4"/>
      <c r="AY745" s="4">
        <f t="shared" si="106"/>
        <v>0</v>
      </c>
      <c r="AZ745" s="5">
        <v>37080</v>
      </c>
      <c r="BA745" s="6">
        <f t="shared" si="107"/>
        <v>0</v>
      </c>
      <c r="BB745" s="3">
        <f>IF(OR(AM745="",AM745="No existe"),0,IF(AP745&lt;=VLOOKUP(AM745,Tabla!$C$5:$I$23,2,0),1,2))</f>
        <v>0</v>
      </c>
    </row>
    <row r="746" spans="1:54" ht="15.75" hidden="1">
      <c r="A746" s="13">
        <f t="shared" si="108"/>
        <v>741</v>
      </c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6"/>
      <c r="AC746" s="26"/>
      <c r="AD746" s="26"/>
      <c r="AE746" s="25"/>
      <c r="AF746" s="25"/>
      <c r="AG746" s="25"/>
      <c r="AH746" s="26"/>
      <c r="AI746" s="26"/>
      <c r="AJ746" s="26"/>
      <c r="AK746" s="27"/>
      <c r="AL746" s="27"/>
      <c r="AM746" s="24" t="str">
        <f>IF(AG746="","",IFERROR(VLOOKUP($AG746,Listas!$C$1:$D$1000,2,0),"No existe"))</f>
        <v/>
      </c>
      <c r="AN746" s="3">
        <f>IF(OR(AH746="",AI746=""),0,NETWORKDAYS.INTL(AH746,AI746,1,Listas!$A$2:$A$19)-1)</f>
        <v>0</v>
      </c>
      <c r="AO746" s="16" t="str">
        <f>IF(OR(AM746="",AM746="No existe"),"No",IF(AN746&gt;=VLOOKUP(AM746,Tabla!$C$5:$I$23,7,0),"Si","No"))</f>
        <v>No</v>
      </c>
      <c r="AP746" s="3">
        <f>IF(OR(AM746="",AM746="No existe"),0,IF(AN746=0,0,IF(AN746&gt;=VLOOKUP(AM746,Tabla!$C$5:$I$23,7,0),AN746-VLOOKUP(AM746,Tabla!$C$5:$I$23,7,0),0)+1))</f>
        <v>0</v>
      </c>
      <c r="AQ746" s="4">
        <f t="shared" si="100"/>
        <v>0</v>
      </c>
      <c r="AR746" s="4">
        <f t="shared" si="101"/>
        <v>0</v>
      </c>
      <c r="AS746" s="4">
        <f t="shared" si="102"/>
        <v>0</v>
      </c>
      <c r="AT746" s="4">
        <f t="shared" si="103"/>
        <v>0</v>
      </c>
      <c r="AU746" s="4">
        <f t="shared" si="104"/>
        <v>0</v>
      </c>
      <c r="AV746" s="4">
        <f t="shared" si="105"/>
        <v>0</v>
      </c>
      <c r="AW746" s="4"/>
      <c r="AX746" s="4"/>
      <c r="AY746" s="4">
        <f t="shared" si="106"/>
        <v>0</v>
      </c>
      <c r="AZ746" s="5">
        <v>37080</v>
      </c>
      <c r="BA746" s="6">
        <f t="shared" si="107"/>
        <v>0</v>
      </c>
      <c r="BB746" s="3">
        <f>IF(OR(AM746="",AM746="No existe"),0,IF(AP746&lt;=VLOOKUP(AM746,Tabla!$C$5:$I$23,2,0),1,2))</f>
        <v>0</v>
      </c>
    </row>
    <row r="747" spans="1:54" ht="15.75" hidden="1">
      <c r="A747" s="13">
        <f t="shared" si="108"/>
        <v>742</v>
      </c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6"/>
      <c r="AC747" s="26"/>
      <c r="AD747" s="26"/>
      <c r="AE747" s="25"/>
      <c r="AF747" s="25"/>
      <c r="AG747" s="25"/>
      <c r="AH747" s="26"/>
      <c r="AI747" s="26"/>
      <c r="AJ747" s="26"/>
      <c r="AK747" s="27"/>
      <c r="AL747" s="27"/>
      <c r="AM747" s="24" t="str">
        <f>IF(AG747="","",IFERROR(VLOOKUP($AG747,Listas!$C$1:$D$1000,2,0),"No existe"))</f>
        <v/>
      </c>
      <c r="AN747" s="3">
        <f>IF(OR(AH747="",AI747=""),0,NETWORKDAYS.INTL(AH747,AI747,1,Listas!$A$2:$A$19)-1)</f>
        <v>0</v>
      </c>
      <c r="AO747" s="16" t="str">
        <f>IF(OR(AM747="",AM747="No existe"),"No",IF(AN747&gt;=VLOOKUP(AM747,Tabla!$C$5:$I$23,7,0),"Si","No"))</f>
        <v>No</v>
      </c>
      <c r="AP747" s="3">
        <f>IF(OR(AM747="",AM747="No existe"),0,IF(AN747=0,0,IF(AN747&gt;=VLOOKUP(AM747,Tabla!$C$5:$I$23,7,0),AN747-VLOOKUP(AM747,Tabla!$C$5:$I$23,7,0),0)+1))</f>
        <v>0</v>
      </c>
      <c r="AQ747" s="4">
        <f t="shared" si="100"/>
        <v>0</v>
      </c>
      <c r="AR747" s="4">
        <f t="shared" si="101"/>
        <v>0</v>
      </c>
      <c r="AS747" s="4">
        <f t="shared" si="102"/>
        <v>0</v>
      </c>
      <c r="AT747" s="4">
        <f t="shared" si="103"/>
        <v>0</v>
      </c>
      <c r="AU747" s="4">
        <f t="shared" si="104"/>
        <v>0</v>
      </c>
      <c r="AV747" s="4">
        <f t="shared" si="105"/>
        <v>0</v>
      </c>
      <c r="AW747" s="4"/>
      <c r="AX747" s="4"/>
      <c r="AY747" s="4">
        <f t="shared" si="106"/>
        <v>0</v>
      </c>
      <c r="AZ747" s="5">
        <v>37080</v>
      </c>
      <c r="BA747" s="6">
        <f t="shared" si="107"/>
        <v>0</v>
      </c>
      <c r="BB747" s="3">
        <f>IF(OR(AM747="",AM747="No existe"),0,IF(AP747&lt;=VLOOKUP(AM747,Tabla!$C$5:$I$23,2,0),1,2))</f>
        <v>0</v>
      </c>
    </row>
    <row r="748" spans="1:54" ht="15.75" hidden="1">
      <c r="A748" s="13">
        <f t="shared" si="108"/>
        <v>743</v>
      </c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6"/>
      <c r="AC748" s="26"/>
      <c r="AD748" s="26"/>
      <c r="AE748" s="25"/>
      <c r="AF748" s="25"/>
      <c r="AG748" s="25"/>
      <c r="AH748" s="26"/>
      <c r="AI748" s="26"/>
      <c r="AJ748" s="26"/>
      <c r="AK748" s="27"/>
      <c r="AL748" s="27"/>
      <c r="AM748" s="24" t="str">
        <f>IF(AG748="","",IFERROR(VLOOKUP($AG748,Listas!$C$1:$D$1000,2,0),"No existe"))</f>
        <v/>
      </c>
      <c r="AN748" s="3">
        <f>IF(OR(AH748="",AI748=""),0,NETWORKDAYS.INTL(AH748,AI748,1,Listas!$A$2:$A$19)-1)</f>
        <v>0</v>
      </c>
      <c r="AO748" s="16" t="str">
        <f>IF(OR(AM748="",AM748="No existe"),"No",IF(AN748&gt;=VLOOKUP(AM748,Tabla!$C$5:$I$23,7,0),"Si","No"))</f>
        <v>No</v>
      </c>
      <c r="AP748" s="3">
        <f>IF(OR(AM748="",AM748="No existe"),0,IF(AN748=0,0,IF(AN748&gt;=VLOOKUP(AM748,Tabla!$C$5:$I$23,7,0),AN748-VLOOKUP(AM748,Tabla!$C$5:$I$23,7,0),0)+1))</f>
        <v>0</v>
      </c>
      <c r="AQ748" s="4">
        <f t="shared" si="100"/>
        <v>0</v>
      </c>
      <c r="AR748" s="4">
        <f t="shared" si="101"/>
        <v>0</v>
      </c>
      <c r="AS748" s="4">
        <f t="shared" si="102"/>
        <v>0</v>
      </c>
      <c r="AT748" s="4">
        <f t="shared" si="103"/>
        <v>0</v>
      </c>
      <c r="AU748" s="4">
        <f t="shared" si="104"/>
        <v>0</v>
      </c>
      <c r="AV748" s="4">
        <f t="shared" si="105"/>
        <v>0</v>
      </c>
      <c r="AW748" s="4"/>
      <c r="AX748" s="4"/>
      <c r="AY748" s="4">
        <f t="shared" si="106"/>
        <v>0</v>
      </c>
      <c r="AZ748" s="5">
        <v>37080</v>
      </c>
      <c r="BA748" s="6">
        <f t="shared" si="107"/>
        <v>0</v>
      </c>
      <c r="BB748" s="3">
        <f>IF(OR(AM748="",AM748="No existe"),0,IF(AP748&lt;=VLOOKUP(AM748,Tabla!$C$5:$I$23,2,0),1,2))</f>
        <v>0</v>
      </c>
    </row>
    <row r="749" spans="1:54" ht="15.75" hidden="1">
      <c r="A749" s="13">
        <f t="shared" si="108"/>
        <v>744</v>
      </c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6"/>
      <c r="AC749" s="26"/>
      <c r="AD749" s="26"/>
      <c r="AE749" s="25"/>
      <c r="AF749" s="25"/>
      <c r="AG749" s="25"/>
      <c r="AH749" s="26"/>
      <c r="AI749" s="26"/>
      <c r="AJ749" s="26"/>
      <c r="AK749" s="27"/>
      <c r="AL749" s="27"/>
      <c r="AM749" s="24" t="str">
        <f>IF(AG749="","",IFERROR(VLOOKUP($AG749,Listas!$C$1:$D$1000,2,0),"No existe"))</f>
        <v/>
      </c>
      <c r="AN749" s="3">
        <f>IF(OR(AH749="",AI749=""),0,NETWORKDAYS.INTL(AH749,AI749,1,Listas!$A$2:$A$19)-1)</f>
        <v>0</v>
      </c>
      <c r="AO749" s="16" t="str">
        <f>IF(OR(AM749="",AM749="No existe"),"No",IF(AN749&gt;=VLOOKUP(AM749,Tabla!$C$5:$I$23,7,0),"Si","No"))</f>
        <v>No</v>
      </c>
      <c r="AP749" s="3">
        <f>IF(OR(AM749="",AM749="No existe"),0,IF(AN749=0,0,IF(AN749&gt;=VLOOKUP(AM749,Tabla!$C$5:$I$23,7,0),AN749-VLOOKUP(AM749,Tabla!$C$5:$I$23,7,0),0)+1))</f>
        <v>0</v>
      </c>
      <c r="AQ749" s="4">
        <f t="shared" si="100"/>
        <v>0</v>
      </c>
      <c r="AR749" s="4">
        <f t="shared" si="101"/>
        <v>0</v>
      </c>
      <c r="AS749" s="4">
        <f t="shared" si="102"/>
        <v>0</v>
      </c>
      <c r="AT749" s="4">
        <f t="shared" si="103"/>
        <v>0</v>
      </c>
      <c r="AU749" s="4">
        <f t="shared" si="104"/>
        <v>0</v>
      </c>
      <c r="AV749" s="4">
        <f t="shared" si="105"/>
        <v>0</v>
      </c>
      <c r="AW749" s="4"/>
      <c r="AX749" s="4"/>
      <c r="AY749" s="4">
        <f t="shared" si="106"/>
        <v>0</v>
      </c>
      <c r="AZ749" s="5">
        <v>37080</v>
      </c>
      <c r="BA749" s="6">
        <f t="shared" si="107"/>
        <v>0</v>
      </c>
      <c r="BB749" s="3">
        <f>IF(OR(AM749="",AM749="No existe"),0,IF(AP749&lt;=VLOOKUP(AM749,Tabla!$C$5:$I$23,2,0),1,2))</f>
        <v>0</v>
      </c>
    </row>
    <row r="750" spans="1:54" ht="15.75" hidden="1">
      <c r="A750" s="13">
        <f t="shared" si="108"/>
        <v>745</v>
      </c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6"/>
      <c r="AC750" s="26"/>
      <c r="AD750" s="26"/>
      <c r="AE750" s="25"/>
      <c r="AF750" s="25"/>
      <c r="AG750" s="25"/>
      <c r="AH750" s="26"/>
      <c r="AI750" s="26"/>
      <c r="AJ750" s="26"/>
      <c r="AK750" s="27"/>
      <c r="AL750" s="27"/>
      <c r="AM750" s="24" t="str">
        <f>IF(AG750="","",IFERROR(VLOOKUP($AG750,Listas!$C$1:$D$1000,2,0),"No existe"))</f>
        <v/>
      </c>
      <c r="AN750" s="3">
        <f>IF(OR(AH750="",AI750=""),0,NETWORKDAYS.INTL(AH750,AI750,1,Listas!$A$2:$A$19)-1)</f>
        <v>0</v>
      </c>
      <c r="AO750" s="16" t="str">
        <f>IF(OR(AM750="",AM750="No existe"),"No",IF(AN750&gt;=VLOOKUP(AM750,Tabla!$C$5:$I$23,7,0),"Si","No"))</f>
        <v>No</v>
      </c>
      <c r="AP750" s="3">
        <f>IF(OR(AM750="",AM750="No existe"),0,IF(AN750=0,0,IF(AN750&gt;=VLOOKUP(AM750,Tabla!$C$5:$I$23,7,0),AN750-VLOOKUP(AM750,Tabla!$C$5:$I$23,7,0),0)+1))</f>
        <v>0</v>
      </c>
      <c r="AQ750" s="4">
        <f t="shared" si="100"/>
        <v>0</v>
      </c>
      <c r="AR750" s="4">
        <f t="shared" si="101"/>
        <v>0</v>
      </c>
      <c r="AS750" s="4">
        <f t="shared" si="102"/>
        <v>0</v>
      </c>
      <c r="AT750" s="4">
        <f t="shared" si="103"/>
        <v>0</v>
      </c>
      <c r="AU750" s="4">
        <f t="shared" si="104"/>
        <v>0</v>
      </c>
      <c r="AV750" s="4">
        <f t="shared" si="105"/>
        <v>0</v>
      </c>
      <c r="AW750" s="4"/>
      <c r="AX750" s="4"/>
      <c r="AY750" s="4">
        <f t="shared" si="106"/>
        <v>0</v>
      </c>
      <c r="AZ750" s="5">
        <v>37080</v>
      </c>
      <c r="BA750" s="6">
        <f t="shared" si="107"/>
        <v>0</v>
      </c>
      <c r="BB750" s="3">
        <f>IF(OR(AM750="",AM750="No existe"),0,IF(AP750&lt;=VLOOKUP(AM750,Tabla!$C$5:$I$23,2,0),1,2))</f>
        <v>0</v>
      </c>
    </row>
    <row r="751" spans="1:54" ht="15.75" hidden="1">
      <c r="A751" s="13">
        <f t="shared" si="108"/>
        <v>746</v>
      </c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6"/>
      <c r="AC751" s="26"/>
      <c r="AD751" s="26"/>
      <c r="AE751" s="25"/>
      <c r="AF751" s="25"/>
      <c r="AG751" s="25"/>
      <c r="AH751" s="26"/>
      <c r="AI751" s="26"/>
      <c r="AJ751" s="26"/>
      <c r="AK751" s="27"/>
      <c r="AL751" s="27"/>
      <c r="AM751" s="24" t="str">
        <f>IF(AG751="","",IFERROR(VLOOKUP($AG751,Listas!$C$1:$D$1000,2,0),"No existe"))</f>
        <v/>
      </c>
      <c r="AN751" s="3">
        <f>IF(OR(AH751="",AI751=""),0,NETWORKDAYS.INTL(AH751,AI751,1,Listas!$A$2:$A$19)-1)</f>
        <v>0</v>
      </c>
      <c r="AO751" s="16" t="str">
        <f>IF(OR(AM751="",AM751="No existe"),"No",IF(AN751&gt;=VLOOKUP(AM751,Tabla!$C$5:$I$23,7,0),"Si","No"))</f>
        <v>No</v>
      </c>
      <c r="AP751" s="3">
        <f>IF(OR(AM751="",AM751="No existe"),0,IF(AN751=0,0,IF(AN751&gt;=VLOOKUP(AM751,Tabla!$C$5:$I$23,7,0),AN751-VLOOKUP(AM751,Tabla!$C$5:$I$23,7,0),0)+1))</f>
        <v>0</v>
      </c>
      <c r="AQ751" s="4">
        <f t="shared" si="100"/>
        <v>0</v>
      </c>
      <c r="AR751" s="4">
        <f t="shared" si="101"/>
        <v>0</v>
      </c>
      <c r="AS751" s="4">
        <f t="shared" si="102"/>
        <v>0</v>
      </c>
      <c r="AT751" s="4">
        <f t="shared" si="103"/>
        <v>0</v>
      </c>
      <c r="AU751" s="4">
        <f t="shared" si="104"/>
        <v>0</v>
      </c>
      <c r="AV751" s="4">
        <f t="shared" si="105"/>
        <v>0</v>
      </c>
      <c r="AW751" s="4"/>
      <c r="AX751" s="4"/>
      <c r="AY751" s="4">
        <f t="shared" si="106"/>
        <v>0</v>
      </c>
      <c r="AZ751" s="5">
        <v>37080</v>
      </c>
      <c r="BA751" s="6">
        <f t="shared" si="107"/>
        <v>0</v>
      </c>
      <c r="BB751" s="3">
        <f>IF(OR(AM751="",AM751="No existe"),0,IF(AP751&lt;=VLOOKUP(AM751,Tabla!$C$5:$I$23,2,0),1,2))</f>
        <v>0</v>
      </c>
    </row>
    <row r="752" spans="1:54" ht="15.75" hidden="1">
      <c r="A752" s="13">
        <f t="shared" si="108"/>
        <v>747</v>
      </c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6"/>
      <c r="AC752" s="26"/>
      <c r="AD752" s="26"/>
      <c r="AE752" s="25"/>
      <c r="AF752" s="25"/>
      <c r="AG752" s="25"/>
      <c r="AH752" s="26"/>
      <c r="AI752" s="26"/>
      <c r="AJ752" s="26"/>
      <c r="AK752" s="27"/>
      <c r="AL752" s="27"/>
      <c r="AM752" s="24" t="str">
        <f>IF(AG752="","",IFERROR(VLOOKUP($AG752,Listas!$C$1:$D$1000,2,0),"No existe"))</f>
        <v/>
      </c>
      <c r="AN752" s="3">
        <f>IF(OR(AH752="",AI752=""),0,NETWORKDAYS.INTL(AH752,AI752,1,Listas!$A$2:$A$19)-1)</f>
        <v>0</v>
      </c>
      <c r="AO752" s="16" t="str">
        <f>IF(OR(AM752="",AM752="No existe"),"No",IF(AN752&gt;=VLOOKUP(AM752,Tabla!$C$5:$I$23,7,0),"Si","No"))</f>
        <v>No</v>
      </c>
      <c r="AP752" s="3">
        <f>IF(OR(AM752="",AM752="No existe"),0,IF(AN752=0,0,IF(AN752&gt;=VLOOKUP(AM752,Tabla!$C$5:$I$23,7,0),AN752-VLOOKUP(AM752,Tabla!$C$5:$I$23,7,0),0)+1))</f>
        <v>0</v>
      </c>
      <c r="AQ752" s="4">
        <f t="shared" si="100"/>
        <v>0</v>
      </c>
      <c r="AR752" s="4">
        <f t="shared" si="101"/>
        <v>0</v>
      </c>
      <c r="AS752" s="4">
        <f t="shared" si="102"/>
        <v>0</v>
      </c>
      <c r="AT752" s="4">
        <f t="shared" si="103"/>
        <v>0</v>
      </c>
      <c r="AU752" s="4">
        <f t="shared" si="104"/>
        <v>0</v>
      </c>
      <c r="AV752" s="4">
        <f t="shared" si="105"/>
        <v>0</v>
      </c>
      <c r="AW752" s="4"/>
      <c r="AX752" s="4"/>
      <c r="AY752" s="4">
        <f t="shared" si="106"/>
        <v>0</v>
      </c>
      <c r="AZ752" s="5">
        <v>37080</v>
      </c>
      <c r="BA752" s="6">
        <f t="shared" si="107"/>
        <v>0</v>
      </c>
      <c r="BB752" s="3">
        <f>IF(OR(AM752="",AM752="No existe"),0,IF(AP752&lt;=VLOOKUP(AM752,Tabla!$C$5:$I$23,2,0),1,2))</f>
        <v>0</v>
      </c>
    </row>
    <row r="753" spans="1:54" ht="15.75" hidden="1">
      <c r="A753" s="13">
        <f t="shared" si="108"/>
        <v>748</v>
      </c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6"/>
      <c r="AC753" s="26"/>
      <c r="AD753" s="26"/>
      <c r="AE753" s="25"/>
      <c r="AF753" s="25"/>
      <c r="AG753" s="25"/>
      <c r="AH753" s="26"/>
      <c r="AI753" s="26"/>
      <c r="AJ753" s="26"/>
      <c r="AK753" s="27"/>
      <c r="AL753" s="27"/>
      <c r="AM753" s="24" t="str">
        <f>IF(AG753="","",IFERROR(VLOOKUP($AG753,Listas!$C$1:$D$1000,2,0),"No existe"))</f>
        <v/>
      </c>
      <c r="AN753" s="3">
        <f>IF(OR(AH753="",AI753=""),0,NETWORKDAYS.INTL(AH753,AI753,1,Listas!$A$2:$A$19)-1)</f>
        <v>0</v>
      </c>
      <c r="AO753" s="16" t="str">
        <f>IF(OR(AM753="",AM753="No existe"),"No",IF(AN753&gt;=VLOOKUP(AM753,Tabla!$C$5:$I$23,7,0),"Si","No"))</f>
        <v>No</v>
      </c>
      <c r="AP753" s="3">
        <f>IF(OR(AM753="",AM753="No existe"),0,IF(AN753=0,0,IF(AN753&gt;=VLOOKUP(AM753,Tabla!$C$5:$I$23,7,0),AN753-VLOOKUP(AM753,Tabla!$C$5:$I$23,7,0),0)+1))</f>
        <v>0</v>
      </c>
      <c r="AQ753" s="4">
        <f t="shared" si="100"/>
        <v>0</v>
      </c>
      <c r="AR753" s="4">
        <f t="shared" si="101"/>
        <v>0</v>
      </c>
      <c r="AS753" s="4">
        <f t="shared" si="102"/>
        <v>0</v>
      </c>
      <c r="AT753" s="4">
        <f t="shared" si="103"/>
        <v>0</v>
      </c>
      <c r="AU753" s="4">
        <f t="shared" si="104"/>
        <v>0</v>
      </c>
      <c r="AV753" s="4">
        <f t="shared" si="105"/>
        <v>0</v>
      </c>
      <c r="AW753" s="4"/>
      <c r="AX753" s="4"/>
      <c r="AY753" s="4">
        <f t="shared" si="106"/>
        <v>0</v>
      </c>
      <c r="AZ753" s="5">
        <v>37080</v>
      </c>
      <c r="BA753" s="6">
        <f t="shared" si="107"/>
        <v>0</v>
      </c>
      <c r="BB753" s="3">
        <f>IF(OR(AM753="",AM753="No existe"),0,IF(AP753&lt;=VLOOKUP(AM753,Tabla!$C$5:$I$23,2,0),1,2))</f>
        <v>0</v>
      </c>
    </row>
    <row r="754" spans="1:54" ht="15.75" hidden="1">
      <c r="A754" s="13">
        <f t="shared" si="108"/>
        <v>749</v>
      </c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6"/>
      <c r="AC754" s="26"/>
      <c r="AD754" s="26"/>
      <c r="AE754" s="25"/>
      <c r="AF754" s="25"/>
      <c r="AG754" s="25"/>
      <c r="AH754" s="26"/>
      <c r="AI754" s="26"/>
      <c r="AJ754" s="26"/>
      <c r="AK754" s="27"/>
      <c r="AL754" s="27"/>
      <c r="AM754" s="24" t="str">
        <f>IF(AG754="","",IFERROR(VLOOKUP($AG754,Listas!$C$1:$D$1000,2,0),"No existe"))</f>
        <v/>
      </c>
      <c r="AN754" s="3">
        <f>IF(OR(AH754="",AI754=""),0,NETWORKDAYS.INTL(AH754,AI754,1,Listas!$A$2:$A$19)-1)</f>
        <v>0</v>
      </c>
      <c r="AO754" s="16" t="str">
        <f>IF(OR(AM754="",AM754="No existe"),"No",IF(AN754&gt;=VLOOKUP(AM754,Tabla!$C$5:$I$23,7,0),"Si","No"))</f>
        <v>No</v>
      </c>
      <c r="AP754" s="3">
        <f>IF(OR(AM754="",AM754="No existe"),0,IF(AN754=0,0,IF(AN754&gt;=VLOOKUP(AM754,Tabla!$C$5:$I$23,7,0),AN754-VLOOKUP(AM754,Tabla!$C$5:$I$23,7,0),0)+1))</f>
        <v>0</v>
      </c>
      <c r="AQ754" s="4">
        <f t="shared" si="100"/>
        <v>0</v>
      </c>
      <c r="AR754" s="4">
        <f t="shared" si="101"/>
        <v>0</v>
      </c>
      <c r="AS754" s="4">
        <f t="shared" si="102"/>
        <v>0</v>
      </c>
      <c r="AT754" s="4">
        <f t="shared" si="103"/>
        <v>0</v>
      </c>
      <c r="AU754" s="4">
        <f t="shared" si="104"/>
        <v>0</v>
      </c>
      <c r="AV754" s="4">
        <f t="shared" si="105"/>
        <v>0</v>
      </c>
      <c r="AW754" s="4"/>
      <c r="AX754" s="4"/>
      <c r="AY754" s="4">
        <f t="shared" si="106"/>
        <v>0</v>
      </c>
      <c r="AZ754" s="5">
        <v>37080</v>
      </c>
      <c r="BA754" s="6">
        <f t="shared" si="107"/>
        <v>0</v>
      </c>
      <c r="BB754" s="3">
        <f>IF(OR(AM754="",AM754="No existe"),0,IF(AP754&lt;=VLOOKUP(AM754,Tabla!$C$5:$I$23,2,0),1,2))</f>
        <v>0</v>
      </c>
    </row>
    <row r="755" spans="1:54" ht="15.75" hidden="1">
      <c r="A755" s="13">
        <f t="shared" si="108"/>
        <v>750</v>
      </c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6"/>
      <c r="AC755" s="26"/>
      <c r="AD755" s="26"/>
      <c r="AE755" s="25"/>
      <c r="AF755" s="25"/>
      <c r="AG755" s="25"/>
      <c r="AH755" s="26"/>
      <c r="AI755" s="26"/>
      <c r="AJ755" s="26"/>
      <c r="AK755" s="27"/>
      <c r="AL755" s="27"/>
      <c r="AM755" s="24" t="str">
        <f>IF(AG755="","",IFERROR(VLOOKUP($AG755,Listas!$C$1:$D$1000,2,0),"No existe"))</f>
        <v/>
      </c>
      <c r="AN755" s="3">
        <f>IF(OR(AH755="",AI755=""),0,NETWORKDAYS.INTL(AH755,AI755,1,Listas!$A$2:$A$19)-1)</f>
        <v>0</v>
      </c>
      <c r="AO755" s="16" t="str">
        <f>IF(OR(AM755="",AM755="No existe"),"No",IF(AN755&gt;=VLOOKUP(AM755,Tabla!$C$5:$I$23,7,0),"Si","No"))</f>
        <v>No</v>
      </c>
      <c r="AP755" s="3">
        <f>IF(OR(AM755="",AM755="No existe"),0,IF(AN755=0,0,IF(AN755&gt;=VLOOKUP(AM755,Tabla!$C$5:$I$23,7,0),AN755-VLOOKUP(AM755,Tabla!$C$5:$I$23,7,0),0)+1))</f>
        <v>0</v>
      </c>
      <c r="AQ755" s="4">
        <f t="shared" si="100"/>
        <v>0</v>
      </c>
      <c r="AR755" s="4">
        <f t="shared" si="101"/>
        <v>0</v>
      </c>
      <c r="AS755" s="4">
        <f t="shared" si="102"/>
        <v>0</v>
      </c>
      <c r="AT755" s="4">
        <f t="shared" si="103"/>
        <v>0</v>
      </c>
      <c r="AU755" s="4">
        <f t="shared" si="104"/>
        <v>0</v>
      </c>
      <c r="AV755" s="4">
        <f t="shared" si="105"/>
        <v>0</v>
      </c>
      <c r="AW755" s="4"/>
      <c r="AX755" s="4"/>
      <c r="AY755" s="4">
        <f t="shared" si="106"/>
        <v>0</v>
      </c>
      <c r="AZ755" s="5">
        <v>37080</v>
      </c>
      <c r="BA755" s="6">
        <f t="shared" si="107"/>
        <v>0</v>
      </c>
      <c r="BB755" s="3">
        <f>IF(OR(AM755="",AM755="No existe"),0,IF(AP755&lt;=VLOOKUP(AM755,Tabla!$C$5:$I$23,2,0),1,2))</f>
        <v>0</v>
      </c>
    </row>
    <row r="756" spans="1:54" ht="15.75" hidden="1">
      <c r="A756" s="13">
        <f t="shared" si="108"/>
        <v>751</v>
      </c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6"/>
      <c r="AC756" s="26"/>
      <c r="AD756" s="26"/>
      <c r="AE756" s="25"/>
      <c r="AF756" s="25"/>
      <c r="AG756" s="25"/>
      <c r="AH756" s="26"/>
      <c r="AI756" s="26"/>
      <c r="AJ756" s="26"/>
      <c r="AK756" s="27"/>
      <c r="AL756" s="27"/>
      <c r="AM756" s="24" t="str">
        <f>IF(AG756="","",IFERROR(VLOOKUP($AG756,Listas!$C$1:$D$1000,2,0),"No existe"))</f>
        <v/>
      </c>
      <c r="AN756" s="3">
        <f>IF(OR(AH756="",AI756=""),0,NETWORKDAYS.INTL(AH756,AI756,1,Listas!$A$2:$A$19)-1)</f>
        <v>0</v>
      </c>
      <c r="AO756" s="16" t="str">
        <f>IF(OR(AM756="",AM756="No existe"),"No",IF(AN756&gt;=VLOOKUP(AM756,Tabla!$C$5:$I$23,7,0),"Si","No"))</f>
        <v>No</v>
      </c>
      <c r="AP756" s="3">
        <f>IF(OR(AM756="",AM756="No existe"),0,IF(AN756=0,0,IF(AN756&gt;=VLOOKUP(AM756,Tabla!$C$5:$I$23,7,0),AN756-VLOOKUP(AM756,Tabla!$C$5:$I$23,7,0),0)+1))</f>
        <v>0</v>
      </c>
      <c r="AQ756" s="4">
        <f t="shared" si="100"/>
        <v>0</v>
      </c>
      <c r="AR756" s="4">
        <f t="shared" si="101"/>
        <v>0</v>
      </c>
      <c r="AS756" s="4">
        <f t="shared" si="102"/>
        <v>0</v>
      </c>
      <c r="AT756" s="4">
        <f t="shared" si="103"/>
        <v>0</v>
      </c>
      <c r="AU756" s="4">
        <f t="shared" si="104"/>
        <v>0</v>
      </c>
      <c r="AV756" s="4">
        <f t="shared" si="105"/>
        <v>0</v>
      </c>
      <c r="AW756" s="4"/>
      <c r="AX756" s="4"/>
      <c r="AY756" s="4">
        <f t="shared" si="106"/>
        <v>0</v>
      </c>
      <c r="AZ756" s="5">
        <v>37080</v>
      </c>
      <c r="BA756" s="6">
        <f t="shared" si="107"/>
        <v>0</v>
      </c>
      <c r="BB756" s="3">
        <f>IF(OR(AM756="",AM756="No existe"),0,IF(AP756&lt;=VLOOKUP(AM756,Tabla!$C$5:$I$23,2,0),1,2))</f>
        <v>0</v>
      </c>
    </row>
    <row r="757" spans="1:54" ht="15.75" hidden="1">
      <c r="A757" s="13">
        <f t="shared" si="108"/>
        <v>752</v>
      </c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6"/>
      <c r="AC757" s="26"/>
      <c r="AD757" s="26"/>
      <c r="AE757" s="25"/>
      <c r="AF757" s="25"/>
      <c r="AG757" s="25"/>
      <c r="AH757" s="26"/>
      <c r="AI757" s="26"/>
      <c r="AJ757" s="26"/>
      <c r="AK757" s="27"/>
      <c r="AL757" s="27"/>
      <c r="AM757" s="24" t="str">
        <f>IF(AG757="","",IFERROR(VLOOKUP($AG757,Listas!$C$1:$D$1000,2,0),"No existe"))</f>
        <v/>
      </c>
      <c r="AN757" s="3">
        <f>IF(OR(AH757="",AI757=""),0,NETWORKDAYS.INTL(AH757,AI757,1,Listas!$A$2:$A$19)-1)</f>
        <v>0</v>
      </c>
      <c r="AO757" s="16" t="str">
        <f>IF(OR(AM757="",AM757="No existe"),"No",IF(AN757&gt;=VLOOKUP(AM757,Tabla!$C$5:$I$23,7,0),"Si","No"))</f>
        <v>No</v>
      </c>
      <c r="AP757" s="3">
        <f>IF(OR(AM757="",AM757="No existe"),0,IF(AN757=0,0,IF(AN757&gt;=VLOOKUP(AM757,Tabla!$C$5:$I$23,7,0),AN757-VLOOKUP(AM757,Tabla!$C$5:$I$23,7,0),0)+1))</f>
        <v>0</v>
      </c>
      <c r="AQ757" s="4">
        <f t="shared" si="100"/>
        <v>0</v>
      </c>
      <c r="AR757" s="4">
        <f t="shared" si="101"/>
        <v>0</v>
      </c>
      <c r="AS757" s="4">
        <f t="shared" si="102"/>
        <v>0</v>
      </c>
      <c r="AT757" s="4">
        <f t="shared" si="103"/>
        <v>0</v>
      </c>
      <c r="AU757" s="4">
        <f t="shared" si="104"/>
        <v>0</v>
      </c>
      <c r="AV757" s="4">
        <f t="shared" si="105"/>
        <v>0</v>
      </c>
      <c r="AW757" s="4"/>
      <c r="AX757" s="4"/>
      <c r="AY757" s="4">
        <f t="shared" si="106"/>
        <v>0</v>
      </c>
      <c r="AZ757" s="5">
        <v>37080</v>
      </c>
      <c r="BA757" s="6">
        <f t="shared" si="107"/>
        <v>0</v>
      </c>
      <c r="BB757" s="3">
        <f>IF(OR(AM757="",AM757="No existe"),0,IF(AP757&lt;=VLOOKUP(AM757,Tabla!$C$5:$I$23,2,0),1,2))</f>
        <v>0</v>
      </c>
    </row>
    <row r="758" spans="1:54" ht="15.75" hidden="1">
      <c r="A758" s="13">
        <f t="shared" si="108"/>
        <v>753</v>
      </c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6"/>
      <c r="AC758" s="26"/>
      <c r="AD758" s="26"/>
      <c r="AE758" s="25"/>
      <c r="AF758" s="25"/>
      <c r="AG758" s="25"/>
      <c r="AH758" s="26"/>
      <c r="AI758" s="26"/>
      <c r="AJ758" s="26"/>
      <c r="AK758" s="27"/>
      <c r="AL758" s="27"/>
      <c r="AM758" s="24" t="str">
        <f>IF(AG758="","",IFERROR(VLOOKUP($AG758,Listas!$C$1:$D$1000,2,0),"No existe"))</f>
        <v/>
      </c>
      <c r="AN758" s="3">
        <f>IF(OR(AH758="",AI758=""),0,NETWORKDAYS.INTL(AH758,AI758,1,Listas!$A$2:$A$19)-1)</f>
        <v>0</v>
      </c>
      <c r="AO758" s="16" t="str">
        <f>IF(OR(AM758="",AM758="No existe"),"No",IF(AN758&gt;=VLOOKUP(AM758,Tabla!$C$5:$I$23,7,0),"Si","No"))</f>
        <v>No</v>
      </c>
      <c r="AP758" s="3">
        <f>IF(OR(AM758="",AM758="No existe"),0,IF(AN758=0,0,IF(AN758&gt;=VLOOKUP(AM758,Tabla!$C$5:$I$23,7,0),AN758-VLOOKUP(AM758,Tabla!$C$5:$I$23,7,0),0)+1))</f>
        <v>0</v>
      </c>
      <c r="AQ758" s="4">
        <f t="shared" si="100"/>
        <v>0</v>
      </c>
      <c r="AR758" s="4">
        <f t="shared" si="101"/>
        <v>0</v>
      </c>
      <c r="AS758" s="4">
        <f t="shared" si="102"/>
        <v>0</v>
      </c>
      <c r="AT758" s="4">
        <f t="shared" si="103"/>
        <v>0</v>
      </c>
      <c r="AU758" s="4">
        <f t="shared" si="104"/>
        <v>0</v>
      </c>
      <c r="AV758" s="4">
        <f t="shared" si="105"/>
        <v>0</v>
      </c>
      <c r="AW758" s="4"/>
      <c r="AX758" s="4"/>
      <c r="AY758" s="4">
        <f t="shared" si="106"/>
        <v>0</v>
      </c>
      <c r="AZ758" s="5">
        <v>37080</v>
      </c>
      <c r="BA758" s="6">
        <f t="shared" si="107"/>
        <v>0</v>
      </c>
      <c r="BB758" s="3">
        <f>IF(OR(AM758="",AM758="No existe"),0,IF(AP758&lt;=VLOOKUP(AM758,Tabla!$C$5:$I$23,2,0),1,2))</f>
        <v>0</v>
      </c>
    </row>
    <row r="759" spans="1:54" ht="15.75" hidden="1">
      <c r="A759" s="13">
        <f t="shared" si="108"/>
        <v>754</v>
      </c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6"/>
      <c r="AC759" s="26"/>
      <c r="AD759" s="26"/>
      <c r="AE759" s="25"/>
      <c r="AF759" s="25"/>
      <c r="AG759" s="25"/>
      <c r="AH759" s="26"/>
      <c r="AI759" s="26"/>
      <c r="AJ759" s="26"/>
      <c r="AK759" s="27"/>
      <c r="AL759" s="27"/>
      <c r="AM759" s="24" t="str">
        <f>IF(AG759="","",IFERROR(VLOOKUP($AG759,Listas!$C$1:$D$1000,2,0),"No existe"))</f>
        <v/>
      </c>
      <c r="AN759" s="3">
        <f>IF(OR(AH759="",AI759=""),0,NETWORKDAYS.INTL(AH759,AI759,1,Listas!$A$2:$A$19)-1)</f>
        <v>0</v>
      </c>
      <c r="AO759" s="16" t="str">
        <f>IF(OR(AM759="",AM759="No existe"),"No",IF(AN759&gt;=VLOOKUP(AM759,Tabla!$C$5:$I$23,7,0),"Si","No"))</f>
        <v>No</v>
      </c>
      <c r="AP759" s="3">
        <f>IF(OR(AM759="",AM759="No existe"),0,IF(AN759=0,0,IF(AN759&gt;=VLOOKUP(AM759,Tabla!$C$5:$I$23,7,0),AN759-VLOOKUP(AM759,Tabla!$C$5:$I$23,7,0),0)+1))</f>
        <v>0</v>
      </c>
      <c r="AQ759" s="4">
        <f t="shared" si="100"/>
        <v>0</v>
      </c>
      <c r="AR759" s="4">
        <f t="shared" si="101"/>
        <v>0</v>
      </c>
      <c r="AS759" s="4">
        <f t="shared" si="102"/>
        <v>0</v>
      </c>
      <c r="AT759" s="4">
        <f t="shared" si="103"/>
        <v>0</v>
      </c>
      <c r="AU759" s="4">
        <f t="shared" si="104"/>
        <v>0</v>
      </c>
      <c r="AV759" s="4">
        <f t="shared" si="105"/>
        <v>0</v>
      </c>
      <c r="AW759" s="4"/>
      <c r="AX759" s="4"/>
      <c r="AY759" s="4">
        <f t="shared" si="106"/>
        <v>0</v>
      </c>
      <c r="AZ759" s="5">
        <v>37080</v>
      </c>
      <c r="BA759" s="6">
        <f t="shared" si="107"/>
        <v>0</v>
      </c>
      <c r="BB759" s="3">
        <f>IF(OR(AM759="",AM759="No existe"),0,IF(AP759&lt;=VLOOKUP(AM759,Tabla!$C$5:$I$23,2,0),1,2))</f>
        <v>0</v>
      </c>
    </row>
    <row r="760" spans="1:54" ht="15.75" hidden="1">
      <c r="A760" s="13">
        <f t="shared" si="108"/>
        <v>755</v>
      </c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6"/>
      <c r="AC760" s="26"/>
      <c r="AD760" s="26"/>
      <c r="AE760" s="25"/>
      <c r="AF760" s="25"/>
      <c r="AG760" s="25"/>
      <c r="AH760" s="26"/>
      <c r="AI760" s="26"/>
      <c r="AJ760" s="26"/>
      <c r="AK760" s="27"/>
      <c r="AL760" s="27"/>
      <c r="AM760" s="24" t="str">
        <f>IF(AG760="","",IFERROR(VLOOKUP($AG760,Listas!$C$1:$D$1000,2,0),"No existe"))</f>
        <v/>
      </c>
      <c r="AN760" s="3">
        <f>IF(OR(AH760="",AI760=""),0,NETWORKDAYS.INTL(AH760,AI760,1,Listas!$A$2:$A$19)-1)</f>
        <v>0</v>
      </c>
      <c r="AO760" s="16" t="str">
        <f>IF(OR(AM760="",AM760="No existe"),"No",IF(AN760&gt;=VLOOKUP(AM760,Tabla!$C$5:$I$23,7,0),"Si","No"))</f>
        <v>No</v>
      </c>
      <c r="AP760" s="3">
        <f>IF(OR(AM760="",AM760="No existe"),0,IF(AN760=0,0,IF(AN760&gt;=VLOOKUP(AM760,Tabla!$C$5:$I$23,7,0),AN760-VLOOKUP(AM760,Tabla!$C$5:$I$23,7,0),0)+1))</f>
        <v>0</v>
      </c>
      <c r="AQ760" s="4">
        <f t="shared" si="100"/>
        <v>0</v>
      </c>
      <c r="AR760" s="4">
        <f t="shared" si="101"/>
        <v>0</v>
      </c>
      <c r="AS760" s="4">
        <f t="shared" si="102"/>
        <v>0</v>
      </c>
      <c r="AT760" s="4">
        <f t="shared" si="103"/>
        <v>0</v>
      </c>
      <c r="AU760" s="4">
        <f t="shared" si="104"/>
        <v>0</v>
      </c>
      <c r="AV760" s="4">
        <f t="shared" si="105"/>
        <v>0</v>
      </c>
      <c r="AW760" s="4"/>
      <c r="AX760" s="4"/>
      <c r="AY760" s="4">
        <f t="shared" si="106"/>
        <v>0</v>
      </c>
      <c r="AZ760" s="5">
        <v>37080</v>
      </c>
      <c r="BA760" s="6">
        <f t="shared" si="107"/>
        <v>0</v>
      </c>
      <c r="BB760" s="3">
        <f>IF(OR(AM760="",AM760="No existe"),0,IF(AP760&lt;=VLOOKUP(AM760,Tabla!$C$5:$I$23,2,0),1,2))</f>
        <v>0</v>
      </c>
    </row>
    <row r="761" spans="1:54" ht="15.75" hidden="1">
      <c r="A761" s="13">
        <f t="shared" si="108"/>
        <v>756</v>
      </c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6"/>
      <c r="AC761" s="26"/>
      <c r="AD761" s="26"/>
      <c r="AE761" s="25"/>
      <c r="AF761" s="25"/>
      <c r="AG761" s="25"/>
      <c r="AH761" s="26"/>
      <c r="AI761" s="26"/>
      <c r="AJ761" s="26"/>
      <c r="AK761" s="27"/>
      <c r="AL761" s="27"/>
      <c r="AM761" s="24" t="str">
        <f>IF(AG761="","",IFERROR(VLOOKUP($AG761,Listas!$C$1:$D$1000,2,0),"No existe"))</f>
        <v/>
      </c>
      <c r="AN761" s="3">
        <f>IF(OR(AH761="",AI761=""),0,NETWORKDAYS.INTL(AH761,AI761,1,Listas!$A$2:$A$19)-1)</f>
        <v>0</v>
      </c>
      <c r="AO761" s="16" t="str">
        <f>IF(OR(AM761="",AM761="No existe"),"No",IF(AN761&gt;=VLOOKUP(AM761,Tabla!$C$5:$I$23,7,0),"Si","No"))</f>
        <v>No</v>
      </c>
      <c r="AP761" s="3">
        <f>IF(OR(AM761="",AM761="No existe"),0,IF(AN761=0,0,IF(AN761&gt;=VLOOKUP(AM761,Tabla!$C$5:$I$23,7,0),AN761-VLOOKUP(AM761,Tabla!$C$5:$I$23,7,0),0)+1))</f>
        <v>0</v>
      </c>
      <c r="AQ761" s="4">
        <f t="shared" si="100"/>
        <v>0</v>
      </c>
      <c r="AR761" s="4">
        <f t="shared" si="101"/>
        <v>0</v>
      </c>
      <c r="AS761" s="4">
        <f t="shared" si="102"/>
        <v>0</v>
      </c>
      <c r="AT761" s="4">
        <f t="shared" si="103"/>
        <v>0</v>
      </c>
      <c r="AU761" s="4">
        <f t="shared" si="104"/>
        <v>0</v>
      </c>
      <c r="AV761" s="4">
        <f t="shared" si="105"/>
        <v>0</v>
      </c>
      <c r="AW761" s="4"/>
      <c r="AX761" s="4"/>
      <c r="AY761" s="4">
        <f t="shared" si="106"/>
        <v>0</v>
      </c>
      <c r="AZ761" s="5">
        <v>37080</v>
      </c>
      <c r="BA761" s="6">
        <f t="shared" si="107"/>
        <v>0</v>
      </c>
      <c r="BB761" s="3">
        <f>IF(OR(AM761="",AM761="No existe"),0,IF(AP761&lt;=VLOOKUP(AM761,Tabla!$C$5:$I$23,2,0),1,2))</f>
        <v>0</v>
      </c>
    </row>
    <row r="762" spans="1:54" ht="15.75" hidden="1">
      <c r="A762" s="13">
        <f t="shared" si="108"/>
        <v>757</v>
      </c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6"/>
      <c r="AC762" s="26"/>
      <c r="AD762" s="26"/>
      <c r="AE762" s="25"/>
      <c r="AF762" s="25"/>
      <c r="AG762" s="25"/>
      <c r="AH762" s="26"/>
      <c r="AI762" s="26"/>
      <c r="AJ762" s="26"/>
      <c r="AK762" s="27"/>
      <c r="AL762" s="27"/>
      <c r="AM762" s="24" t="str">
        <f>IF(AG762="","",IFERROR(VLOOKUP($AG762,Listas!$C$1:$D$1000,2,0),"No existe"))</f>
        <v/>
      </c>
      <c r="AN762" s="3">
        <f>IF(OR(AH762="",AI762=""),0,NETWORKDAYS.INTL(AH762,AI762,1,Listas!$A$2:$A$19)-1)</f>
        <v>0</v>
      </c>
      <c r="AO762" s="16" t="str">
        <f>IF(OR(AM762="",AM762="No existe"),"No",IF(AN762&gt;=VLOOKUP(AM762,Tabla!$C$5:$I$23,7,0),"Si","No"))</f>
        <v>No</v>
      </c>
      <c r="AP762" s="3">
        <f>IF(OR(AM762="",AM762="No existe"),0,IF(AN762=0,0,IF(AN762&gt;=VLOOKUP(AM762,Tabla!$C$5:$I$23,7,0),AN762-VLOOKUP(AM762,Tabla!$C$5:$I$23,7,0),0)+1))</f>
        <v>0</v>
      </c>
      <c r="AQ762" s="4">
        <f t="shared" si="100"/>
        <v>0</v>
      </c>
      <c r="AR762" s="4">
        <f t="shared" si="101"/>
        <v>0</v>
      </c>
      <c r="AS762" s="4">
        <f t="shared" si="102"/>
        <v>0</v>
      </c>
      <c r="AT762" s="4">
        <f t="shared" si="103"/>
        <v>0</v>
      </c>
      <c r="AU762" s="4">
        <f t="shared" si="104"/>
        <v>0</v>
      </c>
      <c r="AV762" s="4">
        <f t="shared" si="105"/>
        <v>0</v>
      </c>
      <c r="AW762" s="4"/>
      <c r="AX762" s="4"/>
      <c r="AY762" s="4">
        <f t="shared" si="106"/>
        <v>0</v>
      </c>
      <c r="AZ762" s="5">
        <v>37080</v>
      </c>
      <c r="BA762" s="6">
        <f t="shared" si="107"/>
        <v>0</v>
      </c>
      <c r="BB762" s="3">
        <f>IF(OR(AM762="",AM762="No existe"),0,IF(AP762&lt;=VLOOKUP(AM762,Tabla!$C$5:$I$23,2,0),1,2))</f>
        <v>0</v>
      </c>
    </row>
    <row r="763" spans="1:54" ht="15.75" hidden="1">
      <c r="A763" s="13">
        <f t="shared" si="108"/>
        <v>758</v>
      </c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6"/>
      <c r="AC763" s="26"/>
      <c r="AD763" s="26"/>
      <c r="AE763" s="25"/>
      <c r="AF763" s="25"/>
      <c r="AG763" s="25"/>
      <c r="AH763" s="26"/>
      <c r="AI763" s="26"/>
      <c r="AJ763" s="26"/>
      <c r="AK763" s="27"/>
      <c r="AL763" s="27"/>
      <c r="AM763" s="24" t="str">
        <f>IF(AG763="","",IFERROR(VLOOKUP($AG763,Listas!$C$1:$D$1000,2,0),"No existe"))</f>
        <v/>
      </c>
      <c r="AN763" s="3">
        <f>IF(OR(AH763="",AI763=""),0,NETWORKDAYS.INTL(AH763,AI763,1,Listas!$A$2:$A$19)-1)</f>
        <v>0</v>
      </c>
      <c r="AO763" s="16" t="str">
        <f>IF(OR(AM763="",AM763="No existe"),"No",IF(AN763&gt;=VLOOKUP(AM763,Tabla!$C$5:$I$23,7,0),"Si","No"))</f>
        <v>No</v>
      </c>
      <c r="AP763" s="3">
        <f>IF(OR(AM763="",AM763="No existe"),0,IF(AN763=0,0,IF(AN763&gt;=VLOOKUP(AM763,Tabla!$C$5:$I$23,7,0),AN763-VLOOKUP(AM763,Tabla!$C$5:$I$23,7,0),0)+1))</f>
        <v>0</v>
      </c>
      <c r="AQ763" s="4">
        <f t="shared" si="100"/>
        <v>0</v>
      </c>
      <c r="AR763" s="4">
        <f t="shared" si="101"/>
        <v>0</v>
      </c>
      <c r="AS763" s="4">
        <f t="shared" si="102"/>
        <v>0</v>
      </c>
      <c r="AT763" s="4">
        <f t="shared" si="103"/>
        <v>0</v>
      </c>
      <c r="AU763" s="4">
        <f t="shared" si="104"/>
        <v>0</v>
      </c>
      <c r="AV763" s="4">
        <f t="shared" si="105"/>
        <v>0</v>
      </c>
      <c r="AW763" s="4"/>
      <c r="AX763" s="4"/>
      <c r="AY763" s="4">
        <f t="shared" si="106"/>
        <v>0</v>
      </c>
      <c r="AZ763" s="5">
        <v>37080</v>
      </c>
      <c r="BA763" s="6">
        <f t="shared" si="107"/>
        <v>0</v>
      </c>
      <c r="BB763" s="3">
        <f>IF(OR(AM763="",AM763="No existe"),0,IF(AP763&lt;=VLOOKUP(AM763,Tabla!$C$5:$I$23,2,0),1,2))</f>
        <v>0</v>
      </c>
    </row>
    <row r="764" spans="1:54" ht="15.75" hidden="1">
      <c r="A764" s="13">
        <f t="shared" si="108"/>
        <v>759</v>
      </c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6"/>
      <c r="AC764" s="26"/>
      <c r="AD764" s="26"/>
      <c r="AE764" s="25"/>
      <c r="AF764" s="25"/>
      <c r="AG764" s="25"/>
      <c r="AH764" s="26"/>
      <c r="AI764" s="26"/>
      <c r="AJ764" s="26"/>
      <c r="AK764" s="27"/>
      <c r="AL764" s="27"/>
      <c r="AM764" s="24" t="str">
        <f>IF(AG764="","",IFERROR(VLOOKUP($AG764,Listas!$C$1:$D$1000,2,0),"No existe"))</f>
        <v/>
      </c>
      <c r="AN764" s="3">
        <f>IF(OR(AH764="",AI764=""),0,NETWORKDAYS.INTL(AH764,AI764,1,Listas!$A$2:$A$19)-1)</f>
        <v>0</v>
      </c>
      <c r="AO764" s="16" t="str">
        <f>IF(OR(AM764="",AM764="No existe"),"No",IF(AN764&gt;=VLOOKUP(AM764,Tabla!$C$5:$I$23,7,0),"Si","No"))</f>
        <v>No</v>
      </c>
      <c r="AP764" s="3">
        <f>IF(OR(AM764="",AM764="No existe"),0,IF(AN764=0,0,IF(AN764&gt;=VLOOKUP(AM764,Tabla!$C$5:$I$23,7,0),AN764-VLOOKUP(AM764,Tabla!$C$5:$I$23,7,0),0)+1))</f>
        <v>0</v>
      </c>
      <c r="AQ764" s="4">
        <f t="shared" si="100"/>
        <v>0</v>
      </c>
      <c r="AR764" s="4">
        <f t="shared" si="101"/>
        <v>0</v>
      </c>
      <c r="AS764" s="4">
        <f t="shared" si="102"/>
        <v>0</v>
      </c>
      <c r="AT764" s="4">
        <f t="shared" si="103"/>
        <v>0</v>
      </c>
      <c r="AU764" s="4">
        <f t="shared" si="104"/>
        <v>0</v>
      </c>
      <c r="AV764" s="4">
        <f t="shared" si="105"/>
        <v>0</v>
      </c>
      <c r="AW764" s="4"/>
      <c r="AX764" s="4"/>
      <c r="AY764" s="4">
        <f t="shared" si="106"/>
        <v>0</v>
      </c>
      <c r="AZ764" s="5">
        <v>37080</v>
      </c>
      <c r="BA764" s="6">
        <f t="shared" si="107"/>
        <v>0</v>
      </c>
      <c r="BB764" s="3">
        <f>IF(OR(AM764="",AM764="No existe"),0,IF(AP764&lt;=VLOOKUP(AM764,Tabla!$C$5:$I$23,2,0),1,2))</f>
        <v>0</v>
      </c>
    </row>
    <row r="765" spans="1:54" ht="15.75" hidden="1">
      <c r="A765" s="13">
        <f t="shared" si="108"/>
        <v>760</v>
      </c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6"/>
      <c r="AC765" s="26"/>
      <c r="AD765" s="26"/>
      <c r="AE765" s="25"/>
      <c r="AF765" s="25"/>
      <c r="AG765" s="25"/>
      <c r="AH765" s="26"/>
      <c r="AI765" s="26"/>
      <c r="AJ765" s="26"/>
      <c r="AK765" s="27"/>
      <c r="AL765" s="27"/>
      <c r="AM765" s="24" t="str">
        <f>IF(AG765="","",IFERROR(VLOOKUP($AG765,Listas!$C$1:$D$1000,2,0),"No existe"))</f>
        <v/>
      </c>
      <c r="AN765" s="3">
        <f>IF(OR(AH765="",AI765=""),0,NETWORKDAYS.INTL(AH765,AI765,1,Listas!$A$2:$A$19)-1)</f>
        <v>0</v>
      </c>
      <c r="AO765" s="16" t="str">
        <f>IF(OR(AM765="",AM765="No existe"),"No",IF(AN765&gt;=VLOOKUP(AM765,Tabla!$C$5:$I$23,7,0),"Si","No"))</f>
        <v>No</v>
      </c>
      <c r="AP765" s="3">
        <f>IF(OR(AM765="",AM765="No existe"),0,IF(AN765=0,0,IF(AN765&gt;=VLOOKUP(AM765,Tabla!$C$5:$I$23,7,0),AN765-VLOOKUP(AM765,Tabla!$C$5:$I$23,7,0),0)+1))</f>
        <v>0</v>
      </c>
      <c r="AQ765" s="4">
        <f t="shared" si="100"/>
        <v>0</v>
      </c>
      <c r="AR765" s="4">
        <f t="shared" si="101"/>
        <v>0</v>
      </c>
      <c r="AS765" s="4">
        <f t="shared" si="102"/>
        <v>0</v>
      </c>
      <c r="AT765" s="4">
        <f t="shared" si="103"/>
        <v>0</v>
      </c>
      <c r="AU765" s="4">
        <f t="shared" si="104"/>
        <v>0</v>
      </c>
      <c r="AV765" s="4">
        <f t="shared" si="105"/>
        <v>0</v>
      </c>
      <c r="AW765" s="4"/>
      <c r="AX765" s="4"/>
      <c r="AY765" s="4">
        <f t="shared" si="106"/>
        <v>0</v>
      </c>
      <c r="AZ765" s="5">
        <v>37080</v>
      </c>
      <c r="BA765" s="6">
        <f t="shared" si="107"/>
        <v>0</v>
      </c>
      <c r="BB765" s="3">
        <f>IF(OR(AM765="",AM765="No existe"),0,IF(AP765&lt;=VLOOKUP(AM765,Tabla!$C$5:$I$23,2,0),1,2))</f>
        <v>0</v>
      </c>
    </row>
    <row r="766" spans="1:54" ht="15.75" hidden="1">
      <c r="A766" s="13">
        <f t="shared" si="108"/>
        <v>761</v>
      </c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6"/>
      <c r="AC766" s="26"/>
      <c r="AD766" s="26"/>
      <c r="AE766" s="25"/>
      <c r="AF766" s="25"/>
      <c r="AG766" s="25"/>
      <c r="AH766" s="26"/>
      <c r="AI766" s="26"/>
      <c r="AJ766" s="26"/>
      <c r="AK766" s="27"/>
      <c r="AL766" s="27"/>
      <c r="AM766" s="24" t="str">
        <f>IF(AG766="","",IFERROR(VLOOKUP($AG766,Listas!$C$1:$D$1000,2,0),"No existe"))</f>
        <v/>
      </c>
      <c r="AN766" s="3">
        <f>IF(OR(AH766="",AI766=""),0,NETWORKDAYS.INTL(AH766,AI766,1,Listas!$A$2:$A$19)-1)</f>
        <v>0</v>
      </c>
      <c r="AO766" s="16" t="str">
        <f>IF(OR(AM766="",AM766="No existe"),"No",IF(AN766&gt;=VLOOKUP(AM766,Tabla!$C$5:$I$23,7,0),"Si","No"))</f>
        <v>No</v>
      </c>
      <c r="AP766" s="3">
        <f>IF(OR(AM766="",AM766="No existe"),0,IF(AN766=0,0,IF(AN766&gt;=VLOOKUP(AM766,Tabla!$C$5:$I$23,7,0),AN766-VLOOKUP(AM766,Tabla!$C$5:$I$23,7,0),0)+1))</f>
        <v>0</v>
      </c>
      <c r="AQ766" s="4">
        <f t="shared" si="100"/>
        <v>0</v>
      </c>
      <c r="AR766" s="4">
        <f t="shared" si="101"/>
        <v>0</v>
      </c>
      <c r="AS766" s="4">
        <f t="shared" si="102"/>
        <v>0</v>
      </c>
      <c r="AT766" s="4">
        <f t="shared" si="103"/>
        <v>0</v>
      </c>
      <c r="AU766" s="4">
        <f t="shared" si="104"/>
        <v>0</v>
      </c>
      <c r="AV766" s="4">
        <f t="shared" si="105"/>
        <v>0</v>
      </c>
      <c r="AW766" s="4"/>
      <c r="AX766" s="4"/>
      <c r="AY766" s="4">
        <f t="shared" si="106"/>
        <v>0</v>
      </c>
      <c r="AZ766" s="5">
        <v>37080</v>
      </c>
      <c r="BA766" s="6">
        <f t="shared" si="107"/>
        <v>0</v>
      </c>
      <c r="BB766" s="3">
        <f>IF(OR(AM766="",AM766="No existe"),0,IF(AP766&lt;=VLOOKUP(AM766,Tabla!$C$5:$I$23,2,0),1,2))</f>
        <v>0</v>
      </c>
    </row>
    <row r="767" spans="1:54" ht="15.75" hidden="1">
      <c r="A767" s="13">
        <f t="shared" si="108"/>
        <v>762</v>
      </c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6"/>
      <c r="AC767" s="26"/>
      <c r="AD767" s="26"/>
      <c r="AE767" s="25"/>
      <c r="AF767" s="25"/>
      <c r="AG767" s="25"/>
      <c r="AH767" s="26"/>
      <c r="AI767" s="26"/>
      <c r="AJ767" s="26"/>
      <c r="AK767" s="27"/>
      <c r="AL767" s="27"/>
      <c r="AM767" s="24" t="str">
        <f>IF(AG767="","",IFERROR(VLOOKUP($AG767,Listas!$C$1:$D$1000,2,0),"No existe"))</f>
        <v/>
      </c>
      <c r="AN767" s="3">
        <f>IF(OR(AH767="",AI767=""),0,NETWORKDAYS.INTL(AH767,AI767,1,Listas!$A$2:$A$19)-1)</f>
        <v>0</v>
      </c>
      <c r="AO767" s="16" t="str">
        <f>IF(OR(AM767="",AM767="No existe"),"No",IF(AN767&gt;=VLOOKUP(AM767,Tabla!$C$5:$I$23,7,0),"Si","No"))</f>
        <v>No</v>
      </c>
      <c r="AP767" s="3">
        <f>IF(OR(AM767="",AM767="No existe"),0,IF(AN767=0,0,IF(AN767&gt;=VLOOKUP(AM767,Tabla!$C$5:$I$23,7,0),AN767-VLOOKUP(AM767,Tabla!$C$5:$I$23,7,0),0)+1))</f>
        <v>0</v>
      </c>
      <c r="AQ767" s="4">
        <f t="shared" si="100"/>
        <v>0</v>
      </c>
      <c r="AR767" s="4">
        <f t="shared" si="101"/>
        <v>0</v>
      </c>
      <c r="AS767" s="4">
        <f t="shared" si="102"/>
        <v>0</v>
      </c>
      <c r="AT767" s="4">
        <f t="shared" si="103"/>
        <v>0</v>
      </c>
      <c r="AU767" s="4">
        <f t="shared" si="104"/>
        <v>0</v>
      </c>
      <c r="AV767" s="4">
        <f t="shared" si="105"/>
        <v>0</v>
      </c>
      <c r="AW767" s="4"/>
      <c r="AX767" s="4"/>
      <c r="AY767" s="4">
        <f t="shared" si="106"/>
        <v>0</v>
      </c>
      <c r="AZ767" s="5">
        <v>37080</v>
      </c>
      <c r="BA767" s="6">
        <f t="shared" si="107"/>
        <v>0</v>
      </c>
      <c r="BB767" s="3">
        <f>IF(OR(AM767="",AM767="No existe"),0,IF(AP767&lt;=VLOOKUP(AM767,Tabla!$C$5:$I$23,2,0),1,2))</f>
        <v>0</v>
      </c>
    </row>
    <row r="768" spans="1:54" ht="15.75" hidden="1">
      <c r="A768" s="13">
        <f t="shared" si="108"/>
        <v>763</v>
      </c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6"/>
      <c r="AC768" s="26"/>
      <c r="AD768" s="26"/>
      <c r="AE768" s="25"/>
      <c r="AF768" s="25"/>
      <c r="AG768" s="25"/>
      <c r="AH768" s="26"/>
      <c r="AI768" s="26"/>
      <c r="AJ768" s="26"/>
      <c r="AK768" s="27"/>
      <c r="AL768" s="27"/>
      <c r="AM768" s="24" t="str">
        <f>IF(AG768="","",IFERROR(VLOOKUP($AG768,Listas!$C$1:$D$1000,2,0),"No existe"))</f>
        <v/>
      </c>
      <c r="AN768" s="3">
        <f>IF(OR(AH768="",AI768=""),0,NETWORKDAYS.INTL(AH768,AI768,1,Listas!$A$2:$A$19)-1)</f>
        <v>0</v>
      </c>
      <c r="AO768" s="16" t="str">
        <f>IF(OR(AM768="",AM768="No existe"),"No",IF(AN768&gt;=VLOOKUP(AM768,Tabla!$C$5:$I$23,7,0),"Si","No"))</f>
        <v>No</v>
      </c>
      <c r="AP768" s="3">
        <f>IF(OR(AM768="",AM768="No existe"),0,IF(AN768=0,0,IF(AN768&gt;=VLOOKUP(AM768,Tabla!$C$5:$I$23,7,0),AN768-VLOOKUP(AM768,Tabla!$C$5:$I$23,7,0),0)+1))</f>
        <v>0</v>
      </c>
      <c r="AQ768" s="4">
        <f t="shared" si="100"/>
        <v>0</v>
      </c>
      <c r="AR768" s="4">
        <f t="shared" si="101"/>
        <v>0</v>
      </c>
      <c r="AS768" s="4">
        <f t="shared" si="102"/>
        <v>0</v>
      </c>
      <c r="AT768" s="4">
        <f t="shared" si="103"/>
        <v>0</v>
      </c>
      <c r="AU768" s="4">
        <f t="shared" si="104"/>
        <v>0</v>
      </c>
      <c r="AV768" s="4">
        <f t="shared" si="105"/>
        <v>0</v>
      </c>
      <c r="AW768" s="4"/>
      <c r="AX768" s="4"/>
      <c r="AY768" s="4">
        <f t="shared" si="106"/>
        <v>0</v>
      </c>
      <c r="AZ768" s="5">
        <v>37080</v>
      </c>
      <c r="BA768" s="6">
        <f t="shared" si="107"/>
        <v>0</v>
      </c>
      <c r="BB768" s="3">
        <f>IF(OR(AM768="",AM768="No existe"),0,IF(AP768&lt;=VLOOKUP(AM768,Tabla!$C$5:$I$23,2,0),1,2))</f>
        <v>0</v>
      </c>
    </row>
    <row r="769" spans="1:54" ht="15.75" hidden="1">
      <c r="A769" s="13">
        <f t="shared" si="108"/>
        <v>764</v>
      </c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6"/>
      <c r="AC769" s="26"/>
      <c r="AD769" s="26"/>
      <c r="AE769" s="25"/>
      <c r="AF769" s="25"/>
      <c r="AG769" s="25"/>
      <c r="AH769" s="26"/>
      <c r="AI769" s="26"/>
      <c r="AJ769" s="26"/>
      <c r="AK769" s="27"/>
      <c r="AL769" s="27"/>
      <c r="AM769" s="24" t="str">
        <f>IF(AG769="","",IFERROR(VLOOKUP($AG769,Listas!$C$1:$D$1000,2,0),"No existe"))</f>
        <v/>
      </c>
      <c r="AN769" s="3">
        <f>IF(OR(AH769="",AI769=""),0,NETWORKDAYS.INTL(AH769,AI769,1,Listas!$A$2:$A$19)-1)</f>
        <v>0</v>
      </c>
      <c r="AO769" s="16" t="str">
        <f>IF(OR(AM769="",AM769="No existe"),"No",IF(AN769&gt;=VLOOKUP(AM769,Tabla!$C$5:$I$23,7,0),"Si","No"))</f>
        <v>No</v>
      </c>
      <c r="AP769" s="3">
        <f>IF(OR(AM769="",AM769="No existe"),0,IF(AN769=0,0,IF(AN769&gt;=VLOOKUP(AM769,Tabla!$C$5:$I$23,7,0),AN769-VLOOKUP(AM769,Tabla!$C$5:$I$23,7,0),0)+1))</f>
        <v>0</v>
      </c>
      <c r="AQ769" s="4">
        <f t="shared" si="100"/>
        <v>0</v>
      </c>
      <c r="AR769" s="4">
        <f t="shared" si="101"/>
        <v>0</v>
      </c>
      <c r="AS769" s="4">
        <f t="shared" si="102"/>
        <v>0</v>
      </c>
      <c r="AT769" s="4">
        <f t="shared" si="103"/>
        <v>0</v>
      </c>
      <c r="AU769" s="4">
        <f t="shared" si="104"/>
        <v>0</v>
      </c>
      <c r="AV769" s="4">
        <f t="shared" si="105"/>
        <v>0</v>
      </c>
      <c r="AW769" s="4"/>
      <c r="AX769" s="4"/>
      <c r="AY769" s="4">
        <f t="shared" si="106"/>
        <v>0</v>
      </c>
      <c r="AZ769" s="5">
        <v>37080</v>
      </c>
      <c r="BA769" s="6">
        <f t="shared" si="107"/>
        <v>0</v>
      </c>
      <c r="BB769" s="3">
        <f>IF(OR(AM769="",AM769="No existe"),0,IF(AP769&lt;=VLOOKUP(AM769,Tabla!$C$5:$I$23,2,0),1,2))</f>
        <v>0</v>
      </c>
    </row>
    <row r="770" spans="1:54" ht="15.75" hidden="1">
      <c r="A770" s="13">
        <f t="shared" si="108"/>
        <v>765</v>
      </c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6"/>
      <c r="AC770" s="26"/>
      <c r="AD770" s="26"/>
      <c r="AE770" s="25"/>
      <c r="AF770" s="25"/>
      <c r="AG770" s="25"/>
      <c r="AH770" s="26"/>
      <c r="AI770" s="26"/>
      <c r="AJ770" s="26"/>
      <c r="AK770" s="27"/>
      <c r="AL770" s="27"/>
      <c r="AM770" s="24" t="str">
        <f>IF(AG770="","",IFERROR(VLOOKUP($AG770,Listas!$C$1:$D$1000,2,0),"No existe"))</f>
        <v/>
      </c>
      <c r="AN770" s="3">
        <f>IF(OR(AH770="",AI770=""),0,NETWORKDAYS.INTL(AH770,AI770,1,Listas!$A$2:$A$19)-1)</f>
        <v>0</v>
      </c>
      <c r="AO770" s="16" t="str">
        <f>IF(OR(AM770="",AM770="No existe"),"No",IF(AN770&gt;=VLOOKUP(AM770,Tabla!$C$5:$I$23,7,0),"Si","No"))</f>
        <v>No</v>
      </c>
      <c r="AP770" s="3">
        <f>IF(OR(AM770="",AM770="No existe"),0,IF(AN770=0,0,IF(AN770&gt;=VLOOKUP(AM770,Tabla!$C$5:$I$23,7,0),AN770-VLOOKUP(AM770,Tabla!$C$5:$I$23,7,0),0)+1))</f>
        <v>0</v>
      </c>
      <c r="AQ770" s="4">
        <f t="shared" si="100"/>
        <v>0</v>
      </c>
      <c r="AR770" s="4">
        <f t="shared" si="101"/>
        <v>0</v>
      </c>
      <c r="AS770" s="4">
        <f t="shared" si="102"/>
        <v>0</v>
      </c>
      <c r="AT770" s="4">
        <f t="shared" si="103"/>
        <v>0</v>
      </c>
      <c r="AU770" s="4">
        <f t="shared" si="104"/>
        <v>0</v>
      </c>
      <c r="AV770" s="4">
        <f t="shared" si="105"/>
        <v>0</v>
      </c>
      <c r="AW770" s="4"/>
      <c r="AX770" s="4"/>
      <c r="AY770" s="4">
        <f t="shared" si="106"/>
        <v>0</v>
      </c>
      <c r="AZ770" s="5">
        <v>37080</v>
      </c>
      <c r="BA770" s="6">
        <f t="shared" si="107"/>
        <v>0</v>
      </c>
      <c r="BB770" s="3">
        <f>IF(OR(AM770="",AM770="No existe"),0,IF(AP770&lt;=VLOOKUP(AM770,Tabla!$C$5:$I$23,2,0),1,2))</f>
        <v>0</v>
      </c>
    </row>
    <row r="771" spans="1:54" ht="15.75" hidden="1">
      <c r="A771" s="13">
        <f t="shared" si="108"/>
        <v>766</v>
      </c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6"/>
      <c r="AC771" s="26"/>
      <c r="AD771" s="26"/>
      <c r="AE771" s="25"/>
      <c r="AF771" s="25"/>
      <c r="AG771" s="25"/>
      <c r="AH771" s="26"/>
      <c r="AI771" s="26"/>
      <c r="AJ771" s="26"/>
      <c r="AK771" s="27"/>
      <c r="AL771" s="27"/>
      <c r="AM771" s="24" t="str">
        <f>IF(AG771="","",IFERROR(VLOOKUP($AG771,Listas!$C$1:$D$1000,2,0),"No existe"))</f>
        <v/>
      </c>
      <c r="AN771" s="3">
        <f>IF(OR(AH771="",AI771=""),0,NETWORKDAYS.INTL(AH771,AI771,1,Listas!$A$2:$A$19)-1)</f>
        <v>0</v>
      </c>
      <c r="AO771" s="16" t="str">
        <f>IF(OR(AM771="",AM771="No existe"),"No",IF(AN771&gt;=VLOOKUP(AM771,Tabla!$C$5:$I$23,7,0),"Si","No"))</f>
        <v>No</v>
      </c>
      <c r="AP771" s="3">
        <f>IF(OR(AM771="",AM771="No existe"),0,IF(AN771=0,0,IF(AN771&gt;=VLOOKUP(AM771,Tabla!$C$5:$I$23,7,0),AN771-VLOOKUP(AM771,Tabla!$C$5:$I$23,7,0),0)+1))</f>
        <v>0</v>
      </c>
      <c r="AQ771" s="4">
        <f t="shared" si="100"/>
        <v>0</v>
      </c>
      <c r="AR771" s="4">
        <f t="shared" si="101"/>
        <v>0</v>
      </c>
      <c r="AS771" s="4">
        <f t="shared" si="102"/>
        <v>0</v>
      </c>
      <c r="AT771" s="4">
        <f t="shared" si="103"/>
        <v>0</v>
      </c>
      <c r="AU771" s="4">
        <f t="shared" si="104"/>
        <v>0</v>
      </c>
      <c r="AV771" s="4">
        <f t="shared" si="105"/>
        <v>0</v>
      </c>
      <c r="AW771" s="4"/>
      <c r="AX771" s="4"/>
      <c r="AY771" s="4">
        <f t="shared" si="106"/>
        <v>0</v>
      </c>
      <c r="AZ771" s="5">
        <v>37080</v>
      </c>
      <c r="BA771" s="6">
        <f t="shared" si="107"/>
        <v>0</v>
      </c>
      <c r="BB771" s="3">
        <f>IF(OR(AM771="",AM771="No existe"),0,IF(AP771&lt;=VLOOKUP(AM771,Tabla!$C$5:$I$23,2,0),1,2))</f>
        <v>0</v>
      </c>
    </row>
    <row r="772" spans="1:54" ht="15.75" hidden="1">
      <c r="A772" s="13">
        <f t="shared" si="108"/>
        <v>767</v>
      </c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6"/>
      <c r="AC772" s="26"/>
      <c r="AD772" s="26"/>
      <c r="AE772" s="25"/>
      <c r="AF772" s="25"/>
      <c r="AG772" s="25"/>
      <c r="AH772" s="26"/>
      <c r="AI772" s="26"/>
      <c r="AJ772" s="26"/>
      <c r="AK772" s="27"/>
      <c r="AL772" s="27"/>
      <c r="AM772" s="24" t="str">
        <f>IF(AG772="","",IFERROR(VLOOKUP($AG772,Listas!$C$1:$D$1000,2,0),"No existe"))</f>
        <v/>
      </c>
      <c r="AN772" s="3">
        <f>IF(OR(AH772="",AI772=""),0,NETWORKDAYS.INTL(AH772,AI772,1,Listas!$A$2:$A$19)-1)</f>
        <v>0</v>
      </c>
      <c r="AO772" s="16" t="str">
        <f>IF(OR(AM772="",AM772="No existe"),"No",IF(AN772&gt;=VLOOKUP(AM772,Tabla!$C$5:$I$23,7,0),"Si","No"))</f>
        <v>No</v>
      </c>
      <c r="AP772" s="3">
        <f>IF(OR(AM772="",AM772="No existe"),0,IF(AN772=0,0,IF(AN772&gt;=VLOOKUP(AM772,Tabla!$C$5:$I$23,7,0),AN772-VLOOKUP(AM772,Tabla!$C$5:$I$23,7,0),0)+1))</f>
        <v>0</v>
      </c>
      <c r="AQ772" s="4">
        <f t="shared" si="100"/>
        <v>0</v>
      </c>
      <c r="AR772" s="4">
        <f t="shared" si="101"/>
        <v>0</v>
      </c>
      <c r="AS772" s="4">
        <f t="shared" si="102"/>
        <v>0</v>
      </c>
      <c r="AT772" s="4">
        <f t="shared" si="103"/>
        <v>0</v>
      </c>
      <c r="AU772" s="4">
        <f t="shared" si="104"/>
        <v>0</v>
      </c>
      <c r="AV772" s="4">
        <f t="shared" si="105"/>
        <v>0</v>
      </c>
      <c r="AW772" s="4"/>
      <c r="AX772" s="4"/>
      <c r="AY772" s="4">
        <f t="shared" si="106"/>
        <v>0</v>
      </c>
      <c r="AZ772" s="5">
        <v>37080</v>
      </c>
      <c r="BA772" s="6">
        <f t="shared" si="107"/>
        <v>0</v>
      </c>
      <c r="BB772" s="3">
        <f>IF(OR(AM772="",AM772="No existe"),0,IF(AP772&lt;=VLOOKUP(AM772,Tabla!$C$5:$I$23,2,0),1,2))</f>
        <v>0</v>
      </c>
    </row>
    <row r="773" spans="1:54" ht="15.75" hidden="1">
      <c r="A773" s="13">
        <f t="shared" si="108"/>
        <v>768</v>
      </c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6"/>
      <c r="AC773" s="26"/>
      <c r="AD773" s="26"/>
      <c r="AE773" s="25"/>
      <c r="AF773" s="25"/>
      <c r="AG773" s="25"/>
      <c r="AH773" s="26"/>
      <c r="AI773" s="26"/>
      <c r="AJ773" s="26"/>
      <c r="AK773" s="27"/>
      <c r="AL773" s="27"/>
      <c r="AM773" s="24" t="str">
        <f>IF(AG773="","",IFERROR(VLOOKUP($AG773,Listas!$C$1:$D$1000,2,0),"No existe"))</f>
        <v/>
      </c>
      <c r="AN773" s="3">
        <f>IF(OR(AH773="",AI773=""),0,NETWORKDAYS.INTL(AH773,AI773,1,Listas!$A$2:$A$19)-1)</f>
        <v>0</v>
      </c>
      <c r="AO773" s="16" t="str">
        <f>IF(OR(AM773="",AM773="No existe"),"No",IF(AN773&gt;=VLOOKUP(AM773,Tabla!$C$5:$I$23,7,0),"Si","No"))</f>
        <v>No</v>
      </c>
      <c r="AP773" s="3">
        <f>IF(OR(AM773="",AM773="No existe"),0,IF(AN773=0,0,IF(AN773&gt;=VLOOKUP(AM773,Tabla!$C$5:$I$23,7,0),AN773-VLOOKUP(AM773,Tabla!$C$5:$I$23,7,0),0)+1))</f>
        <v>0</v>
      </c>
      <c r="AQ773" s="4">
        <f t="shared" si="100"/>
        <v>0</v>
      </c>
      <c r="AR773" s="4">
        <f t="shared" si="101"/>
        <v>0</v>
      </c>
      <c r="AS773" s="4">
        <f t="shared" si="102"/>
        <v>0</v>
      </c>
      <c r="AT773" s="4">
        <f t="shared" si="103"/>
        <v>0</v>
      </c>
      <c r="AU773" s="4">
        <f t="shared" si="104"/>
        <v>0</v>
      </c>
      <c r="AV773" s="4">
        <f t="shared" si="105"/>
        <v>0</v>
      </c>
      <c r="AW773" s="4"/>
      <c r="AX773" s="4"/>
      <c r="AY773" s="4">
        <f t="shared" si="106"/>
        <v>0</v>
      </c>
      <c r="AZ773" s="5">
        <v>37080</v>
      </c>
      <c r="BA773" s="6">
        <f t="shared" si="107"/>
        <v>0</v>
      </c>
      <c r="BB773" s="3">
        <f>IF(OR(AM773="",AM773="No existe"),0,IF(AP773&lt;=VLOOKUP(AM773,Tabla!$C$5:$I$23,2,0),1,2))</f>
        <v>0</v>
      </c>
    </row>
    <row r="774" spans="1:54" ht="15.75" hidden="1">
      <c r="A774" s="13">
        <f t="shared" si="108"/>
        <v>769</v>
      </c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6"/>
      <c r="AC774" s="26"/>
      <c r="AD774" s="26"/>
      <c r="AE774" s="25"/>
      <c r="AF774" s="25"/>
      <c r="AG774" s="25"/>
      <c r="AH774" s="26"/>
      <c r="AI774" s="26"/>
      <c r="AJ774" s="26"/>
      <c r="AK774" s="27"/>
      <c r="AL774" s="27"/>
      <c r="AM774" s="24" t="str">
        <f>IF(AG774="","",IFERROR(VLOOKUP($AG774,Listas!$C$1:$D$1000,2,0),"No existe"))</f>
        <v/>
      </c>
      <c r="AN774" s="3">
        <f>IF(OR(AH774="",AI774=""),0,NETWORKDAYS.INTL(AH774,AI774,1,Listas!$A$2:$A$19)-1)</f>
        <v>0</v>
      </c>
      <c r="AO774" s="16" t="str">
        <f>IF(OR(AM774="",AM774="No existe"),"No",IF(AN774&gt;=VLOOKUP(AM774,Tabla!$C$5:$I$23,7,0),"Si","No"))</f>
        <v>No</v>
      </c>
      <c r="AP774" s="3">
        <f>IF(OR(AM774="",AM774="No existe"),0,IF(AN774=0,0,IF(AN774&gt;=VLOOKUP(AM774,Tabla!$C$5:$I$23,7,0),AN774-VLOOKUP(AM774,Tabla!$C$5:$I$23,7,0),0)+1))</f>
        <v>0</v>
      </c>
      <c r="AQ774" s="4">
        <f t="shared" si="100"/>
        <v>0</v>
      </c>
      <c r="AR774" s="4">
        <f t="shared" si="101"/>
        <v>0</v>
      </c>
      <c r="AS774" s="4">
        <f t="shared" si="102"/>
        <v>0</v>
      </c>
      <c r="AT774" s="4">
        <f t="shared" si="103"/>
        <v>0</v>
      </c>
      <c r="AU774" s="4">
        <f t="shared" si="104"/>
        <v>0</v>
      </c>
      <c r="AV774" s="4">
        <f t="shared" si="105"/>
        <v>0</v>
      </c>
      <c r="AW774" s="4"/>
      <c r="AX774" s="4"/>
      <c r="AY774" s="4">
        <f t="shared" si="106"/>
        <v>0</v>
      </c>
      <c r="AZ774" s="5">
        <v>37080</v>
      </c>
      <c r="BA774" s="6">
        <f t="shared" si="107"/>
        <v>0</v>
      </c>
      <c r="BB774" s="3">
        <f>IF(OR(AM774="",AM774="No existe"),0,IF(AP774&lt;=VLOOKUP(AM774,Tabla!$C$5:$I$23,2,0),1,2))</f>
        <v>0</v>
      </c>
    </row>
    <row r="775" spans="1:54" ht="15.75" hidden="1">
      <c r="A775" s="13">
        <f t="shared" si="108"/>
        <v>770</v>
      </c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6"/>
      <c r="AC775" s="26"/>
      <c r="AD775" s="26"/>
      <c r="AE775" s="25"/>
      <c r="AF775" s="25"/>
      <c r="AG775" s="25"/>
      <c r="AH775" s="26"/>
      <c r="AI775" s="26"/>
      <c r="AJ775" s="26"/>
      <c r="AK775" s="27"/>
      <c r="AL775" s="27"/>
      <c r="AM775" s="24" t="str">
        <f>IF(AG775="","",IFERROR(VLOOKUP($AG775,Listas!$C$1:$D$1000,2,0),"No existe"))</f>
        <v/>
      </c>
      <c r="AN775" s="3">
        <f>IF(OR(AH775="",AI775=""),0,NETWORKDAYS.INTL(AH775,AI775,1,Listas!$A$2:$A$19)-1)</f>
        <v>0</v>
      </c>
      <c r="AO775" s="16" t="str">
        <f>IF(OR(AM775="",AM775="No existe"),"No",IF(AN775&gt;=VLOOKUP(AM775,Tabla!$C$5:$I$23,7,0),"Si","No"))</f>
        <v>No</v>
      </c>
      <c r="AP775" s="3">
        <f>IF(OR(AM775="",AM775="No existe"),0,IF(AN775=0,0,IF(AN775&gt;=VLOOKUP(AM775,Tabla!$C$5:$I$23,7,0),AN775-VLOOKUP(AM775,Tabla!$C$5:$I$23,7,0),0)+1))</f>
        <v>0</v>
      </c>
      <c r="AQ775" s="4">
        <f t="shared" ref="AQ775:AQ838" si="109">IF(AND(AM775="Liquidación del credito",AP775&gt;=1,AP775&lt;2),0.2%,IF(AND(AM775="Liquidación del credito",AP775&gt;=2),0.5%,0))</f>
        <v>0</v>
      </c>
      <c r="AR775" s="4">
        <f t="shared" ref="AR775:AR838" si="110">IF(AND(AM775="Genérica",AP775&gt;=3,AP775&lt;7),2%,IF(AND(AM775="Genérica",AP775&gt;=7),5%,0))</f>
        <v>0</v>
      </c>
      <c r="AS775" s="4">
        <f t="shared" ref="AS775:AS838" si="111">IF(AND(AM775="Sentencia",AP775&gt;=2,AP775&lt;=5),3%,IF(AND(AM775="Sentencia",AP775&gt;=6),6%,0))</f>
        <v>0</v>
      </c>
      <c r="AT775" s="4">
        <f t="shared" ref="AT775:AT838" si="112">IF(OR(AK775="SI",AK775=""),0,IF(AND(AK775="NO",OR(AG775="EXCEPCIONES DE FONDO O MERITO",AG775="PRESENTACION DE RECURSO DE APELACION CONTRA SENTENCIA",AG775="CONTESTACION DE LA DEMANDA",AG775="PRESENTACION DE EXCEPCIONES PREVIAS"),$AK$4=1),20%,IF(AND(AK775="NO",OR(AG775="EXCEPCIONES DE FONDO O MERITO",AG775="PRESENTACION DE RECURSO DE APELACION CONTRA SENTENCIA",AG775="CONTESTACION DE LA DEMANDA",AG775="PRESENTACION DE EXCEPCIONES PREVIAS"),$AK$4&gt;1),30%,0)))</f>
        <v>0</v>
      </c>
      <c r="AU775" s="4">
        <f t="shared" ref="AU775:AU838" si="113">IF(OR(AK775="SI",AK775=""),0,IF(AND(AK775="NO",(IFERROR(SEARCH("AUDIENCIA",AG775,1),0))&gt;0,$AK$4=1),5%,IF(AND(AK775="NO",(IFERROR(SEARCH("AUDIENCIA",AG775,1),0))&gt;0,$AK$4&gt;1),10%,0)))</f>
        <v>0</v>
      </c>
      <c r="AV775" s="4">
        <f t="shared" ref="AV775:AV838" si="114">IF(OR(AK775="SI",AK775=""),0,IF(AND(AK775="NO",AG775="PRESENTACION DE LA DEMANDA DE RECONVENCION"),2%,0))</f>
        <v>0</v>
      </c>
      <c r="AW775" s="4"/>
      <c r="AX775" s="4"/>
      <c r="AY775" s="4">
        <f t="shared" ref="AY775:AY838" si="115">SUM(AQ775:AX775)</f>
        <v>0</v>
      </c>
      <c r="AZ775" s="5">
        <v>37080</v>
      </c>
      <c r="BA775" s="6">
        <f t="shared" ref="BA775:BA838" si="116">ROUND(AY775*AZ775,0)</f>
        <v>0</v>
      </c>
      <c r="BB775" s="3">
        <f>IF(OR(AM775="",AM775="No existe"),0,IF(AP775&lt;=VLOOKUP(AM775,Tabla!$C$5:$I$23,2,0),1,2))</f>
        <v>0</v>
      </c>
    </row>
    <row r="776" spans="1:54" ht="15.75" hidden="1">
      <c r="A776" s="13">
        <f t="shared" ref="A776:A839" si="117">+A775+1</f>
        <v>771</v>
      </c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6"/>
      <c r="AC776" s="26"/>
      <c r="AD776" s="26"/>
      <c r="AE776" s="25"/>
      <c r="AF776" s="25"/>
      <c r="AG776" s="25"/>
      <c r="AH776" s="26"/>
      <c r="AI776" s="26"/>
      <c r="AJ776" s="26"/>
      <c r="AK776" s="27"/>
      <c r="AL776" s="27"/>
      <c r="AM776" s="24" t="str">
        <f>IF(AG776="","",IFERROR(VLOOKUP($AG776,Listas!$C$1:$D$1000,2,0),"No existe"))</f>
        <v/>
      </c>
      <c r="AN776" s="3">
        <f>IF(OR(AH776="",AI776=""),0,NETWORKDAYS.INTL(AH776,AI776,1,Listas!$A$2:$A$19)-1)</f>
        <v>0</v>
      </c>
      <c r="AO776" s="16" t="str">
        <f>IF(OR(AM776="",AM776="No existe"),"No",IF(AN776&gt;=VLOOKUP(AM776,Tabla!$C$5:$I$23,7,0),"Si","No"))</f>
        <v>No</v>
      </c>
      <c r="AP776" s="3">
        <f>IF(OR(AM776="",AM776="No existe"),0,IF(AN776=0,0,IF(AN776&gt;=VLOOKUP(AM776,Tabla!$C$5:$I$23,7,0),AN776-VLOOKUP(AM776,Tabla!$C$5:$I$23,7,0),0)+1))</f>
        <v>0</v>
      </c>
      <c r="AQ776" s="4">
        <f t="shared" si="109"/>
        <v>0</v>
      </c>
      <c r="AR776" s="4">
        <f t="shared" si="110"/>
        <v>0</v>
      </c>
      <c r="AS776" s="4">
        <f t="shared" si="111"/>
        <v>0</v>
      </c>
      <c r="AT776" s="4">
        <f t="shared" si="112"/>
        <v>0</v>
      </c>
      <c r="AU776" s="4">
        <f t="shared" si="113"/>
        <v>0</v>
      </c>
      <c r="AV776" s="4">
        <f t="shared" si="114"/>
        <v>0</v>
      </c>
      <c r="AW776" s="4"/>
      <c r="AX776" s="4"/>
      <c r="AY776" s="4">
        <f t="shared" si="115"/>
        <v>0</v>
      </c>
      <c r="AZ776" s="5">
        <v>37080</v>
      </c>
      <c r="BA776" s="6">
        <f t="shared" si="116"/>
        <v>0</v>
      </c>
      <c r="BB776" s="3">
        <f>IF(OR(AM776="",AM776="No existe"),0,IF(AP776&lt;=VLOOKUP(AM776,Tabla!$C$5:$I$23,2,0),1,2))</f>
        <v>0</v>
      </c>
    </row>
    <row r="777" spans="1:54" ht="15.75" hidden="1">
      <c r="A777" s="13">
        <f t="shared" si="117"/>
        <v>772</v>
      </c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6"/>
      <c r="AC777" s="26"/>
      <c r="AD777" s="26"/>
      <c r="AE777" s="25"/>
      <c r="AF777" s="25"/>
      <c r="AG777" s="25"/>
      <c r="AH777" s="26"/>
      <c r="AI777" s="26"/>
      <c r="AJ777" s="26"/>
      <c r="AK777" s="27"/>
      <c r="AL777" s="27"/>
      <c r="AM777" s="24" t="str">
        <f>IF(AG777="","",IFERROR(VLOOKUP($AG777,Listas!$C$1:$D$1000,2,0),"No existe"))</f>
        <v/>
      </c>
      <c r="AN777" s="3">
        <f>IF(OR(AH777="",AI777=""),0,NETWORKDAYS.INTL(AH777,AI777,1,Listas!$A$2:$A$19)-1)</f>
        <v>0</v>
      </c>
      <c r="AO777" s="16" t="str">
        <f>IF(OR(AM777="",AM777="No existe"),"No",IF(AN777&gt;=VLOOKUP(AM777,Tabla!$C$5:$I$23,7,0),"Si","No"))</f>
        <v>No</v>
      </c>
      <c r="AP777" s="3">
        <f>IF(OR(AM777="",AM777="No existe"),0,IF(AN777=0,0,IF(AN777&gt;=VLOOKUP(AM777,Tabla!$C$5:$I$23,7,0),AN777-VLOOKUP(AM777,Tabla!$C$5:$I$23,7,0),0)+1))</f>
        <v>0</v>
      </c>
      <c r="AQ777" s="4">
        <f t="shared" si="109"/>
        <v>0</v>
      </c>
      <c r="AR777" s="4">
        <f t="shared" si="110"/>
        <v>0</v>
      </c>
      <c r="AS777" s="4">
        <f t="shared" si="111"/>
        <v>0</v>
      </c>
      <c r="AT777" s="4">
        <f t="shared" si="112"/>
        <v>0</v>
      </c>
      <c r="AU777" s="4">
        <f t="shared" si="113"/>
        <v>0</v>
      </c>
      <c r="AV777" s="4">
        <f t="shared" si="114"/>
        <v>0</v>
      </c>
      <c r="AW777" s="4"/>
      <c r="AX777" s="4"/>
      <c r="AY777" s="4">
        <f t="shared" si="115"/>
        <v>0</v>
      </c>
      <c r="AZ777" s="5">
        <v>37080</v>
      </c>
      <c r="BA777" s="6">
        <f t="shared" si="116"/>
        <v>0</v>
      </c>
      <c r="BB777" s="3">
        <f>IF(OR(AM777="",AM777="No existe"),0,IF(AP777&lt;=VLOOKUP(AM777,Tabla!$C$5:$I$23,2,0),1,2))</f>
        <v>0</v>
      </c>
    </row>
    <row r="778" spans="1:54" ht="15.75" hidden="1">
      <c r="A778" s="13">
        <f t="shared" si="117"/>
        <v>773</v>
      </c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6"/>
      <c r="AC778" s="26"/>
      <c r="AD778" s="26"/>
      <c r="AE778" s="25"/>
      <c r="AF778" s="25"/>
      <c r="AG778" s="25"/>
      <c r="AH778" s="26"/>
      <c r="AI778" s="26"/>
      <c r="AJ778" s="26"/>
      <c r="AK778" s="27"/>
      <c r="AL778" s="27"/>
      <c r="AM778" s="24" t="str">
        <f>IF(AG778="","",IFERROR(VLOOKUP($AG778,Listas!$C$1:$D$1000,2,0),"No existe"))</f>
        <v/>
      </c>
      <c r="AN778" s="3">
        <f>IF(OR(AH778="",AI778=""),0,NETWORKDAYS.INTL(AH778,AI778,1,Listas!$A$2:$A$19)-1)</f>
        <v>0</v>
      </c>
      <c r="AO778" s="16" t="str">
        <f>IF(OR(AM778="",AM778="No existe"),"No",IF(AN778&gt;=VLOOKUP(AM778,Tabla!$C$5:$I$23,7,0),"Si","No"))</f>
        <v>No</v>
      </c>
      <c r="AP778" s="3">
        <f>IF(OR(AM778="",AM778="No existe"),0,IF(AN778=0,0,IF(AN778&gt;=VLOOKUP(AM778,Tabla!$C$5:$I$23,7,0),AN778-VLOOKUP(AM778,Tabla!$C$5:$I$23,7,0),0)+1))</f>
        <v>0</v>
      </c>
      <c r="AQ778" s="4">
        <f t="shared" si="109"/>
        <v>0</v>
      </c>
      <c r="AR778" s="4">
        <f t="shared" si="110"/>
        <v>0</v>
      </c>
      <c r="AS778" s="4">
        <f t="shared" si="111"/>
        <v>0</v>
      </c>
      <c r="AT778" s="4">
        <f t="shared" si="112"/>
        <v>0</v>
      </c>
      <c r="AU778" s="4">
        <f t="shared" si="113"/>
        <v>0</v>
      </c>
      <c r="AV778" s="4">
        <f t="shared" si="114"/>
        <v>0</v>
      </c>
      <c r="AW778" s="4"/>
      <c r="AX778" s="4"/>
      <c r="AY778" s="4">
        <f t="shared" si="115"/>
        <v>0</v>
      </c>
      <c r="AZ778" s="5">
        <v>37080</v>
      </c>
      <c r="BA778" s="6">
        <f t="shared" si="116"/>
        <v>0</v>
      </c>
      <c r="BB778" s="3">
        <f>IF(OR(AM778="",AM778="No existe"),0,IF(AP778&lt;=VLOOKUP(AM778,Tabla!$C$5:$I$23,2,0),1,2))</f>
        <v>0</v>
      </c>
    </row>
    <row r="779" spans="1:54" ht="15.75" hidden="1">
      <c r="A779" s="13">
        <f t="shared" si="117"/>
        <v>774</v>
      </c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6"/>
      <c r="AC779" s="26"/>
      <c r="AD779" s="26"/>
      <c r="AE779" s="25"/>
      <c r="AF779" s="25"/>
      <c r="AG779" s="25"/>
      <c r="AH779" s="26"/>
      <c r="AI779" s="26"/>
      <c r="AJ779" s="26"/>
      <c r="AK779" s="27"/>
      <c r="AL779" s="27"/>
      <c r="AM779" s="24" t="str">
        <f>IF(AG779="","",IFERROR(VLOOKUP($AG779,Listas!$C$1:$D$1000,2,0),"No existe"))</f>
        <v/>
      </c>
      <c r="AN779" s="3">
        <f>IF(OR(AH779="",AI779=""),0,NETWORKDAYS.INTL(AH779,AI779,1,Listas!$A$2:$A$19)-1)</f>
        <v>0</v>
      </c>
      <c r="AO779" s="16" t="str">
        <f>IF(OR(AM779="",AM779="No existe"),"No",IF(AN779&gt;=VLOOKUP(AM779,Tabla!$C$5:$I$23,7,0),"Si","No"))</f>
        <v>No</v>
      </c>
      <c r="AP779" s="3">
        <f>IF(OR(AM779="",AM779="No existe"),0,IF(AN779=0,0,IF(AN779&gt;=VLOOKUP(AM779,Tabla!$C$5:$I$23,7,0),AN779-VLOOKUP(AM779,Tabla!$C$5:$I$23,7,0),0)+1))</f>
        <v>0</v>
      </c>
      <c r="AQ779" s="4">
        <f t="shared" si="109"/>
        <v>0</v>
      </c>
      <c r="AR779" s="4">
        <f t="shared" si="110"/>
        <v>0</v>
      </c>
      <c r="AS779" s="4">
        <f t="shared" si="111"/>
        <v>0</v>
      </c>
      <c r="AT779" s="4">
        <f t="shared" si="112"/>
        <v>0</v>
      </c>
      <c r="AU779" s="4">
        <f t="shared" si="113"/>
        <v>0</v>
      </c>
      <c r="AV779" s="4">
        <f t="shared" si="114"/>
        <v>0</v>
      </c>
      <c r="AW779" s="4"/>
      <c r="AX779" s="4"/>
      <c r="AY779" s="4">
        <f t="shared" si="115"/>
        <v>0</v>
      </c>
      <c r="AZ779" s="5">
        <v>37080</v>
      </c>
      <c r="BA779" s="6">
        <f t="shared" si="116"/>
        <v>0</v>
      </c>
      <c r="BB779" s="3">
        <f>IF(OR(AM779="",AM779="No existe"),0,IF(AP779&lt;=VLOOKUP(AM779,Tabla!$C$5:$I$23,2,0),1,2))</f>
        <v>0</v>
      </c>
    </row>
    <row r="780" spans="1:54" ht="15.75" hidden="1">
      <c r="A780" s="13">
        <f t="shared" si="117"/>
        <v>775</v>
      </c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6"/>
      <c r="AC780" s="26"/>
      <c r="AD780" s="26"/>
      <c r="AE780" s="25"/>
      <c r="AF780" s="25"/>
      <c r="AG780" s="25"/>
      <c r="AH780" s="26"/>
      <c r="AI780" s="26"/>
      <c r="AJ780" s="26"/>
      <c r="AK780" s="27"/>
      <c r="AL780" s="27"/>
      <c r="AM780" s="24" t="str">
        <f>IF(AG780="","",IFERROR(VLOOKUP($AG780,Listas!$C$1:$D$1000,2,0),"No existe"))</f>
        <v/>
      </c>
      <c r="AN780" s="3">
        <f>IF(OR(AH780="",AI780=""),0,NETWORKDAYS.INTL(AH780,AI780,1,Listas!$A$2:$A$19)-1)</f>
        <v>0</v>
      </c>
      <c r="AO780" s="16" t="str">
        <f>IF(OR(AM780="",AM780="No existe"),"No",IF(AN780&gt;=VLOOKUP(AM780,Tabla!$C$5:$I$23,7,0),"Si","No"))</f>
        <v>No</v>
      </c>
      <c r="AP780" s="3">
        <f>IF(OR(AM780="",AM780="No existe"),0,IF(AN780=0,0,IF(AN780&gt;=VLOOKUP(AM780,Tabla!$C$5:$I$23,7,0),AN780-VLOOKUP(AM780,Tabla!$C$5:$I$23,7,0),0)+1))</f>
        <v>0</v>
      </c>
      <c r="AQ780" s="4">
        <f t="shared" si="109"/>
        <v>0</v>
      </c>
      <c r="AR780" s="4">
        <f t="shared" si="110"/>
        <v>0</v>
      </c>
      <c r="AS780" s="4">
        <f t="shared" si="111"/>
        <v>0</v>
      </c>
      <c r="AT780" s="4">
        <f t="shared" si="112"/>
        <v>0</v>
      </c>
      <c r="AU780" s="4">
        <f t="shared" si="113"/>
        <v>0</v>
      </c>
      <c r="AV780" s="4">
        <f t="shared" si="114"/>
        <v>0</v>
      </c>
      <c r="AW780" s="4"/>
      <c r="AX780" s="4"/>
      <c r="AY780" s="4">
        <f t="shared" si="115"/>
        <v>0</v>
      </c>
      <c r="AZ780" s="5">
        <v>37080</v>
      </c>
      <c r="BA780" s="6">
        <f t="shared" si="116"/>
        <v>0</v>
      </c>
      <c r="BB780" s="3">
        <f>IF(OR(AM780="",AM780="No existe"),0,IF(AP780&lt;=VLOOKUP(AM780,Tabla!$C$5:$I$23,2,0),1,2))</f>
        <v>0</v>
      </c>
    </row>
    <row r="781" spans="1:54" ht="15.75" hidden="1">
      <c r="A781" s="13">
        <f t="shared" si="117"/>
        <v>776</v>
      </c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6"/>
      <c r="AC781" s="26"/>
      <c r="AD781" s="26"/>
      <c r="AE781" s="25"/>
      <c r="AF781" s="25"/>
      <c r="AG781" s="25"/>
      <c r="AH781" s="26"/>
      <c r="AI781" s="26"/>
      <c r="AJ781" s="26"/>
      <c r="AK781" s="27"/>
      <c r="AL781" s="27"/>
      <c r="AM781" s="24" t="str">
        <f>IF(AG781="","",IFERROR(VLOOKUP($AG781,Listas!$C$1:$D$1000,2,0),"No existe"))</f>
        <v/>
      </c>
      <c r="AN781" s="3">
        <f>IF(OR(AH781="",AI781=""),0,NETWORKDAYS.INTL(AH781,AI781,1,Listas!$A$2:$A$19)-1)</f>
        <v>0</v>
      </c>
      <c r="AO781" s="16" t="str">
        <f>IF(OR(AM781="",AM781="No existe"),"No",IF(AN781&gt;=VLOOKUP(AM781,Tabla!$C$5:$I$23,7,0),"Si","No"))</f>
        <v>No</v>
      </c>
      <c r="AP781" s="3">
        <f>IF(OR(AM781="",AM781="No existe"),0,IF(AN781=0,0,IF(AN781&gt;=VLOOKUP(AM781,Tabla!$C$5:$I$23,7,0),AN781-VLOOKUP(AM781,Tabla!$C$5:$I$23,7,0),0)+1))</f>
        <v>0</v>
      </c>
      <c r="AQ781" s="4">
        <f t="shared" si="109"/>
        <v>0</v>
      </c>
      <c r="AR781" s="4">
        <f t="shared" si="110"/>
        <v>0</v>
      </c>
      <c r="AS781" s="4">
        <f t="shared" si="111"/>
        <v>0</v>
      </c>
      <c r="AT781" s="4">
        <f t="shared" si="112"/>
        <v>0</v>
      </c>
      <c r="AU781" s="4">
        <f t="shared" si="113"/>
        <v>0</v>
      </c>
      <c r="AV781" s="4">
        <f t="shared" si="114"/>
        <v>0</v>
      </c>
      <c r="AW781" s="4"/>
      <c r="AX781" s="4"/>
      <c r="AY781" s="4">
        <f t="shared" si="115"/>
        <v>0</v>
      </c>
      <c r="AZ781" s="5">
        <v>37080</v>
      </c>
      <c r="BA781" s="6">
        <f t="shared" si="116"/>
        <v>0</v>
      </c>
      <c r="BB781" s="3">
        <f>IF(OR(AM781="",AM781="No existe"),0,IF(AP781&lt;=VLOOKUP(AM781,Tabla!$C$5:$I$23,2,0),1,2))</f>
        <v>0</v>
      </c>
    </row>
    <row r="782" spans="1:54" ht="15.75" hidden="1">
      <c r="A782" s="13">
        <f t="shared" si="117"/>
        <v>777</v>
      </c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6"/>
      <c r="AC782" s="26"/>
      <c r="AD782" s="26"/>
      <c r="AE782" s="25"/>
      <c r="AF782" s="25"/>
      <c r="AG782" s="25"/>
      <c r="AH782" s="26"/>
      <c r="AI782" s="26"/>
      <c r="AJ782" s="26"/>
      <c r="AK782" s="27"/>
      <c r="AL782" s="27"/>
      <c r="AM782" s="24" t="str">
        <f>IF(AG782="","",IFERROR(VLOOKUP($AG782,Listas!$C$1:$D$1000,2,0),"No existe"))</f>
        <v/>
      </c>
      <c r="AN782" s="3">
        <f>IF(OR(AH782="",AI782=""),0,NETWORKDAYS.INTL(AH782,AI782,1,Listas!$A$2:$A$19)-1)</f>
        <v>0</v>
      </c>
      <c r="AO782" s="16" t="str">
        <f>IF(OR(AM782="",AM782="No existe"),"No",IF(AN782&gt;=VLOOKUP(AM782,Tabla!$C$5:$I$23,7,0),"Si","No"))</f>
        <v>No</v>
      </c>
      <c r="AP782" s="3">
        <f>IF(OR(AM782="",AM782="No existe"),0,IF(AN782=0,0,IF(AN782&gt;=VLOOKUP(AM782,Tabla!$C$5:$I$23,7,0),AN782-VLOOKUP(AM782,Tabla!$C$5:$I$23,7,0),0)+1))</f>
        <v>0</v>
      </c>
      <c r="AQ782" s="4">
        <f t="shared" si="109"/>
        <v>0</v>
      </c>
      <c r="AR782" s="4">
        <f t="shared" si="110"/>
        <v>0</v>
      </c>
      <c r="AS782" s="4">
        <f t="shared" si="111"/>
        <v>0</v>
      </c>
      <c r="AT782" s="4">
        <f t="shared" si="112"/>
        <v>0</v>
      </c>
      <c r="AU782" s="4">
        <f t="shared" si="113"/>
        <v>0</v>
      </c>
      <c r="AV782" s="4">
        <f t="shared" si="114"/>
        <v>0</v>
      </c>
      <c r="AW782" s="4"/>
      <c r="AX782" s="4"/>
      <c r="AY782" s="4">
        <f t="shared" si="115"/>
        <v>0</v>
      </c>
      <c r="AZ782" s="5">
        <v>37080</v>
      </c>
      <c r="BA782" s="6">
        <f t="shared" si="116"/>
        <v>0</v>
      </c>
      <c r="BB782" s="3">
        <f>IF(OR(AM782="",AM782="No existe"),0,IF(AP782&lt;=VLOOKUP(AM782,Tabla!$C$5:$I$23,2,0),1,2))</f>
        <v>0</v>
      </c>
    </row>
    <row r="783" spans="1:54" ht="15.75" hidden="1">
      <c r="A783" s="13">
        <f t="shared" si="117"/>
        <v>778</v>
      </c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6"/>
      <c r="AC783" s="26"/>
      <c r="AD783" s="26"/>
      <c r="AE783" s="25"/>
      <c r="AF783" s="25"/>
      <c r="AG783" s="25"/>
      <c r="AH783" s="26"/>
      <c r="AI783" s="26"/>
      <c r="AJ783" s="26"/>
      <c r="AK783" s="27"/>
      <c r="AL783" s="27"/>
      <c r="AM783" s="24" t="str">
        <f>IF(AG783="","",IFERROR(VLOOKUP($AG783,Listas!$C$1:$D$1000,2,0),"No existe"))</f>
        <v/>
      </c>
      <c r="AN783" s="3">
        <f>IF(OR(AH783="",AI783=""),0,NETWORKDAYS.INTL(AH783,AI783,1,Listas!$A$2:$A$19)-1)</f>
        <v>0</v>
      </c>
      <c r="AO783" s="16" t="str">
        <f>IF(OR(AM783="",AM783="No existe"),"No",IF(AN783&gt;=VLOOKUP(AM783,Tabla!$C$5:$I$23,7,0),"Si","No"))</f>
        <v>No</v>
      </c>
      <c r="AP783" s="3">
        <f>IF(OR(AM783="",AM783="No existe"),0,IF(AN783=0,0,IF(AN783&gt;=VLOOKUP(AM783,Tabla!$C$5:$I$23,7,0),AN783-VLOOKUP(AM783,Tabla!$C$5:$I$23,7,0),0)+1))</f>
        <v>0</v>
      </c>
      <c r="AQ783" s="4">
        <f t="shared" si="109"/>
        <v>0</v>
      </c>
      <c r="AR783" s="4">
        <f t="shared" si="110"/>
        <v>0</v>
      </c>
      <c r="AS783" s="4">
        <f t="shared" si="111"/>
        <v>0</v>
      </c>
      <c r="AT783" s="4">
        <f t="shared" si="112"/>
        <v>0</v>
      </c>
      <c r="AU783" s="4">
        <f t="shared" si="113"/>
        <v>0</v>
      </c>
      <c r="AV783" s="4">
        <f t="shared" si="114"/>
        <v>0</v>
      </c>
      <c r="AW783" s="4"/>
      <c r="AX783" s="4"/>
      <c r="AY783" s="4">
        <f t="shared" si="115"/>
        <v>0</v>
      </c>
      <c r="AZ783" s="5">
        <v>37080</v>
      </c>
      <c r="BA783" s="6">
        <f t="shared" si="116"/>
        <v>0</v>
      </c>
      <c r="BB783" s="3">
        <f>IF(OR(AM783="",AM783="No existe"),0,IF(AP783&lt;=VLOOKUP(AM783,Tabla!$C$5:$I$23,2,0),1,2))</f>
        <v>0</v>
      </c>
    </row>
    <row r="784" spans="1:54" ht="15.75" hidden="1">
      <c r="A784" s="13">
        <f t="shared" si="117"/>
        <v>779</v>
      </c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6"/>
      <c r="AC784" s="26"/>
      <c r="AD784" s="26"/>
      <c r="AE784" s="25"/>
      <c r="AF784" s="25"/>
      <c r="AG784" s="25"/>
      <c r="AH784" s="26"/>
      <c r="AI784" s="26"/>
      <c r="AJ784" s="26"/>
      <c r="AK784" s="27"/>
      <c r="AL784" s="27"/>
      <c r="AM784" s="24" t="str">
        <f>IF(AG784="","",IFERROR(VLOOKUP($AG784,Listas!$C$1:$D$1000,2,0),"No existe"))</f>
        <v/>
      </c>
      <c r="AN784" s="3">
        <f>IF(OR(AH784="",AI784=""),0,NETWORKDAYS.INTL(AH784,AI784,1,Listas!$A$2:$A$19)-1)</f>
        <v>0</v>
      </c>
      <c r="AO784" s="16" t="str">
        <f>IF(OR(AM784="",AM784="No existe"),"No",IF(AN784&gt;=VLOOKUP(AM784,Tabla!$C$5:$I$23,7,0),"Si","No"))</f>
        <v>No</v>
      </c>
      <c r="AP784" s="3">
        <f>IF(OR(AM784="",AM784="No existe"),0,IF(AN784=0,0,IF(AN784&gt;=VLOOKUP(AM784,Tabla!$C$5:$I$23,7,0),AN784-VLOOKUP(AM784,Tabla!$C$5:$I$23,7,0),0)+1))</f>
        <v>0</v>
      </c>
      <c r="AQ784" s="4">
        <f t="shared" si="109"/>
        <v>0</v>
      </c>
      <c r="AR784" s="4">
        <f t="shared" si="110"/>
        <v>0</v>
      </c>
      <c r="AS784" s="4">
        <f t="shared" si="111"/>
        <v>0</v>
      </c>
      <c r="AT784" s="4">
        <f t="shared" si="112"/>
        <v>0</v>
      </c>
      <c r="AU784" s="4">
        <f t="shared" si="113"/>
        <v>0</v>
      </c>
      <c r="AV784" s="4">
        <f t="shared" si="114"/>
        <v>0</v>
      </c>
      <c r="AW784" s="4"/>
      <c r="AX784" s="4"/>
      <c r="AY784" s="4">
        <f t="shared" si="115"/>
        <v>0</v>
      </c>
      <c r="AZ784" s="5">
        <v>37080</v>
      </c>
      <c r="BA784" s="6">
        <f t="shared" si="116"/>
        <v>0</v>
      </c>
      <c r="BB784" s="3">
        <f>IF(OR(AM784="",AM784="No existe"),0,IF(AP784&lt;=VLOOKUP(AM784,Tabla!$C$5:$I$23,2,0),1,2))</f>
        <v>0</v>
      </c>
    </row>
    <row r="785" spans="1:54" ht="15.75" hidden="1">
      <c r="A785" s="13">
        <f t="shared" si="117"/>
        <v>780</v>
      </c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6"/>
      <c r="AC785" s="26"/>
      <c r="AD785" s="26"/>
      <c r="AE785" s="25"/>
      <c r="AF785" s="25"/>
      <c r="AG785" s="25"/>
      <c r="AH785" s="26"/>
      <c r="AI785" s="26"/>
      <c r="AJ785" s="26"/>
      <c r="AK785" s="27"/>
      <c r="AL785" s="27"/>
      <c r="AM785" s="24" t="str">
        <f>IF(AG785="","",IFERROR(VLOOKUP($AG785,Listas!$C$1:$D$1000,2,0),"No existe"))</f>
        <v/>
      </c>
      <c r="AN785" s="3">
        <f>IF(OR(AH785="",AI785=""),0,NETWORKDAYS.INTL(AH785,AI785,1,Listas!$A$2:$A$19)-1)</f>
        <v>0</v>
      </c>
      <c r="AO785" s="16" t="str">
        <f>IF(OR(AM785="",AM785="No existe"),"No",IF(AN785&gt;=VLOOKUP(AM785,Tabla!$C$5:$I$23,7,0),"Si","No"))</f>
        <v>No</v>
      </c>
      <c r="AP785" s="3">
        <f>IF(OR(AM785="",AM785="No existe"),0,IF(AN785=0,0,IF(AN785&gt;=VLOOKUP(AM785,Tabla!$C$5:$I$23,7,0),AN785-VLOOKUP(AM785,Tabla!$C$5:$I$23,7,0),0)+1))</f>
        <v>0</v>
      </c>
      <c r="AQ785" s="4">
        <f t="shared" si="109"/>
        <v>0</v>
      </c>
      <c r="AR785" s="4">
        <f t="shared" si="110"/>
        <v>0</v>
      </c>
      <c r="AS785" s="4">
        <f t="shared" si="111"/>
        <v>0</v>
      </c>
      <c r="AT785" s="4">
        <f t="shared" si="112"/>
        <v>0</v>
      </c>
      <c r="AU785" s="4">
        <f t="shared" si="113"/>
        <v>0</v>
      </c>
      <c r="AV785" s="4">
        <f t="shared" si="114"/>
        <v>0</v>
      </c>
      <c r="AW785" s="4"/>
      <c r="AX785" s="4"/>
      <c r="AY785" s="4">
        <f t="shared" si="115"/>
        <v>0</v>
      </c>
      <c r="AZ785" s="5">
        <v>37080</v>
      </c>
      <c r="BA785" s="6">
        <f t="shared" si="116"/>
        <v>0</v>
      </c>
      <c r="BB785" s="3">
        <f>IF(OR(AM785="",AM785="No existe"),0,IF(AP785&lt;=VLOOKUP(AM785,Tabla!$C$5:$I$23,2,0),1,2))</f>
        <v>0</v>
      </c>
    </row>
    <row r="786" spans="1:54" ht="15.75" hidden="1">
      <c r="A786" s="13">
        <f t="shared" si="117"/>
        <v>781</v>
      </c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6"/>
      <c r="AC786" s="26"/>
      <c r="AD786" s="26"/>
      <c r="AE786" s="25"/>
      <c r="AF786" s="25"/>
      <c r="AG786" s="25"/>
      <c r="AH786" s="26"/>
      <c r="AI786" s="26"/>
      <c r="AJ786" s="26"/>
      <c r="AK786" s="27"/>
      <c r="AL786" s="27"/>
      <c r="AM786" s="24" t="str">
        <f>IF(AG786="","",IFERROR(VLOOKUP($AG786,Listas!$C$1:$D$1000,2,0),"No existe"))</f>
        <v/>
      </c>
      <c r="AN786" s="3">
        <f>IF(OR(AH786="",AI786=""),0,NETWORKDAYS.INTL(AH786,AI786,1,Listas!$A$2:$A$19)-1)</f>
        <v>0</v>
      </c>
      <c r="AO786" s="16" t="str">
        <f>IF(OR(AM786="",AM786="No existe"),"No",IF(AN786&gt;=VLOOKUP(AM786,Tabla!$C$5:$I$23,7,0),"Si","No"))</f>
        <v>No</v>
      </c>
      <c r="AP786" s="3">
        <f>IF(OR(AM786="",AM786="No existe"),0,IF(AN786=0,0,IF(AN786&gt;=VLOOKUP(AM786,Tabla!$C$5:$I$23,7,0),AN786-VLOOKUP(AM786,Tabla!$C$5:$I$23,7,0),0)+1))</f>
        <v>0</v>
      </c>
      <c r="AQ786" s="4">
        <f t="shared" si="109"/>
        <v>0</v>
      </c>
      <c r="AR786" s="4">
        <f t="shared" si="110"/>
        <v>0</v>
      </c>
      <c r="AS786" s="4">
        <f t="shared" si="111"/>
        <v>0</v>
      </c>
      <c r="AT786" s="4">
        <f t="shared" si="112"/>
        <v>0</v>
      </c>
      <c r="AU786" s="4">
        <f t="shared" si="113"/>
        <v>0</v>
      </c>
      <c r="AV786" s="4">
        <f t="shared" si="114"/>
        <v>0</v>
      </c>
      <c r="AW786" s="4"/>
      <c r="AX786" s="4"/>
      <c r="AY786" s="4">
        <f t="shared" si="115"/>
        <v>0</v>
      </c>
      <c r="AZ786" s="5">
        <v>37080</v>
      </c>
      <c r="BA786" s="6">
        <f t="shared" si="116"/>
        <v>0</v>
      </c>
      <c r="BB786" s="3">
        <f>IF(OR(AM786="",AM786="No existe"),0,IF(AP786&lt;=VLOOKUP(AM786,Tabla!$C$5:$I$23,2,0),1,2))</f>
        <v>0</v>
      </c>
    </row>
    <row r="787" spans="1:54" ht="15.75" hidden="1">
      <c r="A787" s="13">
        <f t="shared" si="117"/>
        <v>782</v>
      </c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6"/>
      <c r="AC787" s="26"/>
      <c r="AD787" s="26"/>
      <c r="AE787" s="25"/>
      <c r="AF787" s="25"/>
      <c r="AG787" s="25"/>
      <c r="AH787" s="26"/>
      <c r="AI787" s="26"/>
      <c r="AJ787" s="26"/>
      <c r="AK787" s="27"/>
      <c r="AL787" s="27"/>
      <c r="AM787" s="24" t="str">
        <f>IF(AG787="","",IFERROR(VLOOKUP($AG787,Listas!$C$1:$D$1000,2,0),"No existe"))</f>
        <v/>
      </c>
      <c r="AN787" s="3">
        <f>IF(OR(AH787="",AI787=""),0,NETWORKDAYS.INTL(AH787,AI787,1,Listas!$A$2:$A$19)-1)</f>
        <v>0</v>
      </c>
      <c r="AO787" s="16" t="str">
        <f>IF(OR(AM787="",AM787="No existe"),"No",IF(AN787&gt;=VLOOKUP(AM787,Tabla!$C$5:$I$23,7,0),"Si","No"))</f>
        <v>No</v>
      </c>
      <c r="AP787" s="3">
        <f>IF(OR(AM787="",AM787="No existe"),0,IF(AN787=0,0,IF(AN787&gt;=VLOOKUP(AM787,Tabla!$C$5:$I$23,7,0),AN787-VLOOKUP(AM787,Tabla!$C$5:$I$23,7,0),0)+1))</f>
        <v>0</v>
      </c>
      <c r="AQ787" s="4">
        <f t="shared" si="109"/>
        <v>0</v>
      </c>
      <c r="AR787" s="4">
        <f t="shared" si="110"/>
        <v>0</v>
      </c>
      <c r="AS787" s="4">
        <f t="shared" si="111"/>
        <v>0</v>
      </c>
      <c r="AT787" s="4">
        <f t="shared" si="112"/>
        <v>0</v>
      </c>
      <c r="AU787" s="4">
        <f t="shared" si="113"/>
        <v>0</v>
      </c>
      <c r="AV787" s="4">
        <f t="shared" si="114"/>
        <v>0</v>
      </c>
      <c r="AW787" s="4"/>
      <c r="AX787" s="4"/>
      <c r="AY787" s="4">
        <f t="shared" si="115"/>
        <v>0</v>
      </c>
      <c r="AZ787" s="5">
        <v>37080</v>
      </c>
      <c r="BA787" s="6">
        <f t="shared" si="116"/>
        <v>0</v>
      </c>
      <c r="BB787" s="3">
        <f>IF(OR(AM787="",AM787="No existe"),0,IF(AP787&lt;=VLOOKUP(AM787,Tabla!$C$5:$I$23,2,0),1,2))</f>
        <v>0</v>
      </c>
    </row>
    <row r="788" spans="1:54" ht="15.75" hidden="1">
      <c r="A788" s="13">
        <f t="shared" si="117"/>
        <v>783</v>
      </c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6"/>
      <c r="AC788" s="26"/>
      <c r="AD788" s="26"/>
      <c r="AE788" s="25"/>
      <c r="AF788" s="25"/>
      <c r="AG788" s="25"/>
      <c r="AH788" s="26"/>
      <c r="AI788" s="26"/>
      <c r="AJ788" s="26"/>
      <c r="AK788" s="27"/>
      <c r="AL788" s="27"/>
      <c r="AM788" s="24" t="str">
        <f>IF(AG788="","",IFERROR(VLOOKUP($AG788,Listas!$C$1:$D$1000,2,0),"No existe"))</f>
        <v/>
      </c>
      <c r="AN788" s="3">
        <f>IF(OR(AH788="",AI788=""),0,NETWORKDAYS.INTL(AH788,AI788,1,Listas!$A$2:$A$19)-1)</f>
        <v>0</v>
      </c>
      <c r="AO788" s="16" t="str">
        <f>IF(OR(AM788="",AM788="No existe"),"No",IF(AN788&gt;=VLOOKUP(AM788,Tabla!$C$5:$I$23,7,0),"Si","No"))</f>
        <v>No</v>
      </c>
      <c r="AP788" s="3">
        <f>IF(OR(AM788="",AM788="No existe"),0,IF(AN788=0,0,IF(AN788&gt;=VLOOKUP(AM788,Tabla!$C$5:$I$23,7,0),AN788-VLOOKUP(AM788,Tabla!$C$5:$I$23,7,0),0)+1))</f>
        <v>0</v>
      </c>
      <c r="AQ788" s="4">
        <f t="shared" si="109"/>
        <v>0</v>
      </c>
      <c r="AR788" s="4">
        <f t="shared" si="110"/>
        <v>0</v>
      </c>
      <c r="AS788" s="4">
        <f t="shared" si="111"/>
        <v>0</v>
      </c>
      <c r="AT788" s="4">
        <f t="shared" si="112"/>
        <v>0</v>
      </c>
      <c r="AU788" s="4">
        <f t="shared" si="113"/>
        <v>0</v>
      </c>
      <c r="AV788" s="4">
        <f t="shared" si="114"/>
        <v>0</v>
      </c>
      <c r="AW788" s="4"/>
      <c r="AX788" s="4"/>
      <c r="AY788" s="4">
        <f t="shared" si="115"/>
        <v>0</v>
      </c>
      <c r="AZ788" s="5">
        <v>37080</v>
      </c>
      <c r="BA788" s="6">
        <f t="shared" si="116"/>
        <v>0</v>
      </c>
      <c r="BB788" s="3">
        <f>IF(OR(AM788="",AM788="No existe"),0,IF(AP788&lt;=VLOOKUP(AM788,Tabla!$C$5:$I$23,2,0),1,2))</f>
        <v>0</v>
      </c>
    </row>
    <row r="789" spans="1:54" ht="15.75" hidden="1">
      <c r="A789" s="13">
        <f t="shared" si="117"/>
        <v>784</v>
      </c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6"/>
      <c r="AC789" s="26"/>
      <c r="AD789" s="26"/>
      <c r="AE789" s="25"/>
      <c r="AF789" s="25"/>
      <c r="AG789" s="25"/>
      <c r="AH789" s="26"/>
      <c r="AI789" s="26"/>
      <c r="AJ789" s="26"/>
      <c r="AK789" s="27"/>
      <c r="AL789" s="27"/>
      <c r="AM789" s="24" t="str">
        <f>IF(AG789="","",IFERROR(VLOOKUP($AG789,Listas!$C$1:$D$1000,2,0),"No existe"))</f>
        <v/>
      </c>
      <c r="AN789" s="3">
        <f>IF(OR(AH789="",AI789=""),0,NETWORKDAYS.INTL(AH789,AI789,1,Listas!$A$2:$A$19)-1)</f>
        <v>0</v>
      </c>
      <c r="AO789" s="16" t="str">
        <f>IF(OR(AM789="",AM789="No existe"),"No",IF(AN789&gt;=VLOOKUP(AM789,Tabla!$C$5:$I$23,7,0),"Si","No"))</f>
        <v>No</v>
      </c>
      <c r="AP789" s="3">
        <f>IF(OR(AM789="",AM789="No existe"),0,IF(AN789=0,0,IF(AN789&gt;=VLOOKUP(AM789,Tabla!$C$5:$I$23,7,0),AN789-VLOOKUP(AM789,Tabla!$C$5:$I$23,7,0),0)+1))</f>
        <v>0</v>
      </c>
      <c r="AQ789" s="4">
        <f t="shared" si="109"/>
        <v>0</v>
      </c>
      <c r="AR789" s="4">
        <f t="shared" si="110"/>
        <v>0</v>
      </c>
      <c r="AS789" s="4">
        <f t="shared" si="111"/>
        <v>0</v>
      </c>
      <c r="AT789" s="4">
        <f t="shared" si="112"/>
        <v>0</v>
      </c>
      <c r="AU789" s="4">
        <f t="shared" si="113"/>
        <v>0</v>
      </c>
      <c r="AV789" s="4">
        <f t="shared" si="114"/>
        <v>0</v>
      </c>
      <c r="AW789" s="4"/>
      <c r="AX789" s="4"/>
      <c r="AY789" s="4">
        <f t="shared" si="115"/>
        <v>0</v>
      </c>
      <c r="AZ789" s="5">
        <v>37080</v>
      </c>
      <c r="BA789" s="6">
        <f t="shared" si="116"/>
        <v>0</v>
      </c>
      <c r="BB789" s="3">
        <f>IF(OR(AM789="",AM789="No existe"),0,IF(AP789&lt;=VLOOKUP(AM789,Tabla!$C$5:$I$23,2,0),1,2))</f>
        <v>0</v>
      </c>
    </row>
    <row r="790" spans="1:54" ht="15.75" hidden="1">
      <c r="A790" s="13">
        <f t="shared" si="117"/>
        <v>785</v>
      </c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6"/>
      <c r="AC790" s="26"/>
      <c r="AD790" s="26"/>
      <c r="AE790" s="25"/>
      <c r="AF790" s="25"/>
      <c r="AG790" s="25"/>
      <c r="AH790" s="26"/>
      <c r="AI790" s="26"/>
      <c r="AJ790" s="26"/>
      <c r="AK790" s="27"/>
      <c r="AL790" s="27"/>
      <c r="AM790" s="24" t="str">
        <f>IF(AG790="","",IFERROR(VLOOKUP($AG790,Listas!$C$1:$D$1000,2,0),"No existe"))</f>
        <v/>
      </c>
      <c r="AN790" s="3">
        <f>IF(OR(AH790="",AI790=""),0,NETWORKDAYS.INTL(AH790,AI790,1,Listas!$A$2:$A$19)-1)</f>
        <v>0</v>
      </c>
      <c r="AO790" s="16" t="str">
        <f>IF(OR(AM790="",AM790="No existe"),"No",IF(AN790&gt;=VLOOKUP(AM790,Tabla!$C$5:$I$23,7,0),"Si","No"))</f>
        <v>No</v>
      </c>
      <c r="AP790" s="3">
        <f>IF(OR(AM790="",AM790="No existe"),0,IF(AN790=0,0,IF(AN790&gt;=VLOOKUP(AM790,Tabla!$C$5:$I$23,7,0),AN790-VLOOKUP(AM790,Tabla!$C$5:$I$23,7,0),0)+1))</f>
        <v>0</v>
      </c>
      <c r="AQ790" s="4">
        <f t="shared" si="109"/>
        <v>0</v>
      </c>
      <c r="AR790" s="4">
        <f t="shared" si="110"/>
        <v>0</v>
      </c>
      <c r="AS790" s="4">
        <f t="shared" si="111"/>
        <v>0</v>
      </c>
      <c r="AT790" s="4">
        <f t="shared" si="112"/>
        <v>0</v>
      </c>
      <c r="AU790" s="4">
        <f t="shared" si="113"/>
        <v>0</v>
      </c>
      <c r="AV790" s="4">
        <f t="shared" si="114"/>
        <v>0</v>
      </c>
      <c r="AW790" s="4"/>
      <c r="AX790" s="4"/>
      <c r="AY790" s="4">
        <f t="shared" si="115"/>
        <v>0</v>
      </c>
      <c r="AZ790" s="5">
        <v>37080</v>
      </c>
      <c r="BA790" s="6">
        <f t="shared" si="116"/>
        <v>0</v>
      </c>
      <c r="BB790" s="3">
        <f>IF(OR(AM790="",AM790="No existe"),0,IF(AP790&lt;=VLOOKUP(AM790,Tabla!$C$5:$I$23,2,0),1,2))</f>
        <v>0</v>
      </c>
    </row>
    <row r="791" spans="1:54" ht="15.75" hidden="1">
      <c r="A791" s="13">
        <f t="shared" si="117"/>
        <v>786</v>
      </c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6"/>
      <c r="AC791" s="26"/>
      <c r="AD791" s="26"/>
      <c r="AE791" s="25"/>
      <c r="AF791" s="25"/>
      <c r="AG791" s="25"/>
      <c r="AH791" s="26"/>
      <c r="AI791" s="26"/>
      <c r="AJ791" s="26"/>
      <c r="AK791" s="27"/>
      <c r="AL791" s="27"/>
      <c r="AM791" s="24" t="str">
        <f>IF(AG791="","",IFERROR(VLOOKUP($AG791,Listas!$C$1:$D$1000,2,0),"No existe"))</f>
        <v/>
      </c>
      <c r="AN791" s="3">
        <f>IF(OR(AH791="",AI791=""),0,NETWORKDAYS.INTL(AH791,AI791,1,Listas!$A$2:$A$19)-1)</f>
        <v>0</v>
      </c>
      <c r="AO791" s="16" t="str">
        <f>IF(OR(AM791="",AM791="No existe"),"No",IF(AN791&gt;=VLOOKUP(AM791,Tabla!$C$5:$I$23,7,0),"Si","No"))</f>
        <v>No</v>
      </c>
      <c r="AP791" s="3">
        <f>IF(OR(AM791="",AM791="No existe"),0,IF(AN791=0,0,IF(AN791&gt;=VLOOKUP(AM791,Tabla!$C$5:$I$23,7,0),AN791-VLOOKUP(AM791,Tabla!$C$5:$I$23,7,0),0)+1))</f>
        <v>0</v>
      </c>
      <c r="AQ791" s="4">
        <f t="shared" si="109"/>
        <v>0</v>
      </c>
      <c r="AR791" s="4">
        <f t="shared" si="110"/>
        <v>0</v>
      </c>
      <c r="AS791" s="4">
        <f t="shared" si="111"/>
        <v>0</v>
      </c>
      <c r="AT791" s="4">
        <f t="shared" si="112"/>
        <v>0</v>
      </c>
      <c r="AU791" s="4">
        <f t="shared" si="113"/>
        <v>0</v>
      </c>
      <c r="AV791" s="4">
        <f t="shared" si="114"/>
        <v>0</v>
      </c>
      <c r="AW791" s="4"/>
      <c r="AX791" s="4"/>
      <c r="AY791" s="4">
        <f t="shared" si="115"/>
        <v>0</v>
      </c>
      <c r="AZ791" s="5">
        <v>37080</v>
      </c>
      <c r="BA791" s="6">
        <f t="shared" si="116"/>
        <v>0</v>
      </c>
      <c r="BB791" s="3">
        <f>IF(OR(AM791="",AM791="No existe"),0,IF(AP791&lt;=VLOOKUP(AM791,Tabla!$C$5:$I$23,2,0),1,2))</f>
        <v>0</v>
      </c>
    </row>
    <row r="792" spans="1:54" ht="15.75" hidden="1">
      <c r="A792" s="13">
        <f t="shared" si="117"/>
        <v>787</v>
      </c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6"/>
      <c r="AC792" s="26"/>
      <c r="AD792" s="26"/>
      <c r="AE792" s="25"/>
      <c r="AF792" s="25"/>
      <c r="AG792" s="25"/>
      <c r="AH792" s="26"/>
      <c r="AI792" s="26"/>
      <c r="AJ792" s="26"/>
      <c r="AK792" s="27"/>
      <c r="AL792" s="27"/>
      <c r="AM792" s="24" t="str">
        <f>IF(AG792="","",IFERROR(VLOOKUP($AG792,Listas!$C$1:$D$1000,2,0),"No existe"))</f>
        <v/>
      </c>
      <c r="AN792" s="3">
        <f>IF(OR(AH792="",AI792=""),0,NETWORKDAYS.INTL(AH792,AI792,1,Listas!$A$2:$A$19)-1)</f>
        <v>0</v>
      </c>
      <c r="AO792" s="16" t="str">
        <f>IF(OR(AM792="",AM792="No existe"),"No",IF(AN792&gt;=VLOOKUP(AM792,Tabla!$C$5:$I$23,7,0),"Si","No"))</f>
        <v>No</v>
      </c>
      <c r="AP792" s="3">
        <f>IF(OR(AM792="",AM792="No existe"),0,IF(AN792=0,0,IF(AN792&gt;=VLOOKUP(AM792,Tabla!$C$5:$I$23,7,0),AN792-VLOOKUP(AM792,Tabla!$C$5:$I$23,7,0),0)+1))</f>
        <v>0</v>
      </c>
      <c r="AQ792" s="4">
        <f t="shared" si="109"/>
        <v>0</v>
      </c>
      <c r="AR792" s="4">
        <f t="shared" si="110"/>
        <v>0</v>
      </c>
      <c r="AS792" s="4">
        <f t="shared" si="111"/>
        <v>0</v>
      </c>
      <c r="AT792" s="4">
        <f t="shared" si="112"/>
        <v>0</v>
      </c>
      <c r="AU792" s="4">
        <f t="shared" si="113"/>
        <v>0</v>
      </c>
      <c r="AV792" s="4">
        <f t="shared" si="114"/>
        <v>0</v>
      </c>
      <c r="AW792" s="4"/>
      <c r="AX792" s="4"/>
      <c r="AY792" s="4">
        <f t="shared" si="115"/>
        <v>0</v>
      </c>
      <c r="AZ792" s="5">
        <v>37080</v>
      </c>
      <c r="BA792" s="6">
        <f t="shared" si="116"/>
        <v>0</v>
      </c>
      <c r="BB792" s="3">
        <f>IF(OR(AM792="",AM792="No existe"),0,IF(AP792&lt;=VLOOKUP(AM792,Tabla!$C$5:$I$23,2,0),1,2))</f>
        <v>0</v>
      </c>
    </row>
    <row r="793" spans="1:54" ht="15.75" hidden="1">
      <c r="A793" s="13">
        <f t="shared" si="117"/>
        <v>788</v>
      </c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6"/>
      <c r="AC793" s="26"/>
      <c r="AD793" s="26"/>
      <c r="AE793" s="25"/>
      <c r="AF793" s="25"/>
      <c r="AG793" s="25"/>
      <c r="AH793" s="26"/>
      <c r="AI793" s="26"/>
      <c r="AJ793" s="26"/>
      <c r="AK793" s="27"/>
      <c r="AL793" s="27"/>
      <c r="AM793" s="24" t="str">
        <f>IF(AG793="","",IFERROR(VLOOKUP($AG793,Listas!$C$1:$D$1000,2,0),"No existe"))</f>
        <v/>
      </c>
      <c r="AN793" s="3">
        <f>IF(OR(AH793="",AI793=""),0,NETWORKDAYS.INTL(AH793,AI793,1,Listas!$A$2:$A$19)-1)</f>
        <v>0</v>
      </c>
      <c r="AO793" s="16" t="str">
        <f>IF(OR(AM793="",AM793="No existe"),"No",IF(AN793&gt;=VLOOKUP(AM793,Tabla!$C$5:$I$23,7,0),"Si","No"))</f>
        <v>No</v>
      </c>
      <c r="AP793" s="3">
        <f>IF(OR(AM793="",AM793="No existe"),0,IF(AN793=0,0,IF(AN793&gt;=VLOOKUP(AM793,Tabla!$C$5:$I$23,7,0),AN793-VLOOKUP(AM793,Tabla!$C$5:$I$23,7,0),0)+1))</f>
        <v>0</v>
      </c>
      <c r="AQ793" s="4">
        <f t="shared" si="109"/>
        <v>0</v>
      </c>
      <c r="AR793" s="4">
        <f t="shared" si="110"/>
        <v>0</v>
      </c>
      <c r="AS793" s="4">
        <f t="shared" si="111"/>
        <v>0</v>
      </c>
      <c r="AT793" s="4">
        <f t="shared" si="112"/>
        <v>0</v>
      </c>
      <c r="AU793" s="4">
        <f t="shared" si="113"/>
        <v>0</v>
      </c>
      <c r="AV793" s="4">
        <f t="shared" si="114"/>
        <v>0</v>
      </c>
      <c r="AW793" s="4"/>
      <c r="AX793" s="4"/>
      <c r="AY793" s="4">
        <f t="shared" si="115"/>
        <v>0</v>
      </c>
      <c r="AZ793" s="5">
        <v>37080</v>
      </c>
      <c r="BA793" s="6">
        <f t="shared" si="116"/>
        <v>0</v>
      </c>
      <c r="BB793" s="3">
        <f>IF(OR(AM793="",AM793="No existe"),0,IF(AP793&lt;=VLOOKUP(AM793,Tabla!$C$5:$I$23,2,0),1,2))</f>
        <v>0</v>
      </c>
    </row>
    <row r="794" spans="1:54" ht="15.75" hidden="1">
      <c r="A794" s="13">
        <f t="shared" si="117"/>
        <v>789</v>
      </c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6"/>
      <c r="AC794" s="26"/>
      <c r="AD794" s="26"/>
      <c r="AE794" s="25"/>
      <c r="AF794" s="25"/>
      <c r="AG794" s="25"/>
      <c r="AH794" s="26"/>
      <c r="AI794" s="26"/>
      <c r="AJ794" s="26"/>
      <c r="AK794" s="27"/>
      <c r="AL794" s="27"/>
      <c r="AM794" s="24" t="str">
        <f>IF(AG794="","",IFERROR(VLOOKUP($AG794,Listas!$C$1:$D$1000,2,0),"No existe"))</f>
        <v/>
      </c>
      <c r="AN794" s="3">
        <f>IF(OR(AH794="",AI794=""),0,NETWORKDAYS.INTL(AH794,AI794,1,Listas!$A$2:$A$19)-1)</f>
        <v>0</v>
      </c>
      <c r="AO794" s="16" t="str">
        <f>IF(OR(AM794="",AM794="No existe"),"No",IF(AN794&gt;=VLOOKUP(AM794,Tabla!$C$5:$I$23,7,0),"Si","No"))</f>
        <v>No</v>
      </c>
      <c r="AP794" s="3">
        <f>IF(OR(AM794="",AM794="No existe"),0,IF(AN794=0,0,IF(AN794&gt;=VLOOKUP(AM794,Tabla!$C$5:$I$23,7,0),AN794-VLOOKUP(AM794,Tabla!$C$5:$I$23,7,0),0)+1))</f>
        <v>0</v>
      </c>
      <c r="AQ794" s="4">
        <f t="shared" si="109"/>
        <v>0</v>
      </c>
      <c r="AR794" s="4">
        <f t="shared" si="110"/>
        <v>0</v>
      </c>
      <c r="AS794" s="4">
        <f t="shared" si="111"/>
        <v>0</v>
      </c>
      <c r="AT794" s="4">
        <f t="shared" si="112"/>
        <v>0</v>
      </c>
      <c r="AU794" s="4">
        <f t="shared" si="113"/>
        <v>0</v>
      </c>
      <c r="AV794" s="4">
        <f t="shared" si="114"/>
        <v>0</v>
      </c>
      <c r="AW794" s="4"/>
      <c r="AX794" s="4"/>
      <c r="AY794" s="4">
        <f t="shared" si="115"/>
        <v>0</v>
      </c>
      <c r="AZ794" s="5">
        <v>37080</v>
      </c>
      <c r="BA794" s="6">
        <f t="shared" si="116"/>
        <v>0</v>
      </c>
      <c r="BB794" s="3">
        <f>IF(OR(AM794="",AM794="No existe"),0,IF(AP794&lt;=VLOOKUP(AM794,Tabla!$C$5:$I$23,2,0),1,2))</f>
        <v>0</v>
      </c>
    </row>
    <row r="795" spans="1:54" ht="15.75" hidden="1">
      <c r="A795" s="13">
        <f t="shared" si="117"/>
        <v>790</v>
      </c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6"/>
      <c r="AC795" s="26"/>
      <c r="AD795" s="26"/>
      <c r="AE795" s="25"/>
      <c r="AF795" s="25"/>
      <c r="AG795" s="25"/>
      <c r="AH795" s="26"/>
      <c r="AI795" s="26"/>
      <c r="AJ795" s="26"/>
      <c r="AK795" s="27"/>
      <c r="AL795" s="27"/>
      <c r="AM795" s="24" t="str">
        <f>IF(AG795="","",IFERROR(VLOOKUP($AG795,Listas!$C$1:$D$1000,2,0),"No existe"))</f>
        <v/>
      </c>
      <c r="AN795" s="3">
        <f>IF(OR(AH795="",AI795=""),0,NETWORKDAYS.INTL(AH795,AI795,1,Listas!$A$2:$A$19)-1)</f>
        <v>0</v>
      </c>
      <c r="AO795" s="16" t="str">
        <f>IF(OR(AM795="",AM795="No existe"),"No",IF(AN795&gt;=VLOOKUP(AM795,Tabla!$C$5:$I$23,7,0),"Si","No"))</f>
        <v>No</v>
      </c>
      <c r="AP795" s="3">
        <f>IF(OR(AM795="",AM795="No existe"),0,IF(AN795=0,0,IF(AN795&gt;=VLOOKUP(AM795,Tabla!$C$5:$I$23,7,0),AN795-VLOOKUP(AM795,Tabla!$C$5:$I$23,7,0),0)+1))</f>
        <v>0</v>
      </c>
      <c r="AQ795" s="4">
        <f t="shared" si="109"/>
        <v>0</v>
      </c>
      <c r="AR795" s="4">
        <f t="shared" si="110"/>
        <v>0</v>
      </c>
      <c r="AS795" s="4">
        <f t="shared" si="111"/>
        <v>0</v>
      </c>
      <c r="AT795" s="4">
        <f t="shared" si="112"/>
        <v>0</v>
      </c>
      <c r="AU795" s="4">
        <f t="shared" si="113"/>
        <v>0</v>
      </c>
      <c r="AV795" s="4">
        <f t="shared" si="114"/>
        <v>0</v>
      </c>
      <c r="AW795" s="4"/>
      <c r="AX795" s="4"/>
      <c r="AY795" s="4">
        <f t="shared" si="115"/>
        <v>0</v>
      </c>
      <c r="AZ795" s="5">
        <v>37080</v>
      </c>
      <c r="BA795" s="6">
        <f t="shared" si="116"/>
        <v>0</v>
      </c>
      <c r="BB795" s="3">
        <f>IF(OR(AM795="",AM795="No existe"),0,IF(AP795&lt;=VLOOKUP(AM795,Tabla!$C$5:$I$23,2,0),1,2))</f>
        <v>0</v>
      </c>
    </row>
    <row r="796" spans="1:54" ht="15.75" hidden="1">
      <c r="A796" s="13">
        <f t="shared" si="117"/>
        <v>791</v>
      </c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6"/>
      <c r="AC796" s="26"/>
      <c r="AD796" s="26"/>
      <c r="AE796" s="25"/>
      <c r="AF796" s="25"/>
      <c r="AG796" s="25"/>
      <c r="AH796" s="26"/>
      <c r="AI796" s="26"/>
      <c r="AJ796" s="26"/>
      <c r="AK796" s="27"/>
      <c r="AL796" s="27"/>
      <c r="AM796" s="24" t="str">
        <f>IF(AG796="","",IFERROR(VLOOKUP($AG796,Listas!$C$1:$D$1000,2,0),"No existe"))</f>
        <v/>
      </c>
      <c r="AN796" s="3">
        <f>IF(OR(AH796="",AI796=""),0,NETWORKDAYS.INTL(AH796,AI796,1,Listas!$A$2:$A$19)-1)</f>
        <v>0</v>
      </c>
      <c r="AO796" s="16" t="str">
        <f>IF(OR(AM796="",AM796="No existe"),"No",IF(AN796&gt;=VLOOKUP(AM796,Tabla!$C$5:$I$23,7,0),"Si","No"))</f>
        <v>No</v>
      </c>
      <c r="AP796" s="3">
        <f>IF(OR(AM796="",AM796="No existe"),0,IF(AN796=0,0,IF(AN796&gt;=VLOOKUP(AM796,Tabla!$C$5:$I$23,7,0),AN796-VLOOKUP(AM796,Tabla!$C$5:$I$23,7,0),0)+1))</f>
        <v>0</v>
      </c>
      <c r="AQ796" s="4">
        <f t="shared" si="109"/>
        <v>0</v>
      </c>
      <c r="AR796" s="4">
        <f t="shared" si="110"/>
        <v>0</v>
      </c>
      <c r="AS796" s="4">
        <f t="shared" si="111"/>
        <v>0</v>
      </c>
      <c r="AT796" s="4">
        <f t="shared" si="112"/>
        <v>0</v>
      </c>
      <c r="AU796" s="4">
        <f t="shared" si="113"/>
        <v>0</v>
      </c>
      <c r="AV796" s="4">
        <f t="shared" si="114"/>
        <v>0</v>
      </c>
      <c r="AW796" s="4"/>
      <c r="AX796" s="4"/>
      <c r="AY796" s="4">
        <f t="shared" si="115"/>
        <v>0</v>
      </c>
      <c r="AZ796" s="5">
        <v>37080</v>
      </c>
      <c r="BA796" s="6">
        <f t="shared" si="116"/>
        <v>0</v>
      </c>
      <c r="BB796" s="3">
        <f>IF(OR(AM796="",AM796="No existe"),0,IF(AP796&lt;=VLOOKUP(AM796,Tabla!$C$5:$I$23,2,0),1,2))</f>
        <v>0</v>
      </c>
    </row>
    <row r="797" spans="1:54" ht="15.75" hidden="1">
      <c r="A797" s="13">
        <f t="shared" si="117"/>
        <v>792</v>
      </c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6"/>
      <c r="AC797" s="26"/>
      <c r="AD797" s="26"/>
      <c r="AE797" s="25"/>
      <c r="AF797" s="25"/>
      <c r="AG797" s="25"/>
      <c r="AH797" s="26"/>
      <c r="AI797" s="26"/>
      <c r="AJ797" s="26"/>
      <c r="AK797" s="27"/>
      <c r="AL797" s="27"/>
      <c r="AM797" s="24" t="str">
        <f>IF(AG797="","",IFERROR(VLOOKUP($AG797,Listas!$C$1:$D$1000,2,0),"No existe"))</f>
        <v/>
      </c>
      <c r="AN797" s="3">
        <f>IF(OR(AH797="",AI797=""),0,NETWORKDAYS.INTL(AH797,AI797,1,Listas!$A$2:$A$19)-1)</f>
        <v>0</v>
      </c>
      <c r="AO797" s="16" t="str">
        <f>IF(OR(AM797="",AM797="No existe"),"No",IF(AN797&gt;=VLOOKUP(AM797,Tabla!$C$5:$I$23,7,0),"Si","No"))</f>
        <v>No</v>
      </c>
      <c r="AP797" s="3">
        <f>IF(OR(AM797="",AM797="No existe"),0,IF(AN797=0,0,IF(AN797&gt;=VLOOKUP(AM797,Tabla!$C$5:$I$23,7,0),AN797-VLOOKUP(AM797,Tabla!$C$5:$I$23,7,0),0)+1))</f>
        <v>0</v>
      </c>
      <c r="AQ797" s="4">
        <f t="shared" si="109"/>
        <v>0</v>
      </c>
      <c r="AR797" s="4">
        <f t="shared" si="110"/>
        <v>0</v>
      </c>
      <c r="AS797" s="4">
        <f t="shared" si="111"/>
        <v>0</v>
      </c>
      <c r="AT797" s="4">
        <f t="shared" si="112"/>
        <v>0</v>
      </c>
      <c r="AU797" s="4">
        <f t="shared" si="113"/>
        <v>0</v>
      </c>
      <c r="AV797" s="4">
        <f t="shared" si="114"/>
        <v>0</v>
      </c>
      <c r="AW797" s="4"/>
      <c r="AX797" s="4"/>
      <c r="AY797" s="4">
        <f t="shared" si="115"/>
        <v>0</v>
      </c>
      <c r="AZ797" s="5">
        <v>37080</v>
      </c>
      <c r="BA797" s="6">
        <f t="shared" si="116"/>
        <v>0</v>
      </c>
      <c r="BB797" s="3">
        <f>IF(OR(AM797="",AM797="No existe"),0,IF(AP797&lt;=VLOOKUP(AM797,Tabla!$C$5:$I$23,2,0),1,2))</f>
        <v>0</v>
      </c>
    </row>
    <row r="798" spans="1:54" ht="15.75" hidden="1">
      <c r="A798" s="13">
        <f t="shared" si="117"/>
        <v>793</v>
      </c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6"/>
      <c r="AC798" s="26"/>
      <c r="AD798" s="26"/>
      <c r="AE798" s="25"/>
      <c r="AF798" s="25"/>
      <c r="AG798" s="25"/>
      <c r="AH798" s="26"/>
      <c r="AI798" s="26"/>
      <c r="AJ798" s="26"/>
      <c r="AK798" s="27"/>
      <c r="AL798" s="27"/>
      <c r="AM798" s="24" t="str">
        <f>IF(AG798="","",IFERROR(VLOOKUP($AG798,Listas!$C$1:$D$1000,2,0),"No existe"))</f>
        <v/>
      </c>
      <c r="AN798" s="3">
        <f>IF(OR(AH798="",AI798=""),0,NETWORKDAYS.INTL(AH798,AI798,1,Listas!$A$2:$A$19)-1)</f>
        <v>0</v>
      </c>
      <c r="AO798" s="16" t="str">
        <f>IF(OR(AM798="",AM798="No existe"),"No",IF(AN798&gt;=VLOOKUP(AM798,Tabla!$C$5:$I$23,7,0),"Si","No"))</f>
        <v>No</v>
      </c>
      <c r="AP798" s="3">
        <f>IF(OR(AM798="",AM798="No existe"),0,IF(AN798=0,0,IF(AN798&gt;=VLOOKUP(AM798,Tabla!$C$5:$I$23,7,0),AN798-VLOOKUP(AM798,Tabla!$C$5:$I$23,7,0),0)+1))</f>
        <v>0</v>
      </c>
      <c r="AQ798" s="4">
        <f t="shared" si="109"/>
        <v>0</v>
      </c>
      <c r="AR798" s="4">
        <f t="shared" si="110"/>
        <v>0</v>
      </c>
      <c r="AS798" s="4">
        <f t="shared" si="111"/>
        <v>0</v>
      </c>
      <c r="AT798" s="4">
        <f t="shared" si="112"/>
        <v>0</v>
      </c>
      <c r="AU798" s="4">
        <f t="shared" si="113"/>
        <v>0</v>
      </c>
      <c r="AV798" s="4">
        <f t="shared" si="114"/>
        <v>0</v>
      </c>
      <c r="AW798" s="4"/>
      <c r="AX798" s="4"/>
      <c r="AY798" s="4">
        <f t="shared" si="115"/>
        <v>0</v>
      </c>
      <c r="AZ798" s="5">
        <v>37080</v>
      </c>
      <c r="BA798" s="6">
        <f t="shared" si="116"/>
        <v>0</v>
      </c>
      <c r="BB798" s="3">
        <f>IF(OR(AM798="",AM798="No existe"),0,IF(AP798&lt;=VLOOKUP(AM798,Tabla!$C$5:$I$23,2,0),1,2))</f>
        <v>0</v>
      </c>
    </row>
    <row r="799" spans="1:54" ht="15.75" hidden="1">
      <c r="A799" s="13">
        <f t="shared" si="117"/>
        <v>794</v>
      </c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6"/>
      <c r="AC799" s="26"/>
      <c r="AD799" s="26"/>
      <c r="AE799" s="25"/>
      <c r="AF799" s="25"/>
      <c r="AG799" s="25"/>
      <c r="AH799" s="26"/>
      <c r="AI799" s="26"/>
      <c r="AJ799" s="26"/>
      <c r="AK799" s="27"/>
      <c r="AL799" s="27"/>
      <c r="AM799" s="24" t="str">
        <f>IF(AG799="","",IFERROR(VLOOKUP($AG799,Listas!$C$1:$D$1000,2,0),"No existe"))</f>
        <v/>
      </c>
      <c r="AN799" s="3">
        <f>IF(OR(AH799="",AI799=""),0,NETWORKDAYS.INTL(AH799,AI799,1,Listas!$A$2:$A$19)-1)</f>
        <v>0</v>
      </c>
      <c r="AO799" s="16" t="str">
        <f>IF(OR(AM799="",AM799="No existe"),"No",IF(AN799&gt;=VLOOKUP(AM799,Tabla!$C$5:$I$23,7,0),"Si","No"))</f>
        <v>No</v>
      </c>
      <c r="AP799" s="3">
        <f>IF(OR(AM799="",AM799="No existe"),0,IF(AN799=0,0,IF(AN799&gt;=VLOOKUP(AM799,Tabla!$C$5:$I$23,7,0),AN799-VLOOKUP(AM799,Tabla!$C$5:$I$23,7,0),0)+1))</f>
        <v>0</v>
      </c>
      <c r="AQ799" s="4">
        <f t="shared" si="109"/>
        <v>0</v>
      </c>
      <c r="AR799" s="4">
        <f t="shared" si="110"/>
        <v>0</v>
      </c>
      <c r="AS799" s="4">
        <f t="shared" si="111"/>
        <v>0</v>
      </c>
      <c r="AT799" s="4">
        <f t="shared" si="112"/>
        <v>0</v>
      </c>
      <c r="AU799" s="4">
        <f t="shared" si="113"/>
        <v>0</v>
      </c>
      <c r="AV799" s="4">
        <f t="shared" si="114"/>
        <v>0</v>
      </c>
      <c r="AW799" s="4"/>
      <c r="AX799" s="4"/>
      <c r="AY799" s="4">
        <f t="shared" si="115"/>
        <v>0</v>
      </c>
      <c r="AZ799" s="5">
        <v>37080</v>
      </c>
      <c r="BA799" s="6">
        <f t="shared" si="116"/>
        <v>0</v>
      </c>
      <c r="BB799" s="3">
        <f>IF(OR(AM799="",AM799="No existe"),0,IF(AP799&lt;=VLOOKUP(AM799,Tabla!$C$5:$I$23,2,0),1,2))</f>
        <v>0</v>
      </c>
    </row>
    <row r="800" spans="1:54" ht="15.75" hidden="1">
      <c r="A800" s="13">
        <f t="shared" si="117"/>
        <v>795</v>
      </c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6"/>
      <c r="AC800" s="26"/>
      <c r="AD800" s="26"/>
      <c r="AE800" s="25"/>
      <c r="AF800" s="25"/>
      <c r="AG800" s="25"/>
      <c r="AH800" s="26"/>
      <c r="AI800" s="26"/>
      <c r="AJ800" s="26"/>
      <c r="AK800" s="27"/>
      <c r="AL800" s="27"/>
      <c r="AM800" s="24" t="str">
        <f>IF(AG800="","",IFERROR(VLOOKUP($AG800,Listas!$C$1:$D$1000,2,0),"No existe"))</f>
        <v/>
      </c>
      <c r="AN800" s="3">
        <f>IF(OR(AH800="",AI800=""),0,NETWORKDAYS.INTL(AH800,AI800,1,Listas!$A$2:$A$19)-1)</f>
        <v>0</v>
      </c>
      <c r="AO800" s="16" t="str">
        <f>IF(OR(AM800="",AM800="No existe"),"No",IF(AN800&gt;=VLOOKUP(AM800,Tabla!$C$5:$I$23,7,0),"Si","No"))</f>
        <v>No</v>
      </c>
      <c r="AP800" s="3">
        <f>IF(OR(AM800="",AM800="No existe"),0,IF(AN800=0,0,IF(AN800&gt;=VLOOKUP(AM800,Tabla!$C$5:$I$23,7,0),AN800-VLOOKUP(AM800,Tabla!$C$5:$I$23,7,0),0)+1))</f>
        <v>0</v>
      </c>
      <c r="AQ800" s="4">
        <f t="shared" si="109"/>
        <v>0</v>
      </c>
      <c r="AR800" s="4">
        <f t="shared" si="110"/>
        <v>0</v>
      </c>
      <c r="AS800" s="4">
        <f t="shared" si="111"/>
        <v>0</v>
      </c>
      <c r="AT800" s="4">
        <f t="shared" si="112"/>
        <v>0</v>
      </c>
      <c r="AU800" s="4">
        <f t="shared" si="113"/>
        <v>0</v>
      </c>
      <c r="AV800" s="4">
        <f t="shared" si="114"/>
        <v>0</v>
      </c>
      <c r="AW800" s="4"/>
      <c r="AX800" s="4"/>
      <c r="AY800" s="4">
        <f t="shared" si="115"/>
        <v>0</v>
      </c>
      <c r="AZ800" s="5">
        <v>37080</v>
      </c>
      <c r="BA800" s="6">
        <f t="shared" si="116"/>
        <v>0</v>
      </c>
      <c r="BB800" s="3">
        <f>IF(OR(AM800="",AM800="No existe"),0,IF(AP800&lt;=VLOOKUP(AM800,Tabla!$C$5:$I$23,2,0),1,2))</f>
        <v>0</v>
      </c>
    </row>
    <row r="801" spans="1:54" ht="15.75" hidden="1">
      <c r="A801" s="13">
        <f t="shared" si="117"/>
        <v>796</v>
      </c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6"/>
      <c r="AC801" s="26"/>
      <c r="AD801" s="26"/>
      <c r="AE801" s="25"/>
      <c r="AF801" s="25"/>
      <c r="AG801" s="25"/>
      <c r="AH801" s="26"/>
      <c r="AI801" s="26"/>
      <c r="AJ801" s="26"/>
      <c r="AK801" s="27"/>
      <c r="AL801" s="27"/>
      <c r="AM801" s="24" t="str">
        <f>IF(AG801="","",IFERROR(VLOOKUP($AG801,Listas!$C$1:$D$1000,2,0),"No existe"))</f>
        <v/>
      </c>
      <c r="AN801" s="3">
        <f>IF(OR(AH801="",AI801=""),0,NETWORKDAYS.INTL(AH801,AI801,1,Listas!$A$2:$A$19)-1)</f>
        <v>0</v>
      </c>
      <c r="AO801" s="16" t="str">
        <f>IF(OR(AM801="",AM801="No existe"),"No",IF(AN801&gt;=VLOOKUP(AM801,Tabla!$C$5:$I$23,7,0),"Si","No"))</f>
        <v>No</v>
      </c>
      <c r="AP801" s="3">
        <f>IF(OR(AM801="",AM801="No existe"),0,IF(AN801=0,0,IF(AN801&gt;=VLOOKUP(AM801,Tabla!$C$5:$I$23,7,0),AN801-VLOOKUP(AM801,Tabla!$C$5:$I$23,7,0),0)+1))</f>
        <v>0</v>
      </c>
      <c r="AQ801" s="4">
        <f t="shared" si="109"/>
        <v>0</v>
      </c>
      <c r="AR801" s="4">
        <f t="shared" si="110"/>
        <v>0</v>
      </c>
      <c r="AS801" s="4">
        <f t="shared" si="111"/>
        <v>0</v>
      </c>
      <c r="AT801" s="4">
        <f t="shared" si="112"/>
        <v>0</v>
      </c>
      <c r="AU801" s="4">
        <f t="shared" si="113"/>
        <v>0</v>
      </c>
      <c r="AV801" s="4">
        <f t="shared" si="114"/>
        <v>0</v>
      </c>
      <c r="AW801" s="4"/>
      <c r="AX801" s="4"/>
      <c r="AY801" s="4">
        <f t="shared" si="115"/>
        <v>0</v>
      </c>
      <c r="AZ801" s="5">
        <v>37080</v>
      </c>
      <c r="BA801" s="6">
        <f t="shared" si="116"/>
        <v>0</v>
      </c>
      <c r="BB801" s="3">
        <f>IF(OR(AM801="",AM801="No existe"),0,IF(AP801&lt;=VLOOKUP(AM801,Tabla!$C$5:$I$23,2,0),1,2))</f>
        <v>0</v>
      </c>
    </row>
    <row r="802" spans="1:54" ht="15.75" hidden="1">
      <c r="A802" s="13">
        <f t="shared" si="117"/>
        <v>797</v>
      </c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6"/>
      <c r="AC802" s="26"/>
      <c r="AD802" s="26"/>
      <c r="AE802" s="25"/>
      <c r="AF802" s="25"/>
      <c r="AG802" s="25"/>
      <c r="AH802" s="26"/>
      <c r="AI802" s="26"/>
      <c r="AJ802" s="26"/>
      <c r="AK802" s="27"/>
      <c r="AL802" s="27"/>
      <c r="AM802" s="24" t="str">
        <f>IF(AG802="","",IFERROR(VLOOKUP($AG802,Listas!$C$1:$D$1000,2,0),"No existe"))</f>
        <v/>
      </c>
      <c r="AN802" s="3">
        <f>IF(OR(AH802="",AI802=""),0,NETWORKDAYS.INTL(AH802,AI802,1,Listas!$A$2:$A$19)-1)</f>
        <v>0</v>
      </c>
      <c r="AO802" s="16" t="str">
        <f>IF(OR(AM802="",AM802="No existe"),"No",IF(AN802&gt;=VLOOKUP(AM802,Tabla!$C$5:$I$23,7,0),"Si","No"))</f>
        <v>No</v>
      </c>
      <c r="AP802" s="3">
        <f>IF(OR(AM802="",AM802="No existe"),0,IF(AN802=0,0,IF(AN802&gt;=VLOOKUP(AM802,Tabla!$C$5:$I$23,7,0),AN802-VLOOKUP(AM802,Tabla!$C$5:$I$23,7,0),0)+1))</f>
        <v>0</v>
      </c>
      <c r="AQ802" s="4">
        <f t="shared" si="109"/>
        <v>0</v>
      </c>
      <c r="AR802" s="4">
        <f t="shared" si="110"/>
        <v>0</v>
      </c>
      <c r="AS802" s="4">
        <f t="shared" si="111"/>
        <v>0</v>
      </c>
      <c r="AT802" s="4">
        <f t="shared" si="112"/>
        <v>0</v>
      </c>
      <c r="AU802" s="4">
        <f t="shared" si="113"/>
        <v>0</v>
      </c>
      <c r="AV802" s="4">
        <f t="shared" si="114"/>
        <v>0</v>
      </c>
      <c r="AW802" s="4"/>
      <c r="AX802" s="4"/>
      <c r="AY802" s="4">
        <f t="shared" si="115"/>
        <v>0</v>
      </c>
      <c r="AZ802" s="5">
        <v>37080</v>
      </c>
      <c r="BA802" s="6">
        <f t="shared" si="116"/>
        <v>0</v>
      </c>
      <c r="BB802" s="3">
        <f>IF(OR(AM802="",AM802="No existe"),0,IF(AP802&lt;=VLOOKUP(AM802,Tabla!$C$5:$I$23,2,0),1,2))</f>
        <v>0</v>
      </c>
    </row>
    <row r="803" spans="1:54" ht="15.75" hidden="1">
      <c r="A803" s="13">
        <f t="shared" si="117"/>
        <v>798</v>
      </c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6"/>
      <c r="AC803" s="26"/>
      <c r="AD803" s="26"/>
      <c r="AE803" s="25"/>
      <c r="AF803" s="25"/>
      <c r="AG803" s="25"/>
      <c r="AH803" s="26"/>
      <c r="AI803" s="26"/>
      <c r="AJ803" s="26"/>
      <c r="AK803" s="27"/>
      <c r="AL803" s="27"/>
      <c r="AM803" s="24" t="str">
        <f>IF(AG803="","",IFERROR(VLOOKUP($AG803,Listas!$C$1:$D$1000,2,0),"No existe"))</f>
        <v/>
      </c>
      <c r="AN803" s="3">
        <f>IF(OR(AH803="",AI803=""),0,NETWORKDAYS.INTL(AH803,AI803,1,Listas!$A$2:$A$19)-1)</f>
        <v>0</v>
      </c>
      <c r="AO803" s="16" t="str">
        <f>IF(OR(AM803="",AM803="No existe"),"No",IF(AN803&gt;=VLOOKUP(AM803,Tabla!$C$5:$I$23,7,0),"Si","No"))</f>
        <v>No</v>
      </c>
      <c r="AP803" s="3">
        <f>IF(OR(AM803="",AM803="No existe"),0,IF(AN803=0,0,IF(AN803&gt;=VLOOKUP(AM803,Tabla!$C$5:$I$23,7,0),AN803-VLOOKUP(AM803,Tabla!$C$5:$I$23,7,0),0)+1))</f>
        <v>0</v>
      </c>
      <c r="AQ803" s="4">
        <f t="shared" si="109"/>
        <v>0</v>
      </c>
      <c r="AR803" s="4">
        <f t="shared" si="110"/>
        <v>0</v>
      </c>
      <c r="AS803" s="4">
        <f t="shared" si="111"/>
        <v>0</v>
      </c>
      <c r="AT803" s="4">
        <f t="shared" si="112"/>
        <v>0</v>
      </c>
      <c r="AU803" s="4">
        <f t="shared" si="113"/>
        <v>0</v>
      </c>
      <c r="AV803" s="4">
        <f t="shared" si="114"/>
        <v>0</v>
      </c>
      <c r="AW803" s="4"/>
      <c r="AX803" s="4"/>
      <c r="AY803" s="4">
        <f t="shared" si="115"/>
        <v>0</v>
      </c>
      <c r="AZ803" s="5">
        <v>37080</v>
      </c>
      <c r="BA803" s="6">
        <f t="shared" si="116"/>
        <v>0</v>
      </c>
      <c r="BB803" s="3">
        <f>IF(OR(AM803="",AM803="No existe"),0,IF(AP803&lt;=VLOOKUP(AM803,Tabla!$C$5:$I$23,2,0),1,2))</f>
        <v>0</v>
      </c>
    </row>
    <row r="804" spans="1:54" ht="15.75" hidden="1">
      <c r="A804" s="13">
        <f t="shared" si="117"/>
        <v>799</v>
      </c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6"/>
      <c r="AC804" s="26"/>
      <c r="AD804" s="26"/>
      <c r="AE804" s="25"/>
      <c r="AF804" s="25"/>
      <c r="AG804" s="25"/>
      <c r="AH804" s="26"/>
      <c r="AI804" s="26"/>
      <c r="AJ804" s="26"/>
      <c r="AK804" s="27"/>
      <c r="AL804" s="27"/>
      <c r="AM804" s="24" t="str">
        <f>IF(AG804="","",IFERROR(VLOOKUP($AG804,Listas!$C$1:$D$1000,2,0),"No existe"))</f>
        <v/>
      </c>
      <c r="AN804" s="3">
        <f>IF(OR(AH804="",AI804=""),0,NETWORKDAYS.INTL(AH804,AI804,1,Listas!$A$2:$A$19)-1)</f>
        <v>0</v>
      </c>
      <c r="AO804" s="16" t="str">
        <f>IF(OR(AM804="",AM804="No existe"),"No",IF(AN804&gt;=VLOOKUP(AM804,Tabla!$C$5:$I$23,7,0),"Si","No"))</f>
        <v>No</v>
      </c>
      <c r="AP804" s="3">
        <f>IF(OR(AM804="",AM804="No existe"),0,IF(AN804=0,0,IF(AN804&gt;=VLOOKUP(AM804,Tabla!$C$5:$I$23,7,0),AN804-VLOOKUP(AM804,Tabla!$C$5:$I$23,7,0),0)+1))</f>
        <v>0</v>
      </c>
      <c r="AQ804" s="4">
        <f t="shared" si="109"/>
        <v>0</v>
      </c>
      <c r="AR804" s="4">
        <f t="shared" si="110"/>
        <v>0</v>
      </c>
      <c r="AS804" s="4">
        <f t="shared" si="111"/>
        <v>0</v>
      </c>
      <c r="AT804" s="4">
        <f t="shared" si="112"/>
        <v>0</v>
      </c>
      <c r="AU804" s="4">
        <f t="shared" si="113"/>
        <v>0</v>
      </c>
      <c r="AV804" s="4">
        <f t="shared" si="114"/>
        <v>0</v>
      </c>
      <c r="AW804" s="4"/>
      <c r="AX804" s="4"/>
      <c r="AY804" s="4">
        <f t="shared" si="115"/>
        <v>0</v>
      </c>
      <c r="AZ804" s="5">
        <v>37080</v>
      </c>
      <c r="BA804" s="6">
        <f t="shared" si="116"/>
        <v>0</v>
      </c>
      <c r="BB804" s="3">
        <f>IF(OR(AM804="",AM804="No existe"),0,IF(AP804&lt;=VLOOKUP(AM804,Tabla!$C$5:$I$23,2,0),1,2))</f>
        <v>0</v>
      </c>
    </row>
    <row r="805" spans="1:54" ht="15.75" hidden="1">
      <c r="A805" s="13">
        <f t="shared" si="117"/>
        <v>800</v>
      </c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6"/>
      <c r="AC805" s="26"/>
      <c r="AD805" s="26"/>
      <c r="AE805" s="25"/>
      <c r="AF805" s="25"/>
      <c r="AG805" s="25"/>
      <c r="AH805" s="26"/>
      <c r="AI805" s="26"/>
      <c r="AJ805" s="26"/>
      <c r="AK805" s="27"/>
      <c r="AL805" s="27"/>
      <c r="AM805" s="24" t="str">
        <f>IF(AG805="","",IFERROR(VLOOKUP($AG805,Listas!$C$1:$D$1000,2,0),"No existe"))</f>
        <v/>
      </c>
      <c r="AN805" s="3">
        <f>IF(OR(AH805="",AI805=""),0,NETWORKDAYS.INTL(AH805,AI805,1,Listas!$A$2:$A$19)-1)</f>
        <v>0</v>
      </c>
      <c r="AO805" s="16" t="str">
        <f>IF(OR(AM805="",AM805="No existe"),"No",IF(AN805&gt;=VLOOKUP(AM805,Tabla!$C$5:$I$23,7,0),"Si","No"))</f>
        <v>No</v>
      </c>
      <c r="AP805" s="3">
        <f>IF(OR(AM805="",AM805="No existe"),0,IF(AN805=0,0,IF(AN805&gt;=VLOOKUP(AM805,Tabla!$C$5:$I$23,7,0),AN805-VLOOKUP(AM805,Tabla!$C$5:$I$23,7,0),0)+1))</f>
        <v>0</v>
      </c>
      <c r="AQ805" s="4">
        <f t="shared" si="109"/>
        <v>0</v>
      </c>
      <c r="AR805" s="4">
        <f t="shared" si="110"/>
        <v>0</v>
      </c>
      <c r="AS805" s="4">
        <f t="shared" si="111"/>
        <v>0</v>
      </c>
      <c r="AT805" s="4">
        <f t="shared" si="112"/>
        <v>0</v>
      </c>
      <c r="AU805" s="4">
        <f t="shared" si="113"/>
        <v>0</v>
      </c>
      <c r="AV805" s="4">
        <f t="shared" si="114"/>
        <v>0</v>
      </c>
      <c r="AW805" s="4"/>
      <c r="AX805" s="4"/>
      <c r="AY805" s="4">
        <f t="shared" si="115"/>
        <v>0</v>
      </c>
      <c r="AZ805" s="5">
        <v>37080</v>
      </c>
      <c r="BA805" s="6">
        <f t="shared" si="116"/>
        <v>0</v>
      </c>
      <c r="BB805" s="3">
        <f>IF(OR(AM805="",AM805="No existe"),0,IF(AP805&lt;=VLOOKUP(AM805,Tabla!$C$5:$I$23,2,0),1,2))</f>
        <v>0</v>
      </c>
    </row>
    <row r="806" spans="1:54" ht="15.75" hidden="1">
      <c r="A806" s="13">
        <f t="shared" si="117"/>
        <v>801</v>
      </c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6"/>
      <c r="AC806" s="26"/>
      <c r="AD806" s="26"/>
      <c r="AE806" s="25"/>
      <c r="AF806" s="25"/>
      <c r="AG806" s="25"/>
      <c r="AH806" s="26"/>
      <c r="AI806" s="26"/>
      <c r="AJ806" s="26"/>
      <c r="AK806" s="27"/>
      <c r="AL806" s="27"/>
      <c r="AM806" s="24" t="str">
        <f>IF(AG806="","",IFERROR(VLOOKUP($AG806,Listas!$C$1:$D$1000,2,0),"No existe"))</f>
        <v/>
      </c>
      <c r="AN806" s="3">
        <f>IF(OR(AH806="",AI806=""),0,NETWORKDAYS.INTL(AH806,AI806,1,Listas!$A$2:$A$19)-1)</f>
        <v>0</v>
      </c>
      <c r="AO806" s="16" t="str">
        <f>IF(OR(AM806="",AM806="No existe"),"No",IF(AN806&gt;=VLOOKUP(AM806,Tabla!$C$5:$I$23,7,0),"Si","No"))</f>
        <v>No</v>
      </c>
      <c r="AP806" s="3">
        <f>IF(OR(AM806="",AM806="No existe"),0,IF(AN806=0,0,IF(AN806&gt;=VLOOKUP(AM806,Tabla!$C$5:$I$23,7,0),AN806-VLOOKUP(AM806,Tabla!$C$5:$I$23,7,0),0)+1))</f>
        <v>0</v>
      </c>
      <c r="AQ806" s="4">
        <f t="shared" si="109"/>
        <v>0</v>
      </c>
      <c r="AR806" s="4">
        <f t="shared" si="110"/>
        <v>0</v>
      </c>
      <c r="AS806" s="4">
        <f t="shared" si="111"/>
        <v>0</v>
      </c>
      <c r="AT806" s="4">
        <f t="shared" si="112"/>
        <v>0</v>
      </c>
      <c r="AU806" s="4">
        <f t="shared" si="113"/>
        <v>0</v>
      </c>
      <c r="AV806" s="4">
        <f t="shared" si="114"/>
        <v>0</v>
      </c>
      <c r="AW806" s="4"/>
      <c r="AX806" s="4"/>
      <c r="AY806" s="4">
        <f t="shared" si="115"/>
        <v>0</v>
      </c>
      <c r="AZ806" s="5">
        <v>37080</v>
      </c>
      <c r="BA806" s="6">
        <f t="shared" si="116"/>
        <v>0</v>
      </c>
      <c r="BB806" s="3">
        <f>IF(OR(AM806="",AM806="No existe"),0,IF(AP806&lt;=VLOOKUP(AM806,Tabla!$C$5:$I$23,2,0),1,2))</f>
        <v>0</v>
      </c>
    </row>
    <row r="807" spans="1:54" ht="15.75" hidden="1">
      <c r="A807" s="13">
        <f t="shared" si="117"/>
        <v>802</v>
      </c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6"/>
      <c r="AC807" s="26"/>
      <c r="AD807" s="26"/>
      <c r="AE807" s="25"/>
      <c r="AF807" s="25"/>
      <c r="AG807" s="25"/>
      <c r="AH807" s="26"/>
      <c r="AI807" s="26"/>
      <c r="AJ807" s="26"/>
      <c r="AK807" s="27"/>
      <c r="AL807" s="27"/>
      <c r="AM807" s="24" t="str">
        <f>IF(AG807="","",IFERROR(VLOOKUP($AG807,Listas!$C$1:$D$1000,2,0),"No existe"))</f>
        <v/>
      </c>
      <c r="AN807" s="3">
        <f>IF(OR(AH807="",AI807=""),0,NETWORKDAYS.INTL(AH807,AI807,1,Listas!$A$2:$A$19)-1)</f>
        <v>0</v>
      </c>
      <c r="AO807" s="16" t="str">
        <f>IF(OR(AM807="",AM807="No existe"),"No",IF(AN807&gt;=VLOOKUP(AM807,Tabla!$C$5:$I$23,7,0),"Si","No"))</f>
        <v>No</v>
      </c>
      <c r="AP807" s="3">
        <f>IF(OR(AM807="",AM807="No existe"),0,IF(AN807=0,0,IF(AN807&gt;=VLOOKUP(AM807,Tabla!$C$5:$I$23,7,0),AN807-VLOOKUP(AM807,Tabla!$C$5:$I$23,7,0),0)+1))</f>
        <v>0</v>
      </c>
      <c r="AQ807" s="4">
        <f t="shared" si="109"/>
        <v>0</v>
      </c>
      <c r="AR807" s="4">
        <f t="shared" si="110"/>
        <v>0</v>
      </c>
      <c r="AS807" s="4">
        <f t="shared" si="111"/>
        <v>0</v>
      </c>
      <c r="AT807" s="4">
        <f t="shared" si="112"/>
        <v>0</v>
      </c>
      <c r="AU807" s="4">
        <f t="shared" si="113"/>
        <v>0</v>
      </c>
      <c r="AV807" s="4">
        <f t="shared" si="114"/>
        <v>0</v>
      </c>
      <c r="AW807" s="4"/>
      <c r="AX807" s="4"/>
      <c r="AY807" s="4">
        <f t="shared" si="115"/>
        <v>0</v>
      </c>
      <c r="AZ807" s="5">
        <v>37080</v>
      </c>
      <c r="BA807" s="6">
        <f t="shared" si="116"/>
        <v>0</v>
      </c>
      <c r="BB807" s="3">
        <f>IF(OR(AM807="",AM807="No existe"),0,IF(AP807&lt;=VLOOKUP(AM807,Tabla!$C$5:$I$23,2,0),1,2))</f>
        <v>0</v>
      </c>
    </row>
    <row r="808" spans="1:54" ht="15.75" hidden="1">
      <c r="A808" s="13">
        <f t="shared" si="117"/>
        <v>803</v>
      </c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6"/>
      <c r="AC808" s="26"/>
      <c r="AD808" s="26"/>
      <c r="AE808" s="25"/>
      <c r="AF808" s="25"/>
      <c r="AG808" s="25"/>
      <c r="AH808" s="26"/>
      <c r="AI808" s="26"/>
      <c r="AJ808" s="26"/>
      <c r="AK808" s="27"/>
      <c r="AL808" s="27"/>
      <c r="AM808" s="24" t="str">
        <f>IF(AG808="","",IFERROR(VLOOKUP($AG808,Listas!$C$1:$D$1000,2,0),"No existe"))</f>
        <v/>
      </c>
      <c r="AN808" s="3">
        <f>IF(OR(AH808="",AI808=""),0,NETWORKDAYS.INTL(AH808,AI808,1,Listas!$A$2:$A$19)-1)</f>
        <v>0</v>
      </c>
      <c r="AO808" s="16" t="str">
        <f>IF(OR(AM808="",AM808="No existe"),"No",IF(AN808&gt;=VLOOKUP(AM808,Tabla!$C$5:$I$23,7,0),"Si","No"))</f>
        <v>No</v>
      </c>
      <c r="AP808" s="3">
        <f>IF(OR(AM808="",AM808="No existe"),0,IF(AN808=0,0,IF(AN808&gt;=VLOOKUP(AM808,Tabla!$C$5:$I$23,7,0),AN808-VLOOKUP(AM808,Tabla!$C$5:$I$23,7,0),0)+1))</f>
        <v>0</v>
      </c>
      <c r="AQ808" s="4">
        <f t="shared" si="109"/>
        <v>0</v>
      </c>
      <c r="AR808" s="4">
        <f t="shared" si="110"/>
        <v>0</v>
      </c>
      <c r="AS808" s="4">
        <f t="shared" si="111"/>
        <v>0</v>
      </c>
      <c r="AT808" s="4">
        <f t="shared" si="112"/>
        <v>0</v>
      </c>
      <c r="AU808" s="4">
        <f t="shared" si="113"/>
        <v>0</v>
      </c>
      <c r="AV808" s="4">
        <f t="shared" si="114"/>
        <v>0</v>
      </c>
      <c r="AW808" s="4"/>
      <c r="AX808" s="4"/>
      <c r="AY808" s="4">
        <f t="shared" si="115"/>
        <v>0</v>
      </c>
      <c r="AZ808" s="5">
        <v>37080</v>
      </c>
      <c r="BA808" s="6">
        <f t="shared" si="116"/>
        <v>0</v>
      </c>
      <c r="BB808" s="3">
        <f>IF(OR(AM808="",AM808="No existe"),0,IF(AP808&lt;=VLOOKUP(AM808,Tabla!$C$5:$I$23,2,0),1,2))</f>
        <v>0</v>
      </c>
    </row>
    <row r="809" spans="1:54" ht="15.75" hidden="1">
      <c r="A809" s="13">
        <f t="shared" si="117"/>
        <v>804</v>
      </c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6"/>
      <c r="AC809" s="26"/>
      <c r="AD809" s="26"/>
      <c r="AE809" s="25"/>
      <c r="AF809" s="25"/>
      <c r="AG809" s="25"/>
      <c r="AH809" s="26"/>
      <c r="AI809" s="26"/>
      <c r="AJ809" s="26"/>
      <c r="AK809" s="27"/>
      <c r="AL809" s="27"/>
      <c r="AM809" s="24" t="str">
        <f>IF(AG809="","",IFERROR(VLOOKUP($AG809,Listas!$C$1:$D$1000,2,0),"No existe"))</f>
        <v/>
      </c>
      <c r="AN809" s="3">
        <f>IF(OR(AH809="",AI809=""),0,NETWORKDAYS.INTL(AH809,AI809,1,Listas!$A$2:$A$19)-1)</f>
        <v>0</v>
      </c>
      <c r="AO809" s="16" t="str">
        <f>IF(OR(AM809="",AM809="No existe"),"No",IF(AN809&gt;=VLOOKUP(AM809,Tabla!$C$5:$I$23,7,0),"Si","No"))</f>
        <v>No</v>
      </c>
      <c r="AP809" s="3">
        <f>IF(OR(AM809="",AM809="No existe"),0,IF(AN809=0,0,IF(AN809&gt;=VLOOKUP(AM809,Tabla!$C$5:$I$23,7,0),AN809-VLOOKUP(AM809,Tabla!$C$5:$I$23,7,0),0)+1))</f>
        <v>0</v>
      </c>
      <c r="AQ809" s="4">
        <f t="shared" si="109"/>
        <v>0</v>
      </c>
      <c r="AR809" s="4">
        <f t="shared" si="110"/>
        <v>0</v>
      </c>
      <c r="AS809" s="4">
        <f t="shared" si="111"/>
        <v>0</v>
      </c>
      <c r="AT809" s="4">
        <f t="shared" si="112"/>
        <v>0</v>
      </c>
      <c r="AU809" s="4">
        <f t="shared" si="113"/>
        <v>0</v>
      </c>
      <c r="AV809" s="4">
        <f t="shared" si="114"/>
        <v>0</v>
      </c>
      <c r="AW809" s="4"/>
      <c r="AX809" s="4"/>
      <c r="AY809" s="4">
        <f t="shared" si="115"/>
        <v>0</v>
      </c>
      <c r="AZ809" s="5">
        <v>37080</v>
      </c>
      <c r="BA809" s="6">
        <f t="shared" si="116"/>
        <v>0</v>
      </c>
      <c r="BB809" s="3">
        <f>IF(OR(AM809="",AM809="No existe"),0,IF(AP809&lt;=VLOOKUP(AM809,Tabla!$C$5:$I$23,2,0),1,2))</f>
        <v>0</v>
      </c>
    </row>
    <row r="810" spans="1:54" ht="15.75" hidden="1">
      <c r="A810" s="13">
        <f t="shared" si="117"/>
        <v>805</v>
      </c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6"/>
      <c r="AC810" s="26"/>
      <c r="AD810" s="26"/>
      <c r="AE810" s="25"/>
      <c r="AF810" s="25"/>
      <c r="AG810" s="25"/>
      <c r="AH810" s="26"/>
      <c r="AI810" s="26"/>
      <c r="AJ810" s="26"/>
      <c r="AK810" s="27"/>
      <c r="AL810" s="27"/>
      <c r="AM810" s="24" t="str">
        <f>IF(AG810="","",IFERROR(VLOOKUP($AG810,Listas!$C$1:$D$1000,2,0),"No existe"))</f>
        <v/>
      </c>
      <c r="AN810" s="3">
        <f>IF(OR(AH810="",AI810=""),0,NETWORKDAYS.INTL(AH810,AI810,1,Listas!$A$2:$A$19)-1)</f>
        <v>0</v>
      </c>
      <c r="AO810" s="16" t="str">
        <f>IF(OR(AM810="",AM810="No existe"),"No",IF(AN810&gt;=VLOOKUP(AM810,Tabla!$C$5:$I$23,7,0),"Si","No"))</f>
        <v>No</v>
      </c>
      <c r="AP810" s="3">
        <f>IF(OR(AM810="",AM810="No existe"),0,IF(AN810=0,0,IF(AN810&gt;=VLOOKUP(AM810,Tabla!$C$5:$I$23,7,0),AN810-VLOOKUP(AM810,Tabla!$C$5:$I$23,7,0),0)+1))</f>
        <v>0</v>
      </c>
      <c r="AQ810" s="4">
        <f t="shared" si="109"/>
        <v>0</v>
      </c>
      <c r="AR810" s="4">
        <f t="shared" si="110"/>
        <v>0</v>
      </c>
      <c r="AS810" s="4">
        <f t="shared" si="111"/>
        <v>0</v>
      </c>
      <c r="AT810" s="4">
        <f t="shared" si="112"/>
        <v>0</v>
      </c>
      <c r="AU810" s="4">
        <f t="shared" si="113"/>
        <v>0</v>
      </c>
      <c r="AV810" s="4">
        <f t="shared" si="114"/>
        <v>0</v>
      </c>
      <c r="AW810" s="4"/>
      <c r="AX810" s="4"/>
      <c r="AY810" s="4">
        <f t="shared" si="115"/>
        <v>0</v>
      </c>
      <c r="AZ810" s="5">
        <v>37080</v>
      </c>
      <c r="BA810" s="6">
        <f t="shared" si="116"/>
        <v>0</v>
      </c>
      <c r="BB810" s="3">
        <f>IF(OR(AM810="",AM810="No existe"),0,IF(AP810&lt;=VLOOKUP(AM810,Tabla!$C$5:$I$23,2,0),1,2))</f>
        <v>0</v>
      </c>
    </row>
    <row r="811" spans="1:54" ht="15.75" hidden="1">
      <c r="A811" s="13">
        <f t="shared" si="117"/>
        <v>806</v>
      </c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6"/>
      <c r="AC811" s="26"/>
      <c r="AD811" s="26"/>
      <c r="AE811" s="25"/>
      <c r="AF811" s="25"/>
      <c r="AG811" s="25"/>
      <c r="AH811" s="26"/>
      <c r="AI811" s="26"/>
      <c r="AJ811" s="26"/>
      <c r="AK811" s="27"/>
      <c r="AL811" s="27"/>
      <c r="AM811" s="24" t="str">
        <f>IF(AG811="","",IFERROR(VLOOKUP($AG811,Listas!$C$1:$D$1000,2,0),"No existe"))</f>
        <v/>
      </c>
      <c r="AN811" s="3">
        <f>IF(OR(AH811="",AI811=""),0,NETWORKDAYS.INTL(AH811,AI811,1,Listas!$A$2:$A$19)-1)</f>
        <v>0</v>
      </c>
      <c r="AO811" s="16" t="str">
        <f>IF(OR(AM811="",AM811="No existe"),"No",IF(AN811&gt;=VLOOKUP(AM811,Tabla!$C$5:$I$23,7,0),"Si","No"))</f>
        <v>No</v>
      </c>
      <c r="AP811" s="3">
        <f>IF(OR(AM811="",AM811="No existe"),0,IF(AN811=0,0,IF(AN811&gt;=VLOOKUP(AM811,Tabla!$C$5:$I$23,7,0),AN811-VLOOKUP(AM811,Tabla!$C$5:$I$23,7,0),0)+1))</f>
        <v>0</v>
      </c>
      <c r="AQ811" s="4">
        <f t="shared" si="109"/>
        <v>0</v>
      </c>
      <c r="AR811" s="4">
        <f t="shared" si="110"/>
        <v>0</v>
      </c>
      <c r="AS811" s="4">
        <f t="shared" si="111"/>
        <v>0</v>
      </c>
      <c r="AT811" s="4">
        <f t="shared" si="112"/>
        <v>0</v>
      </c>
      <c r="AU811" s="4">
        <f t="shared" si="113"/>
        <v>0</v>
      </c>
      <c r="AV811" s="4">
        <f t="shared" si="114"/>
        <v>0</v>
      </c>
      <c r="AW811" s="4"/>
      <c r="AX811" s="4"/>
      <c r="AY811" s="4">
        <f t="shared" si="115"/>
        <v>0</v>
      </c>
      <c r="AZ811" s="5">
        <v>37080</v>
      </c>
      <c r="BA811" s="6">
        <f t="shared" si="116"/>
        <v>0</v>
      </c>
      <c r="BB811" s="3">
        <f>IF(OR(AM811="",AM811="No existe"),0,IF(AP811&lt;=VLOOKUP(AM811,Tabla!$C$5:$I$23,2,0),1,2))</f>
        <v>0</v>
      </c>
    </row>
    <row r="812" spans="1:54" ht="15.75" hidden="1">
      <c r="A812" s="13">
        <f t="shared" si="117"/>
        <v>807</v>
      </c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6"/>
      <c r="AC812" s="26"/>
      <c r="AD812" s="26"/>
      <c r="AE812" s="25"/>
      <c r="AF812" s="25"/>
      <c r="AG812" s="25"/>
      <c r="AH812" s="26"/>
      <c r="AI812" s="26"/>
      <c r="AJ812" s="26"/>
      <c r="AK812" s="27"/>
      <c r="AL812" s="27"/>
      <c r="AM812" s="24" t="str">
        <f>IF(AG812="","",IFERROR(VLOOKUP($AG812,Listas!$C$1:$D$1000,2,0),"No existe"))</f>
        <v/>
      </c>
      <c r="AN812" s="3">
        <f>IF(OR(AH812="",AI812=""),0,NETWORKDAYS.INTL(AH812,AI812,1,Listas!$A$2:$A$19)-1)</f>
        <v>0</v>
      </c>
      <c r="AO812" s="16" t="str">
        <f>IF(OR(AM812="",AM812="No existe"),"No",IF(AN812&gt;=VLOOKUP(AM812,Tabla!$C$5:$I$23,7,0),"Si","No"))</f>
        <v>No</v>
      </c>
      <c r="AP812" s="3">
        <f>IF(OR(AM812="",AM812="No existe"),0,IF(AN812=0,0,IF(AN812&gt;=VLOOKUP(AM812,Tabla!$C$5:$I$23,7,0),AN812-VLOOKUP(AM812,Tabla!$C$5:$I$23,7,0),0)+1))</f>
        <v>0</v>
      </c>
      <c r="AQ812" s="4">
        <f t="shared" si="109"/>
        <v>0</v>
      </c>
      <c r="AR812" s="4">
        <f t="shared" si="110"/>
        <v>0</v>
      </c>
      <c r="AS812" s="4">
        <f t="shared" si="111"/>
        <v>0</v>
      </c>
      <c r="AT812" s="4">
        <f t="shared" si="112"/>
        <v>0</v>
      </c>
      <c r="AU812" s="4">
        <f t="shared" si="113"/>
        <v>0</v>
      </c>
      <c r="AV812" s="4">
        <f t="shared" si="114"/>
        <v>0</v>
      </c>
      <c r="AW812" s="4"/>
      <c r="AX812" s="4"/>
      <c r="AY812" s="4">
        <f t="shared" si="115"/>
        <v>0</v>
      </c>
      <c r="AZ812" s="5">
        <v>37080</v>
      </c>
      <c r="BA812" s="6">
        <f t="shared" si="116"/>
        <v>0</v>
      </c>
      <c r="BB812" s="3">
        <f>IF(OR(AM812="",AM812="No existe"),0,IF(AP812&lt;=VLOOKUP(AM812,Tabla!$C$5:$I$23,2,0),1,2))</f>
        <v>0</v>
      </c>
    </row>
    <row r="813" spans="1:54" ht="15.75" hidden="1">
      <c r="A813" s="13">
        <f t="shared" si="117"/>
        <v>808</v>
      </c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6"/>
      <c r="AC813" s="26"/>
      <c r="AD813" s="26"/>
      <c r="AE813" s="25"/>
      <c r="AF813" s="25"/>
      <c r="AG813" s="25"/>
      <c r="AH813" s="26"/>
      <c r="AI813" s="26"/>
      <c r="AJ813" s="26"/>
      <c r="AK813" s="27"/>
      <c r="AL813" s="27"/>
      <c r="AM813" s="24" t="str">
        <f>IF(AG813="","",IFERROR(VLOOKUP($AG813,Listas!$C$1:$D$1000,2,0),"No existe"))</f>
        <v/>
      </c>
      <c r="AN813" s="3">
        <f>IF(OR(AH813="",AI813=""),0,NETWORKDAYS.INTL(AH813,AI813,1,Listas!$A$2:$A$19)-1)</f>
        <v>0</v>
      </c>
      <c r="AO813" s="16" t="str">
        <f>IF(OR(AM813="",AM813="No existe"),"No",IF(AN813&gt;=VLOOKUP(AM813,Tabla!$C$5:$I$23,7,0),"Si","No"))</f>
        <v>No</v>
      </c>
      <c r="AP813" s="3">
        <f>IF(OR(AM813="",AM813="No existe"),0,IF(AN813=0,0,IF(AN813&gt;=VLOOKUP(AM813,Tabla!$C$5:$I$23,7,0),AN813-VLOOKUP(AM813,Tabla!$C$5:$I$23,7,0),0)+1))</f>
        <v>0</v>
      </c>
      <c r="AQ813" s="4">
        <f t="shared" si="109"/>
        <v>0</v>
      </c>
      <c r="AR813" s="4">
        <f t="shared" si="110"/>
        <v>0</v>
      </c>
      <c r="AS813" s="4">
        <f t="shared" si="111"/>
        <v>0</v>
      </c>
      <c r="AT813" s="4">
        <f t="shared" si="112"/>
        <v>0</v>
      </c>
      <c r="AU813" s="4">
        <f t="shared" si="113"/>
        <v>0</v>
      </c>
      <c r="AV813" s="4">
        <f t="shared" si="114"/>
        <v>0</v>
      </c>
      <c r="AW813" s="4"/>
      <c r="AX813" s="4"/>
      <c r="AY813" s="4">
        <f t="shared" si="115"/>
        <v>0</v>
      </c>
      <c r="AZ813" s="5">
        <v>37080</v>
      </c>
      <c r="BA813" s="6">
        <f t="shared" si="116"/>
        <v>0</v>
      </c>
      <c r="BB813" s="3">
        <f>IF(OR(AM813="",AM813="No existe"),0,IF(AP813&lt;=VLOOKUP(AM813,Tabla!$C$5:$I$23,2,0),1,2))</f>
        <v>0</v>
      </c>
    </row>
    <row r="814" spans="1:54" ht="15.75" hidden="1">
      <c r="A814" s="13">
        <f t="shared" si="117"/>
        <v>809</v>
      </c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6"/>
      <c r="AC814" s="26"/>
      <c r="AD814" s="26"/>
      <c r="AE814" s="25"/>
      <c r="AF814" s="25"/>
      <c r="AG814" s="25"/>
      <c r="AH814" s="26"/>
      <c r="AI814" s="26"/>
      <c r="AJ814" s="26"/>
      <c r="AK814" s="27"/>
      <c r="AL814" s="27"/>
      <c r="AM814" s="24" t="str">
        <f>IF(AG814="","",IFERROR(VLOOKUP($AG814,Listas!$C$1:$D$1000,2,0),"No existe"))</f>
        <v/>
      </c>
      <c r="AN814" s="3">
        <f>IF(OR(AH814="",AI814=""),0,NETWORKDAYS.INTL(AH814,AI814,1,Listas!$A$2:$A$19)-1)</f>
        <v>0</v>
      </c>
      <c r="AO814" s="16" t="str">
        <f>IF(OR(AM814="",AM814="No existe"),"No",IF(AN814&gt;=VLOOKUP(AM814,Tabla!$C$5:$I$23,7,0),"Si","No"))</f>
        <v>No</v>
      </c>
      <c r="AP814" s="3">
        <f>IF(OR(AM814="",AM814="No existe"),0,IF(AN814=0,0,IF(AN814&gt;=VLOOKUP(AM814,Tabla!$C$5:$I$23,7,0),AN814-VLOOKUP(AM814,Tabla!$C$5:$I$23,7,0),0)+1))</f>
        <v>0</v>
      </c>
      <c r="AQ814" s="4">
        <f t="shared" si="109"/>
        <v>0</v>
      </c>
      <c r="AR814" s="4">
        <f t="shared" si="110"/>
        <v>0</v>
      </c>
      <c r="AS814" s="4">
        <f t="shared" si="111"/>
        <v>0</v>
      </c>
      <c r="AT814" s="4">
        <f t="shared" si="112"/>
        <v>0</v>
      </c>
      <c r="AU814" s="4">
        <f t="shared" si="113"/>
        <v>0</v>
      </c>
      <c r="AV814" s="4">
        <f t="shared" si="114"/>
        <v>0</v>
      </c>
      <c r="AW814" s="4"/>
      <c r="AX814" s="4"/>
      <c r="AY814" s="4">
        <f t="shared" si="115"/>
        <v>0</v>
      </c>
      <c r="AZ814" s="5">
        <v>37080</v>
      </c>
      <c r="BA814" s="6">
        <f t="shared" si="116"/>
        <v>0</v>
      </c>
      <c r="BB814" s="3">
        <f>IF(OR(AM814="",AM814="No existe"),0,IF(AP814&lt;=VLOOKUP(AM814,Tabla!$C$5:$I$23,2,0),1,2))</f>
        <v>0</v>
      </c>
    </row>
    <row r="815" spans="1:54" ht="15.75" hidden="1">
      <c r="A815" s="13">
        <f t="shared" si="117"/>
        <v>810</v>
      </c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6"/>
      <c r="AC815" s="26"/>
      <c r="AD815" s="26"/>
      <c r="AE815" s="25"/>
      <c r="AF815" s="25"/>
      <c r="AG815" s="25"/>
      <c r="AH815" s="26"/>
      <c r="AI815" s="26"/>
      <c r="AJ815" s="26"/>
      <c r="AK815" s="27"/>
      <c r="AL815" s="27"/>
      <c r="AM815" s="24" t="str">
        <f>IF(AG815="","",IFERROR(VLOOKUP($AG815,Listas!$C$1:$D$1000,2,0),"No existe"))</f>
        <v/>
      </c>
      <c r="AN815" s="3">
        <f>IF(OR(AH815="",AI815=""),0,NETWORKDAYS.INTL(AH815,AI815,1,Listas!$A$2:$A$19)-1)</f>
        <v>0</v>
      </c>
      <c r="AO815" s="16" t="str">
        <f>IF(OR(AM815="",AM815="No existe"),"No",IF(AN815&gt;=VLOOKUP(AM815,Tabla!$C$5:$I$23,7,0),"Si","No"))</f>
        <v>No</v>
      </c>
      <c r="AP815" s="3">
        <f>IF(OR(AM815="",AM815="No existe"),0,IF(AN815=0,0,IF(AN815&gt;=VLOOKUP(AM815,Tabla!$C$5:$I$23,7,0),AN815-VLOOKUP(AM815,Tabla!$C$5:$I$23,7,0),0)+1))</f>
        <v>0</v>
      </c>
      <c r="AQ815" s="4">
        <f t="shared" si="109"/>
        <v>0</v>
      </c>
      <c r="AR815" s="4">
        <f t="shared" si="110"/>
        <v>0</v>
      </c>
      <c r="AS815" s="4">
        <f t="shared" si="111"/>
        <v>0</v>
      </c>
      <c r="AT815" s="4">
        <f t="shared" si="112"/>
        <v>0</v>
      </c>
      <c r="AU815" s="4">
        <f t="shared" si="113"/>
        <v>0</v>
      </c>
      <c r="AV815" s="4">
        <f t="shared" si="114"/>
        <v>0</v>
      </c>
      <c r="AW815" s="4"/>
      <c r="AX815" s="4"/>
      <c r="AY815" s="4">
        <f t="shared" si="115"/>
        <v>0</v>
      </c>
      <c r="AZ815" s="5">
        <v>37080</v>
      </c>
      <c r="BA815" s="6">
        <f t="shared" si="116"/>
        <v>0</v>
      </c>
      <c r="BB815" s="3">
        <f>IF(OR(AM815="",AM815="No existe"),0,IF(AP815&lt;=VLOOKUP(AM815,Tabla!$C$5:$I$23,2,0),1,2))</f>
        <v>0</v>
      </c>
    </row>
    <row r="816" spans="1:54" ht="15.75" hidden="1">
      <c r="A816" s="13">
        <f t="shared" si="117"/>
        <v>811</v>
      </c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6"/>
      <c r="AC816" s="26"/>
      <c r="AD816" s="26"/>
      <c r="AE816" s="25"/>
      <c r="AF816" s="25"/>
      <c r="AG816" s="25"/>
      <c r="AH816" s="26"/>
      <c r="AI816" s="26"/>
      <c r="AJ816" s="26"/>
      <c r="AK816" s="27"/>
      <c r="AL816" s="27"/>
      <c r="AM816" s="24" t="str">
        <f>IF(AG816="","",IFERROR(VLOOKUP($AG816,Listas!$C$1:$D$1000,2,0),"No existe"))</f>
        <v/>
      </c>
      <c r="AN816" s="3">
        <f>IF(OR(AH816="",AI816=""),0,NETWORKDAYS.INTL(AH816,AI816,1,Listas!$A$2:$A$19)-1)</f>
        <v>0</v>
      </c>
      <c r="AO816" s="16" t="str">
        <f>IF(OR(AM816="",AM816="No existe"),"No",IF(AN816&gt;=VLOOKUP(AM816,Tabla!$C$5:$I$23,7,0),"Si","No"))</f>
        <v>No</v>
      </c>
      <c r="AP816" s="3">
        <f>IF(OR(AM816="",AM816="No existe"),0,IF(AN816=0,0,IF(AN816&gt;=VLOOKUP(AM816,Tabla!$C$5:$I$23,7,0),AN816-VLOOKUP(AM816,Tabla!$C$5:$I$23,7,0),0)+1))</f>
        <v>0</v>
      </c>
      <c r="AQ816" s="4">
        <f t="shared" si="109"/>
        <v>0</v>
      </c>
      <c r="AR816" s="4">
        <f t="shared" si="110"/>
        <v>0</v>
      </c>
      <c r="AS816" s="4">
        <f t="shared" si="111"/>
        <v>0</v>
      </c>
      <c r="AT816" s="4">
        <f t="shared" si="112"/>
        <v>0</v>
      </c>
      <c r="AU816" s="4">
        <f t="shared" si="113"/>
        <v>0</v>
      </c>
      <c r="AV816" s="4">
        <f t="shared" si="114"/>
        <v>0</v>
      </c>
      <c r="AW816" s="4"/>
      <c r="AX816" s="4"/>
      <c r="AY816" s="4">
        <f t="shared" si="115"/>
        <v>0</v>
      </c>
      <c r="AZ816" s="5">
        <v>37080</v>
      </c>
      <c r="BA816" s="6">
        <f t="shared" si="116"/>
        <v>0</v>
      </c>
      <c r="BB816" s="3">
        <f>IF(OR(AM816="",AM816="No existe"),0,IF(AP816&lt;=VLOOKUP(AM816,Tabla!$C$5:$I$23,2,0),1,2))</f>
        <v>0</v>
      </c>
    </row>
    <row r="817" spans="1:54" ht="15.75" hidden="1">
      <c r="A817" s="13">
        <f t="shared" si="117"/>
        <v>812</v>
      </c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6"/>
      <c r="AC817" s="26"/>
      <c r="AD817" s="26"/>
      <c r="AE817" s="25"/>
      <c r="AF817" s="25"/>
      <c r="AG817" s="25"/>
      <c r="AH817" s="26"/>
      <c r="AI817" s="26"/>
      <c r="AJ817" s="26"/>
      <c r="AK817" s="27"/>
      <c r="AL817" s="27"/>
      <c r="AM817" s="24" t="str">
        <f>IF(AG817="","",IFERROR(VLOOKUP($AG817,Listas!$C$1:$D$1000,2,0),"No existe"))</f>
        <v/>
      </c>
      <c r="AN817" s="3">
        <f>IF(OR(AH817="",AI817=""),0,NETWORKDAYS.INTL(AH817,AI817,1,Listas!$A$2:$A$19)-1)</f>
        <v>0</v>
      </c>
      <c r="AO817" s="16" t="str">
        <f>IF(OR(AM817="",AM817="No existe"),"No",IF(AN817&gt;=VLOOKUP(AM817,Tabla!$C$5:$I$23,7,0),"Si","No"))</f>
        <v>No</v>
      </c>
      <c r="AP817" s="3">
        <f>IF(OR(AM817="",AM817="No existe"),0,IF(AN817=0,0,IF(AN817&gt;=VLOOKUP(AM817,Tabla!$C$5:$I$23,7,0),AN817-VLOOKUP(AM817,Tabla!$C$5:$I$23,7,0),0)+1))</f>
        <v>0</v>
      </c>
      <c r="AQ817" s="4">
        <f t="shared" si="109"/>
        <v>0</v>
      </c>
      <c r="AR817" s="4">
        <f t="shared" si="110"/>
        <v>0</v>
      </c>
      <c r="AS817" s="4">
        <f t="shared" si="111"/>
        <v>0</v>
      </c>
      <c r="AT817" s="4">
        <f t="shared" si="112"/>
        <v>0</v>
      </c>
      <c r="AU817" s="4">
        <f t="shared" si="113"/>
        <v>0</v>
      </c>
      <c r="AV817" s="4">
        <f t="shared" si="114"/>
        <v>0</v>
      </c>
      <c r="AW817" s="4"/>
      <c r="AX817" s="4"/>
      <c r="AY817" s="4">
        <f t="shared" si="115"/>
        <v>0</v>
      </c>
      <c r="AZ817" s="5">
        <v>37080</v>
      </c>
      <c r="BA817" s="6">
        <f t="shared" si="116"/>
        <v>0</v>
      </c>
      <c r="BB817" s="3">
        <f>IF(OR(AM817="",AM817="No existe"),0,IF(AP817&lt;=VLOOKUP(AM817,Tabla!$C$5:$I$23,2,0),1,2))</f>
        <v>0</v>
      </c>
    </row>
    <row r="818" spans="1:54" ht="15.75" hidden="1">
      <c r="A818" s="13">
        <f t="shared" si="117"/>
        <v>813</v>
      </c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6"/>
      <c r="AC818" s="26"/>
      <c r="AD818" s="26"/>
      <c r="AE818" s="25"/>
      <c r="AF818" s="25"/>
      <c r="AG818" s="25"/>
      <c r="AH818" s="26"/>
      <c r="AI818" s="26"/>
      <c r="AJ818" s="26"/>
      <c r="AK818" s="27"/>
      <c r="AL818" s="27"/>
      <c r="AM818" s="24" t="str">
        <f>IF(AG818="","",IFERROR(VLOOKUP($AG818,Listas!$C$1:$D$1000,2,0),"No existe"))</f>
        <v/>
      </c>
      <c r="AN818" s="3">
        <f>IF(OR(AH818="",AI818=""),0,NETWORKDAYS.INTL(AH818,AI818,1,Listas!$A$2:$A$19)-1)</f>
        <v>0</v>
      </c>
      <c r="AO818" s="16" t="str">
        <f>IF(OR(AM818="",AM818="No existe"),"No",IF(AN818&gt;=VLOOKUP(AM818,Tabla!$C$5:$I$23,7,0),"Si","No"))</f>
        <v>No</v>
      </c>
      <c r="AP818" s="3">
        <f>IF(OR(AM818="",AM818="No existe"),0,IF(AN818=0,0,IF(AN818&gt;=VLOOKUP(AM818,Tabla!$C$5:$I$23,7,0),AN818-VLOOKUP(AM818,Tabla!$C$5:$I$23,7,0),0)+1))</f>
        <v>0</v>
      </c>
      <c r="AQ818" s="4">
        <f t="shared" si="109"/>
        <v>0</v>
      </c>
      <c r="AR818" s="4">
        <f t="shared" si="110"/>
        <v>0</v>
      </c>
      <c r="AS818" s="4">
        <f t="shared" si="111"/>
        <v>0</v>
      </c>
      <c r="AT818" s="4">
        <f t="shared" si="112"/>
        <v>0</v>
      </c>
      <c r="AU818" s="4">
        <f t="shared" si="113"/>
        <v>0</v>
      </c>
      <c r="AV818" s="4">
        <f t="shared" si="114"/>
        <v>0</v>
      </c>
      <c r="AW818" s="4"/>
      <c r="AX818" s="4"/>
      <c r="AY818" s="4">
        <f t="shared" si="115"/>
        <v>0</v>
      </c>
      <c r="AZ818" s="5">
        <v>37080</v>
      </c>
      <c r="BA818" s="6">
        <f t="shared" si="116"/>
        <v>0</v>
      </c>
      <c r="BB818" s="3">
        <f>IF(OR(AM818="",AM818="No existe"),0,IF(AP818&lt;=VLOOKUP(AM818,Tabla!$C$5:$I$23,2,0),1,2))</f>
        <v>0</v>
      </c>
    </row>
    <row r="819" spans="1:54" ht="15.75" hidden="1">
      <c r="A819" s="13">
        <f t="shared" si="117"/>
        <v>814</v>
      </c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6"/>
      <c r="AC819" s="26"/>
      <c r="AD819" s="26"/>
      <c r="AE819" s="25"/>
      <c r="AF819" s="25"/>
      <c r="AG819" s="25"/>
      <c r="AH819" s="26"/>
      <c r="AI819" s="26"/>
      <c r="AJ819" s="26"/>
      <c r="AK819" s="27"/>
      <c r="AL819" s="27"/>
      <c r="AM819" s="24" t="str">
        <f>IF(AG819="","",IFERROR(VLOOKUP($AG819,Listas!$C$1:$D$1000,2,0),"No existe"))</f>
        <v/>
      </c>
      <c r="AN819" s="3">
        <f>IF(OR(AH819="",AI819=""),0,NETWORKDAYS.INTL(AH819,AI819,1,Listas!$A$2:$A$19)-1)</f>
        <v>0</v>
      </c>
      <c r="AO819" s="16" t="str">
        <f>IF(OR(AM819="",AM819="No existe"),"No",IF(AN819&gt;=VLOOKUP(AM819,Tabla!$C$5:$I$23,7,0),"Si","No"))</f>
        <v>No</v>
      </c>
      <c r="AP819" s="3">
        <f>IF(OR(AM819="",AM819="No existe"),0,IF(AN819=0,0,IF(AN819&gt;=VLOOKUP(AM819,Tabla!$C$5:$I$23,7,0),AN819-VLOOKUP(AM819,Tabla!$C$5:$I$23,7,0),0)+1))</f>
        <v>0</v>
      </c>
      <c r="AQ819" s="4">
        <f t="shared" si="109"/>
        <v>0</v>
      </c>
      <c r="AR819" s="4">
        <f t="shared" si="110"/>
        <v>0</v>
      </c>
      <c r="AS819" s="4">
        <f t="shared" si="111"/>
        <v>0</v>
      </c>
      <c r="AT819" s="4">
        <f t="shared" si="112"/>
        <v>0</v>
      </c>
      <c r="AU819" s="4">
        <f t="shared" si="113"/>
        <v>0</v>
      </c>
      <c r="AV819" s="4">
        <f t="shared" si="114"/>
        <v>0</v>
      </c>
      <c r="AW819" s="4"/>
      <c r="AX819" s="4"/>
      <c r="AY819" s="4">
        <f t="shared" si="115"/>
        <v>0</v>
      </c>
      <c r="AZ819" s="5">
        <v>37080</v>
      </c>
      <c r="BA819" s="6">
        <f t="shared" si="116"/>
        <v>0</v>
      </c>
      <c r="BB819" s="3">
        <f>IF(OR(AM819="",AM819="No existe"),0,IF(AP819&lt;=VLOOKUP(AM819,Tabla!$C$5:$I$23,2,0),1,2))</f>
        <v>0</v>
      </c>
    </row>
    <row r="820" spans="1:54" ht="15.75" hidden="1">
      <c r="A820" s="13">
        <f t="shared" si="117"/>
        <v>815</v>
      </c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6"/>
      <c r="AC820" s="26"/>
      <c r="AD820" s="26"/>
      <c r="AE820" s="25"/>
      <c r="AF820" s="25"/>
      <c r="AG820" s="25"/>
      <c r="AH820" s="26"/>
      <c r="AI820" s="26"/>
      <c r="AJ820" s="26"/>
      <c r="AK820" s="27"/>
      <c r="AL820" s="27"/>
      <c r="AM820" s="24" t="str">
        <f>IF(AG820="","",IFERROR(VLOOKUP($AG820,Listas!$C$1:$D$1000,2,0),"No existe"))</f>
        <v/>
      </c>
      <c r="AN820" s="3">
        <f>IF(OR(AH820="",AI820=""),0,NETWORKDAYS.INTL(AH820,AI820,1,Listas!$A$2:$A$19)-1)</f>
        <v>0</v>
      </c>
      <c r="AO820" s="16" t="str">
        <f>IF(OR(AM820="",AM820="No existe"),"No",IF(AN820&gt;=VLOOKUP(AM820,Tabla!$C$5:$I$23,7,0),"Si","No"))</f>
        <v>No</v>
      </c>
      <c r="AP820" s="3">
        <f>IF(OR(AM820="",AM820="No existe"),0,IF(AN820=0,0,IF(AN820&gt;=VLOOKUP(AM820,Tabla!$C$5:$I$23,7,0),AN820-VLOOKUP(AM820,Tabla!$C$5:$I$23,7,0),0)+1))</f>
        <v>0</v>
      </c>
      <c r="AQ820" s="4">
        <f t="shared" si="109"/>
        <v>0</v>
      </c>
      <c r="AR820" s="4">
        <f t="shared" si="110"/>
        <v>0</v>
      </c>
      <c r="AS820" s="4">
        <f t="shared" si="111"/>
        <v>0</v>
      </c>
      <c r="AT820" s="4">
        <f t="shared" si="112"/>
        <v>0</v>
      </c>
      <c r="AU820" s="4">
        <f t="shared" si="113"/>
        <v>0</v>
      </c>
      <c r="AV820" s="4">
        <f t="shared" si="114"/>
        <v>0</v>
      </c>
      <c r="AW820" s="4"/>
      <c r="AX820" s="4"/>
      <c r="AY820" s="4">
        <f t="shared" si="115"/>
        <v>0</v>
      </c>
      <c r="AZ820" s="5">
        <v>37080</v>
      </c>
      <c r="BA820" s="6">
        <f t="shared" si="116"/>
        <v>0</v>
      </c>
      <c r="BB820" s="3">
        <f>IF(OR(AM820="",AM820="No existe"),0,IF(AP820&lt;=VLOOKUP(AM820,Tabla!$C$5:$I$23,2,0),1,2))</f>
        <v>0</v>
      </c>
    </row>
    <row r="821" spans="1:54" ht="15.75" hidden="1">
      <c r="A821" s="13">
        <f t="shared" si="117"/>
        <v>816</v>
      </c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6"/>
      <c r="AC821" s="26"/>
      <c r="AD821" s="26"/>
      <c r="AE821" s="25"/>
      <c r="AF821" s="25"/>
      <c r="AG821" s="25"/>
      <c r="AH821" s="26"/>
      <c r="AI821" s="26"/>
      <c r="AJ821" s="26"/>
      <c r="AK821" s="27"/>
      <c r="AL821" s="27"/>
      <c r="AM821" s="24" t="str">
        <f>IF(AG821="","",IFERROR(VLOOKUP($AG821,Listas!$C$1:$D$1000,2,0),"No existe"))</f>
        <v/>
      </c>
      <c r="AN821" s="3">
        <f>IF(OR(AH821="",AI821=""),0,NETWORKDAYS.INTL(AH821,AI821,1,Listas!$A$2:$A$19)-1)</f>
        <v>0</v>
      </c>
      <c r="AO821" s="16" t="str">
        <f>IF(OR(AM821="",AM821="No existe"),"No",IF(AN821&gt;=VLOOKUP(AM821,Tabla!$C$5:$I$23,7,0),"Si","No"))</f>
        <v>No</v>
      </c>
      <c r="AP821" s="3">
        <f>IF(OR(AM821="",AM821="No existe"),0,IF(AN821=0,0,IF(AN821&gt;=VLOOKUP(AM821,Tabla!$C$5:$I$23,7,0),AN821-VLOOKUP(AM821,Tabla!$C$5:$I$23,7,0),0)+1))</f>
        <v>0</v>
      </c>
      <c r="AQ821" s="4">
        <f t="shared" si="109"/>
        <v>0</v>
      </c>
      <c r="AR821" s="4">
        <f t="shared" si="110"/>
        <v>0</v>
      </c>
      <c r="AS821" s="4">
        <f t="shared" si="111"/>
        <v>0</v>
      </c>
      <c r="AT821" s="4">
        <f t="shared" si="112"/>
        <v>0</v>
      </c>
      <c r="AU821" s="4">
        <f t="shared" si="113"/>
        <v>0</v>
      </c>
      <c r="AV821" s="4">
        <f t="shared" si="114"/>
        <v>0</v>
      </c>
      <c r="AW821" s="4"/>
      <c r="AX821" s="4"/>
      <c r="AY821" s="4">
        <f t="shared" si="115"/>
        <v>0</v>
      </c>
      <c r="AZ821" s="5">
        <v>37080</v>
      </c>
      <c r="BA821" s="6">
        <f t="shared" si="116"/>
        <v>0</v>
      </c>
      <c r="BB821" s="3">
        <f>IF(OR(AM821="",AM821="No existe"),0,IF(AP821&lt;=VLOOKUP(AM821,Tabla!$C$5:$I$23,2,0),1,2))</f>
        <v>0</v>
      </c>
    </row>
    <row r="822" spans="1:54" ht="15.75" hidden="1">
      <c r="A822" s="13">
        <f t="shared" si="117"/>
        <v>817</v>
      </c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6"/>
      <c r="AC822" s="26"/>
      <c r="AD822" s="26"/>
      <c r="AE822" s="25"/>
      <c r="AF822" s="25"/>
      <c r="AG822" s="25"/>
      <c r="AH822" s="26"/>
      <c r="AI822" s="26"/>
      <c r="AJ822" s="26"/>
      <c r="AK822" s="27"/>
      <c r="AL822" s="27"/>
      <c r="AM822" s="24" t="str">
        <f>IF(AG822="","",IFERROR(VLOOKUP($AG822,Listas!$C$1:$D$1000,2,0),"No existe"))</f>
        <v/>
      </c>
      <c r="AN822" s="3">
        <f>IF(OR(AH822="",AI822=""),0,NETWORKDAYS.INTL(AH822,AI822,1,Listas!$A$2:$A$19)-1)</f>
        <v>0</v>
      </c>
      <c r="AO822" s="16" t="str">
        <f>IF(OR(AM822="",AM822="No existe"),"No",IF(AN822&gt;=VLOOKUP(AM822,Tabla!$C$5:$I$23,7,0),"Si","No"))</f>
        <v>No</v>
      </c>
      <c r="AP822" s="3">
        <f>IF(OR(AM822="",AM822="No existe"),0,IF(AN822=0,0,IF(AN822&gt;=VLOOKUP(AM822,Tabla!$C$5:$I$23,7,0),AN822-VLOOKUP(AM822,Tabla!$C$5:$I$23,7,0),0)+1))</f>
        <v>0</v>
      </c>
      <c r="AQ822" s="4">
        <f t="shared" si="109"/>
        <v>0</v>
      </c>
      <c r="AR822" s="4">
        <f t="shared" si="110"/>
        <v>0</v>
      </c>
      <c r="AS822" s="4">
        <f t="shared" si="111"/>
        <v>0</v>
      </c>
      <c r="AT822" s="4">
        <f t="shared" si="112"/>
        <v>0</v>
      </c>
      <c r="AU822" s="4">
        <f t="shared" si="113"/>
        <v>0</v>
      </c>
      <c r="AV822" s="4">
        <f t="shared" si="114"/>
        <v>0</v>
      </c>
      <c r="AW822" s="4"/>
      <c r="AX822" s="4"/>
      <c r="AY822" s="4">
        <f t="shared" si="115"/>
        <v>0</v>
      </c>
      <c r="AZ822" s="5">
        <v>37080</v>
      </c>
      <c r="BA822" s="6">
        <f t="shared" si="116"/>
        <v>0</v>
      </c>
      <c r="BB822" s="3">
        <f>IF(OR(AM822="",AM822="No existe"),0,IF(AP822&lt;=VLOOKUP(AM822,Tabla!$C$5:$I$23,2,0),1,2))</f>
        <v>0</v>
      </c>
    </row>
    <row r="823" spans="1:54" ht="15.75" hidden="1">
      <c r="A823" s="13">
        <f t="shared" si="117"/>
        <v>818</v>
      </c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6"/>
      <c r="AC823" s="26"/>
      <c r="AD823" s="26"/>
      <c r="AE823" s="25"/>
      <c r="AF823" s="25"/>
      <c r="AG823" s="25"/>
      <c r="AH823" s="26"/>
      <c r="AI823" s="26"/>
      <c r="AJ823" s="26"/>
      <c r="AK823" s="27"/>
      <c r="AL823" s="27"/>
      <c r="AM823" s="24" t="str">
        <f>IF(AG823="","",IFERROR(VLOOKUP($AG823,Listas!$C$1:$D$1000,2,0),"No existe"))</f>
        <v/>
      </c>
      <c r="AN823" s="3">
        <f>IF(OR(AH823="",AI823=""),0,NETWORKDAYS.INTL(AH823,AI823,1,Listas!$A$2:$A$19)-1)</f>
        <v>0</v>
      </c>
      <c r="AO823" s="16" t="str">
        <f>IF(OR(AM823="",AM823="No existe"),"No",IF(AN823&gt;=VLOOKUP(AM823,Tabla!$C$5:$I$23,7,0),"Si","No"))</f>
        <v>No</v>
      </c>
      <c r="AP823" s="3">
        <f>IF(OR(AM823="",AM823="No existe"),0,IF(AN823=0,0,IF(AN823&gt;=VLOOKUP(AM823,Tabla!$C$5:$I$23,7,0),AN823-VLOOKUP(AM823,Tabla!$C$5:$I$23,7,0),0)+1))</f>
        <v>0</v>
      </c>
      <c r="AQ823" s="4">
        <f t="shared" si="109"/>
        <v>0</v>
      </c>
      <c r="AR823" s="4">
        <f t="shared" si="110"/>
        <v>0</v>
      </c>
      <c r="AS823" s="4">
        <f t="shared" si="111"/>
        <v>0</v>
      </c>
      <c r="AT823" s="4">
        <f t="shared" si="112"/>
        <v>0</v>
      </c>
      <c r="AU823" s="4">
        <f t="shared" si="113"/>
        <v>0</v>
      </c>
      <c r="AV823" s="4">
        <f t="shared" si="114"/>
        <v>0</v>
      </c>
      <c r="AW823" s="4"/>
      <c r="AX823" s="4"/>
      <c r="AY823" s="4">
        <f t="shared" si="115"/>
        <v>0</v>
      </c>
      <c r="AZ823" s="5">
        <v>37080</v>
      </c>
      <c r="BA823" s="6">
        <f t="shared" si="116"/>
        <v>0</v>
      </c>
      <c r="BB823" s="3">
        <f>IF(OR(AM823="",AM823="No existe"),0,IF(AP823&lt;=VLOOKUP(AM823,Tabla!$C$5:$I$23,2,0),1,2))</f>
        <v>0</v>
      </c>
    </row>
    <row r="824" spans="1:54" ht="15.75" hidden="1">
      <c r="A824" s="13">
        <f t="shared" si="117"/>
        <v>819</v>
      </c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6"/>
      <c r="AC824" s="26"/>
      <c r="AD824" s="26"/>
      <c r="AE824" s="25"/>
      <c r="AF824" s="25"/>
      <c r="AG824" s="25"/>
      <c r="AH824" s="26"/>
      <c r="AI824" s="26"/>
      <c r="AJ824" s="26"/>
      <c r="AK824" s="27"/>
      <c r="AL824" s="27"/>
      <c r="AM824" s="24" t="str">
        <f>IF(AG824="","",IFERROR(VLOOKUP($AG824,Listas!$C$1:$D$1000,2,0),"No existe"))</f>
        <v/>
      </c>
      <c r="AN824" s="3">
        <f>IF(OR(AH824="",AI824=""),0,NETWORKDAYS.INTL(AH824,AI824,1,Listas!$A$2:$A$19)-1)</f>
        <v>0</v>
      </c>
      <c r="AO824" s="16" t="str">
        <f>IF(OR(AM824="",AM824="No existe"),"No",IF(AN824&gt;=VLOOKUP(AM824,Tabla!$C$5:$I$23,7,0),"Si","No"))</f>
        <v>No</v>
      </c>
      <c r="AP824" s="3">
        <f>IF(OR(AM824="",AM824="No existe"),0,IF(AN824=0,0,IF(AN824&gt;=VLOOKUP(AM824,Tabla!$C$5:$I$23,7,0),AN824-VLOOKUP(AM824,Tabla!$C$5:$I$23,7,0),0)+1))</f>
        <v>0</v>
      </c>
      <c r="AQ824" s="4">
        <f t="shared" si="109"/>
        <v>0</v>
      </c>
      <c r="AR824" s="4">
        <f t="shared" si="110"/>
        <v>0</v>
      </c>
      <c r="AS824" s="4">
        <f t="shared" si="111"/>
        <v>0</v>
      </c>
      <c r="AT824" s="4">
        <f t="shared" si="112"/>
        <v>0</v>
      </c>
      <c r="AU824" s="4">
        <f t="shared" si="113"/>
        <v>0</v>
      </c>
      <c r="AV824" s="4">
        <f t="shared" si="114"/>
        <v>0</v>
      </c>
      <c r="AW824" s="4"/>
      <c r="AX824" s="4"/>
      <c r="AY824" s="4">
        <f t="shared" si="115"/>
        <v>0</v>
      </c>
      <c r="AZ824" s="5">
        <v>37080</v>
      </c>
      <c r="BA824" s="6">
        <f t="shared" si="116"/>
        <v>0</v>
      </c>
      <c r="BB824" s="3">
        <f>IF(OR(AM824="",AM824="No existe"),0,IF(AP824&lt;=VLOOKUP(AM824,Tabla!$C$5:$I$23,2,0),1,2))</f>
        <v>0</v>
      </c>
    </row>
    <row r="825" spans="1:54" ht="15.75" hidden="1">
      <c r="A825" s="13">
        <f t="shared" si="117"/>
        <v>820</v>
      </c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6"/>
      <c r="AC825" s="26"/>
      <c r="AD825" s="26"/>
      <c r="AE825" s="25"/>
      <c r="AF825" s="25"/>
      <c r="AG825" s="25"/>
      <c r="AH825" s="26"/>
      <c r="AI825" s="26"/>
      <c r="AJ825" s="26"/>
      <c r="AK825" s="27"/>
      <c r="AL825" s="27"/>
      <c r="AM825" s="24" t="str">
        <f>IF(AG825="","",IFERROR(VLOOKUP($AG825,Listas!$C$1:$D$1000,2,0),"No existe"))</f>
        <v/>
      </c>
      <c r="AN825" s="3">
        <f>IF(OR(AH825="",AI825=""),0,NETWORKDAYS.INTL(AH825,AI825,1,Listas!$A$2:$A$19)-1)</f>
        <v>0</v>
      </c>
      <c r="AO825" s="16" t="str">
        <f>IF(OR(AM825="",AM825="No existe"),"No",IF(AN825&gt;=VLOOKUP(AM825,Tabla!$C$5:$I$23,7,0),"Si","No"))</f>
        <v>No</v>
      </c>
      <c r="AP825" s="3">
        <f>IF(OR(AM825="",AM825="No existe"),0,IF(AN825=0,0,IF(AN825&gt;=VLOOKUP(AM825,Tabla!$C$5:$I$23,7,0),AN825-VLOOKUP(AM825,Tabla!$C$5:$I$23,7,0),0)+1))</f>
        <v>0</v>
      </c>
      <c r="AQ825" s="4">
        <f t="shared" si="109"/>
        <v>0</v>
      </c>
      <c r="AR825" s="4">
        <f t="shared" si="110"/>
        <v>0</v>
      </c>
      <c r="AS825" s="4">
        <f t="shared" si="111"/>
        <v>0</v>
      </c>
      <c r="AT825" s="4">
        <f t="shared" si="112"/>
        <v>0</v>
      </c>
      <c r="AU825" s="4">
        <f t="shared" si="113"/>
        <v>0</v>
      </c>
      <c r="AV825" s="4">
        <f t="shared" si="114"/>
        <v>0</v>
      </c>
      <c r="AW825" s="4"/>
      <c r="AX825" s="4"/>
      <c r="AY825" s="4">
        <f t="shared" si="115"/>
        <v>0</v>
      </c>
      <c r="AZ825" s="5">
        <v>37080</v>
      </c>
      <c r="BA825" s="6">
        <f t="shared" si="116"/>
        <v>0</v>
      </c>
      <c r="BB825" s="3">
        <f>IF(OR(AM825="",AM825="No existe"),0,IF(AP825&lt;=VLOOKUP(AM825,Tabla!$C$5:$I$23,2,0),1,2))</f>
        <v>0</v>
      </c>
    </row>
    <row r="826" spans="1:54" ht="15.75" hidden="1">
      <c r="A826" s="13">
        <f t="shared" si="117"/>
        <v>821</v>
      </c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6"/>
      <c r="AC826" s="26"/>
      <c r="AD826" s="26"/>
      <c r="AE826" s="25"/>
      <c r="AF826" s="25"/>
      <c r="AG826" s="25"/>
      <c r="AH826" s="26"/>
      <c r="AI826" s="26"/>
      <c r="AJ826" s="26"/>
      <c r="AK826" s="27"/>
      <c r="AL826" s="27"/>
      <c r="AM826" s="24" t="str">
        <f>IF(AG826="","",IFERROR(VLOOKUP($AG826,Listas!$C$1:$D$1000,2,0),"No existe"))</f>
        <v/>
      </c>
      <c r="AN826" s="3">
        <f>IF(OR(AH826="",AI826=""),0,NETWORKDAYS.INTL(AH826,AI826,1,Listas!$A$2:$A$19)-1)</f>
        <v>0</v>
      </c>
      <c r="AO826" s="16" t="str">
        <f>IF(OR(AM826="",AM826="No existe"),"No",IF(AN826&gt;=VLOOKUP(AM826,Tabla!$C$5:$I$23,7,0),"Si","No"))</f>
        <v>No</v>
      </c>
      <c r="AP826" s="3">
        <f>IF(OR(AM826="",AM826="No existe"),0,IF(AN826=0,0,IF(AN826&gt;=VLOOKUP(AM826,Tabla!$C$5:$I$23,7,0),AN826-VLOOKUP(AM826,Tabla!$C$5:$I$23,7,0),0)+1))</f>
        <v>0</v>
      </c>
      <c r="AQ826" s="4">
        <f t="shared" si="109"/>
        <v>0</v>
      </c>
      <c r="AR826" s="4">
        <f t="shared" si="110"/>
        <v>0</v>
      </c>
      <c r="AS826" s="4">
        <f t="shared" si="111"/>
        <v>0</v>
      </c>
      <c r="AT826" s="4">
        <f t="shared" si="112"/>
        <v>0</v>
      </c>
      <c r="AU826" s="4">
        <f t="shared" si="113"/>
        <v>0</v>
      </c>
      <c r="AV826" s="4">
        <f t="shared" si="114"/>
        <v>0</v>
      </c>
      <c r="AW826" s="4"/>
      <c r="AX826" s="4"/>
      <c r="AY826" s="4">
        <f t="shared" si="115"/>
        <v>0</v>
      </c>
      <c r="AZ826" s="5">
        <v>37080</v>
      </c>
      <c r="BA826" s="6">
        <f t="shared" si="116"/>
        <v>0</v>
      </c>
      <c r="BB826" s="3">
        <f>IF(OR(AM826="",AM826="No existe"),0,IF(AP826&lt;=VLOOKUP(AM826,Tabla!$C$5:$I$23,2,0),1,2))</f>
        <v>0</v>
      </c>
    </row>
    <row r="827" spans="1:54" ht="15.75" hidden="1">
      <c r="A827" s="13">
        <f t="shared" si="117"/>
        <v>822</v>
      </c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6"/>
      <c r="AC827" s="26"/>
      <c r="AD827" s="26"/>
      <c r="AE827" s="25"/>
      <c r="AF827" s="25"/>
      <c r="AG827" s="25"/>
      <c r="AH827" s="26"/>
      <c r="AI827" s="26"/>
      <c r="AJ827" s="26"/>
      <c r="AK827" s="27"/>
      <c r="AL827" s="27"/>
      <c r="AM827" s="24" t="str">
        <f>IF(AG827="","",IFERROR(VLOOKUP($AG827,Listas!$C$1:$D$1000,2,0),"No existe"))</f>
        <v/>
      </c>
      <c r="AN827" s="3">
        <f>IF(OR(AH827="",AI827=""),0,NETWORKDAYS.INTL(AH827,AI827,1,Listas!$A$2:$A$19)-1)</f>
        <v>0</v>
      </c>
      <c r="AO827" s="16" t="str">
        <f>IF(OR(AM827="",AM827="No existe"),"No",IF(AN827&gt;=VLOOKUP(AM827,Tabla!$C$5:$I$23,7,0),"Si","No"))</f>
        <v>No</v>
      </c>
      <c r="AP827" s="3">
        <f>IF(OR(AM827="",AM827="No existe"),0,IF(AN827=0,0,IF(AN827&gt;=VLOOKUP(AM827,Tabla!$C$5:$I$23,7,0),AN827-VLOOKUP(AM827,Tabla!$C$5:$I$23,7,0),0)+1))</f>
        <v>0</v>
      </c>
      <c r="AQ827" s="4">
        <f t="shared" si="109"/>
        <v>0</v>
      </c>
      <c r="AR827" s="4">
        <f t="shared" si="110"/>
        <v>0</v>
      </c>
      <c r="AS827" s="4">
        <f t="shared" si="111"/>
        <v>0</v>
      </c>
      <c r="AT827" s="4">
        <f t="shared" si="112"/>
        <v>0</v>
      </c>
      <c r="AU827" s="4">
        <f t="shared" si="113"/>
        <v>0</v>
      </c>
      <c r="AV827" s="4">
        <f t="shared" si="114"/>
        <v>0</v>
      </c>
      <c r="AW827" s="4"/>
      <c r="AX827" s="4"/>
      <c r="AY827" s="4">
        <f t="shared" si="115"/>
        <v>0</v>
      </c>
      <c r="AZ827" s="5">
        <v>37080</v>
      </c>
      <c r="BA827" s="6">
        <f t="shared" si="116"/>
        <v>0</v>
      </c>
      <c r="BB827" s="3">
        <f>IF(OR(AM827="",AM827="No existe"),0,IF(AP827&lt;=VLOOKUP(AM827,Tabla!$C$5:$I$23,2,0),1,2))</f>
        <v>0</v>
      </c>
    </row>
    <row r="828" spans="1:54" ht="15.75" hidden="1">
      <c r="A828" s="13">
        <f t="shared" si="117"/>
        <v>823</v>
      </c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6"/>
      <c r="AC828" s="26"/>
      <c r="AD828" s="26"/>
      <c r="AE828" s="25"/>
      <c r="AF828" s="25"/>
      <c r="AG828" s="25"/>
      <c r="AH828" s="26"/>
      <c r="AI828" s="26"/>
      <c r="AJ828" s="26"/>
      <c r="AK828" s="27"/>
      <c r="AL828" s="27"/>
      <c r="AM828" s="24" t="str">
        <f>IF(AG828="","",IFERROR(VLOOKUP($AG828,Listas!$C$1:$D$1000,2,0),"No existe"))</f>
        <v/>
      </c>
      <c r="AN828" s="3">
        <f>IF(OR(AH828="",AI828=""),0,NETWORKDAYS.INTL(AH828,AI828,1,Listas!$A$2:$A$19)-1)</f>
        <v>0</v>
      </c>
      <c r="AO828" s="16" t="str">
        <f>IF(OR(AM828="",AM828="No existe"),"No",IF(AN828&gt;=VLOOKUP(AM828,Tabla!$C$5:$I$23,7,0),"Si","No"))</f>
        <v>No</v>
      </c>
      <c r="AP828" s="3">
        <f>IF(OR(AM828="",AM828="No existe"),0,IF(AN828=0,0,IF(AN828&gt;=VLOOKUP(AM828,Tabla!$C$5:$I$23,7,0),AN828-VLOOKUP(AM828,Tabla!$C$5:$I$23,7,0),0)+1))</f>
        <v>0</v>
      </c>
      <c r="AQ828" s="4">
        <f t="shared" si="109"/>
        <v>0</v>
      </c>
      <c r="AR828" s="4">
        <f t="shared" si="110"/>
        <v>0</v>
      </c>
      <c r="AS828" s="4">
        <f t="shared" si="111"/>
        <v>0</v>
      </c>
      <c r="AT828" s="4">
        <f t="shared" si="112"/>
        <v>0</v>
      </c>
      <c r="AU828" s="4">
        <f t="shared" si="113"/>
        <v>0</v>
      </c>
      <c r="AV828" s="4">
        <f t="shared" si="114"/>
        <v>0</v>
      </c>
      <c r="AW828" s="4"/>
      <c r="AX828" s="4"/>
      <c r="AY828" s="4">
        <f t="shared" si="115"/>
        <v>0</v>
      </c>
      <c r="AZ828" s="5">
        <v>37080</v>
      </c>
      <c r="BA828" s="6">
        <f t="shared" si="116"/>
        <v>0</v>
      </c>
      <c r="BB828" s="3">
        <f>IF(OR(AM828="",AM828="No existe"),0,IF(AP828&lt;=VLOOKUP(AM828,Tabla!$C$5:$I$23,2,0),1,2))</f>
        <v>0</v>
      </c>
    </row>
    <row r="829" spans="1:54" ht="15.75" hidden="1">
      <c r="A829" s="13">
        <f t="shared" si="117"/>
        <v>824</v>
      </c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6"/>
      <c r="AC829" s="26"/>
      <c r="AD829" s="26"/>
      <c r="AE829" s="25"/>
      <c r="AF829" s="25"/>
      <c r="AG829" s="25"/>
      <c r="AH829" s="26"/>
      <c r="AI829" s="26"/>
      <c r="AJ829" s="26"/>
      <c r="AK829" s="27"/>
      <c r="AL829" s="27"/>
      <c r="AM829" s="24" t="str">
        <f>IF(AG829="","",IFERROR(VLOOKUP($AG829,Listas!$C$1:$D$1000,2,0),"No existe"))</f>
        <v/>
      </c>
      <c r="AN829" s="3">
        <f>IF(OR(AH829="",AI829=""),0,NETWORKDAYS.INTL(AH829,AI829,1,Listas!$A$2:$A$19)-1)</f>
        <v>0</v>
      </c>
      <c r="AO829" s="16" t="str">
        <f>IF(OR(AM829="",AM829="No existe"),"No",IF(AN829&gt;=VLOOKUP(AM829,Tabla!$C$5:$I$23,7,0),"Si","No"))</f>
        <v>No</v>
      </c>
      <c r="AP829" s="3">
        <f>IF(OR(AM829="",AM829="No existe"),0,IF(AN829=0,0,IF(AN829&gt;=VLOOKUP(AM829,Tabla!$C$5:$I$23,7,0),AN829-VLOOKUP(AM829,Tabla!$C$5:$I$23,7,0),0)+1))</f>
        <v>0</v>
      </c>
      <c r="AQ829" s="4">
        <f t="shared" si="109"/>
        <v>0</v>
      </c>
      <c r="AR829" s="4">
        <f t="shared" si="110"/>
        <v>0</v>
      </c>
      <c r="AS829" s="4">
        <f t="shared" si="111"/>
        <v>0</v>
      </c>
      <c r="AT829" s="4">
        <f t="shared" si="112"/>
        <v>0</v>
      </c>
      <c r="AU829" s="4">
        <f t="shared" si="113"/>
        <v>0</v>
      </c>
      <c r="AV829" s="4">
        <f t="shared" si="114"/>
        <v>0</v>
      </c>
      <c r="AW829" s="4"/>
      <c r="AX829" s="4"/>
      <c r="AY829" s="4">
        <f t="shared" si="115"/>
        <v>0</v>
      </c>
      <c r="AZ829" s="5">
        <v>37080</v>
      </c>
      <c r="BA829" s="6">
        <f t="shared" si="116"/>
        <v>0</v>
      </c>
      <c r="BB829" s="3">
        <f>IF(OR(AM829="",AM829="No existe"),0,IF(AP829&lt;=VLOOKUP(AM829,Tabla!$C$5:$I$23,2,0),1,2))</f>
        <v>0</v>
      </c>
    </row>
    <row r="830" spans="1:54" ht="15.75" hidden="1">
      <c r="A830" s="13">
        <f t="shared" si="117"/>
        <v>825</v>
      </c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6"/>
      <c r="AC830" s="26"/>
      <c r="AD830" s="26"/>
      <c r="AE830" s="25"/>
      <c r="AF830" s="25"/>
      <c r="AG830" s="25"/>
      <c r="AH830" s="26"/>
      <c r="AI830" s="26"/>
      <c r="AJ830" s="26"/>
      <c r="AK830" s="27"/>
      <c r="AL830" s="27"/>
      <c r="AM830" s="24" t="str">
        <f>IF(AG830="","",IFERROR(VLOOKUP($AG830,Listas!$C$1:$D$1000,2,0),"No existe"))</f>
        <v/>
      </c>
      <c r="AN830" s="3">
        <f>IF(OR(AH830="",AI830=""),0,NETWORKDAYS.INTL(AH830,AI830,1,Listas!$A$2:$A$19)-1)</f>
        <v>0</v>
      </c>
      <c r="AO830" s="16" t="str">
        <f>IF(OR(AM830="",AM830="No existe"),"No",IF(AN830&gt;=VLOOKUP(AM830,Tabla!$C$5:$I$23,7,0),"Si","No"))</f>
        <v>No</v>
      </c>
      <c r="AP830" s="3">
        <f>IF(OR(AM830="",AM830="No existe"),0,IF(AN830=0,0,IF(AN830&gt;=VLOOKUP(AM830,Tabla!$C$5:$I$23,7,0),AN830-VLOOKUP(AM830,Tabla!$C$5:$I$23,7,0),0)+1))</f>
        <v>0</v>
      </c>
      <c r="AQ830" s="4">
        <f t="shared" si="109"/>
        <v>0</v>
      </c>
      <c r="AR830" s="4">
        <f t="shared" si="110"/>
        <v>0</v>
      </c>
      <c r="AS830" s="4">
        <f t="shared" si="111"/>
        <v>0</v>
      </c>
      <c r="AT830" s="4">
        <f t="shared" si="112"/>
        <v>0</v>
      </c>
      <c r="AU830" s="4">
        <f t="shared" si="113"/>
        <v>0</v>
      </c>
      <c r="AV830" s="4">
        <f t="shared" si="114"/>
        <v>0</v>
      </c>
      <c r="AW830" s="4"/>
      <c r="AX830" s="4"/>
      <c r="AY830" s="4">
        <f t="shared" si="115"/>
        <v>0</v>
      </c>
      <c r="AZ830" s="5">
        <v>37080</v>
      </c>
      <c r="BA830" s="6">
        <f t="shared" si="116"/>
        <v>0</v>
      </c>
      <c r="BB830" s="3">
        <f>IF(OR(AM830="",AM830="No existe"),0,IF(AP830&lt;=VLOOKUP(AM830,Tabla!$C$5:$I$23,2,0),1,2))</f>
        <v>0</v>
      </c>
    </row>
    <row r="831" spans="1:54" ht="15.75" hidden="1">
      <c r="A831" s="13">
        <f t="shared" si="117"/>
        <v>826</v>
      </c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6"/>
      <c r="AC831" s="26"/>
      <c r="AD831" s="26"/>
      <c r="AE831" s="25"/>
      <c r="AF831" s="25"/>
      <c r="AG831" s="25"/>
      <c r="AH831" s="26"/>
      <c r="AI831" s="26"/>
      <c r="AJ831" s="26"/>
      <c r="AK831" s="27"/>
      <c r="AL831" s="27"/>
      <c r="AM831" s="24" t="str">
        <f>IF(AG831="","",IFERROR(VLOOKUP($AG831,Listas!$C$1:$D$1000,2,0),"No existe"))</f>
        <v/>
      </c>
      <c r="AN831" s="3">
        <f>IF(OR(AH831="",AI831=""),0,NETWORKDAYS.INTL(AH831,AI831,1,Listas!$A$2:$A$19)-1)</f>
        <v>0</v>
      </c>
      <c r="AO831" s="16" t="str">
        <f>IF(OR(AM831="",AM831="No existe"),"No",IF(AN831&gt;=VLOOKUP(AM831,Tabla!$C$5:$I$23,7,0),"Si","No"))</f>
        <v>No</v>
      </c>
      <c r="AP831" s="3">
        <f>IF(OR(AM831="",AM831="No existe"),0,IF(AN831=0,0,IF(AN831&gt;=VLOOKUP(AM831,Tabla!$C$5:$I$23,7,0),AN831-VLOOKUP(AM831,Tabla!$C$5:$I$23,7,0),0)+1))</f>
        <v>0</v>
      </c>
      <c r="AQ831" s="4">
        <f t="shared" si="109"/>
        <v>0</v>
      </c>
      <c r="AR831" s="4">
        <f t="shared" si="110"/>
        <v>0</v>
      </c>
      <c r="AS831" s="4">
        <f t="shared" si="111"/>
        <v>0</v>
      </c>
      <c r="AT831" s="4">
        <f t="shared" si="112"/>
        <v>0</v>
      </c>
      <c r="AU831" s="4">
        <f t="shared" si="113"/>
        <v>0</v>
      </c>
      <c r="AV831" s="4">
        <f t="shared" si="114"/>
        <v>0</v>
      </c>
      <c r="AW831" s="4"/>
      <c r="AX831" s="4"/>
      <c r="AY831" s="4">
        <f t="shared" si="115"/>
        <v>0</v>
      </c>
      <c r="AZ831" s="5">
        <v>37080</v>
      </c>
      <c r="BA831" s="6">
        <f t="shared" si="116"/>
        <v>0</v>
      </c>
      <c r="BB831" s="3">
        <f>IF(OR(AM831="",AM831="No existe"),0,IF(AP831&lt;=VLOOKUP(AM831,Tabla!$C$5:$I$23,2,0),1,2))</f>
        <v>0</v>
      </c>
    </row>
    <row r="832" spans="1:54" ht="15.75" hidden="1">
      <c r="A832" s="13">
        <f t="shared" si="117"/>
        <v>827</v>
      </c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6"/>
      <c r="AC832" s="26"/>
      <c r="AD832" s="26"/>
      <c r="AE832" s="25"/>
      <c r="AF832" s="25"/>
      <c r="AG832" s="25"/>
      <c r="AH832" s="26"/>
      <c r="AI832" s="26"/>
      <c r="AJ832" s="26"/>
      <c r="AK832" s="27"/>
      <c r="AL832" s="27"/>
      <c r="AM832" s="24" t="str">
        <f>IF(AG832="","",IFERROR(VLOOKUP($AG832,Listas!$C$1:$D$1000,2,0),"No existe"))</f>
        <v/>
      </c>
      <c r="AN832" s="3">
        <f>IF(OR(AH832="",AI832=""),0,NETWORKDAYS.INTL(AH832,AI832,1,Listas!$A$2:$A$19)-1)</f>
        <v>0</v>
      </c>
      <c r="AO832" s="16" t="str">
        <f>IF(OR(AM832="",AM832="No existe"),"No",IF(AN832&gt;=VLOOKUP(AM832,Tabla!$C$5:$I$23,7,0),"Si","No"))</f>
        <v>No</v>
      </c>
      <c r="AP832" s="3">
        <f>IF(OR(AM832="",AM832="No existe"),0,IF(AN832=0,0,IF(AN832&gt;=VLOOKUP(AM832,Tabla!$C$5:$I$23,7,0),AN832-VLOOKUP(AM832,Tabla!$C$5:$I$23,7,0),0)+1))</f>
        <v>0</v>
      </c>
      <c r="AQ832" s="4">
        <f t="shared" si="109"/>
        <v>0</v>
      </c>
      <c r="AR832" s="4">
        <f t="shared" si="110"/>
        <v>0</v>
      </c>
      <c r="AS832" s="4">
        <f t="shared" si="111"/>
        <v>0</v>
      </c>
      <c r="AT832" s="4">
        <f t="shared" si="112"/>
        <v>0</v>
      </c>
      <c r="AU832" s="4">
        <f t="shared" si="113"/>
        <v>0</v>
      </c>
      <c r="AV832" s="4">
        <f t="shared" si="114"/>
        <v>0</v>
      </c>
      <c r="AW832" s="4"/>
      <c r="AX832" s="4"/>
      <c r="AY832" s="4">
        <f t="shared" si="115"/>
        <v>0</v>
      </c>
      <c r="AZ832" s="5">
        <v>37080</v>
      </c>
      <c r="BA832" s="6">
        <f t="shared" si="116"/>
        <v>0</v>
      </c>
      <c r="BB832" s="3">
        <f>IF(OR(AM832="",AM832="No existe"),0,IF(AP832&lt;=VLOOKUP(AM832,Tabla!$C$5:$I$23,2,0),1,2))</f>
        <v>0</v>
      </c>
    </row>
    <row r="833" spans="1:54" ht="15.75" hidden="1">
      <c r="A833" s="13">
        <f t="shared" si="117"/>
        <v>828</v>
      </c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6"/>
      <c r="AC833" s="26"/>
      <c r="AD833" s="26"/>
      <c r="AE833" s="25"/>
      <c r="AF833" s="25"/>
      <c r="AG833" s="25"/>
      <c r="AH833" s="26"/>
      <c r="AI833" s="26"/>
      <c r="AJ833" s="26"/>
      <c r="AK833" s="27"/>
      <c r="AL833" s="27"/>
      <c r="AM833" s="24" t="str">
        <f>IF(AG833="","",IFERROR(VLOOKUP($AG833,Listas!$C$1:$D$1000,2,0),"No existe"))</f>
        <v/>
      </c>
      <c r="AN833" s="3">
        <f>IF(OR(AH833="",AI833=""),0,NETWORKDAYS.INTL(AH833,AI833,1,Listas!$A$2:$A$19)-1)</f>
        <v>0</v>
      </c>
      <c r="AO833" s="16" t="str">
        <f>IF(OR(AM833="",AM833="No existe"),"No",IF(AN833&gt;=VLOOKUP(AM833,Tabla!$C$5:$I$23,7,0),"Si","No"))</f>
        <v>No</v>
      </c>
      <c r="AP833" s="3">
        <f>IF(OR(AM833="",AM833="No existe"),0,IF(AN833=0,0,IF(AN833&gt;=VLOOKUP(AM833,Tabla!$C$5:$I$23,7,0),AN833-VLOOKUP(AM833,Tabla!$C$5:$I$23,7,0),0)+1))</f>
        <v>0</v>
      </c>
      <c r="AQ833" s="4">
        <f t="shared" si="109"/>
        <v>0</v>
      </c>
      <c r="AR833" s="4">
        <f t="shared" si="110"/>
        <v>0</v>
      </c>
      <c r="AS833" s="4">
        <f t="shared" si="111"/>
        <v>0</v>
      </c>
      <c r="AT833" s="4">
        <f t="shared" si="112"/>
        <v>0</v>
      </c>
      <c r="AU833" s="4">
        <f t="shared" si="113"/>
        <v>0</v>
      </c>
      <c r="AV833" s="4">
        <f t="shared" si="114"/>
        <v>0</v>
      </c>
      <c r="AW833" s="4"/>
      <c r="AX833" s="4"/>
      <c r="AY833" s="4">
        <f t="shared" si="115"/>
        <v>0</v>
      </c>
      <c r="AZ833" s="5">
        <v>37080</v>
      </c>
      <c r="BA833" s="6">
        <f t="shared" si="116"/>
        <v>0</v>
      </c>
      <c r="BB833" s="3">
        <f>IF(OR(AM833="",AM833="No existe"),0,IF(AP833&lt;=VLOOKUP(AM833,Tabla!$C$5:$I$23,2,0),1,2))</f>
        <v>0</v>
      </c>
    </row>
    <row r="834" spans="1:54" ht="15.75" hidden="1">
      <c r="A834" s="13">
        <f t="shared" si="117"/>
        <v>829</v>
      </c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6"/>
      <c r="AC834" s="26"/>
      <c r="AD834" s="26"/>
      <c r="AE834" s="25"/>
      <c r="AF834" s="25"/>
      <c r="AG834" s="25"/>
      <c r="AH834" s="26"/>
      <c r="AI834" s="26"/>
      <c r="AJ834" s="26"/>
      <c r="AK834" s="27"/>
      <c r="AL834" s="27"/>
      <c r="AM834" s="24" t="str">
        <f>IF(AG834="","",IFERROR(VLOOKUP($AG834,Listas!$C$1:$D$1000,2,0),"No existe"))</f>
        <v/>
      </c>
      <c r="AN834" s="3">
        <f>IF(OR(AH834="",AI834=""),0,NETWORKDAYS.INTL(AH834,AI834,1,Listas!$A$2:$A$19)-1)</f>
        <v>0</v>
      </c>
      <c r="AO834" s="16" t="str">
        <f>IF(OR(AM834="",AM834="No existe"),"No",IF(AN834&gt;=VLOOKUP(AM834,Tabla!$C$5:$I$23,7,0),"Si","No"))</f>
        <v>No</v>
      </c>
      <c r="AP834" s="3">
        <f>IF(OR(AM834="",AM834="No existe"),0,IF(AN834=0,0,IF(AN834&gt;=VLOOKUP(AM834,Tabla!$C$5:$I$23,7,0),AN834-VLOOKUP(AM834,Tabla!$C$5:$I$23,7,0),0)+1))</f>
        <v>0</v>
      </c>
      <c r="AQ834" s="4">
        <f t="shared" si="109"/>
        <v>0</v>
      </c>
      <c r="AR834" s="4">
        <f t="shared" si="110"/>
        <v>0</v>
      </c>
      <c r="AS834" s="4">
        <f t="shared" si="111"/>
        <v>0</v>
      </c>
      <c r="AT834" s="4">
        <f t="shared" si="112"/>
        <v>0</v>
      </c>
      <c r="AU834" s="4">
        <f t="shared" si="113"/>
        <v>0</v>
      </c>
      <c r="AV834" s="4">
        <f t="shared" si="114"/>
        <v>0</v>
      </c>
      <c r="AW834" s="4"/>
      <c r="AX834" s="4"/>
      <c r="AY834" s="4">
        <f t="shared" si="115"/>
        <v>0</v>
      </c>
      <c r="AZ834" s="5">
        <v>37080</v>
      </c>
      <c r="BA834" s="6">
        <f t="shared" si="116"/>
        <v>0</v>
      </c>
      <c r="BB834" s="3">
        <f>IF(OR(AM834="",AM834="No existe"),0,IF(AP834&lt;=VLOOKUP(AM834,Tabla!$C$5:$I$23,2,0),1,2))</f>
        <v>0</v>
      </c>
    </row>
    <row r="835" spans="1:54" ht="15.75" hidden="1">
      <c r="A835" s="13">
        <f t="shared" si="117"/>
        <v>830</v>
      </c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6"/>
      <c r="AC835" s="26"/>
      <c r="AD835" s="26"/>
      <c r="AE835" s="25"/>
      <c r="AF835" s="25"/>
      <c r="AG835" s="25"/>
      <c r="AH835" s="26"/>
      <c r="AI835" s="26"/>
      <c r="AJ835" s="26"/>
      <c r="AK835" s="27"/>
      <c r="AL835" s="27"/>
      <c r="AM835" s="24" t="str">
        <f>IF(AG835="","",IFERROR(VLOOKUP($AG835,Listas!$C$1:$D$1000,2,0),"No existe"))</f>
        <v/>
      </c>
      <c r="AN835" s="3">
        <f>IF(OR(AH835="",AI835=""),0,NETWORKDAYS.INTL(AH835,AI835,1,Listas!$A$2:$A$19)-1)</f>
        <v>0</v>
      </c>
      <c r="AO835" s="16" t="str">
        <f>IF(OR(AM835="",AM835="No existe"),"No",IF(AN835&gt;=VLOOKUP(AM835,Tabla!$C$5:$I$23,7,0),"Si","No"))</f>
        <v>No</v>
      </c>
      <c r="AP835" s="3">
        <f>IF(OR(AM835="",AM835="No existe"),0,IF(AN835=0,0,IF(AN835&gt;=VLOOKUP(AM835,Tabla!$C$5:$I$23,7,0),AN835-VLOOKUP(AM835,Tabla!$C$5:$I$23,7,0),0)+1))</f>
        <v>0</v>
      </c>
      <c r="AQ835" s="4">
        <f t="shared" si="109"/>
        <v>0</v>
      </c>
      <c r="AR835" s="4">
        <f t="shared" si="110"/>
        <v>0</v>
      </c>
      <c r="AS835" s="4">
        <f t="shared" si="111"/>
        <v>0</v>
      </c>
      <c r="AT835" s="4">
        <f t="shared" si="112"/>
        <v>0</v>
      </c>
      <c r="AU835" s="4">
        <f t="shared" si="113"/>
        <v>0</v>
      </c>
      <c r="AV835" s="4">
        <f t="shared" si="114"/>
        <v>0</v>
      </c>
      <c r="AW835" s="4"/>
      <c r="AX835" s="4"/>
      <c r="AY835" s="4">
        <f t="shared" si="115"/>
        <v>0</v>
      </c>
      <c r="AZ835" s="5">
        <v>37080</v>
      </c>
      <c r="BA835" s="6">
        <f t="shared" si="116"/>
        <v>0</v>
      </c>
      <c r="BB835" s="3">
        <f>IF(OR(AM835="",AM835="No existe"),0,IF(AP835&lt;=VLOOKUP(AM835,Tabla!$C$5:$I$23,2,0),1,2))</f>
        <v>0</v>
      </c>
    </row>
    <row r="836" spans="1:54" ht="15.75" hidden="1">
      <c r="A836" s="13">
        <f t="shared" si="117"/>
        <v>831</v>
      </c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6"/>
      <c r="AC836" s="26"/>
      <c r="AD836" s="26"/>
      <c r="AE836" s="25"/>
      <c r="AF836" s="25"/>
      <c r="AG836" s="25"/>
      <c r="AH836" s="26"/>
      <c r="AI836" s="26"/>
      <c r="AJ836" s="26"/>
      <c r="AK836" s="27"/>
      <c r="AL836" s="27"/>
      <c r="AM836" s="24" t="str">
        <f>IF(AG836="","",IFERROR(VLOOKUP($AG836,Listas!$C$1:$D$1000,2,0),"No existe"))</f>
        <v/>
      </c>
      <c r="AN836" s="3">
        <f>IF(OR(AH836="",AI836=""),0,NETWORKDAYS.INTL(AH836,AI836,1,Listas!$A$2:$A$19)-1)</f>
        <v>0</v>
      </c>
      <c r="AO836" s="16" t="str">
        <f>IF(OR(AM836="",AM836="No existe"),"No",IF(AN836&gt;=VLOOKUP(AM836,Tabla!$C$5:$I$23,7,0),"Si","No"))</f>
        <v>No</v>
      </c>
      <c r="AP836" s="3">
        <f>IF(OR(AM836="",AM836="No existe"),0,IF(AN836=0,0,IF(AN836&gt;=VLOOKUP(AM836,Tabla!$C$5:$I$23,7,0),AN836-VLOOKUP(AM836,Tabla!$C$5:$I$23,7,0),0)+1))</f>
        <v>0</v>
      </c>
      <c r="AQ836" s="4">
        <f t="shared" si="109"/>
        <v>0</v>
      </c>
      <c r="AR836" s="4">
        <f t="shared" si="110"/>
        <v>0</v>
      </c>
      <c r="AS836" s="4">
        <f t="shared" si="111"/>
        <v>0</v>
      </c>
      <c r="AT836" s="4">
        <f t="shared" si="112"/>
        <v>0</v>
      </c>
      <c r="AU836" s="4">
        <f t="shared" si="113"/>
        <v>0</v>
      </c>
      <c r="AV836" s="4">
        <f t="shared" si="114"/>
        <v>0</v>
      </c>
      <c r="AW836" s="4"/>
      <c r="AX836" s="4"/>
      <c r="AY836" s="4">
        <f t="shared" si="115"/>
        <v>0</v>
      </c>
      <c r="AZ836" s="5">
        <v>37080</v>
      </c>
      <c r="BA836" s="6">
        <f t="shared" si="116"/>
        <v>0</v>
      </c>
      <c r="BB836" s="3">
        <f>IF(OR(AM836="",AM836="No existe"),0,IF(AP836&lt;=VLOOKUP(AM836,Tabla!$C$5:$I$23,2,0),1,2))</f>
        <v>0</v>
      </c>
    </row>
    <row r="837" spans="1:54" ht="15.75" hidden="1">
      <c r="A837" s="13">
        <f t="shared" si="117"/>
        <v>832</v>
      </c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6"/>
      <c r="AC837" s="26"/>
      <c r="AD837" s="26"/>
      <c r="AE837" s="25"/>
      <c r="AF837" s="25"/>
      <c r="AG837" s="25"/>
      <c r="AH837" s="26"/>
      <c r="AI837" s="26"/>
      <c r="AJ837" s="26"/>
      <c r="AK837" s="27"/>
      <c r="AL837" s="27"/>
      <c r="AM837" s="24" t="str">
        <f>IF(AG837="","",IFERROR(VLOOKUP($AG837,Listas!$C$1:$D$1000,2,0),"No existe"))</f>
        <v/>
      </c>
      <c r="AN837" s="3">
        <f>IF(OR(AH837="",AI837=""),0,NETWORKDAYS.INTL(AH837,AI837,1,Listas!$A$2:$A$19)-1)</f>
        <v>0</v>
      </c>
      <c r="AO837" s="16" t="str">
        <f>IF(OR(AM837="",AM837="No existe"),"No",IF(AN837&gt;=VLOOKUP(AM837,Tabla!$C$5:$I$23,7,0),"Si","No"))</f>
        <v>No</v>
      </c>
      <c r="AP837" s="3">
        <f>IF(OR(AM837="",AM837="No existe"),0,IF(AN837=0,0,IF(AN837&gt;=VLOOKUP(AM837,Tabla!$C$5:$I$23,7,0),AN837-VLOOKUP(AM837,Tabla!$C$5:$I$23,7,0),0)+1))</f>
        <v>0</v>
      </c>
      <c r="AQ837" s="4">
        <f t="shared" si="109"/>
        <v>0</v>
      </c>
      <c r="AR837" s="4">
        <f t="shared" si="110"/>
        <v>0</v>
      </c>
      <c r="AS837" s="4">
        <f t="shared" si="111"/>
        <v>0</v>
      </c>
      <c r="AT837" s="4">
        <f t="shared" si="112"/>
        <v>0</v>
      </c>
      <c r="AU837" s="4">
        <f t="shared" si="113"/>
        <v>0</v>
      </c>
      <c r="AV837" s="4">
        <f t="shared" si="114"/>
        <v>0</v>
      </c>
      <c r="AW837" s="4"/>
      <c r="AX837" s="4"/>
      <c r="AY837" s="4">
        <f t="shared" si="115"/>
        <v>0</v>
      </c>
      <c r="AZ837" s="5">
        <v>37080</v>
      </c>
      <c r="BA837" s="6">
        <f t="shared" si="116"/>
        <v>0</v>
      </c>
      <c r="BB837" s="3">
        <f>IF(OR(AM837="",AM837="No existe"),0,IF(AP837&lt;=VLOOKUP(AM837,Tabla!$C$5:$I$23,2,0),1,2))</f>
        <v>0</v>
      </c>
    </row>
    <row r="838" spans="1:54" ht="15.75" hidden="1">
      <c r="A838" s="13">
        <f t="shared" si="117"/>
        <v>833</v>
      </c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6"/>
      <c r="AC838" s="26"/>
      <c r="AD838" s="26"/>
      <c r="AE838" s="25"/>
      <c r="AF838" s="25"/>
      <c r="AG838" s="25"/>
      <c r="AH838" s="26"/>
      <c r="AI838" s="26"/>
      <c r="AJ838" s="26"/>
      <c r="AK838" s="27"/>
      <c r="AL838" s="27"/>
      <c r="AM838" s="24" t="str">
        <f>IF(AG838="","",IFERROR(VLOOKUP($AG838,Listas!$C$1:$D$1000,2,0),"No existe"))</f>
        <v/>
      </c>
      <c r="AN838" s="3">
        <f>IF(OR(AH838="",AI838=""),0,NETWORKDAYS.INTL(AH838,AI838,1,Listas!$A$2:$A$19)-1)</f>
        <v>0</v>
      </c>
      <c r="AO838" s="16" t="str">
        <f>IF(OR(AM838="",AM838="No existe"),"No",IF(AN838&gt;=VLOOKUP(AM838,Tabla!$C$5:$I$23,7,0),"Si","No"))</f>
        <v>No</v>
      </c>
      <c r="AP838" s="3">
        <f>IF(OR(AM838="",AM838="No existe"),0,IF(AN838=0,0,IF(AN838&gt;=VLOOKUP(AM838,Tabla!$C$5:$I$23,7,0),AN838-VLOOKUP(AM838,Tabla!$C$5:$I$23,7,0),0)+1))</f>
        <v>0</v>
      </c>
      <c r="AQ838" s="4">
        <f t="shared" si="109"/>
        <v>0</v>
      </c>
      <c r="AR838" s="4">
        <f t="shared" si="110"/>
        <v>0</v>
      </c>
      <c r="AS838" s="4">
        <f t="shared" si="111"/>
        <v>0</v>
      </c>
      <c r="AT838" s="4">
        <f t="shared" si="112"/>
        <v>0</v>
      </c>
      <c r="AU838" s="4">
        <f t="shared" si="113"/>
        <v>0</v>
      </c>
      <c r="AV838" s="4">
        <f t="shared" si="114"/>
        <v>0</v>
      </c>
      <c r="AW838" s="4"/>
      <c r="AX838" s="4"/>
      <c r="AY838" s="4">
        <f t="shared" si="115"/>
        <v>0</v>
      </c>
      <c r="AZ838" s="5">
        <v>37080</v>
      </c>
      <c r="BA838" s="6">
        <f t="shared" si="116"/>
        <v>0</v>
      </c>
      <c r="BB838" s="3">
        <f>IF(OR(AM838="",AM838="No existe"),0,IF(AP838&lt;=VLOOKUP(AM838,Tabla!$C$5:$I$23,2,0),1,2))</f>
        <v>0</v>
      </c>
    </row>
    <row r="839" spans="1:54" ht="15.75" hidden="1">
      <c r="A839" s="13">
        <f t="shared" si="117"/>
        <v>834</v>
      </c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6"/>
      <c r="AC839" s="26"/>
      <c r="AD839" s="26"/>
      <c r="AE839" s="25"/>
      <c r="AF839" s="25"/>
      <c r="AG839" s="25"/>
      <c r="AH839" s="26"/>
      <c r="AI839" s="26"/>
      <c r="AJ839" s="26"/>
      <c r="AK839" s="27"/>
      <c r="AL839" s="27"/>
      <c r="AM839" s="24" t="str">
        <f>IF(AG839="","",IFERROR(VLOOKUP($AG839,Listas!$C$1:$D$1000,2,0),"No existe"))</f>
        <v/>
      </c>
      <c r="AN839" s="3">
        <f>IF(OR(AH839="",AI839=""),0,NETWORKDAYS.INTL(AH839,AI839,1,Listas!$A$2:$A$19)-1)</f>
        <v>0</v>
      </c>
      <c r="AO839" s="16" t="str">
        <f>IF(OR(AM839="",AM839="No existe"),"No",IF(AN839&gt;=VLOOKUP(AM839,Tabla!$C$5:$I$23,7,0),"Si","No"))</f>
        <v>No</v>
      </c>
      <c r="AP839" s="3">
        <f>IF(OR(AM839="",AM839="No existe"),0,IF(AN839=0,0,IF(AN839&gt;=VLOOKUP(AM839,Tabla!$C$5:$I$23,7,0),AN839-VLOOKUP(AM839,Tabla!$C$5:$I$23,7,0),0)+1))</f>
        <v>0</v>
      </c>
      <c r="AQ839" s="4">
        <f t="shared" ref="AQ839:AQ902" si="118">IF(AND(AM839="Liquidación del credito",AP839&gt;=1,AP839&lt;2),0.2%,IF(AND(AM839="Liquidación del credito",AP839&gt;=2),0.5%,0))</f>
        <v>0</v>
      </c>
      <c r="AR839" s="4">
        <f t="shared" ref="AR839:AR902" si="119">IF(AND(AM839="Genérica",AP839&gt;=3,AP839&lt;7),2%,IF(AND(AM839="Genérica",AP839&gt;=7),5%,0))</f>
        <v>0</v>
      </c>
      <c r="AS839" s="4">
        <f t="shared" ref="AS839:AS902" si="120">IF(AND(AM839="Sentencia",AP839&gt;=2,AP839&lt;=5),3%,IF(AND(AM839="Sentencia",AP839&gt;=6),6%,0))</f>
        <v>0</v>
      </c>
      <c r="AT839" s="4">
        <f t="shared" ref="AT839:AT902" si="121">IF(OR(AK839="SI",AK839=""),0,IF(AND(AK839="NO",OR(AG839="EXCEPCIONES DE FONDO O MERITO",AG839="PRESENTACION DE RECURSO DE APELACION CONTRA SENTENCIA",AG839="CONTESTACION DE LA DEMANDA",AG839="PRESENTACION DE EXCEPCIONES PREVIAS"),$AK$4=1),20%,IF(AND(AK839="NO",OR(AG839="EXCEPCIONES DE FONDO O MERITO",AG839="PRESENTACION DE RECURSO DE APELACION CONTRA SENTENCIA",AG839="CONTESTACION DE LA DEMANDA",AG839="PRESENTACION DE EXCEPCIONES PREVIAS"),$AK$4&gt;1),30%,0)))</f>
        <v>0</v>
      </c>
      <c r="AU839" s="4">
        <f t="shared" ref="AU839:AU902" si="122">IF(OR(AK839="SI",AK839=""),0,IF(AND(AK839="NO",(IFERROR(SEARCH("AUDIENCIA",AG839,1),0))&gt;0,$AK$4=1),5%,IF(AND(AK839="NO",(IFERROR(SEARCH("AUDIENCIA",AG839,1),0))&gt;0,$AK$4&gt;1),10%,0)))</f>
        <v>0</v>
      </c>
      <c r="AV839" s="4">
        <f t="shared" ref="AV839:AV902" si="123">IF(OR(AK839="SI",AK839=""),0,IF(AND(AK839="NO",AG839="PRESENTACION DE LA DEMANDA DE RECONVENCION"),2%,0))</f>
        <v>0</v>
      </c>
      <c r="AW839" s="4"/>
      <c r="AX839" s="4"/>
      <c r="AY839" s="4">
        <f t="shared" ref="AY839:AY902" si="124">SUM(AQ839:AX839)</f>
        <v>0</v>
      </c>
      <c r="AZ839" s="5">
        <v>37080</v>
      </c>
      <c r="BA839" s="6">
        <f t="shared" ref="BA839:BA902" si="125">ROUND(AY839*AZ839,0)</f>
        <v>0</v>
      </c>
      <c r="BB839" s="3">
        <f>IF(OR(AM839="",AM839="No existe"),0,IF(AP839&lt;=VLOOKUP(AM839,Tabla!$C$5:$I$23,2,0),1,2))</f>
        <v>0</v>
      </c>
    </row>
    <row r="840" spans="1:54" ht="15.75" hidden="1">
      <c r="A840" s="13">
        <f t="shared" ref="A840:A903" si="126">+A839+1</f>
        <v>835</v>
      </c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6"/>
      <c r="AC840" s="26"/>
      <c r="AD840" s="26"/>
      <c r="AE840" s="25"/>
      <c r="AF840" s="25"/>
      <c r="AG840" s="25"/>
      <c r="AH840" s="26"/>
      <c r="AI840" s="26"/>
      <c r="AJ840" s="26"/>
      <c r="AK840" s="27"/>
      <c r="AL840" s="27"/>
      <c r="AM840" s="24" t="str">
        <f>IF(AG840="","",IFERROR(VLOOKUP($AG840,Listas!$C$1:$D$1000,2,0),"No existe"))</f>
        <v/>
      </c>
      <c r="AN840" s="3">
        <f>IF(OR(AH840="",AI840=""),0,NETWORKDAYS.INTL(AH840,AI840,1,Listas!$A$2:$A$19)-1)</f>
        <v>0</v>
      </c>
      <c r="AO840" s="16" t="str">
        <f>IF(OR(AM840="",AM840="No existe"),"No",IF(AN840&gt;=VLOOKUP(AM840,Tabla!$C$5:$I$23,7,0),"Si","No"))</f>
        <v>No</v>
      </c>
      <c r="AP840" s="3">
        <f>IF(OR(AM840="",AM840="No existe"),0,IF(AN840=0,0,IF(AN840&gt;=VLOOKUP(AM840,Tabla!$C$5:$I$23,7,0),AN840-VLOOKUP(AM840,Tabla!$C$5:$I$23,7,0),0)+1))</f>
        <v>0</v>
      </c>
      <c r="AQ840" s="4">
        <f t="shared" si="118"/>
        <v>0</v>
      </c>
      <c r="AR840" s="4">
        <f t="shared" si="119"/>
        <v>0</v>
      </c>
      <c r="AS840" s="4">
        <f t="shared" si="120"/>
        <v>0</v>
      </c>
      <c r="AT840" s="4">
        <f t="shared" si="121"/>
        <v>0</v>
      </c>
      <c r="AU840" s="4">
        <f t="shared" si="122"/>
        <v>0</v>
      </c>
      <c r="AV840" s="4">
        <f t="shared" si="123"/>
        <v>0</v>
      </c>
      <c r="AW840" s="4"/>
      <c r="AX840" s="4"/>
      <c r="AY840" s="4">
        <f t="shared" si="124"/>
        <v>0</v>
      </c>
      <c r="AZ840" s="5">
        <v>37080</v>
      </c>
      <c r="BA840" s="6">
        <f t="shared" si="125"/>
        <v>0</v>
      </c>
      <c r="BB840" s="3">
        <f>IF(OR(AM840="",AM840="No existe"),0,IF(AP840&lt;=VLOOKUP(AM840,Tabla!$C$5:$I$23,2,0),1,2))</f>
        <v>0</v>
      </c>
    </row>
    <row r="841" spans="1:54" ht="15.75" hidden="1">
      <c r="A841" s="13">
        <f t="shared" si="126"/>
        <v>836</v>
      </c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6"/>
      <c r="AC841" s="26"/>
      <c r="AD841" s="26"/>
      <c r="AE841" s="25"/>
      <c r="AF841" s="25"/>
      <c r="AG841" s="25"/>
      <c r="AH841" s="26"/>
      <c r="AI841" s="26"/>
      <c r="AJ841" s="26"/>
      <c r="AK841" s="27"/>
      <c r="AL841" s="27"/>
      <c r="AM841" s="24" t="str">
        <f>IF(AG841="","",IFERROR(VLOOKUP($AG841,Listas!$C$1:$D$1000,2,0),"No existe"))</f>
        <v/>
      </c>
      <c r="AN841" s="3">
        <f>IF(OR(AH841="",AI841=""),0,NETWORKDAYS.INTL(AH841,AI841,1,Listas!$A$2:$A$19)-1)</f>
        <v>0</v>
      </c>
      <c r="AO841" s="16" t="str">
        <f>IF(OR(AM841="",AM841="No existe"),"No",IF(AN841&gt;=VLOOKUP(AM841,Tabla!$C$5:$I$23,7,0),"Si","No"))</f>
        <v>No</v>
      </c>
      <c r="AP841" s="3">
        <f>IF(OR(AM841="",AM841="No existe"),0,IF(AN841=0,0,IF(AN841&gt;=VLOOKUP(AM841,Tabla!$C$5:$I$23,7,0),AN841-VLOOKUP(AM841,Tabla!$C$5:$I$23,7,0),0)+1))</f>
        <v>0</v>
      </c>
      <c r="AQ841" s="4">
        <f t="shared" si="118"/>
        <v>0</v>
      </c>
      <c r="AR841" s="4">
        <f t="shared" si="119"/>
        <v>0</v>
      </c>
      <c r="AS841" s="4">
        <f t="shared" si="120"/>
        <v>0</v>
      </c>
      <c r="AT841" s="4">
        <f t="shared" si="121"/>
        <v>0</v>
      </c>
      <c r="AU841" s="4">
        <f t="shared" si="122"/>
        <v>0</v>
      </c>
      <c r="AV841" s="4">
        <f t="shared" si="123"/>
        <v>0</v>
      </c>
      <c r="AW841" s="4"/>
      <c r="AX841" s="4"/>
      <c r="AY841" s="4">
        <f t="shared" si="124"/>
        <v>0</v>
      </c>
      <c r="AZ841" s="5">
        <v>37080</v>
      </c>
      <c r="BA841" s="6">
        <f t="shared" si="125"/>
        <v>0</v>
      </c>
      <c r="BB841" s="3">
        <f>IF(OR(AM841="",AM841="No existe"),0,IF(AP841&lt;=VLOOKUP(AM841,Tabla!$C$5:$I$23,2,0),1,2))</f>
        <v>0</v>
      </c>
    </row>
    <row r="842" spans="1:54" ht="15.75" hidden="1">
      <c r="A842" s="13">
        <f t="shared" si="126"/>
        <v>837</v>
      </c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6"/>
      <c r="AC842" s="26"/>
      <c r="AD842" s="26"/>
      <c r="AE842" s="25"/>
      <c r="AF842" s="25"/>
      <c r="AG842" s="25"/>
      <c r="AH842" s="26"/>
      <c r="AI842" s="26"/>
      <c r="AJ842" s="26"/>
      <c r="AK842" s="27"/>
      <c r="AL842" s="27"/>
      <c r="AM842" s="24" t="str">
        <f>IF(AG842="","",IFERROR(VLOOKUP($AG842,Listas!$C$1:$D$1000,2,0),"No existe"))</f>
        <v/>
      </c>
      <c r="AN842" s="3">
        <f>IF(OR(AH842="",AI842=""),0,NETWORKDAYS.INTL(AH842,AI842,1,Listas!$A$2:$A$19)-1)</f>
        <v>0</v>
      </c>
      <c r="AO842" s="16" t="str">
        <f>IF(OR(AM842="",AM842="No existe"),"No",IF(AN842&gt;=VLOOKUP(AM842,Tabla!$C$5:$I$23,7,0),"Si","No"))</f>
        <v>No</v>
      </c>
      <c r="AP842" s="3">
        <f>IF(OR(AM842="",AM842="No existe"),0,IF(AN842=0,0,IF(AN842&gt;=VLOOKUP(AM842,Tabla!$C$5:$I$23,7,0),AN842-VLOOKUP(AM842,Tabla!$C$5:$I$23,7,0),0)+1))</f>
        <v>0</v>
      </c>
      <c r="AQ842" s="4">
        <f t="shared" si="118"/>
        <v>0</v>
      </c>
      <c r="AR842" s="4">
        <f t="shared" si="119"/>
        <v>0</v>
      </c>
      <c r="AS842" s="4">
        <f t="shared" si="120"/>
        <v>0</v>
      </c>
      <c r="AT842" s="4">
        <f t="shared" si="121"/>
        <v>0</v>
      </c>
      <c r="AU842" s="4">
        <f t="shared" si="122"/>
        <v>0</v>
      </c>
      <c r="AV842" s="4">
        <f t="shared" si="123"/>
        <v>0</v>
      </c>
      <c r="AW842" s="4"/>
      <c r="AX842" s="4"/>
      <c r="AY842" s="4">
        <f t="shared" si="124"/>
        <v>0</v>
      </c>
      <c r="AZ842" s="5">
        <v>37080</v>
      </c>
      <c r="BA842" s="6">
        <f t="shared" si="125"/>
        <v>0</v>
      </c>
      <c r="BB842" s="3">
        <f>IF(OR(AM842="",AM842="No existe"),0,IF(AP842&lt;=VLOOKUP(AM842,Tabla!$C$5:$I$23,2,0),1,2))</f>
        <v>0</v>
      </c>
    </row>
    <row r="843" spans="1:54" ht="15.75" hidden="1">
      <c r="A843" s="13">
        <f t="shared" si="126"/>
        <v>838</v>
      </c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6"/>
      <c r="AC843" s="26"/>
      <c r="AD843" s="26"/>
      <c r="AE843" s="25"/>
      <c r="AF843" s="25"/>
      <c r="AG843" s="25"/>
      <c r="AH843" s="26"/>
      <c r="AI843" s="26"/>
      <c r="AJ843" s="26"/>
      <c r="AK843" s="27"/>
      <c r="AL843" s="27"/>
      <c r="AM843" s="24" t="str">
        <f>IF(AG843="","",IFERROR(VLOOKUP($AG843,Listas!$C$1:$D$1000,2,0),"No existe"))</f>
        <v/>
      </c>
      <c r="AN843" s="3">
        <f>IF(OR(AH843="",AI843=""),0,NETWORKDAYS.INTL(AH843,AI843,1,Listas!$A$2:$A$19)-1)</f>
        <v>0</v>
      </c>
      <c r="AO843" s="16" t="str">
        <f>IF(OR(AM843="",AM843="No existe"),"No",IF(AN843&gt;=VLOOKUP(AM843,Tabla!$C$5:$I$23,7,0),"Si","No"))</f>
        <v>No</v>
      </c>
      <c r="AP843" s="3">
        <f>IF(OR(AM843="",AM843="No existe"),0,IF(AN843=0,0,IF(AN843&gt;=VLOOKUP(AM843,Tabla!$C$5:$I$23,7,0),AN843-VLOOKUP(AM843,Tabla!$C$5:$I$23,7,0),0)+1))</f>
        <v>0</v>
      </c>
      <c r="AQ843" s="4">
        <f t="shared" si="118"/>
        <v>0</v>
      </c>
      <c r="AR843" s="4">
        <f t="shared" si="119"/>
        <v>0</v>
      </c>
      <c r="AS843" s="4">
        <f t="shared" si="120"/>
        <v>0</v>
      </c>
      <c r="AT843" s="4">
        <f t="shared" si="121"/>
        <v>0</v>
      </c>
      <c r="AU843" s="4">
        <f t="shared" si="122"/>
        <v>0</v>
      </c>
      <c r="AV843" s="4">
        <f t="shared" si="123"/>
        <v>0</v>
      </c>
      <c r="AW843" s="4"/>
      <c r="AX843" s="4"/>
      <c r="AY843" s="4">
        <f t="shared" si="124"/>
        <v>0</v>
      </c>
      <c r="AZ843" s="5">
        <v>37080</v>
      </c>
      <c r="BA843" s="6">
        <f t="shared" si="125"/>
        <v>0</v>
      </c>
      <c r="BB843" s="3">
        <f>IF(OR(AM843="",AM843="No existe"),0,IF(AP843&lt;=VLOOKUP(AM843,Tabla!$C$5:$I$23,2,0),1,2))</f>
        <v>0</v>
      </c>
    </row>
    <row r="844" spans="1:54" ht="15.75" hidden="1">
      <c r="A844" s="13">
        <f t="shared" si="126"/>
        <v>839</v>
      </c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6"/>
      <c r="AC844" s="26"/>
      <c r="AD844" s="26"/>
      <c r="AE844" s="25"/>
      <c r="AF844" s="25"/>
      <c r="AG844" s="25"/>
      <c r="AH844" s="26"/>
      <c r="AI844" s="26"/>
      <c r="AJ844" s="26"/>
      <c r="AK844" s="27"/>
      <c r="AL844" s="27"/>
      <c r="AM844" s="24" t="str">
        <f>IF(AG844="","",IFERROR(VLOOKUP($AG844,Listas!$C$1:$D$1000,2,0),"No existe"))</f>
        <v/>
      </c>
      <c r="AN844" s="3">
        <f>IF(OR(AH844="",AI844=""),0,NETWORKDAYS.INTL(AH844,AI844,1,Listas!$A$2:$A$19)-1)</f>
        <v>0</v>
      </c>
      <c r="AO844" s="16" t="str">
        <f>IF(OR(AM844="",AM844="No existe"),"No",IF(AN844&gt;=VLOOKUP(AM844,Tabla!$C$5:$I$23,7,0),"Si","No"))</f>
        <v>No</v>
      </c>
      <c r="AP844" s="3">
        <f>IF(OR(AM844="",AM844="No existe"),0,IF(AN844=0,0,IF(AN844&gt;=VLOOKUP(AM844,Tabla!$C$5:$I$23,7,0),AN844-VLOOKUP(AM844,Tabla!$C$5:$I$23,7,0),0)+1))</f>
        <v>0</v>
      </c>
      <c r="AQ844" s="4">
        <f t="shared" si="118"/>
        <v>0</v>
      </c>
      <c r="AR844" s="4">
        <f t="shared" si="119"/>
        <v>0</v>
      </c>
      <c r="AS844" s="4">
        <f t="shared" si="120"/>
        <v>0</v>
      </c>
      <c r="AT844" s="4">
        <f t="shared" si="121"/>
        <v>0</v>
      </c>
      <c r="AU844" s="4">
        <f t="shared" si="122"/>
        <v>0</v>
      </c>
      <c r="AV844" s="4">
        <f t="shared" si="123"/>
        <v>0</v>
      </c>
      <c r="AW844" s="4"/>
      <c r="AX844" s="4"/>
      <c r="AY844" s="4">
        <f t="shared" si="124"/>
        <v>0</v>
      </c>
      <c r="AZ844" s="5">
        <v>37080</v>
      </c>
      <c r="BA844" s="6">
        <f t="shared" si="125"/>
        <v>0</v>
      </c>
      <c r="BB844" s="3">
        <f>IF(OR(AM844="",AM844="No existe"),0,IF(AP844&lt;=VLOOKUP(AM844,Tabla!$C$5:$I$23,2,0),1,2))</f>
        <v>0</v>
      </c>
    </row>
    <row r="845" spans="1:54" ht="15.75" hidden="1">
      <c r="A845" s="13">
        <f t="shared" si="126"/>
        <v>840</v>
      </c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6"/>
      <c r="AC845" s="26"/>
      <c r="AD845" s="26"/>
      <c r="AE845" s="25"/>
      <c r="AF845" s="25"/>
      <c r="AG845" s="25"/>
      <c r="AH845" s="26"/>
      <c r="AI845" s="26"/>
      <c r="AJ845" s="26"/>
      <c r="AK845" s="27"/>
      <c r="AL845" s="27"/>
      <c r="AM845" s="24" t="str">
        <f>IF(AG845="","",IFERROR(VLOOKUP($AG845,Listas!$C$1:$D$1000,2,0),"No existe"))</f>
        <v/>
      </c>
      <c r="AN845" s="3">
        <f>IF(OR(AH845="",AI845=""),0,NETWORKDAYS.INTL(AH845,AI845,1,Listas!$A$2:$A$19)-1)</f>
        <v>0</v>
      </c>
      <c r="AO845" s="16" t="str">
        <f>IF(OR(AM845="",AM845="No existe"),"No",IF(AN845&gt;=VLOOKUP(AM845,Tabla!$C$5:$I$23,7,0),"Si","No"))</f>
        <v>No</v>
      </c>
      <c r="AP845" s="3">
        <f>IF(OR(AM845="",AM845="No existe"),0,IF(AN845=0,0,IF(AN845&gt;=VLOOKUP(AM845,Tabla!$C$5:$I$23,7,0),AN845-VLOOKUP(AM845,Tabla!$C$5:$I$23,7,0),0)+1))</f>
        <v>0</v>
      </c>
      <c r="AQ845" s="4">
        <f t="shared" si="118"/>
        <v>0</v>
      </c>
      <c r="AR845" s="4">
        <f t="shared" si="119"/>
        <v>0</v>
      </c>
      <c r="AS845" s="4">
        <f t="shared" si="120"/>
        <v>0</v>
      </c>
      <c r="AT845" s="4">
        <f t="shared" si="121"/>
        <v>0</v>
      </c>
      <c r="AU845" s="4">
        <f t="shared" si="122"/>
        <v>0</v>
      </c>
      <c r="AV845" s="4">
        <f t="shared" si="123"/>
        <v>0</v>
      </c>
      <c r="AW845" s="4"/>
      <c r="AX845" s="4"/>
      <c r="AY845" s="4">
        <f t="shared" si="124"/>
        <v>0</v>
      </c>
      <c r="AZ845" s="5">
        <v>37080</v>
      </c>
      <c r="BA845" s="6">
        <f t="shared" si="125"/>
        <v>0</v>
      </c>
      <c r="BB845" s="3">
        <f>IF(OR(AM845="",AM845="No existe"),0,IF(AP845&lt;=VLOOKUP(AM845,Tabla!$C$5:$I$23,2,0),1,2))</f>
        <v>0</v>
      </c>
    </row>
    <row r="846" spans="1:54" ht="15.75" hidden="1">
      <c r="A846" s="13">
        <f t="shared" si="126"/>
        <v>841</v>
      </c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6"/>
      <c r="AC846" s="26"/>
      <c r="AD846" s="26"/>
      <c r="AE846" s="25"/>
      <c r="AF846" s="25"/>
      <c r="AG846" s="25"/>
      <c r="AH846" s="26"/>
      <c r="AI846" s="26"/>
      <c r="AJ846" s="26"/>
      <c r="AK846" s="27"/>
      <c r="AL846" s="27"/>
      <c r="AM846" s="24" t="str">
        <f>IF(AG846="","",IFERROR(VLOOKUP($AG846,Listas!$C$1:$D$1000,2,0),"No existe"))</f>
        <v/>
      </c>
      <c r="AN846" s="3">
        <f>IF(OR(AH846="",AI846=""),0,NETWORKDAYS.INTL(AH846,AI846,1,Listas!$A$2:$A$19)-1)</f>
        <v>0</v>
      </c>
      <c r="AO846" s="16" t="str">
        <f>IF(OR(AM846="",AM846="No existe"),"No",IF(AN846&gt;=VLOOKUP(AM846,Tabla!$C$5:$I$23,7,0),"Si","No"))</f>
        <v>No</v>
      </c>
      <c r="AP846" s="3">
        <f>IF(OR(AM846="",AM846="No existe"),0,IF(AN846=0,0,IF(AN846&gt;=VLOOKUP(AM846,Tabla!$C$5:$I$23,7,0),AN846-VLOOKUP(AM846,Tabla!$C$5:$I$23,7,0),0)+1))</f>
        <v>0</v>
      </c>
      <c r="AQ846" s="4">
        <f t="shared" si="118"/>
        <v>0</v>
      </c>
      <c r="AR846" s="4">
        <f t="shared" si="119"/>
        <v>0</v>
      </c>
      <c r="AS846" s="4">
        <f t="shared" si="120"/>
        <v>0</v>
      </c>
      <c r="AT846" s="4">
        <f t="shared" si="121"/>
        <v>0</v>
      </c>
      <c r="AU846" s="4">
        <f t="shared" si="122"/>
        <v>0</v>
      </c>
      <c r="AV846" s="4">
        <f t="shared" si="123"/>
        <v>0</v>
      </c>
      <c r="AW846" s="4"/>
      <c r="AX846" s="4"/>
      <c r="AY846" s="4">
        <f t="shared" si="124"/>
        <v>0</v>
      </c>
      <c r="AZ846" s="5">
        <v>37080</v>
      </c>
      <c r="BA846" s="6">
        <f t="shared" si="125"/>
        <v>0</v>
      </c>
      <c r="BB846" s="3">
        <f>IF(OR(AM846="",AM846="No existe"),0,IF(AP846&lt;=VLOOKUP(AM846,Tabla!$C$5:$I$23,2,0),1,2))</f>
        <v>0</v>
      </c>
    </row>
    <row r="847" spans="1:54" ht="15.75" hidden="1">
      <c r="A847" s="13">
        <f t="shared" si="126"/>
        <v>842</v>
      </c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6"/>
      <c r="AC847" s="26"/>
      <c r="AD847" s="26"/>
      <c r="AE847" s="25"/>
      <c r="AF847" s="25"/>
      <c r="AG847" s="25"/>
      <c r="AH847" s="26"/>
      <c r="AI847" s="26"/>
      <c r="AJ847" s="26"/>
      <c r="AK847" s="27"/>
      <c r="AL847" s="27"/>
      <c r="AM847" s="24" t="str">
        <f>IF(AG847="","",IFERROR(VLOOKUP($AG847,Listas!$C$1:$D$1000,2,0),"No existe"))</f>
        <v/>
      </c>
      <c r="AN847" s="3">
        <f>IF(OR(AH847="",AI847=""),0,NETWORKDAYS.INTL(AH847,AI847,1,Listas!$A$2:$A$19)-1)</f>
        <v>0</v>
      </c>
      <c r="AO847" s="16" t="str">
        <f>IF(OR(AM847="",AM847="No existe"),"No",IF(AN847&gt;=VLOOKUP(AM847,Tabla!$C$5:$I$23,7,0),"Si","No"))</f>
        <v>No</v>
      </c>
      <c r="AP847" s="3">
        <f>IF(OR(AM847="",AM847="No existe"),0,IF(AN847=0,0,IF(AN847&gt;=VLOOKUP(AM847,Tabla!$C$5:$I$23,7,0),AN847-VLOOKUP(AM847,Tabla!$C$5:$I$23,7,0),0)+1))</f>
        <v>0</v>
      </c>
      <c r="AQ847" s="4">
        <f t="shared" si="118"/>
        <v>0</v>
      </c>
      <c r="AR847" s="4">
        <f t="shared" si="119"/>
        <v>0</v>
      </c>
      <c r="AS847" s="4">
        <f t="shared" si="120"/>
        <v>0</v>
      </c>
      <c r="AT847" s="4">
        <f t="shared" si="121"/>
        <v>0</v>
      </c>
      <c r="AU847" s="4">
        <f t="shared" si="122"/>
        <v>0</v>
      </c>
      <c r="AV847" s="4">
        <f t="shared" si="123"/>
        <v>0</v>
      </c>
      <c r="AW847" s="4"/>
      <c r="AX847" s="4"/>
      <c r="AY847" s="4">
        <f t="shared" si="124"/>
        <v>0</v>
      </c>
      <c r="AZ847" s="5">
        <v>37080</v>
      </c>
      <c r="BA847" s="6">
        <f t="shared" si="125"/>
        <v>0</v>
      </c>
      <c r="BB847" s="3">
        <f>IF(OR(AM847="",AM847="No existe"),0,IF(AP847&lt;=VLOOKUP(AM847,Tabla!$C$5:$I$23,2,0),1,2))</f>
        <v>0</v>
      </c>
    </row>
    <row r="848" spans="1:54" ht="15.75" hidden="1">
      <c r="A848" s="13">
        <f t="shared" si="126"/>
        <v>843</v>
      </c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6"/>
      <c r="AC848" s="26"/>
      <c r="AD848" s="26"/>
      <c r="AE848" s="25"/>
      <c r="AF848" s="25"/>
      <c r="AG848" s="25"/>
      <c r="AH848" s="26"/>
      <c r="AI848" s="26"/>
      <c r="AJ848" s="26"/>
      <c r="AK848" s="27"/>
      <c r="AL848" s="27"/>
      <c r="AM848" s="24" t="str">
        <f>IF(AG848="","",IFERROR(VLOOKUP($AG848,Listas!$C$1:$D$1000,2,0),"No existe"))</f>
        <v/>
      </c>
      <c r="AN848" s="3">
        <f>IF(OR(AH848="",AI848=""),0,NETWORKDAYS.INTL(AH848,AI848,1,Listas!$A$2:$A$19)-1)</f>
        <v>0</v>
      </c>
      <c r="AO848" s="16" t="str">
        <f>IF(OR(AM848="",AM848="No existe"),"No",IF(AN848&gt;=VLOOKUP(AM848,Tabla!$C$5:$I$23,7,0),"Si","No"))</f>
        <v>No</v>
      </c>
      <c r="AP848" s="3">
        <f>IF(OR(AM848="",AM848="No existe"),0,IF(AN848=0,0,IF(AN848&gt;=VLOOKUP(AM848,Tabla!$C$5:$I$23,7,0),AN848-VLOOKUP(AM848,Tabla!$C$5:$I$23,7,0),0)+1))</f>
        <v>0</v>
      </c>
      <c r="AQ848" s="4">
        <f t="shared" si="118"/>
        <v>0</v>
      </c>
      <c r="AR848" s="4">
        <f t="shared" si="119"/>
        <v>0</v>
      </c>
      <c r="AS848" s="4">
        <f t="shared" si="120"/>
        <v>0</v>
      </c>
      <c r="AT848" s="4">
        <f t="shared" si="121"/>
        <v>0</v>
      </c>
      <c r="AU848" s="4">
        <f t="shared" si="122"/>
        <v>0</v>
      </c>
      <c r="AV848" s="4">
        <f t="shared" si="123"/>
        <v>0</v>
      </c>
      <c r="AW848" s="4"/>
      <c r="AX848" s="4"/>
      <c r="AY848" s="4">
        <f t="shared" si="124"/>
        <v>0</v>
      </c>
      <c r="AZ848" s="5">
        <v>37080</v>
      </c>
      <c r="BA848" s="6">
        <f t="shared" si="125"/>
        <v>0</v>
      </c>
      <c r="BB848" s="3">
        <f>IF(OR(AM848="",AM848="No existe"),0,IF(AP848&lt;=VLOOKUP(AM848,Tabla!$C$5:$I$23,2,0),1,2))</f>
        <v>0</v>
      </c>
    </row>
    <row r="849" spans="1:54" ht="15.75" hidden="1">
      <c r="A849" s="13">
        <f t="shared" si="126"/>
        <v>844</v>
      </c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6"/>
      <c r="AC849" s="26"/>
      <c r="AD849" s="26"/>
      <c r="AE849" s="25"/>
      <c r="AF849" s="25"/>
      <c r="AG849" s="25"/>
      <c r="AH849" s="26"/>
      <c r="AI849" s="26"/>
      <c r="AJ849" s="26"/>
      <c r="AK849" s="27"/>
      <c r="AL849" s="27"/>
      <c r="AM849" s="24" t="str">
        <f>IF(AG849="","",IFERROR(VLOOKUP($AG849,Listas!$C$1:$D$1000,2,0),"No existe"))</f>
        <v/>
      </c>
      <c r="AN849" s="3">
        <f>IF(OR(AH849="",AI849=""),0,NETWORKDAYS.INTL(AH849,AI849,1,Listas!$A$2:$A$19)-1)</f>
        <v>0</v>
      </c>
      <c r="AO849" s="16" t="str">
        <f>IF(OR(AM849="",AM849="No existe"),"No",IF(AN849&gt;=VLOOKUP(AM849,Tabla!$C$5:$I$23,7,0),"Si","No"))</f>
        <v>No</v>
      </c>
      <c r="AP849" s="3">
        <f>IF(OR(AM849="",AM849="No existe"),0,IF(AN849=0,0,IF(AN849&gt;=VLOOKUP(AM849,Tabla!$C$5:$I$23,7,0),AN849-VLOOKUP(AM849,Tabla!$C$5:$I$23,7,0),0)+1))</f>
        <v>0</v>
      </c>
      <c r="AQ849" s="4">
        <f t="shared" si="118"/>
        <v>0</v>
      </c>
      <c r="AR849" s="4">
        <f t="shared" si="119"/>
        <v>0</v>
      </c>
      <c r="AS849" s="4">
        <f t="shared" si="120"/>
        <v>0</v>
      </c>
      <c r="AT849" s="4">
        <f t="shared" si="121"/>
        <v>0</v>
      </c>
      <c r="AU849" s="4">
        <f t="shared" si="122"/>
        <v>0</v>
      </c>
      <c r="AV849" s="4">
        <f t="shared" si="123"/>
        <v>0</v>
      </c>
      <c r="AW849" s="4"/>
      <c r="AX849" s="4"/>
      <c r="AY849" s="4">
        <f t="shared" si="124"/>
        <v>0</v>
      </c>
      <c r="AZ849" s="5">
        <v>37080</v>
      </c>
      <c r="BA849" s="6">
        <f t="shared" si="125"/>
        <v>0</v>
      </c>
      <c r="BB849" s="3">
        <f>IF(OR(AM849="",AM849="No existe"),0,IF(AP849&lt;=VLOOKUP(AM849,Tabla!$C$5:$I$23,2,0),1,2))</f>
        <v>0</v>
      </c>
    </row>
    <row r="850" spans="1:54" ht="15.75" hidden="1">
      <c r="A850" s="13">
        <f t="shared" si="126"/>
        <v>845</v>
      </c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6"/>
      <c r="AC850" s="26"/>
      <c r="AD850" s="26"/>
      <c r="AE850" s="25"/>
      <c r="AF850" s="25"/>
      <c r="AG850" s="25"/>
      <c r="AH850" s="26"/>
      <c r="AI850" s="26"/>
      <c r="AJ850" s="26"/>
      <c r="AK850" s="27"/>
      <c r="AL850" s="27"/>
      <c r="AM850" s="24" t="str">
        <f>IF(AG850="","",IFERROR(VLOOKUP($AG850,Listas!$C$1:$D$1000,2,0),"No existe"))</f>
        <v/>
      </c>
      <c r="AN850" s="3">
        <f>IF(OR(AH850="",AI850=""),0,NETWORKDAYS.INTL(AH850,AI850,1,Listas!$A$2:$A$19)-1)</f>
        <v>0</v>
      </c>
      <c r="AO850" s="16" t="str">
        <f>IF(OR(AM850="",AM850="No existe"),"No",IF(AN850&gt;=VLOOKUP(AM850,Tabla!$C$5:$I$23,7,0),"Si","No"))</f>
        <v>No</v>
      </c>
      <c r="AP850" s="3">
        <f>IF(OR(AM850="",AM850="No existe"),0,IF(AN850=0,0,IF(AN850&gt;=VLOOKUP(AM850,Tabla!$C$5:$I$23,7,0),AN850-VLOOKUP(AM850,Tabla!$C$5:$I$23,7,0),0)+1))</f>
        <v>0</v>
      </c>
      <c r="AQ850" s="4">
        <f t="shared" si="118"/>
        <v>0</v>
      </c>
      <c r="AR850" s="4">
        <f t="shared" si="119"/>
        <v>0</v>
      </c>
      <c r="AS850" s="4">
        <f t="shared" si="120"/>
        <v>0</v>
      </c>
      <c r="AT850" s="4">
        <f t="shared" si="121"/>
        <v>0</v>
      </c>
      <c r="AU850" s="4">
        <f t="shared" si="122"/>
        <v>0</v>
      </c>
      <c r="AV850" s="4">
        <f t="shared" si="123"/>
        <v>0</v>
      </c>
      <c r="AW850" s="4"/>
      <c r="AX850" s="4"/>
      <c r="AY850" s="4">
        <f t="shared" si="124"/>
        <v>0</v>
      </c>
      <c r="AZ850" s="5">
        <v>37080</v>
      </c>
      <c r="BA850" s="6">
        <f t="shared" si="125"/>
        <v>0</v>
      </c>
      <c r="BB850" s="3">
        <f>IF(OR(AM850="",AM850="No existe"),0,IF(AP850&lt;=VLOOKUP(AM850,Tabla!$C$5:$I$23,2,0),1,2))</f>
        <v>0</v>
      </c>
    </row>
    <row r="851" spans="1:54" ht="15.75" hidden="1">
      <c r="A851" s="13">
        <f t="shared" si="126"/>
        <v>846</v>
      </c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6"/>
      <c r="AC851" s="26"/>
      <c r="AD851" s="26"/>
      <c r="AE851" s="25"/>
      <c r="AF851" s="25"/>
      <c r="AG851" s="25"/>
      <c r="AH851" s="26"/>
      <c r="AI851" s="26"/>
      <c r="AJ851" s="26"/>
      <c r="AK851" s="27"/>
      <c r="AL851" s="27"/>
      <c r="AM851" s="24" t="str">
        <f>IF(AG851="","",IFERROR(VLOOKUP($AG851,Listas!$C$1:$D$1000,2,0),"No existe"))</f>
        <v/>
      </c>
      <c r="AN851" s="3">
        <f>IF(OR(AH851="",AI851=""),0,NETWORKDAYS.INTL(AH851,AI851,1,Listas!$A$2:$A$19)-1)</f>
        <v>0</v>
      </c>
      <c r="AO851" s="16" t="str">
        <f>IF(OR(AM851="",AM851="No existe"),"No",IF(AN851&gt;=VLOOKUP(AM851,Tabla!$C$5:$I$23,7,0),"Si","No"))</f>
        <v>No</v>
      </c>
      <c r="AP851" s="3">
        <f>IF(OR(AM851="",AM851="No existe"),0,IF(AN851=0,0,IF(AN851&gt;=VLOOKUP(AM851,Tabla!$C$5:$I$23,7,0),AN851-VLOOKUP(AM851,Tabla!$C$5:$I$23,7,0),0)+1))</f>
        <v>0</v>
      </c>
      <c r="AQ851" s="4">
        <f t="shared" si="118"/>
        <v>0</v>
      </c>
      <c r="AR851" s="4">
        <f t="shared" si="119"/>
        <v>0</v>
      </c>
      <c r="AS851" s="4">
        <f t="shared" si="120"/>
        <v>0</v>
      </c>
      <c r="AT851" s="4">
        <f t="shared" si="121"/>
        <v>0</v>
      </c>
      <c r="AU851" s="4">
        <f t="shared" si="122"/>
        <v>0</v>
      </c>
      <c r="AV851" s="4">
        <f t="shared" si="123"/>
        <v>0</v>
      </c>
      <c r="AW851" s="4"/>
      <c r="AX851" s="4"/>
      <c r="AY851" s="4">
        <f t="shared" si="124"/>
        <v>0</v>
      </c>
      <c r="AZ851" s="5">
        <v>37080</v>
      </c>
      <c r="BA851" s="6">
        <f t="shared" si="125"/>
        <v>0</v>
      </c>
      <c r="BB851" s="3">
        <f>IF(OR(AM851="",AM851="No existe"),0,IF(AP851&lt;=VLOOKUP(AM851,Tabla!$C$5:$I$23,2,0),1,2))</f>
        <v>0</v>
      </c>
    </row>
    <row r="852" spans="1:54" ht="15.75" hidden="1">
      <c r="A852" s="13">
        <f t="shared" si="126"/>
        <v>847</v>
      </c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6"/>
      <c r="AC852" s="26"/>
      <c r="AD852" s="26"/>
      <c r="AE852" s="25"/>
      <c r="AF852" s="25"/>
      <c r="AG852" s="25"/>
      <c r="AH852" s="26"/>
      <c r="AI852" s="26"/>
      <c r="AJ852" s="26"/>
      <c r="AK852" s="27"/>
      <c r="AL852" s="27"/>
      <c r="AM852" s="24" t="str">
        <f>IF(AG852="","",IFERROR(VLOOKUP($AG852,Listas!$C$1:$D$1000,2,0),"No existe"))</f>
        <v/>
      </c>
      <c r="AN852" s="3">
        <f>IF(OR(AH852="",AI852=""),0,NETWORKDAYS.INTL(AH852,AI852,1,Listas!$A$2:$A$19)-1)</f>
        <v>0</v>
      </c>
      <c r="AO852" s="16" t="str">
        <f>IF(OR(AM852="",AM852="No existe"),"No",IF(AN852&gt;=VLOOKUP(AM852,Tabla!$C$5:$I$23,7,0),"Si","No"))</f>
        <v>No</v>
      </c>
      <c r="AP852" s="3">
        <f>IF(OR(AM852="",AM852="No existe"),0,IF(AN852=0,0,IF(AN852&gt;=VLOOKUP(AM852,Tabla!$C$5:$I$23,7,0),AN852-VLOOKUP(AM852,Tabla!$C$5:$I$23,7,0),0)+1))</f>
        <v>0</v>
      </c>
      <c r="AQ852" s="4">
        <f t="shared" si="118"/>
        <v>0</v>
      </c>
      <c r="AR852" s="4">
        <f t="shared" si="119"/>
        <v>0</v>
      </c>
      <c r="AS852" s="4">
        <f t="shared" si="120"/>
        <v>0</v>
      </c>
      <c r="AT852" s="4">
        <f t="shared" si="121"/>
        <v>0</v>
      </c>
      <c r="AU852" s="4">
        <f t="shared" si="122"/>
        <v>0</v>
      </c>
      <c r="AV852" s="4">
        <f t="shared" si="123"/>
        <v>0</v>
      </c>
      <c r="AW852" s="4"/>
      <c r="AX852" s="4"/>
      <c r="AY852" s="4">
        <f t="shared" si="124"/>
        <v>0</v>
      </c>
      <c r="AZ852" s="5">
        <v>37080</v>
      </c>
      <c r="BA852" s="6">
        <f t="shared" si="125"/>
        <v>0</v>
      </c>
      <c r="BB852" s="3">
        <f>IF(OR(AM852="",AM852="No existe"),0,IF(AP852&lt;=VLOOKUP(AM852,Tabla!$C$5:$I$23,2,0),1,2))</f>
        <v>0</v>
      </c>
    </row>
    <row r="853" spans="1:54" ht="15.75" hidden="1">
      <c r="A853" s="13">
        <f t="shared" si="126"/>
        <v>848</v>
      </c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6"/>
      <c r="AC853" s="26"/>
      <c r="AD853" s="26"/>
      <c r="AE853" s="25"/>
      <c r="AF853" s="25"/>
      <c r="AG853" s="25"/>
      <c r="AH853" s="26"/>
      <c r="AI853" s="26"/>
      <c r="AJ853" s="26"/>
      <c r="AK853" s="27"/>
      <c r="AL853" s="27"/>
      <c r="AM853" s="24" t="str">
        <f>IF(AG853="","",IFERROR(VLOOKUP($AG853,Listas!$C$1:$D$1000,2,0),"No existe"))</f>
        <v/>
      </c>
      <c r="AN853" s="3">
        <f>IF(OR(AH853="",AI853=""),0,NETWORKDAYS.INTL(AH853,AI853,1,Listas!$A$2:$A$19)-1)</f>
        <v>0</v>
      </c>
      <c r="AO853" s="16" t="str">
        <f>IF(OR(AM853="",AM853="No existe"),"No",IF(AN853&gt;=VLOOKUP(AM853,Tabla!$C$5:$I$23,7,0),"Si","No"))</f>
        <v>No</v>
      </c>
      <c r="AP853" s="3">
        <f>IF(OR(AM853="",AM853="No existe"),0,IF(AN853=0,0,IF(AN853&gt;=VLOOKUP(AM853,Tabla!$C$5:$I$23,7,0),AN853-VLOOKUP(AM853,Tabla!$C$5:$I$23,7,0),0)+1))</f>
        <v>0</v>
      </c>
      <c r="AQ853" s="4">
        <f t="shared" si="118"/>
        <v>0</v>
      </c>
      <c r="AR853" s="4">
        <f t="shared" si="119"/>
        <v>0</v>
      </c>
      <c r="AS853" s="4">
        <f t="shared" si="120"/>
        <v>0</v>
      </c>
      <c r="AT853" s="4">
        <f t="shared" si="121"/>
        <v>0</v>
      </c>
      <c r="AU853" s="4">
        <f t="shared" si="122"/>
        <v>0</v>
      </c>
      <c r="AV853" s="4">
        <f t="shared" si="123"/>
        <v>0</v>
      </c>
      <c r="AW853" s="4"/>
      <c r="AX853" s="4"/>
      <c r="AY853" s="4">
        <f t="shared" si="124"/>
        <v>0</v>
      </c>
      <c r="AZ853" s="5">
        <v>37080</v>
      </c>
      <c r="BA853" s="6">
        <f t="shared" si="125"/>
        <v>0</v>
      </c>
      <c r="BB853" s="3">
        <f>IF(OR(AM853="",AM853="No existe"),0,IF(AP853&lt;=VLOOKUP(AM853,Tabla!$C$5:$I$23,2,0),1,2))</f>
        <v>0</v>
      </c>
    </row>
    <row r="854" spans="1:54" ht="15.75" hidden="1">
      <c r="A854" s="13">
        <f t="shared" si="126"/>
        <v>849</v>
      </c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6"/>
      <c r="AC854" s="26"/>
      <c r="AD854" s="26"/>
      <c r="AE854" s="25"/>
      <c r="AF854" s="25"/>
      <c r="AG854" s="25"/>
      <c r="AH854" s="26"/>
      <c r="AI854" s="26"/>
      <c r="AJ854" s="26"/>
      <c r="AK854" s="27"/>
      <c r="AL854" s="27"/>
      <c r="AM854" s="24" t="str">
        <f>IF(AG854="","",IFERROR(VLOOKUP($AG854,Listas!$C$1:$D$1000,2,0),"No existe"))</f>
        <v/>
      </c>
      <c r="AN854" s="3">
        <f>IF(OR(AH854="",AI854=""),0,NETWORKDAYS.INTL(AH854,AI854,1,Listas!$A$2:$A$19)-1)</f>
        <v>0</v>
      </c>
      <c r="AO854" s="16" t="str">
        <f>IF(OR(AM854="",AM854="No existe"),"No",IF(AN854&gt;=VLOOKUP(AM854,Tabla!$C$5:$I$23,7,0),"Si","No"))</f>
        <v>No</v>
      </c>
      <c r="AP854" s="3">
        <f>IF(OR(AM854="",AM854="No existe"),0,IF(AN854=0,0,IF(AN854&gt;=VLOOKUP(AM854,Tabla!$C$5:$I$23,7,0),AN854-VLOOKUP(AM854,Tabla!$C$5:$I$23,7,0),0)+1))</f>
        <v>0</v>
      </c>
      <c r="AQ854" s="4">
        <f t="shared" si="118"/>
        <v>0</v>
      </c>
      <c r="AR854" s="4">
        <f t="shared" si="119"/>
        <v>0</v>
      </c>
      <c r="AS854" s="4">
        <f t="shared" si="120"/>
        <v>0</v>
      </c>
      <c r="AT854" s="4">
        <f t="shared" si="121"/>
        <v>0</v>
      </c>
      <c r="AU854" s="4">
        <f t="shared" si="122"/>
        <v>0</v>
      </c>
      <c r="AV854" s="4">
        <f t="shared" si="123"/>
        <v>0</v>
      </c>
      <c r="AW854" s="4"/>
      <c r="AX854" s="4"/>
      <c r="AY854" s="4">
        <f t="shared" si="124"/>
        <v>0</v>
      </c>
      <c r="AZ854" s="5">
        <v>37080</v>
      </c>
      <c r="BA854" s="6">
        <f t="shared" si="125"/>
        <v>0</v>
      </c>
      <c r="BB854" s="3">
        <f>IF(OR(AM854="",AM854="No existe"),0,IF(AP854&lt;=VLOOKUP(AM854,Tabla!$C$5:$I$23,2,0),1,2))</f>
        <v>0</v>
      </c>
    </row>
    <row r="855" spans="1:54" ht="15.75" hidden="1">
      <c r="A855" s="13">
        <f t="shared" si="126"/>
        <v>850</v>
      </c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6"/>
      <c r="AC855" s="26"/>
      <c r="AD855" s="26"/>
      <c r="AE855" s="25"/>
      <c r="AF855" s="25"/>
      <c r="AG855" s="25"/>
      <c r="AH855" s="26"/>
      <c r="AI855" s="26"/>
      <c r="AJ855" s="26"/>
      <c r="AK855" s="27"/>
      <c r="AL855" s="27"/>
      <c r="AM855" s="24" t="str">
        <f>IF(AG855="","",IFERROR(VLOOKUP($AG855,Listas!$C$1:$D$1000,2,0),"No existe"))</f>
        <v/>
      </c>
      <c r="AN855" s="3">
        <f>IF(OR(AH855="",AI855=""),0,NETWORKDAYS.INTL(AH855,AI855,1,Listas!$A$2:$A$19)-1)</f>
        <v>0</v>
      </c>
      <c r="AO855" s="16" t="str">
        <f>IF(OR(AM855="",AM855="No existe"),"No",IF(AN855&gt;=VLOOKUP(AM855,Tabla!$C$5:$I$23,7,0),"Si","No"))</f>
        <v>No</v>
      </c>
      <c r="AP855" s="3">
        <f>IF(OR(AM855="",AM855="No existe"),0,IF(AN855=0,0,IF(AN855&gt;=VLOOKUP(AM855,Tabla!$C$5:$I$23,7,0),AN855-VLOOKUP(AM855,Tabla!$C$5:$I$23,7,0),0)+1))</f>
        <v>0</v>
      </c>
      <c r="AQ855" s="4">
        <f t="shared" si="118"/>
        <v>0</v>
      </c>
      <c r="AR855" s="4">
        <f t="shared" si="119"/>
        <v>0</v>
      </c>
      <c r="AS855" s="4">
        <f t="shared" si="120"/>
        <v>0</v>
      </c>
      <c r="AT855" s="4">
        <f t="shared" si="121"/>
        <v>0</v>
      </c>
      <c r="AU855" s="4">
        <f t="shared" si="122"/>
        <v>0</v>
      </c>
      <c r="AV855" s="4">
        <f t="shared" si="123"/>
        <v>0</v>
      </c>
      <c r="AW855" s="4"/>
      <c r="AX855" s="4"/>
      <c r="AY855" s="4">
        <f t="shared" si="124"/>
        <v>0</v>
      </c>
      <c r="AZ855" s="5">
        <v>37080</v>
      </c>
      <c r="BA855" s="6">
        <f t="shared" si="125"/>
        <v>0</v>
      </c>
      <c r="BB855" s="3">
        <f>IF(OR(AM855="",AM855="No existe"),0,IF(AP855&lt;=VLOOKUP(AM855,Tabla!$C$5:$I$23,2,0),1,2))</f>
        <v>0</v>
      </c>
    </row>
    <row r="856" spans="1:54" ht="15.75" hidden="1">
      <c r="A856" s="13">
        <f t="shared" si="126"/>
        <v>851</v>
      </c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6"/>
      <c r="AC856" s="26"/>
      <c r="AD856" s="26"/>
      <c r="AE856" s="25"/>
      <c r="AF856" s="25"/>
      <c r="AG856" s="25"/>
      <c r="AH856" s="26"/>
      <c r="AI856" s="26"/>
      <c r="AJ856" s="26"/>
      <c r="AK856" s="27"/>
      <c r="AL856" s="27"/>
      <c r="AM856" s="24" t="str">
        <f>IF(AG856="","",IFERROR(VLOOKUP($AG856,Listas!$C$1:$D$1000,2,0),"No existe"))</f>
        <v/>
      </c>
      <c r="AN856" s="3">
        <f>IF(OR(AH856="",AI856=""),0,NETWORKDAYS.INTL(AH856,AI856,1,Listas!$A$2:$A$19)-1)</f>
        <v>0</v>
      </c>
      <c r="AO856" s="16" t="str">
        <f>IF(OR(AM856="",AM856="No existe"),"No",IF(AN856&gt;=VLOOKUP(AM856,Tabla!$C$5:$I$23,7,0),"Si","No"))</f>
        <v>No</v>
      </c>
      <c r="AP856" s="3">
        <f>IF(OR(AM856="",AM856="No existe"),0,IF(AN856=0,0,IF(AN856&gt;=VLOOKUP(AM856,Tabla!$C$5:$I$23,7,0),AN856-VLOOKUP(AM856,Tabla!$C$5:$I$23,7,0),0)+1))</f>
        <v>0</v>
      </c>
      <c r="AQ856" s="4">
        <f t="shared" si="118"/>
        <v>0</v>
      </c>
      <c r="AR856" s="4">
        <f t="shared" si="119"/>
        <v>0</v>
      </c>
      <c r="AS856" s="4">
        <f t="shared" si="120"/>
        <v>0</v>
      </c>
      <c r="AT856" s="4">
        <f t="shared" si="121"/>
        <v>0</v>
      </c>
      <c r="AU856" s="4">
        <f t="shared" si="122"/>
        <v>0</v>
      </c>
      <c r="AV856" s="4">
        <f t="shared" si="123"/>
        <v>0</v>
      </c>
      <c r="AW856" s="4"/>
      <c r="AX856" s="4"/>
      <c r="AY856" s="4">
        <f t="shared" si="124"/>
        <v>0</v>
      </c>
      <c r="AZ856" s="5">
        <v>37080</v>
      </c>
      <c r="BA856" s="6">
        <f t="shared" si="125"/>
        <v>0</v>
      </c>
      <c r="BB856" s="3">
        <f>IF(OR(AM856="",AM856="No existe"),0,IF(AP856&lt;=VLOOKUP(AM856,Tabla!$C$5:$I$23,2,0),1,2))</f>
        <v>0</v>
      </c>
    </row>
    <row r="857" spans="1:54" ht="15.75" hidden="1">
      <c r="A857" s="13">
        <f t="shared" si="126"/>
        <v>852</v>
      </c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6"/>
      <c r="AC857" s="26"/>
      <c r="AD857" s="26"/>
      <c r="AE857" s="25"/>
      <c r="AF857" s="25"/>
      <c r="AG857" s="25"/>
      <c r="AH857" s="26"/>
      <c r="AI857" s="26"/>
      <c r="AJ857" s="26"/>
      <c r="AK857" s="27"/>
      <c r="AL857" s="27"/>
      <c r="AM857" s="24" t="str">
        <f>IF(AG857="","",IFERROR(VLOOKUP($AG857,Listas!$C$1:$D$1000,2,0),"No existe"))</f>
        <v/>
      </c>
      <c r="AN857" s="3">
        <f>IF(OR(AH857="",AI857=""),0,NETWORKDAYS.INTL(AH857,AI857,1,Listas!$A$2:$A$19)-1)</f>
        <v>0</v>
      </c>
      <c r="AO857" s="16" t="str">
        <f>IF(OR(AM857="",AM857="No existe"),"No",IF(AN857&gt;=VLOOKUP(AM857,Tabla!$C$5:$I$23,7,0),"Si","No"))</f>
        <v>No</v>
      </c>
      <c r="AP857" s="3">
        <f>IF(OR(AM857="",AM857="No existe"),0,IF(AN857=0,0,IF(AN857&gt;=VLOOKUP(AM857,Tabla!$C$5:$I$23,7,0),AN857-VLOOKUP(AM857,Tabla!$C$5:$I$23,7,0),0)+1))</f>
        <v>0</v>
      </c>
      <c r="AQ857" s="4">
        <f t="shared" si="118"/>
        <v>0</v>
      </c>
      <c r="AR857" s="4">
        <f t="shared" si="119"/>
        <v>0</v>
      </c>
      <c r="AS857" s="4">
        <f t="shared" si="120"/>
        <v>0</v>
      </c>
      <c r="AT857" s="4">
        <f t="shared" si="121"/>
        <v>0</v>
      </c>
      <c r="AU857" s="4">
        <f t="shared" si="122"/>
        <v>0</v>
      </c>
      <c r="AV857" s="4">
        <f t="shared" si="123"/>
        <v>0</v>
      </c>
      <c r="AW857" s="4"/>
      <c r="AX857" s="4"/>
      <c r="AY857" s="4">
        <f t="shared" si="124"/>
        <v>0</v>
      </c>
      <c r="AZ857" s="5">
        <v>37080</v>
      </c>
      <c r="BA857" s="6">
        <f t="shared" si="125"/>
        <v>0</v>
      </c>
      <c r="BB857" s="3">
        <f>IF(OR(AM857="",AM857="No existe"),0,IF(AP857&lt;=VLOOKUP(AM857,Tabla!$C$5:$I$23,2,0),1,2))</f>
        <v>0</v>
      </c>
    </row>
    <row r="858" spans="1:54" ht="15.75" hidden="1">
      <c r="A858" s="13">
        <f t="shared" si="126"/>
        <v>853</v>
      </c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6"/>
      <c r="AC858" s="26"/>
      <c r="AD858" s="26"/>
      <c r="AE858" s="25"/>
      <c r="AF858" s="25"/>
      <c r="AG858" s="25"/>
      <c r="AH858" s="26"/>
      <c r="AI858" s="26"/>
      <c r="AJ858" s="26"/>
      <c r="AK858" s="27"/>
      <c r="AL858" s="27"/>
      <c r="AM858" s="24" t="str">
        <f>IF(AG858="","",IFERROR(VLOOKUP($AG858,Listas!$C$1:$D$1000,2,0),"No existe"))</f>
        <v/>
      </c>
      <c r="AN858" s="3">
        <f>IF(OR(AH858="",AI858=""),0,NETWORKDAYS.INTL(AH858,AI858,1,Listas!$A$2:$A$19)-1)</f>
        <v>0</v>
      </c>
      <c r="AO858" s="16" t="str">
        <f>IF(OR(AM858="",AM858="No existe"),"No",IF(AN858&gt;=VLOOKUP(AM858,Tabla!$C$5:$I$23,7,0),"Si","No"))</f>
        <v>No</v>
      </c>
      <c r="AP858" s="3">
        <f>IF(OR(AM858="",AM858="No existe"),0,IF(AN858=0,0,IF(AN858&gt;=VLOOKUP(AM858,Tabla!$C$5:$I$23,7,0),AN858-VLOOKUP(AM858,Tabla!$C$5:$I$23,7,0),0)+1))</f>
        <v>0</v>
      </c>
      <c r="AQ858" s="4">
        <f t="shared" si="118"/>
        <v>0</v>
      </c>
      <c r="AR858" s="4">
        <f t="shared" si="119"/>
        <v>0</v>
      </c>
      <c r="AS858" s="4">
        <f t="shared" si="120"/>
        <v>0</v>
      </c>
      <c r="AT858" s="4">
        <f t="shared" si="121"/>
        <v>0</v>
      </c>
      <c r="AU858" s="4">
        <f t="shared" si="122"/>
        <v>0</v>
      </c>
      <c r="AV858" s="4">
        <f t="shared" si="123"/>
        <v>0</v>
      </c>
      <c r="AW858" s="4"/>
      <c r="AX858" s="4"/>
      <c r="AY858" s="4">
        <f t="shared" si="124"/>
        <v>0</v>
      </c>
      <c r="AZ858" s="5">
        <v>37080</v>
      </c>
      <c r="BA858" s="6">
        <f t="shared" si="125"/>
        <v>0</v>
      </c>
      <c r="BB858" s="3">
        <f>IF(OR(AM858="",AM858="No existe"),0,IF(AP858&lt;=VLOOKUP(AM858,Tabla!$C$5:$I$23,2,0),1,2))</f>
        <v>0</v>
      </c>
    </row>
    <row r="859" spans="1:54" ht="15.75" hidden="1">
      <c r="A859" s="13">
        <f t="shared" si="126"/>
        <v>854</v>
      </c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6"/>
      <c r="AC859" s="26"/>
      <c r="AD859" s="26"/>
      <c r="AE859" s="25"/>
      <c r="AF859" s="25"/>
      <c r="AG859" s="25"/>
      <c r="AH859" s="26"/>
      <c r="AI859" s="26"/>
      <c r="AJ859" s="26"/>
      <c r="AK859" s="27"/>
      <c r="AL859" s="27"/>
      <c r="AM859" s="24" t="str">
        <f>IF(AG859="","",IFERROR(VLOOKUP($AG859,Listas!$C$1:$D$1000,2,0),"No existe"))</f>
        <v/>
      </c>
      <c r="AN859" s="3">
        <f>IF(OR(AH859="",AI859=""),0,NETWORKDAYS.INTL(AH859,AI859,1,Listas!$A$2:$A$19)-1)</f>
        <v>0</v>
      </c>
      <c r="AO859" s="16" t="str">
        <f>IF(OR(AM859="",AM859="No existe"),"No",IF(AN859&gt;=VLOOKUP(AM859,Tabla!$C$5:$I$23,7,0),"Si","No"))</f>
        <v>No</v>
      </c>
      <c r="AP859" s="3">
        <f>IF(OR(AM859="",AM859="No existe"),0,IF(AN859=0,0,IF(AN859&gt;=VLOOKUP(AM859,Tabla!$C$5:$I$23,7,0),AN859-VLOOKUP(AM859,Tabla!$C$5:$I$23,7,0),0)+1))</f>
        <v>0</v>
      </c>
      <c r="AQ859" s="4">
        <f t="shared" si="118"/>
        <v>0</v>
      </c>
      <c r="AR859" s="4">
        <f t="shared" si="119"/>
        <v>0</v>
      </c>
      <c r="AS859" s="4">
        <f t="shared" si="120"/>
        <v>0</v>
      </c>
      <c r="AT859" s="4">
        <f t="shared" si="121"/>
        <v>0</v>
      </c>
      <c r="AU859" s="4">
        <f t="shared" si="122"/>
        <v>0</v>
      </c>
      <c r="AV859" s="4">
        <f t="shared" si="123"/>
        <v>0</v>
      </c>
      <c r="AW859" s="4"/>
      <c r="AX859" s="4"/>
      <c r="AY859" s="4">
        <f t="shared" si="124"/>
        <v>0</v>
      </c>
      <c r="AZ859" s="5">
        <v>37080</v>
      </c>
      <c r="BA859" s="6">
        <f t="shared" si="125"/>
        <v>0</v>
      </c>
      <c r="BB859" s="3">
        <f>IF(OR(AM859="",AM859="No existe"),0,IF(AP859&lt;=VLOOKUP(AM859,Tabla!$C$5:$I$23,2,0),1,2))</f>
        <v>0</v>
      </c>
    </row>
    <row r="860" spans="1:54" ht="15.75" hidden="1">
      <c r="A860" s="13">
        <f t="shared" si="126"/>
        <v>855</v>
      </c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6"/>
      <c r="AC860" s="26"/>
      <c r="AD860" s="26"/>
      <c r="AE860" s="25"/>
      <c r="AF860" s="25"/>
      <c r="AG860" s="25"/>
      <c r="AH860" s="26"/>
      <c r="AI860" s="26"/>
      <c r="AJ860" s="26"/>
      <c r="AK860" s="27"/>
      <c r="AL860" s="27"/>
      <c r="AM860" s="24" t="str">
        <f>IF(AG860="","",IFERROR(VLOOKUP($AG860,Listas!$C$1:$D$1000,2,0),"No existe"))</f>
        <v/>
      </c>
      <c r="AN860" s="3">
        <f>IF(OR(AH860="",AI860=""),0,NETWORKDAYS.INTL(AH860,AI860,1,Listas!$A$2:$A$19)-1)</f>
        <v>0</v>
      </c>
      <c r="AO860" s="16" t="str">
        <f>IF(OR(AM860="",AM860="No existe"),"No",IF(AN860&gt;=VLOOKUP(AM860,Tabla!$C$5:$I$23,7,0),"Si","No"))</f>
        <v>No</v>
      </c>
      <c r="AP860" s="3">
        <f>IF(OR(AM860="",AM860="No existe"),0,IF(AN860=0,0,IF(AN860&gt;=VLOOKUP(AM860,Tabla!$C$5:$I$23,7,0),AN860-VLOOKUP(AM860,Tabla!$C$5:$I$23,7,0),0)+1))</f>
        <v>0</v>
      </c>
      <c r="AQ860" s="4">
        <f t="shared" si="118"/>
        <v>0</v>
      </c>
      <c r="AR860" s="4">
        <f t="shared" si="119"/>
        <v>0</v>
      </c>
      <c r="AS860" s="4">
        <f t="shared" si="120"/>
        <v>0</v>
      </c>
      <c r="AT860" s="4">
        <f t="shared" si="121"/>
        <v>0</v>
      </c>
      <c r="AU860" s="4">
        <f t="shared" si="122"/>
        <v>0</v>
      </c>
      <c r="AV860" s="4">
        <f t="shared" si="123"/>
        <v>0</v>
      </c>
      <c r="AW860" s="4"/>
      <c r="AX860" s="4"/>
      <c r="AY860" s="4">
        <f t="shared" si="124"/>
        <v>0</v>
      </c>
      <c r="AZ860" s="5">
        <v>37080</v>
      </c>
      <c r="BA860" s="6">
        <f t="shared" si="125"/>
        <v>0</v>
      </c>
      <c r="BB860" s="3">
        <f>IF(OR(AM860="",AM860="No existe"),0,IF(AP860&lt;=VLOOKUP(AM860,Tabla!$C$5:$I$23,2,0),1,2))</f>
        <v>0</v>
      </c>
    </row>
    <row r="861" spans="1:54" ht="15.75" hidden="1">
      <c r="A861" s="13">
        <f t="shared" si="126"/>
        <v>856</v>
      </c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6"/>
      <c r="AC861" s="26"/>
      <c r="AD861" s="26"/>
      <c r="AE861" s="25"/>
      <c r="AF861" s="25"/>
      <c r="AG861" s="25"/>
      <c r="AH861" s="26"/>
      <c r="AI861" s="26"/>
      <c r="AJ861" s="26"/>
      <c r="AK861" s="27"/>
      <c r="AL861" s="27"/>
      <c r="AM861" s="24" t="str">
        <f>IF(AG861="","",IFERROR(VLOOKUP($AG861,Listas!$C$1:$D$1000,2,0),"No existe"))</f>
        <v/>
      </c>
      <c r="AN861" s="3">
        <f>IF(OR(AH861="",AI861=""),0,NETWORKDAYS.INTL(AH861,AI861,1,Listas!$A$2:$A$19)-1)</f>
        <v>0</v>
      </c>
      <c r="AO861" s="16" t="str">
        <f>IF(OR(AM861="",AM861="No existe"),"No",IF(AN861&gt;=VLOOKUP(AM861,Tabla!$C$5:$I$23,7,0),"Si","No"))</f>
        <v>No</v>
      </c>
      <c r="AP861" s="3">
        <f>IF(OR(AM861="",AM861="No existe"),0,IF(AN861=0,0,IF(AN861&gt;=VLOOKUP(AM861,Tabla!$C$5:$I$23,7,0),AN861-VLOOKUP(AM861,Tabla!$C$5:$I$23,7,0),0)+1))</f>
        <v>0</v>
      </c>
      <c r="AQ861" s="4">
        <f t="shared" si="118"/>
        <v>0</v>
      </c>
      <c r="AR861" s="4">
        <f t="shared" si="119"/>
        <v>0</v>
      </c>
      <c r="AS861" s="4">
        <f t="shared" si="120"/>
        <v>0</v>
      </c>
      <c r="AT861" s="4">
        <f t="shared" si="121"/>
        <v>0</v>
      </c>
      <c r="AU861" s="4">
        <f t="shared" si="122"/>
        <v>0</v>
      </c>
      <c r="AV861" s="4">
        <f t="shared" si="123"/>
        <v>0</v>
      </c>
      <c r="AW861" s="4"/>
      <c r="AX861" s="4"/>
      <c r="AY861" s="4">
        <f t="shared" si="124"/>
        <v>0</v>
      </c>
      <c r="AZ861" s="5">
        <v>37080</v>
      </c>
      <c r="BA861" s="6">
        <f t="shared" si="125"/>
        <v>0</v>
      </c>
      <c r="BB861" s="3">
        <f>IF(OR(AM861="",AM861="No existe"),0,IF(AP861&lt;=VLOOKUP(AM861,Tabla!$C$5:$I$23,2,0),1,2))</f>
        <v>0</v>
      </c>
    </row>
    <row r="862" spans="1:54" ht="15.75" hidden="1">
      <c r="A862" s="13">
        <f t="shared" si="126"/>
        <v>857</v>
      </c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6"/>
      <c r="AC862" s="26"/>
      <c r="AD862" s="26"/>
      <c r="AE862" s="25"/>
      <c r="AF862" s="25"/>
      <c r="AG862" s="25"/>
      <c r="AH862" s="26"/>
      <c r="AI862" s="26"/>
      <c r="AJ862" s="26"/>
      <c r="AK862" s="27"/>
      <c r="AL862" s="27"/>
      <c r="AM862" s="24" t="str">
        <f>IF(AG862="","",IFERROR(VLOOKUP($AG862,Listas!$C$1:$D$1000,2,0),"No existe"))</f>
        <v/>
      </c>
      <c r="AN862" s="3">
        <f>IF(OR(AH862="",AI862=""),0,NETWORKDAYS.INTL(AH862,AI862,1,Listas!$A$2:$A$19)-1)</f>
        <v>0</v>
      </c>
      <c r="AO862" s="16" t="str">
        <f>IF(OR(AM862="",AM862="No existe"),"No",IF(AN862&gt;=VLOOKUP(AM862,Tabla!$C$5:$I$23,7,0),"Si","No"))</f>
        <v>No</v>
      </c>
      <c r="AP862" s="3">
        <f>IF(OR(AM862="",AM862="No existe"),0,IF(AN862=0,0,IF(AN862&gt;=VLOOKUP(AM862,Tabla!$C$5:$I$23,7,0),AN862-VLOOKUP(AM862,Tabla!$C$5:$I$23,7,0),0)+1))</f>
        <v>0</v>
      </c>
      <c r="AQ862" s="4">
        <f t="shared" si="118"/>
        <v>0</v>
      </c>
      <c r="AR862" s="4">
        <f t="shared" si="119"/>
        <v>0</v>
      </c>
      <c r="AS862" s="4">
        <f t="shared" si="120"/>
        <v>0</v>
      </c>
      <c r="AT862" s="4">
        <f t="shared" si="121"/>
        <v>0</v>
      </c>
      <c r="AU862" s="4">
        <f t="shared" si="122"/>
        <v>0</v>
      </c>
      <c r="AV862" s="4">
        <f t="shared" si="123"/>
        <v>0</v>
      </c>
      <c r="AW862" s="4"/>
      <c r="AX862" s="4"/>
      <c r="AY862" s="4">
        <f t="shared" si="124"/>
        <v>0</v>
      </c>
      <c r="AZ862" s="5">
        <v>37080</v>
      </c>
      <c r="BA862" s="6">
        <f t="shared" si="125"/>
        <v>0</v>
      </c>
      <c r="BB862" s="3">
        <f>IF(OR(AM862="",AM862="No existe"),0,IF(AP862&lt;=VLOOKUP(AM862,Tabla!$C$5:$I$23,2,0),1,2))</f>
        <v>0</v>
      </c>
    </row>
    <row r="863" spans="1:54" ht="15.75" hidden="1">
      <c r="A863" s="13">
        <f t="shared" si="126"/>
        <v>858</v>
      </c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6"/>
      <c r="AC863" s="26"/>
      <c r="AD863" s="26"/>
      <c r="AE863" s="25"/>
      <c r="AF863" s="25"/>
      <c r="AG863" s="25"/>
      <c r="AH863" s="26"/>
      <c r="AI863" s="26"/>
      <c r="AJ863" s="26"/>
      <c r="AK863" s="27"/>
      <c r="AL863" s="27"/>
      <c r="AM863" s="24" t="str">
        <f>IF(AG863="","",IFERROR(VLOOKUP($AG863,Listas!$C$1:$D$1000,2,0),"No existe"))</f>
        <v/>
      </c>
      <c r="AN863" s="3">
        <f>IF(OR(AH863="",AI863=""),0,NETWORKDAYS.INTL(AH863,AI863,1,Listas!$A$2:$A$19)-1)</f>
        <v>0</v>
      </c>
      <c r="AO863" s="16" t="str">
        <f>IF(OR(AM863="",AM863="No existe"),"No",IF(AN863&gt;=VLOOKUP(AM863,Tabla!$C$5:$I$23,7,0),"Si","No"))</f>
        <v>No</v>
      </c>
      <c r="AP863" s="3">
        <f>IF(OR(AM863="",AM863="No existe"),0,IF(AN863=0,0,IF(AN863&gt;=VLOOKUP(AM863,Tabla!$C$5:$I$23,7,0),AN863-VLOOKUP(AM863,Tabla!$C$5:$I$23,7,0),0)+1))</f>
        <v>0</v>
      </c>
      <c r="AQ863" s="4">
        <f t="shared" si="118"/>
        <v>0</v>
      </c>
      <c r="AR863" s="4">
        <f t="shared" si="119"/>
        <v>0</v>
      </c>
      <c r="AS863" s="4">
        <f t="shared" si="120"/>
        <v>0</v>
      </c>
      <c r="AT863" s="4">
        <f t="shared" si="121"/>
        <v>0</v>
      </c>
      <c r="AU863" s="4">
        <f t="shared" si="122"/>
        <v>0</v>
      </c>
      <c r="AV863" s="4">
        <f t="shared" si="123"/>
        <v>0</v>
      </c>
      <c r="AW863" s="4"/>
      <c r="AX863" s="4"/>
      <c r="AY863" s="4">
        <f t="shared" si="124"/>
        <v>0</v>
      </c>
      <c r="AZ863" s="5">
        <v>37080</v>
      </c>
      <c r="BA863" s="6">
        <f t="shared" si="125"/>
        <v>0</v>
      </c>
      <c r="BB863" s="3">
        <f>IF(OR(AM863="",AM863="No existe"),0,IF(AP863&lt;=VLOOKUP(AM863,Tabla!$C$5:$I$23,2,0),1,2))</f>
        <v>0</v>
      </c>
    </row>
    <row r="864" spans="1:54" ht="15.75" hidden="1">
      <c r="A864" s="13">
        <f t="shared" si="126"/>
        <v>859</v>
      </c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6"/>
      <c r="AC864" s="26"/>
      <c r="AD864" s="26"/>
      <c r="AE864" s="25"/>
      <c r="AF864" s="25"/>
      <c r="AG864" s="25"/>
      <c r="AH864" s="26"/>
      <c r="AI864" s="26"/>
      <c r="AJ864" s="26"/>
      <c r="AK864" s="27"/>
      <c r="AL864" s="27"/>
      <c r="AM864" s="24" t="str">
        <f>IF(AG864="","",IFERROR(VLOOKUP($AG864,Listas!$C$1:$D$1000,2,0),"No existe"))</f>
        <v/>
      </c>
      <c r="AN864" s="3">
        <f>IF(OR(AH864="",AI864=""),0,NETWORKDAYS.INTL(AH864,AI864,1,Listas!$A$2:$A$19)-1)</f>
        <v>0</v>
      </c>
      <c r="AO864" s="16" t="str">
        <f>IF(OR(AM864="",AM864="No existe"),"No",IF(AN864&gt;=VLOOKUP(AM864,Tabla!$C$5:$I$23,7,0),"Si","No"))</f>
        <v>No</v>
      </c>
      <c r="AP864" s="3">
        <f>IF(OR(AM864="",AM864="No existe"),0,IF(AN864=0,0,IF(AN864&gt;=VLOOKUP(AM864,Tabla!$C$5:$I$23,7,0),AN864-VLOOKUP(AM864,Tabla!$C$5:$I$23,7,0),0)+1))</f>
        <v>0</v>
      </c>
      <c r="AQ864" s="4">
        <f t="shared" si="118"/>
        <v>0</v>
      </c>
      <c r="AR864" s="4">
        <f t="shared" si="119"/>
        <v>0</v>
      </c>
      <c r="AS864" s="4">
        <f t="shared" si="120"/>
        <v>0</v>
      </c>
      <c r="AT864" s="4">
        <f t="shared" si="121"/>
        <v>0</v>
      </c>
      <c r="AU864" s="4">
        <f t="shared" si="122"/>
        <v>0</v>
      </c>
      <c r="AV864" s="4">
        <f t="shared" si="123"/>
        <v>0</v>
      </c>
      <c r="AW864" s="4"/>
      <c r="AX864" s="4"/>
      <c r="AY864" s="4">
        <f t="shared" si="124"/>
        <v>0</v>
      </c>
      <c r="AZ864" s="5">
        <v>37080</v>
      </c>
      <c r="BA864" s="6">
        <f t="shared" si="125"/>
        <v>0</v>
      </c>
      <c r="BB864" s="3">
        <f>IF(OR(AM864="",AM864="No existe"),0,IF(AP864&lt;=VLOOKUP(AM864,Tabla!$C$5:$I$23,2,0),1,2))</f>
        <v>0</v>
      </c>
    </row>
    <row r="865" spans="1:54" ht="15.75" hidden="1">
      <c r="A865" s="13">
        <f t="shared" si="126"/>
        <v>860</v>
      </c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6"/>
      <c r="AC865" s="26"/>
      <c r="AD865" s="26"/>
      <c r="AE865" s="25"/>
      <c r="AF865" s="25"/>
      <c r="AG865" s="25"/>
      <c r="AH865" s="26"/>
      <c r="AI865" s="26"/>
      <c r="AJ865" s="26"/>
      <c r="AK865" s="27"/>
      <c r="AL865" s="27"/>
      <c r="AM865" s="24" t="str">
        <f>IF(AG865="","",IFERROR(VLOOKUP($AG865,Listas!$C$1:$D$1000,2,0),"No existe"))</f>
        <v/>
      </c>
      <c r="AN865" s="3">
        <f>IF(OR(AH865="",AI865=""),0,NETWORKDAYS.INTL(AH865,AI865,1,Listas!$A$2:$A$19)-1)</f>
        <v>0</v>
      </c>
      <c r="AO865" s="16" t="str">
        <f>IF(OR(AM865="",AM865="No existe"),"No",IF(AN865&gt;=VLOOKUP(AM865,Tabla!$C$5:$I$23,7,0),"Si","No"))</f>
        <v>No</v>
      </c>
      <c r="AP865" s="3">
        <f>IF(OR(AM865="",AM865="No existe"),0,IF(AN865=0,0,IF(AN865&gt;=VLOOKUP(AM865,Tabla!$C$5:$I$23,7,0),AN865-VLOOKUP(AM865,Tabla!$C$5:$I$23,7,0),0)+1))</f>
        <v>0</v>
      </c>
      <c r="AQ865" s="4">
        <f t="shared" si="118"/>
        <v>0</v>
      </c>
      <c r="AR865" s="4">
        <f t="shared" si="119"/>
        <v>0</v>
      </c>
      <c r="AS865" s="4">
        <f t="shared" si="120"/>
        <v>0</v>
      </c>
      <c r="AT865" s="4">
        <f t="shared" si="121"/>
        <v>0</v>
      </c>
      <c r="AU865" s="4">
        <f t="shared" si="122"/>
        <v>0</v>
      </c>
      <c r="AV865" s="4">
        <f t="shared" si="123"/>
        <v>0</v>
      </c>
      <c r="AW865" s="4"/>
      <c r="AX865" s="4"/>
      <c r="AY865" s="4">
        <f t="shared" si="124"/>
        <v>0</v>
      </c>
      <c r="AZ865" s="5">
        <v>37080</v>
      </c>
      <c r="BA865" s="6">
        <f t="shared" si="125"/>
        <v>0</v>
      </c>
      <c r="BB865" s="3">
        <f>IF(OR(AM865="",AM865="No existe"),0,IF(AP865&lt;=VLOOKUP(AM865,Tabla!$C$5:$I$23,2,0),1,2))</f>
        <v>0</v>
      </c>
    </row>
    <row r="866" spans="1:54" ht="15.75" hidden="1">
      <c r="A866" s="13">
        <f t="shared" si="126"/>
        <v>861</v>
      </c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6"/>
      <c r="AC866" s="26"/>
      <c r="AD866" s="26"/>
      <c r="AE866" s="25"/>
      <c r="AF866" s="25"/>
      <c r="AG866" s="25"/>
      <c r="AH866" s="26"/>
      <c r="AI866" s="26"/>
      <c r="AJ866" s="26"/>
      <c r="AK866" s="27"/>
      <c r="AL866" s="27"/>
      <c r="AM866" s="24" t="str">
        <f>IF(AG866="","",IFERROR(VLOOKUP($AG866,Listas!$C$1:$D$1000,2,0),"No existe"))</f>
        <v/>
      </c>
      <c r="AN866" s="3">
        <f>IF(OR(AH866="",AI866=""),0,NETWORKDAYS.INTL(AH866,AI866,1,Listas!$A$2:$A$19)-1)</f>
        <v>0</v>
      </c>
      <c r="AO866" s="16" t="str">
        <f>IF(OR(AM866="",AM866="No existe"),"No",IF(AN866&gt;=VLOOKUP(AM866,Tabla!$C$5:$I$23,7,0),"Si","No"))</f>
        <v>No</v>
      </c>
      <c r="AP866" s="3">
        <f>IF(OR(AM866="",AM866="No existe"),0,IF(AN866=0,0,IF(AN866&gt;=VLOOKUP(AM866,Tabla!$C$5:$I$23,7,0),AN866-VLOOKUP(AM866,Tabla!$C$5:$I$23,7,0),0)+1))</f>
        <v>0</v>
      </c>
      <c r="AQ866" s="4">
        <f t="shared" si="118"/>
        <v>0</v>
      </c>
      <c r="AR866" s="4">
        <f t="shared" si="119"/>
        <v>0</v>
      </c>
      <c r="AS866" s="4">
        <f t="shared" si="120"/>
        <v>0</v>
      </c>
      <c r="AT866" s="4">
        <f t="shared" si="121"/>
        <v>0</v>
      </c>
      <c r="AU866" s="4">
        <f t="shared" si="122"/>
        <v>0</v>
      </c>
      <c r="AV866" s="4">
        <f t="shared" si="123"/>
        <v>0</v>
      </c>
      <c r="AW866" s="4"/>
      <c r="AX866" s="4"/>
      <c r="AY866" s="4">
        <f t="shared" si="124"/>
        <v>0</v>
      </c>
      <c r="AZ866" s="5">
        <v>37080</v>
      </c>
      <c r="BA866" s="6">
        <f t="shared" si="125"/>
        <v>0</v>
      </c>
      <c r="BB866" s="3">
        <f>IF(OR(AM866="",AM866="No existe"),0,IF(AP866&lt;=VLOOKUP(AM866,Tabla!$C$5:$I$23,2,0),1,2))</f>
        <v>0</v>
      </c>
    </row>
    <row r="867" spans="1:54" ht="15.75" hidden="1">
      <c r="A867" s="13">
        <f t="shared" si="126"/>
        <v>862</v>
      </c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6"/>
      <c r="AC867" s="26"/>
      <c r="AD867" s="26"/>
      <c r="AE867" s="25"/>
      <c r="AF867" s="25"/>
      <c r="AG867" s="25"/>
      <c r="AH867" s="26"/>
      <c r="AI867" s="26"/>
      <c r="AJ867" s="26"/>
      <c r="AK867" s="27"/>
      <c r="AL867" s="27"/>
      <c r="AM867" s="24" t="str">
        <f>IF(AG867="","",IFERROR(VLOOKUP($AG867,Listas!$C$1:$D$1000,2,0),"No existe"))</f>
        <v/>
      </c>
      <c r="AN867" s="3">
        <f>IF(OR(AH867="",AI867=""),0,NETWORKDAYS.INTL(AH867,AI867,1,Listas!$A$2:$A$19)-1)</f>
        <v>0</v>
      </c>
      <c r="AO867" s="16" t="str">
        <f>IF(OR(AM867="",AM867="No existe"),"No",IF(AN867&gt;=VLOOKUP(AM867,Tabla!$C$5:$I$23,7,0),"Si","No"))</f>
        <v>No</v>
      </c>
      <c r="AP867" s="3">
        <f>IF(OR(AM867="",AM867="No existe"),0,IF(AN867=0,0,IF(AN867&gt;=VLOOKUP(AM867,Tabla!$C$5:$I$23,7,0),AN867-VLOOKUP(AM867,Tabla!$C$5:$I$23,7,0),0)+1))</f>
        <v>0</v>
      </c>
      <c r="AQ867" s="4">
        <f t="shared" si="118"/>
        <v>0</v>
      </c>
      <c r="AR867" s="4">
        <f t="shared" si="119"/>
        <v>0</v>
      </c>
      <c r="AS867" s="4">
        <f t="shared" si="120"/>
        <v>0</v>
      </c>
      <c r="AT867" s="4">
        <f t="shared" si="121"/>
        <v>0</v>
      </c>
      <c r="AU867" s="4">
        <f t="shared" si="122"/>
        <v>0</v>
      </c>
      <c r="AV867" s="4">
        <f t="shared" si="123"/>
        <v>0</v>
      </c>
      <c r="AW867" s="4"/>
      <c r="AX867" s="4"/>
      <c r="AY867" s="4">
        <f t="shared" si="124"/>
        <v>0</v>
      </c>
      <c r="AZ867" s="5">
        <v>37080</v>
      </c>
      <c r="BA867" s="6">
        <f t="shared" si="125"/>
        <v>0</v>
      </c>
      <c r="BB867" s="3">
        <f>IF(OR(AM867="",AM867="No existe"),0,IF(AP867&lt;=VLOOKUP(AM867,Tabla!$C$5:$I$23,2,0),1,2))</f>
        <v>0</v>
      </c>
    </row>
    <row r="868" spans="1:54" ht="15.75" hidden="1">
      <c r="A868" s="13">
        <f t="shared" si="126"/>
        <v>863</v>
      </c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6"/>
      <c r="AC868" s="26"/>
      <c r="AD868" s="26"/>
      <c r="AE868" s="25"/>
      <c r="AF868" s="25"/>
      <c r="AG868" s="25"/>
      <c r="AH868" s="26"/>
      <c r="AI868" s="26"/>
      <c r="AJ868" s="26"/>
      <c r="AK868" s="27"/>
      <c r="AL868" s="27"/>
      <c r="AM868" s="24" t="str">
        <f>IF(AG868="","",IFERROR(VLOOKUP($AG868,Listas!$C$1:$D$1000,2,0),"No existe"))</f>
        <v/>
      </c>
      <c r="AN868" s="3">
        <f>IF(OR(AH868="",AI868=""),0,NETWORKDAYS.INTL(AH868,AI868,1,Listas!$A$2:$A$19)-1)</f>
        <v>0</v>
      </c>
      <c r="AO868" s="16" t="str">
        <f>IF(OR(AM868="",AM868="No existe"),"No",IF(AN868&gt;=VLOOKUP(AM868,Tabla!$C$5:$I$23,7,0),"Si","No"))</f>
        <v>No</v>
      </c>
      <c r="AP868" s="3">
        <f>IF(OR(AM868="",AM868="No existe"),0,IF(AN868=0,0,IF(AN868&gt;=VLOOKUP(AM868,Tabla!$C$5:$I$23,7,0),AN868-VLOOKUP(AM868,Tabla!$C$5:$I$23,7,0),0)+1))</f>
        <v>0</v>
      </c>
      <c r="AQ868" s="4">
        <f t="shared" si="118"/>
        <v>0</v>
      </c>
      <c r="AR868" s="4">
        <f t="shared" si="119"/>
        <v>0</v>
      </c>
      <c r="AS868" s="4">
        <f t="shared" si="120"/>
        <v>0</v>
      </c>
      <c r="AT868" s="4">
        <f t="shared" si="121"/>
        <v>0</v>
      </c>
      <c r="AU868" s="4">
        <f t="shared" si="122"/>
        <v>0</v>
      </c>
      <c r="AV868" s="4">
        <f t="shared" si="123"/>
        <v>0</v>
      </c>
      <c r="AW868" s="4"/>
      <c r="AX868" s="4"/>
      <c r="AY868" s="4">
        <f t="shared" si="124"/>
        <v>0</v>
      </c>
      <c r="AZ868" s="5">
        <v>37080</v>
      </c>
      <c r="BA868" s="6">
        <f t="shared" si="125"/>
        <v>0</v>
      </c>
      <c r="BB868" s="3">
        <f>IF(OR(AM868="",AM868="No existe"),0,IF(AP868&lt;=VLOOKUP(AM868,Tabla!$C$5:$I$23,2,0),1,2))</f>
        <v>0</v>
      </c>
    </row>
    <row r="869" spans="1:54" ht="15.75" hidden="1">
      <c r="A869" s="13">
        <f t="shared" si="126"/>
        <v>864</v>
      </c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6"/>
      <c r="AC869" s="26"/>
      <c r="AD869" s="26"/>
      <c r="AE869" s="25"/>
      <c r="AF869" s="25"/>
      <c r="AG869" s="25"/>
      <c r="AH869" s="26"/>
      <c r="AI869" s="26"/>
      <c r="AJ869" s="26"/>
      <c r="AK869" s="27"/>
      <c r="AL869" s="27"/>
      <c r="AM869" s="24" t="str">
        <f>IF(AG869="","",IFERROR(VLOOKUP($AG869,Listas!$C$1:$D$1000,2,0),"No existe"))</f>
        <v/>
      </c>
      <c r="AN869" s="3">
        <f>IF(OR(AH869="",AI869=""),0,NETWORKDAYS.INTL(AH869,AI869,1,Listas!$A$2:$A$19)-1)</f>
        <v>0</v>
      </c>
      <c r="AO869" s="16" t="str">
        <f>IF(OR(AM869="",AM869="No existe"),"No",IF(AN869&gt;=VLOOKUP(AM869,Tabla!$C$5:$I$23,7,0),"Si","No"))</f>
        <v>No</v>
      </c>
      <c r="AP869" s="3">
        <f>IF(OR(AM869="",AM869="No existe"),0,IF(AN869=0,0,IF(AN869&gt;=VLOOKUP(AM869,Tabla!$C$5:$I$23,7,0),AN869-VLOOKUP(AM869,Tabla!$C$5:$I$23,7,0),0)+1))</f>
        <v>0</v>
      </c>
      <c r="AQ869" s="4">
        <f t="shared" si="118"/>
        <v>0</v>
      </c>
      <c r="AR869" s="4">
        <f t="shared" si="119"/>
        <v>0</v>
      </c>
      <c r="AS869" s="4">
        <f t="shared" si="120"/>
        <v>0</v>
      </c>
      <c r="AT869" s="4">
        <f t="shared" si="121"/>
        <v>0</v>
      </c>
      <c r="AU869" s="4">
        <f t="shared" si="122"/>
        <v>0</v>
      </c>
      <c r="AV869" s="4">
        <f t="shared" si="123"/>
        <v>0</v>
      </c>
      <c r="AW869" s="4"/>
      <c r="AX869" s="4"/>
      <c r="AY869" s="4">
        <f t="shared" si="124"/>
        <v>0</v>
      </c>
      <c r="AZ869" s="5">
        <v>37080</v>
      </c>
      <c r="BA869" s="6">
        <f t="shared" si="125"/>
        <v>0</v>
      </c>
      <c r="BB869" s="3">
        <f>IF(OR(AM869="",AM869="No existe"),0,IF(AP869&lt;=VLOOKUP(AM869,Tabla!$C$5:$I$23,2,0),1,2))</f>
        <v>0</v>
      </c>
    </row>
    <row r="870" spans="1:54" ht="15.75" hidden="1">
      <c r="A870" s="13">
        <f t="shared" si="126"/>
        <v>865</v>
      </c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6"/>
      <c r="AC870" s="26"/>
      <c r="AD870" s="26"/>
      <c r="AE870" s="25"/>
      <c r="AF870" s="25"/>
      <c r="AG870" s="25"/>
      <c r="AH870" s="26"/>
      <c r="AI870" s="26"/>
      <c r="AJ870" s="26"/>
      <c r="AK870" s="27"/>
      <c r="AL870" s="27"/>
      <c r="AM870" s="24" t="str">
        <f>IF(AG870="","",IFERROR(VLOOKUP($AG870,Listas!$C$1:$D$1000,2,0),"No existe"))</f>
        <v/>
      </c>
      <c r="AN870" s="3">
        <f>IF(OR(AH870="",AI870=""),0,NETWORKDAYS.INTL(AH870,AI870,1,Listas!$A$2:$A$19)-1)</f>
        <v>0</v>
      </c>
      <c r="AO870" s="16" t="str">
        <f>IF(OR(AM870="",AM870="No existe"),"No",IF(AN870&gt;=VLOOKUP(AM870,Tabla!$C$5:$I$23,7,0),"Si","No"))</f>
        <v>No</v>
      </c>
      <c r="AP870" s="3">
        <f>IF(OR(AM870="",AM870="No existe"),0,IF(AN870=0,0,IF(AN870&gt;=VLOOKUP(AM870,Tabla!$C$5:$I$23,7,0),AN870-VLOOKUP(AM870,Tabla!$C$5:$I$23,7,0),0)+1))</f>
        <v>0</v>
      </c>
      <c r="AQ870" s="4">
        <f t="shared" si="118"/>
        <v>0</v>
      </c>
      <c r="AR870" s="4">
        <f t="shared" si="119"/>
        <v>0</v>
      </c>
      <c r="AS870" s="4">
        <f t="shared" si="120"/>
        <v>0</v>
      </c>
      <c r="AT870" s="4">
        <f t="shared" si="121"/>
        <v>0</v>
      </c>
      <c r="AU870" s="4">
        <f t="shared" si="122"/>
        <v>0</v>
      </c>
      <c r="AV870" s="4">
        <f t="shared" si="123"/>
        <v>0</v>
      </c>
      <c r="AW870" s="4"/>
      <c r="AX870" s="4"/>
      <c r="AY870" s="4">
        <f t="shared" si="124"/>
        <v>0</v>
      </c>
      <c r="AZ870" s="5">
        <v>37080</v>
      </c>
      <c r="BA870" s="6">
        <f t="shared" si="125"/>
        <v>0</v>
      </c>
      <c r="BB870" s="3">
        <f>IF(OR(AM870="",AM870="No existe"),0,IF(AP870&lt;=VLOOKUP(AM870,Tabla!$C$5:$I$23,2,0),1,2))</f>
        <v>0</v>
      </c>
    </row>
    <row r="871" spans="1:54" ht="15.75" hidden="1">
      <c r="A871" s="13">
        <f t="shared" si="126"/>
        <v>866</v>
      </c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6"/>
      <c r="AC871" s="26"/>
      <c r="AD871" s="26"/>
      <c r="AE871" s="25"/>
      <c r="AF871" s="25"/>
      <c r="AG871" s="25"/>
      <c r="AH871" s="26"/>
      <c r="AI871" s="26"/>
      <c r="AJ871" s="26"/>
      <c r="AK871" s="27"/>
      <c r="AL871" s="27"/>
      <c r="AM871" s="24" t="str">
        <f>IF(AG871="","",IFERROR(VLOOKUP($AG871,Listas!$C$1:$D$1000,2,0),"No existe"))</f>
        <v/>
      </c>
      <c r="AN871" s="3">
        <f>IF(OR(AH871="",AI871=""),0,NETWORKDAYS.INTL(AH871,AI871,1,Listas!$A$2:$A$19)-1)</f>
        <v>0</v>
      </c>
      <c r="AO871" s="16" t="str">
        <f>IF(OR(AM871="",AM871="No existe"),"No",IF(AN871&gt;=VLOOKUP(AM871,Tabla!$C$5:$I$23,7,0),"Si","No"))</f>
        <v>No</v>
      </c>
      <c r="AP871" s="3">
        <f>IF(OR(AM871="",AM871="No existe"),0,IF(AN871=0,0,IF(AN871&gt;=VLOOKUP(AM871,Tabla!$C$5:$I$23,7,0),AN871-VLOOKUP(AM871,Tabla!$C$5:$I$23,7,0),0)+1))</f>
        <v>0</v>
      </c>
      <c r="AQ871" s="4">
        <f t="shared" si="118"/>
        <v>0</v>
      </c>
      <c r="AR871" s="4">
        <f t="shared" si="119"/>
        <v>0</v>
      </c>
      <c r="AS871" s="4">
        <f t="shared" si="120"/>
        <v>0</v>
      </c>
      <c r="AT871" s="4">
        <f t="shared" si="121"/>
        <v>0</v>
      </c>
      <c r="AU871" s="4">
        <f t="shared" si="122"/>
        <v>0</v>
      </c>
      <c r="AV871" s="4">
        <f t="shared" si="123"/>
        <v>0</v>
      </c>
      <c r="AW871" s="4"/>
      <c r="AX871" s="4"/>
      <c r="AY871" s="4">
        <f t="shared" si="124"/>
        <v>0</v>
      </c>
      <c r="AZ871" s="5">
        <v>37080</v>
      </c>
      <c r="BA871" s="6">
        <f t="shared" si="125"/>
        <v>0</v>
      </c>
      <c r="BB871" s="3">
        <f>IF(OR(AM871="",AM871="No existe"),0,IF(AP871&lt;=VLOOKUP(AM871,Tabla!$C$5:$I$23,2,0),1,2))</f>
        <v>0</v>
      </c>
    </row>
    <row r="872" spans="1:54" ht="15.75" hidden="1">
      <c r="A872" s="13">
        <f t="shared" si="126"/>
        <v>867</v>
      </c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6"/>
      <c r="AC872" s="26"/>
      <c r="AD872" s="26"/>
      <c r="AE872" s="25"/>
      <c r="AF872" s="25"/>
      <c r="AG872" s="25"/>
      <c r="AH872" s="26"/>
      <c r="AI872" s="26"/>
      <c r="AJ872" s="26"/>
      <c r="AK872" s="27"/>
      <c r="AL872" s="27"/>
      <c r="AM872" s="24" t="str">
        <f>IF(AG872="","",IFERROR(VLOOKUP($AG872,Listas!$C$1:$D$1000,2,0),"No existe"))</f>
        <v/>
      </c>
      <c r="AN872" s="3">
        <f>IF(OR(AH872="",AI872=""),0,NETWORKDAYS.INTL(AH872,AI872,1,Listas!$A$2:$A$19)-1)</f>
        <v>0</v>
      </c>
      <c r="AO872" s="16" t="str">
        <f>IF(OR(AM872="",AM872="No existe"),"No",IF(AN872&gt;=VLOOKUP(AM872,Tabla!$C$5:$I$23,7,0),"Si","No"))</f>
        <v>No</v>
      </c>
      <c r="AP872" s="3">
        <f>IF(OR(AM872="",AM872="No existe"),0,IF(AN872=0,0,IF(AN872&gt;=VLOOKUP(AM872,Tabla!$C$5:$I$23,7,0),AN872-VLOOKUP(AM872,Tabla!$C$5:$I$23,7,0),0)+1))</f>
        <v>0</v>
      </c>
      <c r="AQ872" s="4">
        <f t="shared" si="118"/>
        <v>0</v>
      </c>
      <c r="AR872" s="4">
        <f t="shared" si="119"/>
        <v>0</v>
      </c>
      <c r="AS872" s="4">
        <f t="shared" si="120"/>
        <v>0</v>
      </c>
      <c r="AT872" s="4">
        <f t="shared" si="121"/>
        <v>0</v>
      </c>
      <c r="AU872" s="4">
        <f t="shared" si="122"/>
        <v>0</v>
      </c>
      <c r="AV872" s="4">
        <f t="shared" si="123"/>
        <v>0</v>
      </c>
      <c r="AW872" s="4"/>
      <c r="AX872" s="4"/>
      <c r="AY872" s="4">
        <f t="shared" si="124"/>
        <v>0</v>
      </c>
      <c r="AZ872" s="5">
        <v>37080</v>
      </c>
      <c r="BA872" s="6">
        <f t="shared" si="125"/>
        <v>0</v>
      </c>
      <c r="BB872" s="3">
        <f>IF(OR(AM872="",AM872="No existe"),0,IF(AP872&lt;=VLOOKUP(AM872,Tabla!$C$5:$I$23,2,0),1,2))</f>
        <v>0</v>
      </c>
    </row>
    <row r="873" spans="1:54" ht="15.75" hidden="1">
      <c r="A873" s="13">
        <f t="shared" si="126"/>
        <v>868</v>
      </c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6"/>
      <c r="AC873" s="26"/>
      <c r="AD873" s="26"/>
      <c r="AE873" s="25"/>
      <c r="AF873" s="25"/>
      <c r="AG873" s="25"/>
      <c r="AH873" s="26"/>
      <c r="AI873" s="26"/>
      <c r="AJ873" s="26"/>
      <c r="AK873" s="27"/>
      <c r="AL873" s="27"/>
      <c r="AM873" s="24" t="str">
        <f>IF(AG873="","",IFERROR(VLOOKUP($AG873,Listas!$C$1:$D$1000,2,0),"No existe"))</f>
        <v/>
      </c>
      <c r="AN873" s="3">
        <f>IF(OR(AH873="",AI873=""),0,NETWORKDAYS.INTL(AH873,AI873,1,Listas!$A$2:$A$19)-1)</f>
        <v>0</v>
      </c>
      <c r="AO873" s="16" t="str">
        <f>IF(OR(AM873="",AM873="No existe"),"No",IF(AN873&gt;=VLOOKUP(AM873,Tabla!$C$5:$I$23,7,0),"Si","No"))</f>
        <v>No</v>
      </c>
      <c r="AP873" s="3">
        <f>IF(OR(AM873="",AM873="No existe"),0,IF(AN873=0,0,IF(AN873&gt;=VLOOKUP(AM873,Tabla!$C$5:$I$23,7,0),AN873-VLOOKUP(AM873,Tabla!$C$5:$I$23,7,0),0)+1))</f>
        <v>0</v>
      </c>
      <c r="AQ873" s="4">
        <f t="shared" si="118"/>
        <v>0</v>
      </c>
      <c r="AR873" s="4">
        <f t="shared" si="119"/>
        <v>0</v>
      </c>
      <c r="AS873" s="4">
        <f t="shared" si="120"/>
        <v>0</v>
      </c>
      <c r="AT873" s="4">
        <f t="shared" si="121"/>
        <v>0</v>
      </c>
      <c r="AU873" s="4">
        <f t="shared" si="122"/>
        <v>0</v>
      </c>
      <c r="AV873" s="4">
        <f t="shared" si="123"/>
        <v>0</v>
      </c>
      <c r="AW873" s="4"/>
      <c r="AX873" s="4"/>
      <c r="AY873" s="4">
        <f t="shared" si="124"/>
        <v>0</v>
      </c>
      <c r="AZ873" s="5">
        <v>37080</v>
      </c>
      <c r="BA873" s="6">
        <f t="shared" si="125"/>
        <v>0</v>
      </c>
      <c r="BB873" s="3">
        <f>IF(OR(AM873="",AM873="No existe"),0,IF(AP873&lt;=VLOOKUP(AM873,Tabla!$C$5:$I$23,2,0),1,2))</f>
        <v>0</v>
      </c>
    </row>
    <row r="874" spans="1:54" ht="15.75" hidden="1">
      <c r="A874" s="13">
        <f t="shared" si="126"/>
        <v>869</v>
      </c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6"/>
      <c r="AC874" s="26"/>
      <c r="AD874" s="26"/>
      <c r="AE874" s="25"/>
      <c r="AF874" s="25"/>
      <c r="AG874" s="25"/>
      <c r="AH874" s="26"/>
      <c r="AI874" s="26"/>
      <c r="AJ874" s="26"/>
      <c r="AK874" s="27"/>
      <c r="AL874" s="27"/>
      <c r="AM874" s="24" t="str">
        <f>IF(AG874="","",IFERROR(VLOOKUP($AG874,Listas!$C$1:$D$1000,2,0),"No existe"))</f>
        <v/>
      </c>
      <c r="AN874" s="3">
        <f>IF(OR(AH874="",AI874=""),0,NETWORKDAYS.INTL(AH874,AI874,1,Listas!$A$2:$A$19)-1)</f>
        <v>0</v>
      </c>
      <c r="AO874" s="16" t="str">
        <f>IF(OR(AM874="",AM874="No existe"),"No",IF(AN874&gt;=VLOOKUP(AM874,Tabla!$C$5:$I$23,7,0),"Si","No"))</f>
        <v>No</v>
      </c>
      <c r="AP874" s="3">
        <f>IF(OR(AM874="",AM874="No existe"),0,IF(AN874=0,0,IF(AN874&gt;=VLOOKUP(AM874,Tabla!$C$5:$I$23,7,0),AN874-VLOOKUP(AM874,Tabla!$C$5:$I$23,7,0),0)+1))</f>
        <v>0</v>
      </c>
      <c r="AQ874" s="4">
        <f t="shared" si="118"/>
        <v>0</v>
      </c>
      <c r="AR874" s="4">
        <f t="shared" si="119"/>
        <v>0</v>
      </c>
      <c r="AS874" s="4">
        <f t="shared" si="120"/>
        <v>0</v>
      </c>
      <c r="AT874" s="4">
        <f t="shared" si="121"/>
        <v>0</v>
      </c>
      <c r="AU874" s="4">
        <f t="shared" si="122"/>
        <v>0</v>
      </c>
      <c r="AV874" s="4">
        <f t="shared" si="123"/>
        <v>0</v>
      </c>
      <c r="AW874" s="4"/>
      <c r="AX874" s="4"/>
      <c r="AY874" s="4">
        <f t="shared" si="124"/>
        <v>0</v>
      </c>
      <c r="AZ874" s="5">
        <v>37080</v>
      </c>
      <c r="BA874" s="6">
        <f t="shared" si="125"/>
        <v>0</v>
      </c>
      <c r="BB874" s="3">
        <f>IF(OR(AM874="",AM874="No existe"),0,IF(AP874&lt;=VLOOKUP(AM874,Tabla!$C$5:$I$23,2,0),1,2))</f>
        <v>0</v>
      </c>
    </row>
    <row r="875" spans="1:54" ht="15.75" hidden="1">
      <c r="A875" s="13">
        <f t="shared" si="126"/>
        <v>870</v>
      </c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6"/>
      <c r="AC875" s="26"/>
      <c r="AD875" s="26"/>
      <c r="AE875" s="25"/>
      <c r="AF875" s="25"/>
      <c r="AG875" s="25"/>
      <c r="AH875" s="26"/>
      <c r="AI875" s="26"/>
      <c r="AJ875" s="26"/>
      <c r="AK875" s="27"/>
      <c r="AL875" s="27"/>
      <c r="AM875" s="24" t="str">
        <f>IF(AG875="","",IFERROR(VLOOKUP($AG875,Listas!$C$1:$D$1000,2,0),"No existe"))</f>
        <v/>
      </c>
      <c r="AN875" s="3">
        <f>IF(OR(AH875="",AI875=""),0,NETWORKDAYS.INTL(AH875,AI875,1,Listas!$A$2:$A$19)-1)</f>
        <v>0</v>
      </c>
      <c r="AO875" s="16" t="str">
        <f>IF(OR(AM875="",AM875="No existe"),"No",IF(AN875&gt;=VLOOKUP(AM875,Tabla!$C$5:$I$23,7,0),"Si","No"))</f>
        <v>No</v>
      </c>
      <c r="AP875" s="3">
        <f>IF(OR(AM875="",AM875="No existe"),0,IF(AN875=0,0,IF(AN875&gt;=VLOOKUP(AM875,Tabla!$C$5:$I$23,7,0),AN875-VLOOKUP(AM875,Tabla!$C$5:$I$23,7,0),0)+1))</f>
        <v>0</v>
      </c>
      <c r="AQ875" s="4">
        <f t="shared" si="118"/>
        <v>0</v>
      </c>
      <c r="AR875" s="4">
        <f t="shared" si="119"/>
        <v>0</v>
      </c>
      <c r="AS875" s="4">
        <f t="shared" si="120"/>
        <v>0</v>
      </c>
      <c r="AT875" s="4">
        <f t="shared" si="121"/>
        <v>0</v>
      </c>
      <c r="AU875" s="4">
        <f t="shared" si="122"/>
        <v>0</v>
      </c>
      <c r="AV875" s="4">
        <f t="shared" si="123"/>
        <v>0</v>
      </c>
      <c r="AW875" s="4"/>
      <c r="AX875" s="4"/>
      <c r="AY875" s="4">
        <f t="shared" si="124"/>
        <v>0</v>
      </c>
      <c r="AZ875" s="5">
        <v>37080</v>
      </c>
      <c r="BA875" s="6">
        <f t="shared" si="125"/>
        <v>0</v>
      </c>
      <c r="BB875" s="3">
        <f>IF(OR(AM875="",AM875="No existe"),0,IF(AP875&lt;=VLOOKUP(AM875,Tabla!$C$5:$I$23,2,0),1,2))</f>
        <v>0</v>
      </c>
    </row>
    <row r="876" spans="1:54" ht="15.75" hidden="1">
      <c r="A876" s="13">
        <f t="shared" si="126"/>
        <v>871</v>
      </c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6"/>
      <c r="AC876" s="26"/>
      <c r="AD876" s="26"/>
      <c r="AE876" s="25"/>
      <c r="AF876" s="25"/>
      <c r="AG876" s="25"/>
      <c r="AH876" s="26"/>
      <c r="AI876" s="26"/>
      <c r="AJ876" s="26"/>
      <c r="AK876" s="27"/>
      <c r="AL876" s="27"/>
      <c r="AM876" s="24" t="str">
        <f>IF(AG876="","",IFERROR(VLOOKUP($AG876,Listas!$C$1:$D$1000,2,0),"No existe"))</f>
        <v/>
      </c>
      <c r="AN876" s="3">
        <f>IF(OR(AH876="",AI876=""),0,NETWORKDAYS.INTL(AH876,AI876,1,Listas!$A$2:$A$19)-1)</f>
        <v>0</v>
      </c>
      <c r="AO876" s="16" t="str">
        <f>IF(OR(AM876="",AM876="No existe"),"No",IF(AN876&gt;=VLOOKUP(AM876,Tabla!$C$5:$I$23,7,0),"Si","No"))</f>
        <v>No</v>
      </c>
      <c r="AP876" s="3">
        <f>IF(OR(AM876="",AM876="No existe"),0,IF(AN876=0,0,IF(AN876&gt;=VLOOKUP(AM876,Tabla!$C$5:$I$23,7,0),AN876-VLOOKUP(AM876,Tabla!$C$5:$I$23,7,0),0)+1))</f>
        <v>0</v>
      </c>
      <c r="AQ876" s="4">
        <f t="shared" si="118"/>
        <v>0</v>
      </c>
      <c r="AR876" s="4">
        <f t="shared" si="119"/>
        <v>0</v>
      </c>
      <c r="AS876" s="4">
        <f t="shared" si="120"/>
        <v>0</v>
      </c>
      <c r="AT876" s="4">
        <f t="shared" si="121"/>
        <v>0</v>
      </c>
      <c r="AU876" s="4">
        <f t="shared" si="122"/>
        <v>0</v>
      </c>
      <c r="AV876" s="4">
        <f t="shared" si="123"/>
        <v>0</v>
      </c>
      <c r="AW876" s="4"/>
      <c r="AX876" s="4"/>
      <c r="AY876" s="4">
        <f t="shared" si="124"/>
        <v>0</v>
      </c>
      <c r="AZ876" s="5">
        <v>37080</v>
      </c>
      <c r="BA876" s="6">
        <f t="shared" si="125"/>
        <v>0</v>
      </c>
      <c r="BB876" s="3">
        <f>IF(OR(AM876="",AM876="No existe"),0,IF(AP876&lt;=VLOOKUP(AM876,Tabla!$C$5:$I$23,2,0),1,2))</f>
        <v>0</v>
      </c>
    </row>
    <row r="877" spans="1:54" ht="15.75" hidden="1">
      <c r="A877" s="13">
        <f t="shared" si="126"/>
        <v>872</v>
      </c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6"/>
      <c r="AC877" s="26"/>
      <c r="AD877" s="26"/>
      <c r="AE877" s="25"/>
      <c r="AF877" s="25"/>
      <c r="AG877" s="25"/>
      <c r="AH877" s="26"/>
      <c r="AI877" s="26"/>
      <c r="AJ877" s="26"/>
      <c r="AK877" s="27"/>
      <c r="AL877" s="27"/>
      <c r="AM877" s="24" t="str">
        <f>IF(AG877="","",IFERROR(VLOOKUP($AG877,Listas!$C$1:$D$1000,2,0),"No existe"))</f>
        <v/>
      </c>
      <c r="AN877" s="3">
        <f>IF(OR(AH877="",AI877=""),0,NETWORKDAYS.INTL(AH877,AI877,1,Listas!$A$2:$A$19)-1)</f>
        <v>0</v>
      </c>
      <c r="AO877" s="16" t="str">
        <f>IF(OR(AM877="",AM877="No existe"),"No",IF(AN877&gt;=VLOOKUP(AM877,Tabla!$C$5:$I$23,7,0),"Si","No"))</f>
        <v>No</v>
      </c>
      <c r="AP877" s="3">
        <f>IF(OR(AM877="",AM877="No existe"),0,IF(AN877=0,0,IF(AN877&gt;=VLOOKUP(AM877,Tabla!$C$5:$I$23,7,0),AN877-VLOOKUP(AM877,Tabla!$C$5:$I$23,7,0),0)+1))</f>
        <v>0</v>
      </c>
      <c r="AQ877" s="4">
        <f t="shared" si="118"/>
        <v>0</v>
      </c>
      <c r="AR877" s="4">
        <f t="shared" si="119"/>
        <v>0</v>
      </c>
      <c r="AS877" s="4">
        <f t="shared" si="120"/>
        <v>0</v>
      </c>
      <c r="AT877" s="4">
        <f t="shared" si="121"/>
        <v>0</v>
      </c>
      <c r="AU877" s="4">
        <f t="shared" si="122"/>
        <v>0</v>
      </c>
      <c r="AV877" s="4">
        <f t="shared" si="123"/>
        <v>0</v>
      </c>
      <c r="AW877" s="4"/>
      <c r="AX877" s="4"/>
      <c r="AY877" s="4">
        <f t="shared" si="124"/>
        <v>0</v>
      </c>
      <c r="AZ877" s="5">
        <v>37080</v>
      </c>
      <c r="BA877" s="6">
        <f t="shared" si="125"/>
        <v>0</v>
      </c>
      <c r="BB877" s="3">
        <f>IF(OR(AM877="",AM877="No existe"),0,IF(AP877&lt;=VLOOKUP(AM877,Tabla!$C$5:$I$23,2,0),1,2))</f>
        <v>0</v>
      </c>
    </row>
    <row r="878" spans="1:54" ht="15.75" hidden="1">
      <c r="A878" s="13">
        <f t="shared" si="126"/>
        <v>873</v>
      </c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6"/>
      <c r="AC878" s="26"/>
      <c r="AD878" s="26"/>
      <c r="AE878" s="25"/>
      <c r="AF878" s="25"/>
      <c r="AG878" s="25"/>
      <c r="AH878" s="26"/>
      <c r="AI878" s="26"/>
      <c r="AJ878" s="26"/>
      <c r="AK878" s="27"/>
      <c r="AL878" s="27"/>
      <c r="AM878" s="24" t="str">
        <f>IF(AG878="","",IFERROR(VLOOKUP($AG878,Listas!$C$1:$D$1000,2,0),"No existe"))</f>
        <v/>
      </c>
      <c r="AN878" s="3">
        <f>IF(OR(AH878="",AI878=""),0,NETWORKDAYS.INTL(AH878,AI878,1,Listas!$A$2:$A$19)-1)</f>
        <v>0</v>
      </c>
      <c r="AO878" s="16" t="str">
        <f>IF(OR(AM878="",AM878="No existe"),"No",IF(AN878&gt;=VLOOKUP(AM878,Tabla!$C$5:$I$23,7,0),"Si","No"))</f>
        <v>No</v>
      </c>
      <c r="AP878" s="3">
        <f>IF(OR(AM878="",AM878="No existe"),0,IF(AN878=0,0,IF(AN878&gt;=VLOOKUP(AM878,Tabla!$C$5:$I$23,7,0),AN878-VLOOKUP(AM878,Tabla!$C$5:$I$23,7,0),0)+1))</f>
        <v>0</v>
      </c>
      <c r="AQ878" s="4">
        <f t="shared" si="118"/>
        <v>0</v>
      </c>
      <c r="AR878" s="4">
        <f t="shared" si="119"/>
        <v>0</v>
      </c>
      <c r="AS878" s="4">
        <f t="shared" si="120"/>
        <v>0</v>
      </c>
      <c r="AT878" s="4">
        <f t="shared" si="121"/>
        <v>0</v>
      </c>
      <c r="AU878" s="4">
        <f t="shared" si="122"/>
        <v>0</v>
      </c>
      <c r="AV878" s="4">
        <f t="shared" si="123"/>
        <v>0</v>
      </c>
      <c r="AW878" s="4"/>
      <c r="AX878" s="4"/>
      <c r="AY878" s="4">
        <f t="shared" si="124"/>
        <v>0</v>
      </c>
      <c r="AZ878" s="5">
        <v>37080</v>
      </c>
      <c r="BA878" s="6">
        <f t="shared" si="125"/>
        <v>0</v>
      </c>
      <c r="BB878" s="3">
        <f>IF(OR(AM878="",AM878="No existe"),0,IF(AP878&lt;=VLOOKUP(AM878,Tabla!$C$5:$I$23,2,0),1,2))</f>
        <v>0</v>
      </c>
    </row>
    <row r="879" spans="1:54" ht="15.75" hidden="1">
      <c r="A879" s="13">
        <f t="shared" si="126"/>
        <v>874</v>
      </c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6"/>
      <c r="AC879" s="26"/>
      <c r="AD879" s="26"/>
      <c r="AE879" s="25"/>
      <c r="AF879" s="25"/>
      <c r="AG879" s="25"/>
      <c r="AH879" s="26"/>
      <c r="AI879" s="26"/>
      <c r="AJ879" s="26"/>
      <c r="AK879" s="27"/>
      <c r="AL879" s="27"/>
      <c r="AM879" s="24" t="str">
        <f>IF(AG879="","",IFERROR(VLOOKUP($AG879,Listas!$C$1:$D$1000,2,0),"No existe"))</f>
        <v/>
      </c>
      <c r="AN879" s="3">
        <f>IF(OR(AH879="",AI879=""),0,NETWORKDAYS.INTL(AH879,AI879,1,Listas!$A$2:$A$19)-1)</f>
        <v>0</v>
      </c>
      <c r="AO879" s="16" t="str">
        <f>IF(OR(AM879="",AM879="No existe"),"No",IF(AN879&gt;=VLOOKUP(AM879,Tabla!$C$5:$I$23,7,0),"Si","No"))</f>
        <v>No</v>
      </c>
      <c r="AP879" s="3">
        <f>IF(OR(AM879="",AM879="No existe"),0,IF(AN879=0,0,IF(AN879&gt;=VLOOKUP(AM879,Tabla!$C$5:$I$23,7,0),AN879-VLOOKUP(AM879,Tabla!$C$5:$I$23,7,0),0)+1))</f>
        <v>0</v>
      </c>
      <c r="AQ879" s="4">
        <f t="shared" si="118"/>
        <v>0</v>
      </c>
      <c r="AR879" s="4">
        <f t="shared" si="119"/>
        <v>0</v>
      </c>
      <c r="AS879" s="4">
        <f t="shared" si="120"/>
        <v>0</v>
      </c>
      <c r="AT879" s="4">
        <f t="shared" si="121"/>
        <v>0</v>
      </c>
      <c r="AU879" s="4">
        <f t="shared" si="122"/>
        <v>0</v>
      </c>
      <c r="AV879" s="4">
        <f t="shared" si="123"/>
        <v>0</v>
      </c>
      <c r="AW879" s="4"/>
      <c r="AX879" s="4"/>
      <c r="AY879" s="4">
        <f t="shared" si="124"/>
        <v>0</v>
      </c>
      <c r="AZ879" s="5">
        <v>37080</v>
      </c>
      <c r="BA879" s="6">
        <f t="shared" si="125"/>
        <v>0</v>
      </c>
      <c r="BB879" s="3">
        <f>IF(OR(AM879="",AM879="No existe"),0,IF(AP879&lt;=VLOOKUP(AM879,Tabla!$C$5:$I$23,2,0),1,2))</f>
        <v>0</v>
      </c>
    </row>
    <row r="880" spans="1:54" ht="15.75" hidden="1">
      <c r="A880" s="13">
        <f t="shared" si="126"/>
        <v>875</v>
      </c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6"/>
      <c r="AC880" s="26"/>
      <c r="AD880" s="26"/>
      <c r="AE880" s="25"/>
      <c r="AF880" s="25"/>
      <c r="AG880" s="25"/>
      <c r="AH880" s="26"/>
      <c r="AI880" s="26"/>
      <c r="AJ880" s="26"/>
      <c r="AK880" s="27"/>
      <c r="AL880" s="27"/>
      <c r="AM880" s="24" t="str">
        <f>IF(AG880="","",IFERROR(VLOOKUP($AG880,Listas!$C$1:$D$1000,2,0),"No existe"))</f>
        <v/>
      </c>
      <c r="AN880" s="3">
        <f>IF(OR(AH880="",AI880=""),0,NETWORKDAYS.INTL(AH880,AI880,1,Listas!$A$2:$A$19)-1)</f>
        <v>0</v>
      </c>
      <c r="AO880" s="16" t="str">
        <f>IF(OR(AM880="",AM880="No existe"),"No",IF(AN880&gt;=VLOOKUP(AM880,Tabla!$C$5:$I$23,7,0),"Si","No"))</f>
        <v>No</v>
      </c>
      <c r="AP880" s="3">
        <f>IF(OR(AM880="",AM880="No existe"),0,IF(AN880=0,0,IF(AN880&gt;=VLOOKUP(AM880,Tabla!$C$5:$I$23,7,0),AN880-VLOOKUP(AM880,Tabla!$C$5:$I$23,7,0),0)+1))</f>
        <v>0</v>
      </c>
      <c r="AQ880" s="4">
        <f t="shared" si="118"/>
        <v>0</v>
      </c>
      <c r="AR880" s="4">
        <f t="shared" si="119"/>
        <v>0</v>
      </c>
      <c r="AS880" s="4">
        <f t="shared" si="120"/>
        <v>0</v>
      </c>
      <c r="AT880" s="4">
        <f t="shared" si="121"/>
        <v>0</v>
      </c>
      <c r="AU880" s="4">
        <f t="shared" si="122"/>
        <v>0</v>
      </c>
      <c r="AV880" s="4">
        <f t="shared" si="123"/>
        <v>0</v>
      </c>
      <c r="AW880" s="4"/>
      <c r="AX880" s="4"/>
      <c r="AY880" s="4">
        <f t="shared" si="124"/>
        <v>0</v>
      </c>
      <c r="AZ880" s="5">
        <v>37080</v>
      </c>
      <c r="BA880" s="6">
        <f t="shared" si="125"/>
        <v>0</v>
      </c>
      <c r="BB880" s="3">
        <f>IF(OR(AM880="",AM880="No existe"),0,IF(AP880&lt;=VLOOKUP(AM880,Tabla!$C$5:$I$23,2,0),1,2))</f>
        <v>0</v>
      </c>
    </row>
    <row r="881" spans="1:54" ht="15.75" hidden="1">
      <c r="A881" s="13">
        <f t="shared" si="126"/>
        <v>876</v>
      </c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6"/>
      <c r="AC881" s="26"/>
      <c r="AD881" s="26"/>
      <c r="AE881" s="25"/>
      <c r="AF881" s="25"/>
      <c r="AG881" s="25"/>
      <c r="AH881" s="26"/>
      <c r="AI881" s="26"/>
      <c r="AJ881" s="26"/>
      <c r="AK881" s="27"/>
      <c r="AL881" s="27"/>
      <c r="AM881" s="24" t="str">
        <f>IF(AG881="","",IFERROR(VLOOKUP($AG881,Listas!$C$1:$D$1000,2,0),"No existe"))</f>
        <v/>
      </c>
      <c r="AN881" s="3">
        <f>IF(OR(AH881="",AI881=""),0,NETWORKDAYS.INTL(AH881,AI881,1,Listas!$A$2:$A$19)-1)</f>
        <v>0</v>
      </c>
      <c r="AO881" s="16" t="str">
        <f>IF(OR(AM881="",AM881="No existe"),"No",IF(AN881&gt;=VLOOKUP(AM881,Tabla!$C$5:$I$23,7,0),"Si","No"))</f>
        <v>No</v>
      </c>
      <c r="AP881" s="3">
        <f>IF(OR(AM881="",AM881="No existe"),0,IF(AN881=0,0,IF(AN881&gt;=VLOOKUP(AM881,Tabla!$C$5:$I$23,7,0),AN881-VLOOKUP(AM881,Tabla!$C$5:$I$23,7,0),0)+1))</f>
        <v>0</v>
      </c>
      <c r="AQ881" s="4">
        <f t="shared" si="118"/>
        <v>0</v>
      </c>
      <c r="AR881" s="4">
        <f t="shared" si="119"/>
        <v>0</v>
      </c>
      <c r="AS881" s="4">
        <f t="shared" si="120"/>
        <v>0</v>
      </c>
      <c r="AT881" s="4">
        <f t="shared" si="121"/>
        <v>0</v>
      </c>
      <c r="AU881" s="4">
        <f t="shared" si="122"/>
        <v>0</v>
      </c>
      <c r="AV881" s="4">
        <f t="shared" si="123"/>
        <v>0</v>
      </c>
      <c r="AW881" s="4"/>
      <c r="AX881" s="4"/>
      <c r="AY881" s="4">
        <f t="shared" si="124"/>
        <v>0</v>
      </c>
      <c r="AZ881" s="5">
        <v>37080</v>
      </c>
      <c r="BA881" s="6">
        <f t="shared" si="125"/>
        <v>0</v>
      </c>
      <c r="BB881" s="3">
        <f>IF(OR(AM881="",AM881="No existe"),0,IF(AP881&lt;=VLOOKUP(AM881,Tabla!$C$5:$I$23,2,0),1,2))</f>
        <v>0</v>
      </c>
    </row>
    <row r="882" spans="1:54" ht="15.75" hidden="1">
      <c r="A882" s="13">
        <f t="shared" si="126"/>
        <v>877</v>
      </c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6"/>
      <c r="AC882" s="26"/>
      <c r="AD882" s="26"/>
      <c r="AE882" s="25"/>
      <c r="AF882" s="25"/>
      <c r="AG882" s="25"/>
      <c r="AH882" s="26"/>
      <c r="AI882" s="26"/>
      <c r="AJ882" s="26"/>
      <c r="AK882" s="27"/>
      <c r="AL882" s="27"/>
      <c r="AM882" s="24" t="str">
        <f>IF(AG882="","",IFERROR(VLOOKUP($AG882,Listas!$C$1:$D$1000,2,0),"No existe"))</f>
        <v/>
      </c>
      <c r="AN882" s="3">
        <f>IF(OR(AH882="",AI882=""),0,NETWORKDAYS.INTL(AH882,AI882,1,Listas!$A$2:$A$19)-1)</f>
        <v>0</v>
      </c>
      <c r="AO882" s="16" t="str">
        <f>IF(OR(AM882="",AM882="No existe"),"No",IF(AN882&gt;=VLOOKUP(AM882,Tabla!$C$5:$I$23,7,0),"Si","No"))</f>
        <v>No</v>
      </c>
      <c r="AP882" s="3">
        <f>IF(OR(AM882="",AM882="No existe"),0,IF(AN882=0,0,IF(AN882&gt;=VLOOKUP(AM882,Tabla!$C$5:$I$23,7,0),AN882-VLOOKUP(AM882,Tabla!$C$5:$I$23,7,0),0)+1))</f>
        <v>0</v>
      </c>
      <c r="AQ882" s="4">
        <f t="shared" si="118"/>
        <v>0</v>
      </c>
      <c r="AR882" s="4">
        <f t="shared" si="119"/>
        <v>0</v>
      </c>
      <c r="AS882" s="4">
        <f t="shared" si="120"/>
        <v>0</v>
      </c>
      <c r="AT882" s="4">
        <f t="shared" si="121"/>
        <v>0</v>
      </c>
      <c r="AU882" s="4">
        <f t="shared" si="122"/>
        <v>0</v>
      </c>
      <c r="AV882" s="4">
        <f t="shared" si="123"/>
        <v>0</v>
      </c>
      <c r="AW882" s="4"/>
      <c r="AX882" s="4"/>
      <c r="AY882" s="4">
        <f t="shared" si="124"/>
        <v>0</v>
      </c>
      <c r="AZ882" s="5">
        <v>37080</v>
      </c>
      <c r="BA882" s="6">
        <f t="shared" si="125"/>
        <v>0</v>
      </c>
      <c r="BB882" s="3">
        <f>IF(OR(AM882="",AM882="No existe"),0,IF(AP882&lt;=VLOOKUP(AM882,Tabla!$C$5:$I$23,2,0),1,2))</f>
        <v>0</v>
      </c>
    </row>
    <row r="883" spans="1:54" ht="15.75" hidden="1">
      <c r="A883" s="13">
        <f t="shared" si="126"/>
        <v>878</v>
      </c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6"/>
      <c r="AC883" s="26"/>
      <c r="AD883" s="26"/>
      <c r="AE883" s="25"/>
      <c r="AF883" s="25"/>
      <c r="AG883" s="25"/>
      <c r="AH883" s="26"/>
      <c r="AI883" s="26"/>
      <c r="AJ883" s="26"/>
      <c r="AK883" s="27"/>
      <c r="AL883" s="27"/>
      <c r="AM883" s="24" t="str">
        <f>IF(AG883="","",IFERROR(VLOOKUP($AG883,Listas!$C$1:$D$1000,2,0),"No existe"))</f>
        <v/>
      </c>
      <c r="AN883" s="3">
        <f>IF(OR(AH883="",AI883=""),0,NETWORKDAYS.INTL(AH883,AI883,1,Listas!$A$2:$A$19)-1)</f>
        <v>0</v>
      </c>
      <c r="AO883" s="16" t="str">
        <f>IF(OR(AM883="",AM883="No existe"),"No",IF(AN883&gt;=VLOOKUP(AM883,Tabla!$C$5:$I$23,7,0),"Si","No"))</f>
        <v>No</v>
      </c>
      <c r="AP883" s="3">
        <f>IF(OR(AM883="",AM883="No existe"),0,IF(AN883=0,0,IF(AN883&gt;=VLOOKUP(AM883,Tabla!$C$5:$I$23,7,0),AN883-VLOOKUP(AM883,Tabla!$C$5:$I$23,7,0),0)+1))</f>
        <v>0</v>
      </c>
      <c r="AQ883" s="4">
        <f t="shared" si="118"/>
        <v>0</v>
      </c>
      <c r="AR883" s="4">
        <f t="shared" si="119"/>
        <v>0</v>
      </c>
      <c r="AS883" s="4">
        <f t="shared" si="120"/>
        <v>0</v>
      </c>
      <c r="AT883" s="4">
        <f t="shared" si="121"/>
        <v>0</v>
      </c>
      <c r="AU883" s="4">
        <f t="shared" si="122"/>
        <v>0</v>
      </c>
      <c r="AV883" s="4">
        <f t="shared" si="123"/>
        <v>0</v>
      </c>
      <c r="AW883" s="4"/>
      <c r="AX883" s="4"/>
      <c r="AY883" s="4">
        <f t="shared" si="124"/>
        <v>0</v>
      </c>
      <c r="AZ883" s="5">
        <v>37080</v>
      </c>
      <c r="BA883" s="6">
        <f t="shared" si="125"/>
        <v>0</v>
      </c>
      <c r="BB883" s="3">
        <f>IF(OR(AM883="",AM883="No existe"),0,IF(AP883&lt;=VLOOKUP(AM883,Tabla!$C$5:$I$23,2,0),1,2))</f>
        <v>0</v>
      </c>
    </row>
    <row r="884" spans="1:54" ht="15.75" hidden="1">
      <c r="A884" s="13">
        <f t="shared" si="126"/>
        <v>879</v>
      </c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6"/>
      <c r="AC884" s="26"/>
      <c r="AD884" s="26"/>
      <c r="AE884" s="25"/>
      <c r="AF884" s="25"/>
      <c r="AG884" s="25"/>
      <c r="AH884" s="26"/>
      <c r="AI884" s="26"/>
      <c r="AJ884" s="26"/>
      <c r="AK884" s="27"/>
      <c r="AL884" s="27"/>
      <c r="AM884" s="24" t="str">
        <f>IF(AG884="","",IFERROR(VLOOKUP($AG884,Listas!$C$1:$D$1000,2,0),"No existe"))</f>
        <v/>
      </c>
      <c r="AN884" s="3">
        <f>IF(OR(AH884="",AI884=""),0,NETWORKDAYS.INTL(AH884,AI884,1,Listas!$A$2:$A$19)-1)</f>
        <v>0</v>
      </c>
      <c r="AO884" s="16" t="str">
        <f>IF(OR(AM884="",AM884="No existe"),"No",IF(AN884&gt;=VLOOKUP(AM884,Tabla!$C$5:$I$23,7,0),"Si","No"))</f>
        <v>No</v>
      </c>
      <c r="AP884" s="3">
        <f>IF(OR(AM884="",AM884="No existe"),0,IF(AN884=0,0,IF(AN884&gt;=VLOOKUP(AM884,Tabla!$C$5:$I$23,7,0),AN884-VLOOKUP(AM884,Tabla!$C$5:$I$23,7,0),0)+1))</f>
        <v>0</v>
      </c>
      <c r="AQ884" s="4">
        <f t="shared" si="118"/>
        <v>0</v>
      </c>
      <c r="AR884" s="4">
        <f t="shared" si="119"/>
        <v>0</v>
      </c>
      <c r="AS884" s="4">
        <f t="shared" si="120"/>
        <v>0</v>
      </c>
      <c r="AT884" s="4">
        <f t="shared" si="121"/>
        <v>0</v>
      </c>
      <c r="AU884" s="4">
        <f t="shared" si="122"/>
        <v>0</v>
      </c>
      <c r="AV884" s="4">
        <f t="shared" si="123"/>
        <v>0</v>
      </c>
      <c r="AW884" s="4"/>
      <c r="AX884" s="4"/>
      <c r="AY884" s="4">
        <f t="shared" si="124"/>
        <v>0</v>
      </c>
      <c r="AZ884" s="5">
        <v>37080</v>
      </c>
      <c r="BA884" s="6">
        <f t="shared" si="125"/>
        <v>0</v>
      </c>
      <c r="BB884" s="3">
        <f>IF(OR(AM884="",AM884="No existe"),0,IF(AP884&lt;=VLOOKUP(AM884,Tabla!$C$5:$I$23,2,0),1,2))</f>
        <v>0</v>
      </c>
    </row>
    <row r="885" spans="1:54" ht="15.75" hidden="1">
      <c r="A885" s="13">
        <f t="shared" si="126"/>
        <v>880</v>
      </c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6"/>
      <c r="AC885" s="26"/>
      <c r="AD885" s="26"/>
      <c r="AE885" s="25"/>
      <c r="AF885" s="25"/>
      <c r="AG885" s="25"/>
      <c r="AH885" s="26"/>
      <c r="AI885" s="26"/>
      <c r="AJ885" s="26"/>
      <c r="AK885" s="27"/>
      <c r="AL885" s="27"/>
      <c r="AM885" s="24" t="str">
        <f>IF(AG885="","",IFERROR(VLOOKUP($AG885,Listas!$C$1:$D$1000,2,0),"No existe"))</f>
        <v/>
      </c>
      <c r="AN885" s="3">
        <f>IF(OR(AH885="",AI885=""),0,NETWORKDAYS.INTL(AH885,AI885,1,Listas!$A$2:$A$19)-1)</f>
        <v>0</v>
      </c>
      <c r="AO885" s="16" t="str">
        <f>IF(OR(AM885="",AM885="No existe"),"No",IF(AN885&gt;=VLOOKUP(AM885,Tabla!$C$5:$I$23,7,0),"Si","No"))</f>
        <v>No</v>
      </c>
      <c r="AP885" s="3">
        <f>IF(OR(AM885="",AM885="No existe"),0,IF(AN885=0,0,IF(AN885&gt;=VLOOKUP(AM885,Tabla!$C$5:$I$23,7,0),AN885-VLOOKUP(AM885,Tabla!$C$5:$I$23,7,0),0)+1))</f>
        <v>0</v>
      </c>
      <c r="AQ885" s="4">
        <f t="shared" si="118"/>
        <v>0</v>
      </c>
      <c r="AR885" s="4">
        <f t="shared" si="119"/>
        <v>0</v>
      </c>
      <c r="AS885" s="4">
        <f t="shared" si="120"/>
        <v>0</v>
      </c>
      <c r="AT885" s="4">
        <f t="shared" si="121"/>
        <v>0</v>
      </c>
      <c r="AU885" s="4">
        <f t="shared" si="122"/>
        <v>0</v>
      </c>
      <c r="AV885" s="4">
        <f t="shared" si="123"/>
        <v>0</v>
      </c>
      <c r="AW885" s="4"/>
      <c r="AX885" s="4"/>
      <c r="AY885" s="4">
        <f t="shared" si="124"/>
        <v>0</v>
      </c>
      <c r="AZ885" s="5">
        <v>37080</v>
      </c>
      <c r="BA885" s="6">
        <f t="shared" si="125"/>
        <v>0</v>
      </c>
      <c r="BB885" s="3">
        <f>IF(OR(AM885="",AM885="No existe"),0,IF(AP885&lt;=VLOOKUP(AM885,Tabla!$C$5:$I$23,2,0),1,2))</f>
        <v>0</v>
      </c>
    </row>
    <row r="886" spans="1:54" ht="15.75" hidden="1">
      <c r="A886" s="13">
        <f t="shared" si="126"/>
        <v>881</v>
      </c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6"/>
      <c r="AC886" s="26"/>
      <c r="AD886" s="26"/>
      <c r="AE886" s="25"/>
      <c r="AF886" s="25"/>
      <c r="AG886" s="25"/>
      <c r="AH886" s="26"/>
      <c r="AI886" s="26"/>
      <c r="AJ886" s="26"/>
      <c r="AK886" s="27"/>
      <c r="AL886" s="27"/>
      <c r="AM886" s="24" t="str">
        <f>IF(AG886="","",IFERROR(VLOOKUP($AG886,Listas!$C$1:$D$1000,2,0),"No existe"))</f>
        <v/>
      </c>
      <c r="AN886" s="3">
        <f>IF(OR(AH886="",AI886=""),0,NETWORKDAYS.INTL(AH886,AI886,1,Listas!$A$2:$A$19)-1)</f>
        <v>0</v>
      </c>
      <c r="AO886" s="16" t="str">
        <f>IF(OR(AM886="",AM886="No existe"),"No",IF(AN886&gt;=VLOOKUP(AM886,Tabla!$C$5:$I$23,7,0),"Si","No"))</f>
        <v>No</v>
      </c>
      <c r="AP886" s="3">
        <f>IF(OR(AM886="",AM886="No existe"),0,IF(AN886=0,0,IF(AN886&gt;=VLOOKUP(AM886,Tabla!$C$5:$I$23,7,0),AN886-VLOOKUP(AM886,Tabla!$C$5:$I$23,7,0),0)+1))</f>
        <v>0</v>
      </c>
      <c r="AQ886" s="4">
        <f t="shared" si="118"/>
        <v>0</v>
      </c>
      <c r="AR886" s="4">
        <f t="shared" si="119"/>
        <v>0</v>
      </c>
      <c r="AS886" s="4">
        <f t="shared" si="120"/>
        <v>0</v>
      </c>
      <c r="AT886" s="4">
        <f t="shared" si="121"/>
        <v>0</v>
      </c>
      <c r="AU886" s="4">
        <f t="shared" si="122"/>
        <v>0</v>
      </c>
      <c r="AV886" s="4">
        <f t="shared" si="123"/>
        <v>0</v>
      </c>
      <c r="AW886" s="4"/>
      <c r="AX886" s="4"/>
      <c r="AY886" s="4">
        <f t="shared" si="124"/>
        <v>0</v>
      </c>
      <c r="AZ886" s="5">
        <v>37080</v>
      </c>
      <c r="BA886" s="6">
        <f t="shared" si="125"/>
        <v>0</v>
      </c>
      <c r="BB886" s="3">
        <f>IF(OR(AM886="",AM886="No existe"),0,IF(AP886&lt;=VLOOKUP(AM886,Tabla!$C$5:$I$23,2,0),1,2))</f>
        <v>0</v>
      </c>
    </row>
    <row r="887" spans="1:54" ht="15.75" hidden="1">
      <c r="A887" s="13">
        <f t="shared" si="126"/>
        <v>882</v>
      </c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6"/>
      <c r="AC887" s="26"/>
      <c r="AD887" s="26"/>
      <c r="AE887" s="25"/>
      <c r="AF887" s="25"/>
      <c r="AG887" s="25"/>
      <c r="AH887" s="26"/>
      <c r="AI887" s="26"/>
      <c r="AJ887" s="26"/>
      <c r="AK887" s="27"/>
      <c r="AL887" s="27"/>
      <c r="AM887" s="24" t="str">
        <f>IF(AG887="","",IFERROR(VLOOKUP($AG887,Listas!$C$1:$D$1000,2,0),"No existe"))</f>
        <v/>
      </c>
      <c r="AN887" s="3">
        <f>IF(OR(AH887="",AI887=""),0,NETWORKDAYS.INTL(AH887,AI887,1,Listas!$A$2:$A$19)-1)</f>
        <v>0</v>
      </c>
      <c r="AO887" s="16" t="str">
        <f>IF(OR(AM887="",AM887="No existe"),"No",IF(AN887&gt;=VLOOKUP(AM887,Tabla!$C$5:$I$23,7,0),"Si","No"))</f>
        <v>No</v>
      </c>
      <c r="AP887" s="3">
        <f>IF(OR(AM887="",AM887="No existe"),0,IF(AN887=0,0,IF(AN887&gt;=VLOOKUP(AM887,Tabla!$C$5:$I$23,7,0),AN887-VLOOKUP(AM887,Tabla!$C$5:$I$23,7,0),0)+1))</f>
        <v>0</v>
      </c>
      <c r="AQ887" s="4">
        <f t="shared" si="118"/>
        <v>0</v>
      </c>
      <c r="AR887" s="4">
        <f t="shared" si="119"/>
        <v>0</v>
      </c>
      <c r="AS887" s="4">
        <f t="shared" si="120"/>
        <v>0</v>
      </c>
      <c r="AT887" s="4">
        <f t="shared" si="121"/>
        <v>0</v>
      </c>
      <c r="AU887" s="4">
        <f t="shared" si="122"/>
        <v>0</v>
      </c>
      <c r="AV887" s="4">
        <f t="shared" si="123"/>
        <v>0</v>
      </c>
      <c r="AW887" s="4"/>
      <c r="AX887" s="4"/>
      <c r="AY887" s="4">
        <f t="shared" si="124"/>
        <v>0</v>
      </c>
      <c r="AZ887" s="5">
        <v>37080</v>
      </c>
      <c r="BA887" s="6">
        <f t="shared" si="125"/>
        <v>0</v>
      </c>
      <c r="BB887" s="3">
        <f>IF(OR(AM887="",AM887="No existe"),0,IF(AP887&lt;=VLOOKUP(AM887,Tabla!$C$5:$I$23,2,0),1,2))</f>
        <v>0</v>
      </c>
    </row>
    <row r="888" spans="1:54" ht="15.75" hidden="1">
      <c r="A888" s="13">
        <f t="shared" si="126"/>
        <v>883</v>
      </c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6"/>
      <c r="AC888" s="26"/>
      <c r="AD888" s="26"/>
      <c r="AE888" s="25"/>
      <c r="AF888" s="25"/>
      <c r="AG888" s="25"/>
      <c r="AH888" s="26"/>
      <c r="AI888" s="26"/>
      <c r="AJ888" s="26"/>
      <c r="AK888" s="27"/>
      <c r="AL888" s="27"/>
      <c r="AM888" s="24" t="str">
        <f>IF(AG888="","",IFERROR(VLOOKUP($AG888,Listas!$C$1:$D$1000,2,0),"No existe"))</f>
        <v/>
      </c>
      <c r="AN888" s="3">
        <f>IF(OR(AH888="",AI888=""),0,NETWORKDAYS.INTL(AH888,AI888,1,Listas!$A$2:$A$19)-1)</f>
        <v>0</v>
      </c>
      <c r="AO888" s="16" t="str">
        <f>IF(OR(AM888="",AM888="No existe"),"No",IF(AN888&gt;=VLOOKUP(AM888,Tabla!$C$5:$I$23,7,0),"Si","No"))</f>
        <v>No</v>
      </c>
      <c r="AP888" s="3">
        <f>IF(OR(AM888="",AM888="No existe"),0,IF(AN888=0,0,IF(AN888&gt;=VLOOKUP(AM888,Tabla!$C$5:$I$23,7,0),AN888-VLOOKUP(AM888,Tabla!$C$5:$I$23,7,0),0)+1))</f>
        <v>0</v>
      </c>
      <c r="AQ888" s="4">
        <f t="shared" si="118"/>
        <v>0</v>
      </c>
      <c r="AR888" s="4">
        <f t="shared" si="119"/>
        <v>0</v>
      </c>
      <c r="AS888" s="4">
        <f t="shared" si="120"/>
        <v>0</v>
      </c>
      <c r="AT888" s="4">
        <f t="shared" si="121"/>
        <v>0</v>
      </c>
      <c r="AU888" s="4">
        <f t="shared" si="122"/>
        <v>0</v>
      </c>
      <c r="AV888" s="4">
        <f t="shared" si="123"/>
        <v>0</v>
      </c>
      <c r="AW888" s="4"/>
      <c r="AX888" s="4"/>
      <c r="AY888" s="4">
        <f t="shared" si="124"/>
        <v>0</v>
      </c>
      <c r="AZ888" s="5">
        <v>37080</v>
      </c>
      <c r="BA888" s="6">
        <f t="shared" si="125"/>
        <v>0</v>
      </c>
      <c r="BB888" s="3">
        <f>IF(OR(AM888="",AM888="No existe"),0,IF(AP888&lt;=VLOOKUP(AM888,Tabla!$C$5:$I$23,2,0),1,2))</f>
        <v>0</v>
      </c>
    </row>
    <row r="889" spans="1:54" ht="15.75" hidden="1">
      <c r="A889" s="13">
        <f t="shared" si="126"/>
        <v>884</v>
      </c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6"/>
      <c r="AC889" s="26"/>
      <c r="AD889" s="26"/>
      <c r="AE889" s="25"/>
      <c r="AF889" s="25"/>
      <c r="AG889" s="25"/>
      <c r="AH889" s="26"/>
      <c r="AI889" s="26"/>
      <c r="AJ889" s="26"/>
      <c r="AK889" s="27"/>
      <c r="AL889" s="27"/>
      <c r="AM889" s="24" t="str">
        <f>IF(AG889="","",IFERROR(VLOOKUP($AG889,Listas!$C$1:$D$1000,2,0),"No existe"))</f>
        <v/>
      </c>
      <c r="AN889" s="3">
        <f>IF(OR(AH889="",AI889=""),0,NETWORKDAYS.INTL(AH889,AI889,1,Listas!$A$2:$A$19)-1)</f>
        <v>0</v>
      </c>
      <c r="AO889" s="16" t="str">
        <f>IF(OR(AM889="",AM889="No existe"),"No",IF(AN889&gt;=VLOOKUP(AM889,Tabla!$C$5:$I$23,7,0),"Si","No"))</f>
        <v>No</v>
      </c>
      <c r="AP889" s="3">
        <f>IF(OR(AM889="",AM889="No existe"),0,IF(AN889=0,0,IF(AN889&gt;=VLOOKUP(AM889,Tabla!$C$5:$I$23,7,0),AN889-VLOOKUP(AM889,Tabla!$C$5:$I$23,7,0),0)+1))</f>
        <v>0</v>
      </c>
      <c r="AQ889" s="4">
        <f t="shared" si="118"/>
        <v>0</v>
      </c>
      <c r="AR889" s="4">
        <f t="shared" si="119"/>
        <v>0</v>
      </c>
      <c r="AS889" s="4">
        <f t="shared" si="120"/>
        <v>0</v>
      </c>
      <c r="AT889" s="4">
        <f t="shared" si="121"/>
        <v>0</v>
      </c>
      <c r="AU889" s="4">
        <f t="shared" si="122"/>
        <v>0</v>
      </c>
      <c r="AV889" s="4">
        <f t="shared" si="123"/>
        <v>0</v>
      </c>
      <c r="AW889" s="4"/>
      <c r="AX889" s="4"/>
      <c r="AY889" s="4">
        <f t="shared" si="124"/>
        <v>0</v>
      </c>
      <c r="AZ889" s="5">
        <v>37080</v>
      </c>
      <c r="BA889" s="6">
        <f t="shared" si="125"/>
        <v>0</v>
      </c>
      <c r="BB889" s="3">
        <f>IF(OR(AM889="",AM889="No existe"),0,IF(AP889&lt;=VLOOKUP(AM889,Tabla!$C$5:$I$23,2,0),1,2))</f>
        <v>0</v>
      </c>
    </row>
    <row r="890" spans="1:54" ht="15.75" hidden="1">
      <c r="A890" s="13">
        <f t="shared" si="126"/>
        <v>885</v>
      </c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6"/>
      <c r="AC890" s="26"/>
      <c r="AD890" s="26"/>
      <c r="AE890" s="25"/>
      <c r="AF890" s="25"/>
      <c r="AG890" s="25"/>
      <c r="AH890" s="26"/>
      <c r="AI890" s="26"/>
      <c r="AJ890" s="26"/>
      <c r="AK890" s="27"/>
      <c r="AL890" s="27"/>
      <c r="AM890" s="24" t="str">
        <f>IF(AG890="","",IFERROR(VLOOKUP($AG890,Listas!$C$1:$D$1000,2,0),"No existe"))</f>
        <v/>
      </c>
      <c r="AN890" s="3">
        <f>IF(OR(AH890="",AI890=""),0,NETWORKDAYS.INTL(AH890,AI890,1,Listas!$A$2:$A$19)-1)</f>
        <v>0</v>
      </c>
      <c r="AO890" s="16" t="str">
        <f>IF(OR(AM890="",AM890="No existe"),"No",IF(AN890&gt;=VLOOKUP(AM890,Tabla!$C$5:$I$23,7,0),"Si","No"))</f>
        <v>No</v>
      </c>
      <c r="AP890" s="3">
        <f>IF(OR(AM890="",AM890="No existe"),0,IF(AN890=0,0,IF(AN890&gt;=VLOOKUP(AM890,Tabla!$C$5:$I$23,7,0),AN890-VLOOKUP(AM890,Tabla!$C$5:$I$23,7,0),0)+1))</f>
        <v>0</v>
      </c>
      <c r="AQ890" s="4">
        <f t="shared" si="118"/>
        <v>0</v>
      </c>
      <c r="AR890" s="4">
        <f t="shared" si="119"/>
        <v>0</v>
      </c>
      <c r="AS890" s="4">
        <f t="shared" si="120"/>
        <v>0</v>
      </c>
      <c r="AT890" s="4">
        <f t="shared" si="121"/>
        <v>0</v>
      </c>
      <c r="AU890" s="4">
        <f t="shared" si="122"/>
        <v>0</v>
      </c>
      <c r="AV890" s="4">
        <f t="shared" si="123"/>
        <v>0</v>
      </c>
      <c r="AW890" s="4"/>
      <c r="AX890" s="4"/>
      <c r="AY890" s="4">
        <f t="shared" si="124"/>
        <v>0</v>
      </c>
      <c r="AZ890" s="5">
        <v>37080</v>
      </c>
      <c r="BA890" s="6">
        <f t="shared" si="125"/>
        <v>0</v>
      </c>
      <c r="BB890" s="3">
        <f>IF(OR(AM890="",AM890="No existe"),0,IF(AP890&lt;=VLOOKUP(AM890,Tabla!$C$5:$I$23,2,0),1,2))</f>
        <v>0</v>
      </c>
    </row>
    <row r="891" spans="1:54" ht="15.75" hidden="1">
      <c r="A891" s="13">
        <f t="shared" si="126"/>
        <v>886</v>
      </c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6"/>
      <c r="AC891" s="26"/>
      <c r="AD891" s="26"/>
      <c r="AE891" s="25"/>
      <c r="AF891" s="25"/>
      <c r="AG891" s="25"/>
      <c r="AH891" s="26"/>
      <c r="AI891" s="26"/>
      <c r="AJ891" s="26"/>
      <c r="AK891" s="27"/>
      <c r="AL891" s="27"/>
      <c r="AM891" s="24" t="str">
        <f>IF(AG891="","",IFERROR(VLOOKUP($AG891,Listas!$C$1:$D$1000,2,0),"No existe"))</f>
        <v/>
      </c>
      <c r="AN891" s="3">
        <f>IF(OR(AH891="",AI891=""),0,NETWORKDAYS.INTL(AH891,AI891,1,Listas!$A$2:$A$19)-1)</f>
        <v>0</v>
      </c>
      <c r="AO891" s="16" t="str">
        <f>IF(OR(AM891="",AM891="No existe"),"No",IF(AN891&gt;=VLOOKUP(AM891,Tabla!$C$5:$I$23,7,0),"Si","No"))</f>
        <v>No</v>
      </c>
      <c r="AP891" s="3">
        <f>IF(OR(AM891="",AM891="No existe"),0,IF(AN891=0,0,IF(AN891&gt;=VLOOKUP(AM891,Tabla!$C$5:$I$23,7,0),AN891-VLOOKUP(AM891,Tabla!$C$5:$I$23,7,0),0)+1))</f>
        <v>0</v>
      </c>
      <c r="AQ891" s="4">
        <f t="shared" si="118"/>
        <v>0</v>
      </c>
      <c r="AR891" s="4">
        <f t="shared" si="119"/>
        <v>0</v>
      </c>
      <c r="AS891" s="4">
        <f t="shared" si="120"/>
        <v>0</v>
      </c>
      <c r="AT891" s="4">
        <f t="shared" si="121"/>
        <v>0</v>
      </c>
      <c r="AU891" s="4">
        <f t="shared" si="122"/>
        <v>0</v>
      </c>
      <c r="AV891" s="4">
        <f t="shared" si="123"/>
        <v>0</v>
      </c>
      <c r="AW891" s="4"/>
      <c r="AX891" s="4"/>
      <c r="AY891" s="4">
        <f t="shared" si="124"/>
        <v>0</v>
      </c>
      <c r="AZ891" s="5">
        <v>37080</v>
      </c>
      <c r="BA891" s="6">
        <f t="shared" si="125"/>
        <v>0</v>
      </c>
      <c r="BB891" s="3">
        <f>IF(OR(AM891="",AM891="No existe"),0,IF(AP891&lt;=VLOOKUP(AM891,Tabla!$C$5:$I$23,2,0),1,2))</f>
        <v>0</v>
      </c>
    </row>
    <row r="892" spans="1:54" ht="15.75" hidden="1">
      <c r="A892" s="13">
        <f t="shared" si="126"/>
        <v>887</v>
      </c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6"/>
      <c r="AC892" s="26"/>
      <c r="AD892" s="26"/>
      <c r="AE892" s="25"/>
      <c r="AF892" s="25"/>
      <c r="AG892" s="25"/>
      <c r="AH892" s="26"/>
      <c r="AI892" s="26"/>
      <c r="AJ892" s="26"/>
      <c r="AK892" s="27"/>
      <c r="AL892" s="27"/>
      <c r="AM892" s="24" t="str">
        <f>IF(AG892="","",IFERROR(VLOOKUP($AG892,Listas!$C$1:$D$1000,2,0),"No existe"))</f>
        <v/>
      </c>
      <c r="AN892" s="3">
        <f>IF(OR(AH892="",AI892=""),0,NETWORKDAYS.INTL(AH892,AI892,1,Listas!$A$2:$A$19)-1)</f>
        <v>0</v>
      </c>
      <c r="AO892" s="16" t="str">
        <f>IF(OR(AM892="",AM892="No existe"),"No",IF(AN892&gt;=VLOOKUP(AM892,Tabla!$C$5:$I$23,7,0),"Si","No"))</f>
        <v>No</v>
      </c>
      <c r="AP892" s="3">
        <f>IF(OR(AM892="",AM892="No existe"),0,IF(AN892=0,0,IF(AN892&gt;=VLOOKUP(AM892,Tabla!$C$5:$I$23,7,0),AN892-VLOOKUP(AM892,Tabla!$C$5:$I$23,7,0),0)+1))</f>
        <v>0</v>
      </c>
      <c r="AQ892" s="4">
        <f t="shared" si="118"/>
        <v>0</v>
      </c>
      <c r="AR892" s="4">
        <f t="shared" si="119"/>
        <v>0</v>
      </c>
      <c r="AS892" s="4">
        <f t="shared" si="120"/>
        <v>0</v>
      </c>
      <c r="AT892" s="4">
        <f t="shared" si="121"/>
        <v>0</v>
      </c>
      <c r="AU892" s="4">
        <f t="shared" si="122"/>
        <v>0</v>
      </c>
      <c r="AV892" s="4">
        <f t="shared" si="123"/>
        <v>0</v>
      </c>
      <c r="AW892" s="4"/>
      <c r="AX892" s="4"/>
      <c r="AY892" s="4">
        <f t="shared" si="124"/>
        <v>0</v>
      </c>
      <c r="AZ892" s="5">
        <v>37080</v>
      </c>
      <c r="BA892" s="6">
        <f t="shared" si="125"/>
        <v>0</v>
      </c>
      <c r="BB892" s="3">
        <f>IF(OR(AM892="",AM892="No existe"),0,IF(AP892&lt;=VLOOKUP(AM892,Tabla!$C$5:$I$23,2,0),1,2))</f>
        <v>0</v>
      </c>
    </row>
    <row r="893" spans="1:54" ht="15.75" hidden="1">
      <c r="A893" s="13">
        <f t="shared" si="126"/>
        <v>888</v>
      </c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6"/>
      <c r="AC893" s="26"/>
      <c r="AD893" s="26"/>
      <c r="AE893" s="25"/>
      <c r="AF893" s="25"/>
      <c r="AG893" s="25"/>
      <c r="AH893" s="26"/>
      <c r="AI893" s="26"/>
      <c r="AJ893" s="26"/>
      <c r="AK893" s="27"/>
      <c r="AL893" s="27"/>
      <c r="AM893" s="24" t="str">
        <f>IF(AG893="","",IFERROR(VLOOKUP($AG893,Listas!$C$1:$D$1000,2,0),"No existe"))</f>
        <v/>
      </c>
      <c r="AN893" s="3">
        <f>IF(OR(AH893="",AI893=""),0,NETWORKDAYS.INTL(AH893,AI893,1,Listas!$A$2:$A$19)-1)</f>
        <v>0</v>
      </c>
      <c r="AO893" s="16" t="str">
        <f>IF(OR(AM893="",AM893="No existe"),"No",IF(AN893&gt;=VLOOKUP(AM893,Tabla!$C$5:$I$23,7,0),"Si","No"))</f>
        <v>No</v>
      </c>
      <c r="AP893" s="3">
        <f>IF(OR(AM893="",AM893="No existe"),0,IF(AN893=0,0,IF(AN893&gt;=VLOOKUP(AM893,Tabla!$C$5:$I$23,7,0),AN893-VLOOKUP(AM893,Tabla!$C$5:$I$23,7,0),0)+1))</f>
        <v>0</v>
      </c>
      <c r="AQ893" s="4">
        <f t="shared" si="118"/>
        <v>0</v>
      </c>
      <c r="AR893" s="4">
        <f t="shared" si="119"/>
        <v>0</v>
      </c>
      <c r="AS893" s="4">
        <f t="shared" si="120"/>
        <v>0</v>
      </c>
      <c r="AT893" s="4">
        <f t="shared" si="121"/>
        <v>0</v>
      </c>
      <c r="AU893" s="4">
        <f t="shared" si="122"/>
        <v>0</v>
      </c>
      <c r="AV893" s="4">
        <f t="shared" si="123"/>
        <v>0</v>
      </c>
      <c r="AW893" s="4"/>
      <c r="AX893" s="4"/>
      <c r="AY893" s="4">
        <f t="shared" si="124"/>
        <v>0</v>
      </c>
      <c r="AZ893" s="5">
        <v>37080</v>
      </c>
      <c r="BA893" s="6">
        <f t="shared" si="125"/>
        <v>0</v>
      </c>
      <c r="BB893" s="3">
        <f>IF(OR(AM893="",AM893="No existe"),0,IF(AP893&lt;=VLOOKUP(AM893,Tabla!$C$5:$I$23,2,0),1,2))</f>
        <v>0</v>
      </c>
    </row>
    <row r="894" spans="1:54" ht="15.75" hidden="1">
      <c r="A894" s="13">
        <f t="shared" si="126"/>
        <v>889</v>
      </c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6"/>
      <c r="AC894" s="26"/>
      <c r="AD894" s="26"/>
      <c r="AE894" s="25"/>
      <c r="AF894" s="25"/>
      <c r="AG894" s="25"/>
      <c r="AH894" s="26"/>
      <c r="AI894" s="26"/>
      <c r="AJ894" s="26"/>
      <c r="AK894" s="27"/>
      <c r="AL894" s="27"/>
      <c r="AM894" s="24" t="str">
        <f>IF(AG894="","",IFERROR(VLOOKUP($AG894,Listas!$C$1:$D$1000,2,0),"No existe"))</f>
        <v/>
      </c>
      <c r="AN894" s="3">
        <f>IF(OR(AH894="",AI894=""),0,NETWORKDAYS.INTL(AH894,AI894,1,Listas!$A$2:$A$19)-1)</f>
        <v>0</v>
      </c>
      <c r="AO894" s="16" t="str">
        <f>IF(OR(AM894="",AM894="No existe"),"No",IF(AN894&gt;=VLOOKUP(AM894,Tabla!$C$5:$I$23,7,0),"Si","No"))</f>
        <v>No</v>
      </c>
      <c r="AP894" s="3">
        <f>IF(OR(AM894="",AM894="No existe"),0,IF(AN894=0,0,IF(AN894&gt;=VLOOKUP(AM894,Tabla!$C$5:$I$23,7,0),AN894-VLOOKUP(AM894,Tabla!$C$5:$I$23,7,0),0)+1))</f>
        <v>0</v>
      </c>
      <c r="AQ894" s="4">
        <f t="shared" si="118"/>
        <v>0</v>
      </c>
      <c r="AR894" s="4">
        <f t="shared" si="119"/>
        <v>0</v>
      </c>
      <c r="AS894" s="4">
        <f t="shared" si="120"/>
        <v>0</v>
      </c>
      <c r="AT894" s="4">
        <f t="shared" si="121"/>
        <v>0</v>
      </c>
      <c r="AU894" s="4">
        <f t="shared" si="122"/>
        <v>0</v>
      </c>
      <c r="AV894" s="4">
        <f t="shared" si="123"/>
        <v>0</v>
      </c>
      <c r="AW894" s="4"/>
      <c r="AX894" s="4"/>
      <c r="AY894" s="4">
        <f t="shared" si="124"/>
        <v>0</v>
      </c>
      <c r="AZ894" s="5">
        <v>37080</v>
      </c>
      <c r="BA894" s="6">
        <f t="shared" si="125"/>
        <v>0</v>
      </c>
      <c r="BB894" s="3">
        <f>IF(OR(AM894="",AM894="No existe"),0,IF(AP894&lt;=VLOOKUP(AM894,Tabla!$C$5:$I$23,2,0),1,2))</f>
        <v>0</v>
      </c>
    </row>
    <row r="895" spans="1:54" ht="15.75" hidden="1">
      <c r="A895" s="13">
        <f t="shared" si="126"/>
        <v>890</v>
      </c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6"/>
      <c r="AC895" s="26"/>
      <c r="AD895" s="26"/>
      <c r="AE895" s="25"/>
      <c r="AF895" s="25"/>
      <c r="AG895" s="25"/>
      <c r="AH895" s="26"/>
      <c r="AI895" s="26"/>
      <c r="AJ895" s="26"/>
      <c r="AK895" s="27"/>
      <c r="AL895" s="27"/>
      <c r="AM895" s="24" t="str">
        <f>IF(AG895="","",IFERROR(VLOOKUP($AG895,Listas!$C$1:$D$1000,2,0),"No existe"))</f>
        <v/>
      </c>
      <c r="AN895" s="3">
        <f>IF(OR(AH895="",AI895=""),0,NETWORKDAYS.INTL(AH895,AI895,1,Listas!$A$2:$A$19)-1)</f>
        <v>0</v>
      </c>
      <c r="AO895" s="16" t="str">
        <f>IF(OR(AM895="",AM895="No existe"),"No",IF(AN895&gt;=VLOOKUP(AM895,Tabla!$C$5:$I$23,7,0),"Si","No"))</f>
        <v>No</v>
      </c>
      <c r="AP895" s="3">
        <f>IF(OR(AM895="",AM895="No existe"),0,IF(AN895=0,0,IF(AN895&gt;=VLOOKUP(AM895,Tabla!$C$5:$I$23,7,0),AN895-VLOOKUP(AM895,Tabla!$C$5:$I$23,7,0),0)+1))</f>
        <v>0</v>
      </c>
      <c r="AQ895" s="4">
        <f t="shared" si="118"/>
        <v>0</v>
      </c>
      <c r="AR895" s="4">
        <f t="shared" si="119"/>
        <v>0</v>
      </c>
      <c r="AS895" s="4">
        <f t="shared" si="120"/>
        <v>0</v>
      </c>
      <c r="AT895" s="4">
        <f t="shared" si="121"/>
        <v>0</v>
      </c>
      <c r="AU895" s="4">
        <f t="shared" si="122"/>
        <v>0</v>
      </c>
      <c r="AV895" s="4">
        <f t="shared" si="123"/>
        <v>0</v>
      </c>
      <c r="AW895" s="4"/>
      <c r="AX895" s="4"/>
      <c r="AY895" s="4">
        <f t="shared" si="124"/>
        <v>0</v>
      </c>
      <c r="AZ895" s="5">
        <v>37080</v>
      </c>
      <c r="BA895" s="6">
        <f t="shared" si="125"/>
        <v>0</v>
      </c>
      <c r="BB895" s="3">
        <f>IF(OR(AM895="",AM895="No existe"),0,IF(AP895&lt;=VLOOKUP(AM895,Tabla!$C$5:$I$23,2,0),1,2))</f>
        <v>0</v>
      </c>
    </row>
    <row r="896" spans="1:54" ht="15.75" hidden="1">
      <c r="A896" s="13">
        <f t="shared" si="126"/>
        <v>891</v>
      </c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6"/>
      <c r="AC896" s="26"/>
      <c r="AD896" s="26"/>
      <c r="AE896" s="25"/>
      <c r="AF896" s="25"/>
      <c r="AG896" s="25"/>
      <c r="AH896" s="26"/>
      <c r="AI896" s="26"/>
      <c r="AJ896" s="26"/>
      <c r="AK896" s="27"/>
      <c r="AL896" s="27"/>
      <c r="AM896" s="24" t="str">
        <f>IF(AG896="","",IFERROR(VLOOKUP($AG896,Listas!$C$1:$D$1000,2,0),"No existe"))</f>
        <v/>
      </c>
      <c r="AN896" s="3">
        <f>IF(OR(AH896="",AI896=""),0,NETWORKDAYS.INTL(AH896,AI896,1,Listas!$A$2:$A$19)-1)</f>
        <v>0</v>
      </c>
      <c r="AO896" s="16" t="str">
        <f>IF(OR(AM896="",AM896="No existe"),"No",IF(AN896&gt;=VLOOKUP(AM896,Tabla!$C$5:$I$23,7,0),"Si","No"))</f>
        <v>No</v>
      </c>
      <c r="AP896" s="3">
        <f>IF(OR(AM896="",AM896="No existe"),0,IF(AN896=0,0,IF(AN896&gt;=VLOOKUP(AM896,Tabla!$C$5:$I$23,7,0),AN896-VLOOKUP(AM896,Tabla!$C$5:$I$23,7,0),0)+1))</f>
        <v>0</v>
      </c>
      <c r="AQ896" s="4">
        <f t="shared" si="118"/>
        <v>0</v>
      </c>
      <c r="AR896" s="4">
        <f t="shared" si="119"/>
        <v>0</v>
      </c>
      <c r="AS896" s="4">
        <f t="shared" si="120"/>
        <v>0</v>
      </c>
      <c r="AT896" s="4">
        <f t="shared" si="121"/>
        <v>0</v>
      </c>
      <c r="AU896" s="4">
        <f t="shared" si="122"/>
        <v>0</v>
      </c>
      <c r="AV896" s="4">
        <f t="shared" si="123"/>
        <v>0</v>
      </c>
      <c r="AW896" s="4"/>
      <c r="AX896" s="4"/>
      <c r="AY896" s="4">
        <f t="shared" si="124"/>
        <v>0</v>
      </c>
      <c r="AZ896" s="5">
        <v>37080</v>
      </c>
      <c r="BA896" s="6">
        <f t="shared" si="125"/>
        <v>0</v>
      </c>
      <c r="BB896" s="3">
        <f>IF(OR(AM896="",AM896="No existe"),0,IF(AP896&lt;=VLOOKUP(AM896,Tabla!$C$5:$I$23,2,0),1,2))</f>
        <v>0</v>
      </c>
    </row>
    <row r="897" spans="1:54" ht="15.75" hidden="1">
      <c r="A897" s="13">
        <f t="shared" si="126"/>
        <v>892</v>
      </c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6"/>
      <c r="AC897" s="26"/>
      <c r="AD897" s="26"/>
      <c r="AE897" s="25"/>
      <c r="AF897" s="25"/>
      <c r="AG897" s="25"/>
      <c r="AH897" s="26"/>
      <c r="AI897" s="26"/>
      <c r="AJ897" s="26"/>
      <c r="AK897" s="27"/>
      <c r="AL897" s="27"/>
      <c r="AM897" s="24" t="str">
        <f>IF(AG897="","",IFERROR(VLOOKUP($AG897,Listas!$C$1:$D$1000,2,0),"No existe"))</f>
        <v/>
      </c>
      <c r="AN897" s="3">
        <f>IF(OR(AH897="",AI897=""),0,NETWORKDAYS.INTL(AH897,AI897,1,Listas!$A$2:$A$19)-1)</f>
        <v>0</v>
      </c>
      <c r="AO897" s="16" t="str">
        <f>IF(OR(AM897="",AM897="No existe"),"No",IF(AN897&gt;=VLOOKUP(AM897,Tabla!$C$5:$I$23,7,0),"Si","No"))</f>
        <v>No</v>
      </c>
      <c r="AP897" s="3">
        <f>IF(OR(AM897="",AM897="No existe"),0,IF(AN897=0,0,IF(AN897&gt;=VLOOKUP(AM897,Tabla!$C$5:$I$23,7,0),AN897-VLOOKUP(AM897,Tabla!$C$5:$I$23,7,0),0)+1))</f>
        <v>0</v>
      </c>
      <c r="AQ897" s="4">
        <f t="shared" si="118"/>
        <v>0</v>
      </c>
      <c r="AR897" s="4">
        <f t="shared" si="119"/>
        <v>0</v>
      </c>
      <c r="AS897" s="4">
        <f t="shared" si="120"/>
        <v>0</v>
      </c>
      <c r="AT897" s="4">
        <f t="shared" si="121"/>
        <v>0</v>
      </c>
      <c r="AU897" s="4">
        <f t="shared" si="122"/>
        <v>0</v>
      </c>
      <c r="AV897" s="4">
        <f t="shared" si="123"/>
        <v>0</v>
      </c>
      <c r="AW897" s="4"/>
      <c r="AX897" s="4"/>
      <c r="AY897" s="4">
        <f t="shared" si="124"/>
        <v>0</v>
      </c>
      <c r="AZ897" s="5">
        <v>37080</v>
      </c>
      <c r="BA897" s="6">
        <f t="shared" si="125"/>
        <v>0</v>
      </c>
      <c r="BB897" s="3">
        <f>IF(OR(AM897="",AM897="No existe"),0,IF(AP897&lt;=VLOOKUP(AM897,Tabla!$C$5:$I$23,2,0),1,2))</f>
        <v>0</v>
      </c>
    </row>
    <row r="898" spans="1:54" ht="15.75" hidden="1">
      <c r="A898" s="13">
        <f t="shared" si="126"/>
        <v>893</v>
      </c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6"/>
      <c r="AC898" s="26"/>
      <c r="AD898" s="26"/>
      <c r="AE898" s="25"/>
      <c r="AF898" s="25"/>
      <c r="AG898" s="25"/>
      <c r="AH898" s="26"/>
      <c r="AI898" s="26"/>
      <c r="AJ898" s="26"/>
      <c r="AK898" s="27"/>
      <c r="AL898" s="27"/>
      <c r="AM898" s="24" t="str">
        <f>IF(AG898="","",IFERROR(VLOOKUP($AG898,Listas!$C$1:$D$1000,2,0),"No existe"))</f>
        <v/>
      </c>
      <c r="AN898" s="3">
        <f>IF(OR(AH898="",AI898=""),0,NETWORKDAYS.INTL(AH898,AI898,1,Listas!$A$2:$A$19)-1)</f>
        <v>0</v>
      </c>
      <c r="AO898" s="16" t="str">
        <f>IF(OR(AM898="",AM898="No existe"),"No",IF(AN898&gt;=VLOOKUP(AM898,Tabla!$C$5:$I$23,7,0),"Si","No"))</f>
        <v>No</v>
      </c>
      <c r="AP898" s="3">
        <f>IF(OR(AM898="",AM898="No existe"),0,IF(AN898=0,0,IF(AN898&gt;=VLOOKUP(AM898,Tabla!$C$5:$I$23,7,0),AN898-VLOOKUP(AM898,Tabla!$C$5:$I$23,7,0),0)+1))</f>
        <v>0</v>
      </c>
      <c r="AQ898" s="4">
        <f t="shared" si="118"/>
        <v>0</v>
      </c>
      <c r="AR898" s="4">
        <f t="shared" si="119"/>
        <v>0</v>
      </c>
      <c r="AS898" s="4">
        <f t="shared" si="120"/>
        <v>0</v>
      </c>
      <c r="AT898" s="4">
        <f t="shared" si="121"/>
        <v>0</v>
      </c>
      <c r="AU898" s="4">
        <f t="shared" si="122"/>
        <v>0</v>
      </c>
      <c r="AV898" s="4">
        <f t="shared" si="123"/>
        <v>0</v>
      </c>
      <c r="AW898" s="4"/>
      <c r="AX898" s="4"/>
      <c r="AY898" s="4">
        <f t="shared" si="124"/>
        <v>0</v>
      </c>
      <c r="AZ898" s="5">
        <v>37080</v>
      </c>
      <c r="BA898" s="6">
        <f t="shared" si="125"/>
        <v>0</v>
      </c>
      <c r="BB898" s="3">
        <f>IF(OR(AM898="",AM898="No existe"),0,IF(AP898&lt;=VLOOKUP(AM898,Tabla!$C$5:$I$23,2,0),1,2))</f>
        <v>0</v>
      </c>
    </row>
    <row r="899" spans="1:54" ht="15.75" hidden="1">
      <c r="A899" s="13">
        <f t="shared" si="126"/>
        <v>894</v>
      </c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6"/>
      <c r="AC899" s="26"/>
      <c r="AD899" s="26"/>
      <c r="AE899" s="25"/>
      <c r="AF899" s="25"/>
      <c r="AG899" s="25"/>
      <c r="AH899" s="26"/>
      <c r="AI899" s="26"/>
      <c r="AJ899" s="26"/>
      <c r="AK899" s="27"/>
      <c r="AL899" s="27"/>
      <c r="AM899" s="24" t="str">
        <f>IF(AG899="","",IFERROR(VLOOKUP($AG899,Listas!$C$1:$D$1000,2,0),"No existe"))</f>
        <v/>
      </c>
      <c r="AN899" s="3">
        <f>IF(OR(AH899="",AI899=""),0,NETWORKDAYS.INTL(AH899,AI899,1,Listas!$A$2:$A$19)-1)</f>
        <v>0</v>
      </c>
      <c r="AO899" s="16" t="str">
        <f>IF(OR(AM899="",AM899="No existe"),"No",IF(AN899&gt;=VLOOKUP(AM899,Tabla!$C$5:$I$23,7,0),"Si","No"))</f>
        <v>No</v>
      </c>
      <c r="AP899" s="3">
        <f>IF(OR(AM899="",AM899="No existe"),0,IF(AN899=0,0,IF(AN899&gt;=VLOOKUP(AM899,Tabla!$C$5:$I$23,7,0),AN899-VLOOKUP(AM899,Tabla!$C$5:$I$23,7,0),0)+1))</f>
        <v>0</v>
      </c>
      <c r="AQ899" s="4">
        <f t="shared" si="118"/>
        <v>0</v>
      </c>
      <c r="AR899" s="4">
        <f t="shared" si="119"/>
        <v>0</v>
      </c>
      <c r="AS899" s="4">
        <f t="shared" si="120"/>
        <v>0</v>
      </c>
      <c r="AT899" s="4">
        <f t="shared" si="121"/>
        <v>0</v>
      </c>
      <c r="AU899" s="4">
        <f t="shared" si="122"/>
        <v>0</v>
      </c>
      <c r="AV899" s="4">
        <f t="shared" si="123"/>
        <v>0</v>
      </c>
      <c r="AW899" s="4"/>
      <c r="AX899" s="4"/>
      <c r="AY899" s="4">
        <f t="shared" si="124"/>
        <v>0</v>
      </c>
      <c r="AZ899" s="5">
        <v>37080</v>
      </c>
      <c r="BA899" s="6">
        <f t="shared" si="125"/>
        <v>0</v>
      </c>
      <c r="BB899" s="3">
        <f>IF(OR(AM899="",AM899="No existe"),0,IF(AP899&lt;=VLOOKUP(AM899,Tabla!$C$5:$I$23,2,0),1,2))</f>
        <v>0</v>
      </c>
    </row>
    <row r="900" spans="1:54" ht="15.75" hidden="1">
      <c r="A900" s="13">
        <f t="shared" si="126"/>
        <v>895</v>
      </c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6"/>
      <c r="AC900" s="26"/>
      <c r="AD900" s="26"/>
      <c r="AE900" s="25"/>
      <c r="AF900" s="25"/>
      <c r="AG900" s="25"/>
      <c r="AH900" s="26"/>
      <c r="AI900" s="26"/>
      <c r="AJ900" s="26"/>
      <c r="AK900" s="27"/>
      <c r="AL900" s="27"/>
      <c r="AM900" s="24" t="str">
        <f>IF(AG900="","",IFERROR(VLOOKUP($AG900,Listas!$C$1:$D$1000,2,0),"No existe"))</f>
        <v/>
      </c>
      <c r="AN900" s="3">
        <f>IF(OR(AH900="",AI900=""),0,NETWORKDAYS.INTL(AH900,AI900,1,Listas!$A$2:$A$19)-1)</f>
        <v>0</v>
      </c>
      <c r="AO900" s="16" t="str">
        <f>IF(OR(AM900="",AM900="No existe"),"No",IF(AN900&gt;=VLOOKUP(AM900,Tabla!$C$5:$I$23,7,0),"Si","No"))</f>
        <v>No</v>
      </c>
      <c r="AP900" s="3">
        <f>IF(OR(AM900="",AM900="No existe"),0,IF(AN900=0,0,IF(AN900&gt;=VLOOKUP(AM900,Tabla!$C$5:$I$23,7,0),AN900-VLOOKUP(AM900,Tabla!$C$5:$I$23,7,0),0)+1))</f>
        <v>0</v>
      </c>
      <c r="AQ900" s="4">
        <f t="shared" si="118"/>
        <v>0</v>
      </c>
      <c r="AR900" s="4">
        <f t="shared" si="119"/>
        <v>0</v>
      </c>
      <c r="AS900" s="4">
        <f t="shared" si="120"/>
        <v>0</v>
      </c>
      <c r="AT900" s="4">
        <f t="shared" si="121"/>
        <v>0</v>
      </c>
      <c r="AU900" s="4">
        <f t="shared" si="122"/>
        <v>0</v>
      </c>
      <c r="AV900" s="4">
        <f t="shared" si="123"/>
        <v>0</v>
      </c>
      <c r="AW900" s="4"/>
      <c r="AX900" s="4"/>
      <c r="AY900" s="4">
        <f t="shared" si="124"/>
        <v>0</v>
      </c>
      <c r="AZ900" s="5">
        <v>37080</v>
      </c>
      <c r="BA900" s="6">
        <f t="shared" si="125"/>
        <v>0</v>
      </c>
      <c r="BB900" s="3">
        <f>IF(OR(AM900="",AM900="No existe"),0,IF(AP900&lt;=VLOOKUP(AM900,Tabla!$C$5:$I$23,2,0),1,2))</f>
        <v>0</v>
      </c>
    </row>
    <row r="901" spans="1:54" ht="15.75" hidden="1">
      <c r="A901" s="13">
        <f t="shared" si="126"/>
        <v>896</v>
      </c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6"/>
      <c r="AC901" s="26"/>
      <c r="AD901" s="26"/>
      <c r="AE901" s="25"/>
      <c r="AF901" s="25"/>
      <c r="AG901" s="25"/>
      <c r="AH901" s="26"/>
      <c r="AI901" s="26"/>
      <c r="AJ901" s="26"/>
      <c r="AK901" s="27"/>
      <c r="AL901" s="27"/>
      <c r="AM901" s="24" t="str">
        <f>IF(AG901="","",IFERROR(VLOOKUP($AG901,Listas!$C$1:$D$1000,2,0),"No existe"))</f>
        <v/>
      </c>
      <c r="AN901" s="3">
        <f>IF(OR(AH901="",AI901=""),0,NETWORKDAYS.INTL(AH901,AI901,1,Listas!$A$2:$A$19)-1)</f>
        <v>0</v>
      </c>
      <c r="AO901" s="16" t="str">
        <f>IF(OR(AM901="",AM901="No existe"),"No",IF(AN901&gt;=VLOOKUP(AM901,Tabla!$C$5:$I$23,7,0),"Si","No"))</f>
        <v>No</v>
      </c>
      <c r="AP901" s="3">
        <f>IF(OR(AM901="",AM901="No existe"),0,IF(AN901=0,0,IF(AN901&gt;=VLOOKUP(AM901,Tabla!$C$5:$I$23,7,0),AN901-VLOOKUP(AM901,Tabla!$C$5:$I$23,7,0),0)+1))</f>
        <v>0</v>
      </c>
      <c r="AQ901" s="4">
        <f t="shared" si="118"/>
        <v>0</v>
      </c>
      <c r="AR901" s="4">
        <f t="shared" si="119"/>
        <v>0</v>
      </c>
      <c r="AS901" s="4">
        <f t="shared" si="120"/>
        <v>0</v>
      </c>
      <c r="AT901" s="4">
        <f t="shared" si="121"/>
        <v>0</v>
      </c>
      <c r="AU901" s="4">
        <f t="shared" si="122"/>
        <v>0</v>
      </c>
      <c r="AV901" s="4">
        <f t="shared" si="123"/>
        <v>0</v>
      </c>
      <c r="AW901" s="4"/>
      <c r="AX901" s="4"/>
      <c r="AY901" s="4">
        <f t="shared" si="124"/>
        <v>0</v>
      </c>
      <c r="AZ901" s="5">
        <v>37080</v>
      </c>
      <c r="BA901" s="6">
        <f t="shared" si="125"/>
        <v>0</v>
      </c>
      <c r="BB901" s="3">
        <f>IF(OR(AM901="",AM901="No existe"),0,IF(AP901&lt;=VLOOKUP(AM901,Tabla!$C$5:$I$23,2,0),1,2))</f>
        <v>0</v>
      </c>
    </row>
    <row r="902" spans="1:54" ht="15.75" hidden="1">
      <c r="A902" s="13">
        <f t="shared" si="126"/>
        <v>897</v>
      </c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6"/>
      <c r="AC902" s="26"/>
      <c r="AD902" s="26"/>
      <c r="AE902" s="25"/>
      <c r="AF902" s="25"/>
      <c r="AG902" s="25"/>
      <c r="AH902" s="26"/>
      <c r="AI902" s="26"/>
      <c r="AJ902" s="26"/>
      <c r="AK902" s="27"/>
      <c r="AL902" s="27"/>
      <c r="AM902" s="24" t="str">
        <f>IF(AG902="","",IFERROR(VLOOKUP($AG902,Listas!$C$1:$D$1000,2,0),"No existe"))</f>
        <v/>
      </c>
      <c r="AN902" s="3">
        <f>IF(OR(AH902="",AI902=""),0,NETWORKDAYS.INTL(AH902,AI902,1,Listas!$A$2:$A$19)-1)</f>
        <v>0</v>
      </c>
      <c r="AO902" s="16" t="str">
        <f>IF(OR(AM902="",AM902="No existe"),"No",IF(AN902&gt;=VLOOKUP(AM902,Tabla!$C$5:$I$23,7,0),"Si","No"))</f>
        <v>No</v>
      </c>
      <c r="AP902" s="3">
        <f>IF(OR(AM902="",AM902="No existe"),0,IF(AN902=0,0,IF(AN902&gt;=VLOOKUP(AM902,Tabla!$C$5:$I$23,7,0),AN902-VLOOKUP(AM902,Tabla!$C$5:$I$23,7,0),0)+1))</f>
        <v>0</v>
      </c>
      <c r="AQ902" s="4">
        <f t="shared" si="118"/>
        <v>0</v>
      </c>
      <c r="AR902" s="4">
        <f t="shared" si="119"/>
        <v>0</v>
      </c>
      <c r="AS902" s="4">
        <f t="shared" si="120"/>
        <v>0</v>
      </c>
      <c r="AT902" s="4">
        <f t="shared" si="121"/>
        <v>0</v>
      </c>
      <c r="AU902" s="4">
        <f t="shared" si="122"/>
        <v>0</v>
      </c>
      <c r="AV902" s="4">
        <f t="shared" si="123"/>
        <v>0</v>
      </c>
      <c r="AW902" s="4"/>
      <c r="AX902" s="4"/>
      <c r="AY902" s="4">
        <f t="shared" si="124"/>
        <v>0</v>
      </c>
      <c r="AZ902" s="5">
        <v>37080</v>
      </c>
      <c r="BA902" s="6">
        <f t="shared" si="125"/>
        <v>0</v>
      </c>
      <c r="BB902" s="3">
        <f>IF(OR(AM902="",AM902="No existe"),0,IF(AP902&lt;=VLOOKUP(AM902,Tabla!$C$5:$I$23,2,0),1,2))</f>
        <v>0</v>
      </c>
    </row>
    <row r="903" spans="1:54" ht="15.75" hidden="1">
      <c r="A903" s="13">
        <f t="shared" si="126"/>
        <v>898</v>
      </c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6"/>
      <c r="AC903" s="26"/>
      <c r="AD903" s="26"/>
      <c r="AE903" s="25"/>
      <c r="AF903" s="25"/>
      <c r="AG903" s="25"/>
      <c r="AH903" s="26"/>
      <c r="AI903" s="26"/>
      <c r="AJ903" s="26"/>
      <c r="AK903" s="27"/>
      <c r="AL903" s="27"/>
      <c r="AM903" s="24" t="str">
        <f>IF(AG903="","",IFERROR(VLOOKUP($AG903,Listas!$C$1:$D$1000,2,0),"No existe"))</f>
        <v/>
      </c>
      <c r="AN903" s="3">
        <f>IF(OR(AH903="",AI903=""),0,NETWORKDAYS.INTL(AH903,AI903,1,Listas!$A$2:$A$19)-1)</f>
        <v>0</v>
      </c>
      <c r="AO903" s="16" t="str">
        <f>IF(OR(AM903="",AM903="No existe"),"No",IF(AN903&gt;=VLOOKUP(AM903,Tabla!$C$5:$I$23,7,0),"Si","No"))</f>
        <v>No</v>
      </c>
      <c r="AP903" s="3">
        <f>IF(OR(AM903="",AM903="No existe"),0,IF(AN903=0,0,IF(AN903&gt;=VLOOKUP(AM903,Tabla!$C$5:$I$23,7,0),AN903-VLOOKUP(AM903,Tabla!$C$5:$I$23,7,0),0)+1))</f>
        <v>0</v>
      </c>
      <c r="AQ903" s="4">
        <f t="shared" ref="AQ903:AQ966" si="127">IF(AND(AM903="Liquidación del credito",AP903&gt;=1,AP903&lt;2),0.2%,IF(AND(AM903="Liquidación del credito",AP903&gt;=2),0.5%,0))</f>
        <v>0</v>
      </c>
      <c r="AR903" s="4">
        <f t="shared" ref="AR903:AR966" si="128">IF(AND(AM903="Genérica",AP903&gt;=3,AP903&lt;7),2%,IF(AND(AM903="Genérica",AP903&gt;=7),5%,0))</f>
        <v>0</v>
      </c>
      <c r="AS903" s="4">
        <f t="shared" ref="AS903:AS966" si="129">IF(AND(AM903="Sentencia",AP903&gt;=2,AP903&lt;=5),3%,IF(AND(AM903="Sentencia",AP903&gt;=6),6%,0))</f>
        <v>0</v>
      </c>
      <c r="AT903" s="4">
        <f t="shared" ref="AT903:AT966" si="130">IF(OR(AK903="SI",AK903=""),0,IF(AND(AK903="NO",OR(AG903="EXCEPCIONES DE FONDO O MERITO",AG903="PRESENTACION DE RECURSO DE APELACION CONTRA SENTENCIA",AG903="CONTESTACION DE LA DEMANDA",AG903="PRESENTACION DE EXCEPCIONES PREVIAS"),$AK$4=1),20%,IF(AND(AK903="NO",OR(AG903="EXCEPCIONES DE FONDO O MERITO",AG903="PRESENTACION DE RECURSO DE APELACION CONTRA SENTENCIA",AG903="CONTESTACION DE LA DEMANDA",AG903="PRESENTACION DE EXCEPCIONES PREVIAS"),$AK$4&gt;1),30%,0)))</f>
        <v>0</v>
      </c>
      <c r="AU903" s="4">
        <f t="shared" ref="AU903:AU966" si="131">IF(OR(AK903="SI",AK903=""),0,IF(AND(AK903="NO",(IFERROR(SEARCH("AUDIENCIA",AG903,1),0))&gt;0,$AK$4=1),5%,IF(AND(AK903="NO",(IFERROR(SEARCH("AUDIENCIA",AG903,1),0))&gt;0,$AK$4&gt;1),10%,0)))</f>
        <v>0</v>
      </c>
      <c r="AV903" s="4">
        <f t="shared" ref="AV903:AV966" si="132">IF(OR(AK903="SI",AK903=""),0,IF(AND(AK903="NO",AG903="PRESENTACION DE LA DEMANDA DE RECONVENCION"),2%,0))</f>
        <v>0</v>
      </c>
      <c r="AW903" s="4"/>
      <c r="AX903" s="4"/>
      <c r="AY903" s="4">
        <f t="shared" ref="AY903:AY966" si="133">SUM(AQ903:AX903)</f>
        <v>0</v>
      </c>
      <c r="AZ903" s="5">
        <v>37080</v>
      </c>
      <c r="BA903" s="6">
        <f t="shared" ref="BA903:BA966" si="134">ROUND(AY903*AZ903,0)</f>
        <v>0</v>
      </c>
      <c r="BB903" s="3">
        <f>IF(OR(AM903="",AM903="No existe"),0,IF(AP903&lt;=VLOOKUP(AM903,Tabla!$C$5:$I$23,2,0),1,2))</f>
        <v>0</v>
      </c>
    </row>
    <row r="904" spans="1:54" ht="15.75" hidden="1">
      <c r="A904" s="13">
        <f t="shared" ref="A904:A967" si="135">+A903+1</f>
        <v>899</v>
      </c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6"/>
      <c r="AC904" s="26"/>
      <c r="AD904" s="26"/>
      <c r="AE904" s="25"/>
      <c r="AF904" s="25"/>
      <c r="AG904" s="25"/>
      <c r="AH904" s="26"/>
      <c r="AI904" s="26"/>
      <c r="AJ904" s="26"/>
      <c r="AK904" s="27"/>
      <c r="AL904" s="27"/>
      <c r="AM904" s="24" t="str">
        <f>IF(AG904="","",IFERROR(VLOOKUP($AG904,Listas!$C$1:$D$1000,2,0),"No existe"))</f>
        <v/>
      </c>
      <c r="AN904" s="3">
        <f>IF(OR(AH904="",AI904=""),0,NETWORKDAYS.INTL(AH904,AI904,1,Listas!$A$2:$A$19)-1)</f>
        <v>0</v>
      </c>
      <c r="AO904" s="16" t="str">
        <f>IF(OR(AM904="",AM904="No existe"),"No",IF(AN904&gt;=VLOOKUP(AM904,Tabla!$C$5:$I$23,7,0),"Si","No"))</f>
        <v>No</v>
      </c>
      <c r="AP904" s="3">
        <f>IF(OR(AM904="",AM904="No existe"),0,IF(AN904=0,0,IF(AN904&gt;=VLOOKUP(AM904,Tabla!$C$5:$I$23,7,0),AN904-VLOOKUP(AM904,Tabla!$C$5:$I$23,7,0),0)+1))</f>
        <v>0</v>
      </c>
      <c r="AQ904" s="4">
        <f t="shared" si="127"/>
        <v>0</v>
      </c>
      <c r="AR904" s="4">
        <f t="shared" si="128"/>
        <v>0</v>
      </c>
      <c r="AS904" s="4">
        <f t="shared" si="129"/>
        <v>0</v>
      </c>
      <c r="AT904" s="4">
        <f t="shared" si="130"/>
        <v>0</v>
      </c>
      <c r="AU904" s="4">
        <f t="shared" si="131"/>
        <v>0</v>
      </c>
      <c r="AV904" s="4">
        <f t="shared" si="132"/>
        <v>0</v>
      </c>
      <c r="AW904" s="4"/>
      <c r="AX904" s="4"/>
      <c r="AY904" s="4">
        <f t="shared" si="133"/>
        <v>0</v>
      </c>
      <c r="AZ904" s="5">
        <v>37080</v>
      </c>
      <c r="BA904" s="6">
        <f t="shared" si="134"/>
        <v>0</v>
      </c>
      <c r="BB904" s="3">
        <f>IF(OR(AM904="",AM904="No existe"),0,IF(AP904&lt;=VLOOKUP(AM904,Tabla!$C$5:$I$23,2,0),1,2))</f>
        <v>0</v>
      </c>
    </row>
    <row r="905" spans="1:54" ht="15.75" hidden="1">
      <c r="A905" s="13">
        <f t="shared" si="135"/>
        <v>900</v>
      </c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6"/>
      <c r="AC905" s="26"/>
      <c r="AD905" s="26"/>
      <c r="AE905" s="25"/>
      <c r="AF905" s="25"/>
      <c r="AG905" s="25"/>
      <c r="AH905" s="26"/>
      <c r="AI905" s="26"/>
      <c r="AJ905" s="26"/>
      <c r="AK905" s="27"/>
      <c r="AL905" s="27"/>
      <c r="AM905" s="24" t="str">
        <f>IF(AG905="","",IFERROR(VLOOKUP($AG905,Listas!$C$1:$D$1000,2,0),"No existe"))</f>
        <v/>
      </c>
      <c r="AN905" s="3">
        <f>IF(OR(AH905="",AI905=""),0,NETWORKDAYS.INTL(AH905,AI905,1,Listas!$A$2:$A$19)-1)</f>
        <v>0</v>
      </c>
      <c r="AO905" s="16" t="str">
        <f>IF(OR(AM905="",AM905="No existe"),"No",IF(AN905&gt;=VLOOKUP(AM905,Tabla!$C$5:$I$23,7,0),"Si","No"))</f>
        <v>No</v>
      </c>
      <c r="AP905" s="3">
        <f>IF(OR(AM905="",AM905="No existe"),0,IF(AN905=0,0,IF(AN905&gt;=VLOOKUP(AM905,Tabla!$C$5:$I$23,7,0),AN905-VLOOKUP(AM905,Tabla!$C$5:$I$23,7,0),0)+1))</f>
        <v>0</v>
      </c>
      <c r="AQ905" s="4">
        <f t="shared" si="127"/>
        <v>0</v>
      </c>
      <c r="AR905" s="4">
        <f t="shared" si="128"/>
        <v>0</v>
      </c>
      <c r="AS905" s="4">
        <f t="shared" si="129"/>
        <v>0</v>
      </c>
      <c r="AT905" s="4">
        <f t="shared" si="130"/>
        <v>0</v>
      </c>
      <c r="AU905" s="4">
        <f t="shared" si="131"/>
        <v>0</v>
      </c>
      <c r="AV905" s="4">
        <f t="shared" si="132"/>
        <v>0</v>
      </c>
      <c r="AW905" s="4"/>
      <c r="AX905" s="4"/>
      <c r="AY905" s="4">
        <f t="shared" si="133"/>
        <v>0</v>
      </c>
      <c r="AZ905" s="5">
        <v>37080</v>
      </c>
      <c r="BA905" s="6">
        <f t="shared" si="134"/>
        <v>0</v>
      </c>
      <c r="BB905" s="3">
        <f>IF(OR(AM905="",AM905="No existe"),0,IF(AP905&lt;=VLOOKUP(AM905,Tabla!$C$5:$I$23,2,0),1,2))</f>
        <v>0</v>
      </c>
    </row>
    <row r="906" spans="1:54" ht="15.75" hidden="1">
      <c r="A906" s="13">
        <f t="shared" si="135"/>
        <v>901</v>
      </c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6"/>
      <c r="AC906" s="26"/>
      <c r="AD906" s="26"/>
      <c r="AE906" s="25"/>
      <c r="AF906" s="25"/>
      <c r="AG906" s="25"/>
      <c r="AH906" s="26"/>
      <c r="AI906" s="26"/>
      <c r="AJ906" s="26"/>
      <c r="AK906" s="27"/>
      <c r="AL906" s="27"/>
      <c r="AM906" s="24" t="str">
        <f>IF(AG906="","",IFERROR(VLOOKUP($AG906,Listas!$C$1:$D$1000,2,0),"No existe"))</f>
        <v/>
      </c>
      <c r="AN906" s="3">
        <f>IF(OR(AH906="",AI906=""),0,NETWORKDAYS.INTL(AH906,AI906,1,Listas!$A$2:$A$19)-1)</f>
        <v>0</v>
      </c>
      <c r="AO906" s="16" t="str">
        <f>IF(OR(AM906="",AM906="No existe"),"No",IF(AN906&gt;=VLOOKUP(AM906,Tabla!$C$5:$I$23,7,0),"Si","No"))</f>
        <v>No</v>
      </c>
      <c r="AP906" s="3">
        <f>IF(OR(AM906="",AM906="No existe"),0,IF(AN906=0,0,IF(AN906&gt;=VLOOKUP(AM906,Tabla!$C$5:$I$23,7,0),AN906-VLOOKUP(AM906,Tabla!$C$5:$I$23,7,0),0)+1))</f>
        <v>0</v>
      </c>
      <c r="AQ906" s="4">
        <f t="shared" si="127"/>
        <v>0</v>
      </c>
      <c r="AR906" s="4">
        <f t="shared" si="128"/>
        <v>0</v>
      </c>
      <c r="AS906" s="4">
        <f t="shared" si="129"/>
        <v>0</v>
      </c>
      <c r="AT906" s="4">
        <f t="shared" si="130"/>
        <v>0</v>
      </c>
      <c r="AU906" s="4">
        <f t="shared" si="131"/>
        <v>0</v>
      </c>
      <c r="AV906" s="4">
        <f t="shared" si="132"/>
        <v>0</v>
      </c>
      <c r="AW906" s="4"/>
      <c r="AX906" s="4"/>
      <c r="AY906" s="4">
        <f t="shared" si="133"/>
        <v>0</v>
      </c>
      <c r="AZ906" s="5">
        <v>37080</v>
      </c>
      <c r="BA906" s="6">
        <f t="shared" si="134"/>
        <v>0</v>
      </c>
      <c r="BB906" s="3">
        <f>IF(OR(AM906="",AM906="No existe"),0,IF(AP906&lt;=VLOOKUP(AM906,Tabla!$C$5:$I$23,2,0),1,2))</f>
        <v>0</v>
      </c>
    </row>
    <row r="907" spans="1:54" ht="15.75" hidden="1">
      <c r="A907" s="13">
        <f t="shared" si="135"/>
        <v>902</v>
      </c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6"/>
      <c r="AC907" s="26"/>
      <c r="AD907" s="26"/>
      <c r="AE907" s="25"/>
      <c r="AF907" s="25"/>
      <c r="AG907" s="25"/>
      <c r="AH907" s="26"/>
      <c r="AI907" s="26"/>
      <c r="AJ907" s="26"/>
      <c r="AK907" s="27"/>
      <c r="AL907" s="27"/>
      <c r="AM907" s="24" t="str">
        <f>IF(AG907="","",IFERROR(VLOOKUP($AG907,Listas!$C$1:$D$1000,2,0),"No existe"))</f>
        <v/>
      </c>
      <c r="AN907" s="3">
        <f>IF(OR(AH907="",AI907=""),0,NETWORKDAYS.INTL(AH907,AI907,1,Listas!$A$2:$A$19)-1)</f>
        <v>0</v>
      </c>
      <c r="AO907" s="16" t="str">
        <f>IF(OR(AM907="",AM907="No existe"),"No",IF(AN907&gt;=VLOOKUP(AM907,Tabla!$C$5:$I$23,7,0),"Si","No"))</f>
        <v>No</v>
      </c>
      <c r="AP907" s="3">
        <f>IF(OR(AM907="",AM907="No existe"),0,IF(AN907=0,0,IF(AN907&gt;=VLOOKUP(AM907,Tabla!$C$5:$I$23,7,0),AN907-VLOOKUP(AM907,Tabla!$C$5:$I$23,7,0),0)+1))</f>
        <v>0</v>
      </c>
      <c r="AQ907" s="4">
        <f t="shared" si="127"/>
        <v>0</v>
      </c>
      <c r="AR907" s="4">
        <f t="shared" si="128"/>
        <v>0</v>
      </c>
      <c r="AS907" s="4">
        <f t="shared" si="129"/>
        <v>0</v>
      </c>
      <c r="AT907" s="4">
        <f t="shared" si="130"/>
        <v>0</v>
      </c>
      <c r="AU907" s="4">
        <f t="shared" si="131"/>
        <v>0</v>
      </c>
      <c r="AV907" s="4">
        <f t="shared" si="132"/>
        <v>0</v>
      </c>
      <c r="AW907" s="4"/>
      <c r="AX907" s="4"/>
      <c r="AY907" s="4">
        <f t="shared" si="133"/>
        <v>0</v>
      </c>
      <c r="AZ907" s="5">
        <v>37080</v>
      </c>
      <c r="BA907" s="6">
        <f t="shared" si="134"/>
        <v>0</v>
      </c>
      <c r="BB907" s="3">
        <f>IF(OR(AM907="",AM907="No existe"),0,IF(AP907&lt;=VLOOKUP(AM907,Tabla!$C$5:$I$23,2,0),1,2))</f>
        <v>0</v>
      </c>
    </row>
    <row r="908" spans="1:54" ht="15.75" hidden="1">
      <c r="A908" s="13">
        <f t="shared" si="135"/>
        <v>903</v>
      </c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6"/>
      <c r="AC908" s="26"/>
      <c r="AD908" s="26"/>
      <c r="AE908" s="25"/>
      <c r="AF908" s="25"/>
      <c r="AG908" s="25"/>
      <c r="AH908" s="26"/>
      <c r="AI908" s="26"/>
      <c r="AJ908" s="26"/>
      <c r="AK908" s="27"/>
      <c r="AL908" s="27"/>
      <c r="AM908" s="24" t="str">
        <f>IF(AG908="","",IFERROR(VLOOKUP($AG908,Listas!$C$1:$D$1000,2,0),"No existe"))</f>
        <v/>
      </c>
      <c r="AN908" s="3">
        <f>IF(OR(AH908="",AI908=""),0,NETWORKDAYS.INTL(AH908,AI908,1,Listas!$A$2:$A$19)-1)</f>
        <v>0</v>
      </c>
      <c r="AO908" s="16" t="str">
        <f>IF(OR(AM908="",AM908="No existe"),"No",IF(AN908&gt;=VLOOKUP(AM908,Tabla!$C$5:$I$23,7,0),"Si","No"))</f>
        <v>No</v>
      </c>
      <c r="AP908" s="3">
        <f>IF(OR(AM908="",AM908="No existe"),0,IF(AN908=0,0,IF(AN908&gt;=VLOOKUP(AM908,Tabla!$C$5:$I$23,7,0),AN908-VLOOKUP(AM908,Tabla!$C$5:$I$23,7,0),0)+1))</f>
        <v>0</v>
      </c>
      <c r="AQ908" s="4">
        <f t="shared" si="127"/>
        <v>0</v>
      </c>
      <c r="AR908" s="4">
        <f t="shared" si="128"/>
        <v>0</v>
      </c>
      <c r="AS908" s="4">
        <f t="shared" si="129"/>
        <v>0</v>
      </c>
      <c r="AT908" s="4">
        <f t="shared" si="130"/>
        <v>0</v>
      </c>
      <c r="AU908" s="4">
        <f t="shared" si="131"/>
        <v>0</v>
      </c>
      <c r="AV908" s="4">
        <f t="shared" si="132"/>
        <v>0</v>
      </c>
      <c r="AW908" s="4"/>
      <c r="AX908" s="4"/>
      <c r="AY908" s="4">
        <f t="shared" si="133"/>
        <v>0</v>
      </c>
      <c r="AZ908" s="5">
        <v>37080</v>
      </c>
      <c r="BA908" s="6">
        <f t="shared" si="134"/>
        <v>0</v>
      </c>
      <c r="BB908" s="3">
        <f>IF(OR(AM908="",AM908="No existe"),0,IF(AP908&lt;=VLOOKUP(AM908,Tabla!$C$5:$I$23,2,0),1,2))</f>
        <v>0</v>
      </c>
    </row>
    <row r="909" spans="1:54" ht="15.75" hidden="1">
      <c r="A909" s="13">
        <f t="shared" si="135"/>
        <v>904</v>
      </c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6"/>
      <c r="AC909" s="26"/>
      <c r="AD909" s="26"/>
      <c r="AE909" s="25"/>
      <c r="AF909" s="25"/>
      <c r="AG909" s="25"/>
      <c r="AH909" s="26"/>
      <c r="AI909" s="26"/>
      <c r="AJ909" s="26"/>
      <c r="AK909" s="27"/>
      <c r="AL909" s="27"/>
      <c r="AM909" s="24" t="str">
        <f>IF(AG909="","",IFERROR(VLOOKUP($AG909,Listas!$C$1:$D$1000,2,0),"No existe"))</f>
        <v/>
      </c>
      <c r="AN909" s="3">
        <f>IF(OR(AH909="",AI909=""),0,NETWORKDAYS.INTL(AH909,AI909,1,Listas!$A$2:$A$19)-1)</f>
        <v>0</v>
      </c>
      <c r="AO909" s="16" t="str">
        <f>IF(OR(AM909="",AM909="No existe"),"No",IF(AN909&gt;=VLOOKUP(AM909,Tabla!$C$5:$I$23,7,0),"Si","No"))</f>
        <v>No</v>
      </c>
      <c r="AP909" s="3">
        <f>IF(OR(AM909="",AM909="No existe"),0,IF(AN909=0,0,IF(AN909&gt;=VLOOKUP(AM909,Tabla!$C$5:$I$23,7,0),AN909-VLOOKUP(AM909,Tabla!$C$5:$I$23,7,0),0)+1))</f>
        <v>0</v>
      </c>
      <c r="AQ909" s="4">
        <f t="shared" si="127"/>
        <v>0</v>
      </c>
      <c r="AR909" s="4">
        <f t="shared" si="128"/>
        <v>0</v>
      </c>
      <c r="AS909" s="4">
        <f t="shared" si="129"/>
        <v>0</v>
      </c>
      <c r="AT909" s="4">
        <f t="shared" si="130"/>
        <v>0</v>
      </c>
      <c r="AU909" s="4">
        <f t="shared" si="131"/>
        <v>0</v>
      </c>
      <c r="AV909" s="4">
        <f t="shared" si="132"/>
        <v>0</v>
      </c>
      <c r="AW909" s="4"/>
      <c r="AX909" s="4"/>
      <c r="AY909" s="4">
        <f t="shared" si="133"/>
        <v>0</v>
      </c>
      <c r="AZ909" s="5">
        <v>37080</v>
      </c>
      <c r="BA909" s="6">
        <f t="shared" si="134"/>
        <v>0</v>
      </c>
      <c r="BB909" s="3">
        <f>IF(OR(AM909="",AM909="No existe"),0,IF(AP909&lt;=VLOOKUP(AM909,Tabla!$C$5:$I$23,2,0),1,2))</f>
        <v>0</v>
      </c>
    </row>
    <row r="910" spans="1:54" ht="15.75" hidden="1">
      <c r="A910" s="13">
        <f t="shared" si="135"/>
        <v>905</v>
      </c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6"/>
      <c r="AC910" s="26"/>
      <c r="AD910" s="26"/>
      <c r="AE910" s="25"/>
      <c r="AF910" s="25"/>
      <c r="AG910" s="25"/>
      <c r="AH910" s="26"/>
      <c r="AI910" s="26"/>
      <c r="AJ910" s="26"/>
      <c r="AK910" s="27"/>
      <c r="AL910" s="27"/>
      <c r="AM910" s="24" t="str">
        <f>IF(AG910="","",IFERROR(VLOOKUP($AG910,Listas!$C$1:$D$1000,2,0),"No existe"))</f>
        <v/>
      </c>
      <c r="AN910" s="3">
        <f>IF(OR(AH910="",AI910=""),0,NETWORKDAYS.INTL(AH910,AI910,1,Listas!$A$2:$A$19)-1)</f>
        <v>0</v>
      </c>
      <c r="AO910" s="16" t="str">
        <f>IF(OR(AM910="",AM910="No existe"),"No",IF(AN910&gt;=VLOOKUP(AM910,Tabla!$C$5:$I$23,7,0),"Si","No"))</f>
        <v>No</v>
      </c>
      <c r="AP910" s="3">
        <f>IF(OR(AM910="",AM910="No existe"),0,IF(AN910=0,0,IF(AN910&gt;=VLOOKUP(AM910,Tabla!$C$5:$I$23,7,0),AN910-VLOOKUP(AM910,Tabla!$C$5:$I$23,7,0),0)+1))</f>
        <v>0</v>
      </c>
      <c r="AQ910" s="4">
        <f t="shared" si="127"/>
        <v>0</v>
      </c>
      <c r="AR910" s="4">
        <f t="shared" si="128"/>
        <v>0</v>
      </c>
      <c r="AS910" s="4">
        <f t="shared" si="129"/>
        <v>0</v>
      </c>
      <c r="AT910" s="4">
        <f t="shared" si="130"/>
        <v>0</v>
      </c>
      <c r="AU910" s="4">
        <f t="shared" si="131"/>
        <v>0</v>
      </c>
      <c r="AV910" s="4">
        <f t="shared" si="132"/>
        <v>0</v>
      </c>
      <c r="AW910" s="4"/>
      <c r="AX910" s="4"/>
      <c r="AY910" s="4">
        <f t="shared" si="133"/>
        <v>0</v>
      </c>
      <c r="AZ910" s="5">
        <v>37080</v>
      </c>
      <c r="BA910" s="6">
        <f t="shared" si="134"/>
        <v>0</v>
      </c>
      <c r="BB910" s="3">
        <f>IF(OR(AM910="",AM910="No existe"),0,IF(AP910&lt;=VLOOKUP(AM910,Tabla!$C$5:$I$23,2,0),1,2))</f>
        <v>0</v>
      </c>
    </row>
    <row r="911" spans="1:54" ht="15.75" hidden="1">
      <c r="A911" s="13">
        <f t="shared" si="135"/>
        <v>906</v>
      </c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6"/>
      <c r="AC911" s="26"/>
      <c r="AD911" s="26"/>
      <c r="AE911" s="25"/>
      <c r="AF911" s="25"/>
      <c r="AG911" s="25"/>
      <c r="AH911" s="26"/>
      <c r="AI911" s="26"/>
      <c r="AJ911" s="26"/>
      <c r="AK911" s="27"/>
      <c r="AL911" s="27"/>
      <c r="AM911" s="24" t="str">
        <f>IF(AG911="","",IFERROR(VLOOKUP($AG911,Listas!$C$1:$D$1000,2,0),"No existe"))</f>
        <v/>
      </c>
      <c r="AN911" s="3">
        <f>IF(OR(AH911="",AI911=""),0,NETWORKDAYS.INTL(AH911,AI911,1,Listas!$A$2:$A$19)-1)</f>
        <v>0</v>
      </c>
      <c r="AO911" s="16" t="str">
        <f>IF(OR(AM911="",AM911="No existe"),"No",IF(AN911&gt;=VLOOKUP(AM911,Tabla!$C$5:$I$23,7,0),"Si","No"))</f>
        <v>No</v>
      </c>
      <c r="AP911" s="3">
        <f>IF(OR(AM911="",AM911="No existe"),0,IF(AN911=0,0,IF(AN911&gt;=VLOOKUP(AM911,Tabla!$C$5:$I$23,7,0),AN911-VLOOKUP(AM911,Tabla!$C$5:$I$23,7,0),0)+1))</f>
        <v>0</v>
      </c>
      <c r="AQ911" s="4">
        <f t="shared" si="127"/>
        <v>0</v>
      </c>
      <c r="AR911" s="4">
        <f t="shared" si="128"/>
        <v>0</v>
      </c>
      <c r="AS911" s="4">
        <f t="shared" si="129"/>
        <v>0</v>
      </c>
      <c r="AT911" s="4">
        <f t="shared" si="130"/>
        <v>0</v>
      </c>
      <c r="AU911" s="4">
        <f t="shared" si="131"/>
        <v>0</v>
      </c>
      <c r="AV911" s="4">
        <f t="shared" si="132"/>
        <v>0</v>
      </c>
      <c r="AW911" s="4"/>
      <c r="AX911" s="4"/>
      <c r="AY911" s="4">
        <f t="shared" si="133"/>
        <v>0</v>
      </c>
      <c r="AZ911" s="5">
        <v>37080</v>
      </c>
      <c r="BA911" s="6">
        <f t="shared" si="134"/>
        <v>0</v>
      </c>
      <c r="BB911" s="3">
        <f>IF(OR(AM911="",AM911="No existe"),0,IF(AP911&lt;=VLOOKUP(AM911,Tabla!$C$5:$I$23,2,0),1,2))</f>
        <v>0</v>
      </c>
    </row>
    <row r="912" spans="1:54" ht="15.75" hidden="1">
      <c r="A912" s="13">
        <f t="shared" si="135"/>
        <v>907</v>
      </c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6"/>
      <c r="AC912" s="26"/>
      <c r="AD912" s="26"/>
      <c r="AE912" s="25"/>
      <c r="AF912" s="25"/>
      <c r="AG912" s="25"/>
      <c r="AH912" s="26"/>
      <c r="AI912" s="26"/>
      <c r="AJ912" s="26"/>
      <c r="AK912" s="27"/>
      <c r="AL912" s="27"/>
      <c r="AM912" s="24" t="str">
        <f>IF(AG912="","",IFERROR(VLOOKUP($AG912,Listas!$C$1:$D$1000,2,0),"No existe"))</f>
        <v/>
      </c>
      <c r="AN912" s="3">
        <f>IF(OR(AH912="",AI912=""),0,NETWORKDAYS.INTL(AH912,AI912,1,Listas!$A$2:$A$19)-1)</f>
        <v>0</v>
      </c>
      <c r="AO912" s="16" t="str">
        <f>IF(OR(AM912="",AM912="No existe"),"No",IF(AN912&gt;=VLOOKUP(AM912,Tabla!$C$5:$I$23,7,0),"Si","No"))</f>
        <v>No</v>
      </c>
      <c r="AP912" s="3">
        <f>IF(OR(AM912="",AM912="No existe"),0,IF(AN912=0,0,IF(AN912&gt;=VLOOKUP(AM912,Tabla!$C$5:$I$23,7,0),AN912-VLOOKUP(AM912,Tabla!$C$5:$I$23,7,0),0)+1))</f>
        <v>0</v>
      </c>
      <c r="AQ912" s="4">
        <f t="shared" si="127"/>
        <v>0</v>
      </c>
      <c r="AR912" s="4">
        <f t="shared" si="128"/>
        <v>0</v>
      </c>
      <c r="AS912" s="4">
        <f t="shared" si="129"/>
        <v>0</v>
      </c>
      <c r="AT912" s="4">
        <f t="shared" si="130"/>
        <v>0</v>
      </c>
      <c r="AU912" s="4">
        <f t="shared" si="131"/>
        <v>0</v>
      </c>
      <c r="AV912" s="4">
        <f t="shared" si="132"/>
        <v>0</v>
      </c>
      <c r="AW912" s="4"/>
      <c r="AX912" s="4"/>
      <c r="AY912" s="4">
        <f t="shared" si="133"/>
        <v>0</v>
      </c>
      <c r="AZ912" s="5">
        <v>37080</v>
      </c>
      <c r="BA912" s="6">
        <f t="shared" si="134"/>
        <v>0</v>
      </c>
      <c r="BB912" s="3">
        <f>IF(OR(AM912="",AM912="No existe"),0,IF(AP912&lt;=VLOOKUP(AM912,Tabla!$C$5:$I$23,2,0),1,2))</f>
        <v>0</v>
      </c>
    </row>
    <row r="913" spans="1:54" ht="15.75" hidden="1">
      <c r="A913" s="13">
        <f t="shared" si="135"/>
        <v>908</v>
      </c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6"/>
      <c r="AC913" s="26"/>
      <c r="AD913" s="26"/>
      <c r="AE913" s="25"/>
      <c r="AF913" s="25"/>
      <c r="AG913" s="25"/>
      <c r="AH913" s="26"/>
      <c r="AI913" s="26"/>
      <c r="AJ913" s="26"/>
      <c r="AK913" s="27"/>
      <c r="AL913" s="27"/>
      <c r="AM913" s="24" t="str">
        <f>IF(AG913="","",IFERROR(VLOOKUP($AG913,Listas!$C$1:$D$1000,2,0),"No existe"))</f>
        <v/>
      </c>
      <c r="AN913" s="3">
        <f>IF(OR(AH913="",AI913=""),0,NETWORKDAYS.INTL(AH913,AI913,1,Listas!$A$2:$A$19)-1)</f>
        <v>0</v>
      </c>
      <c r="AO913" s="16" t="str">
        <f>IF(OR(AM913="",AM913="No existe"),"No",IF(AN913&gt;=VLOOKUP(AM913,Tabla!$C$5:$I$23,7,0),"Si","No"))</f>
        <v>No</v>
      </c>
      <c r="AP913" s="3">
        <f>IF(OR(AM913="",AM913="No existe"),0,IF(AN913=0,0,IF(AN913&gt;=VLOOKUP(AM913,Tabla!$C$5:$I$23,7,0),AN913-VLOOKUP(AM913,Tabla!$C$5:$I$23,7,0),0)+1))</f>
        <v>0</v>
      </c>
      <c r="AQ913" s="4">
        <f t="shared" si="127"/>
        <v>0</v>
      </c>
      <c r="AR913" s="4">
        <f t="shared" si="128"/>
        <v>0</v>
      </c>
      <c r="AS913" s="4">
        <f t="shared" si="129"/>
        <v>0</v>
      </c>
      <c r="AT913" s="4">
        <f t="shared" si="130"/>
        <v>0</v>
      </c>
      <c r="AU913" s="4">
        <f t="shared" si="131"/>
        <v>0</v>
      </c>
      <c r="AV913" s="4">
        <f t="shared" si="132"/>
        <v>0</v>
      </c>
      <c r="AW913" s="4"/>
      <c r="AX913" s="4"/>
      <c r="AY913" s="4">
        <f t="shared" si="133"/>
        <v>0</v>
      </c>
      <c r="AZ913" s="5">
        <v>37080</v>
      </c>
      <c r="BA913" s="6">
        <f t="shared" si="134"/>
        <v>0</v>
      </c>
      <c r="BB913" s="3">
        <f>IF(OR(AM913="",AM913="No existe"),0,IF(AP913&lt;=VLOOKUP(AM913,Tabla!$C$5:$I$23,2,0),1,2))</f>
        <v>0</v>
      </c>
    </row>
    <row r="914" spans="1:54" ht="15.75" hidden="1">
      <c r="A914" s="13">
        <f t="shared" si="135"/>
        <v>909</v>
      </c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6"/>
      <c r="AC914" s="26"/>
      <c r="AD914" s="26"/>
      <c r="AE914" s="25"/>
      <c r="AF914" s="25"/>
      <c r="AG914" s="25"/>
      <c r="AH914" s="26"/>
      <c r="AI914" s="26"/>
      <c r="AJ914" s="26"/>
      <c r="AK914" s="27"/>
      <c r="AL914" s="27"/>
      <c r="AM914" s="24" t="str">
        <f>IF(AG914="","",IFERROR(VLOOKUP($AG914,Listas!$C$1:$D$1000,2,0),"No existe"))</f>
        <v/>
      </c>
      <c r="AN914" s="3">
        <f>IF(OR(AH914="",AI914=""),0,NETWORKDAYS.INTL(AH914,AI914,1,Listas!$A$2:$A$19)-1)</f>
        <v>0</v>
      </c>
      <c r="AO914" s="16" t="str">
        <f>IF(OR(AM914="",AM914="No existe"),"No",IF(AN914&gt;=VLOOKUP(AM914,Tabla!$C$5:$I$23,7,0),"Si","No"))</f>
        <v>No</v>
      </c>
      <c r="AP914" s="3">
        <f>IF(OR(AM914="",AM914="No existe"),0,IF(AN914=0,0,IF(AN914&gt;=VLOOKUP(AM914,Tabla!$C$5:$I$23,7,0),AN914-VLOOKUP(AM914,Tabla!$C$5:$I$23,7,0),0)+1))</f>
        <v>0</v>
      </c>
      <c r="AQ914" s="4">
        <f t="shared" si="127"/>
        <v>0</v>
      </c>
      <c r="AR914" s="4">
        <f t="shared" si="128"/>
        <v>0</v>
      </c>
      <c r="AS914" s="4">
        <f t="shared" si="129"/>
        <v>0</v>
      </c>
      <c r="AT914" s="4">
        <f t="shared" si="130"/>
        <v>0</v>
      </c>
      <c r="AU914" s="4">
        <f t="shared" si="131"/>
        <v>0</v>
      </c>
      <c r="AV914" s="4">
        <f t="shared" si="132"/>
        <v>0</v>
      </c>
      <c r="AW914" s="4"/>
      <c r="AX914" s="4"/>
      <c r="AY914" s="4">
        <f t="shared" si="133"/>
        <v>0</v>
      </c>
      <c r="AZ914" s="5">
        <v>37080</v>
      </c>
      <c r="BA914" s="6">
        <f t="shared" si="134"/>
        <v>0</v>
      </c>
      <c r="BB914" s="3">
        <f>IF(OR(AM914="",AM914="No existe"),0,IF(AP914&lt;=VLOOKUP(AM914,Tabla!$C$5:$I$23,2,0),1,2))</f>
        <v>0</v>
      </c>
    </row>
    <row r="915" spans="1:54" ht="15.75" hidden="1">
      <c r="A915" s="13">
        <f t="shared" si="135"/>
        <v>910</v>
      </c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6"/>
      <c r="AC915" s="26"/>
      <c r="AD915" s="26"/>
      <c r="AE915" s="25"/>
      <c r="AF915" s="25"/>
      <c r="AG915" s="25"/>
      <c r="AH915" s="26"/>
      <c r="AI915" s="26"/>
      <c r="AJ915" s="26"/>
      <c r="AK915" s="27"/>
      <c r="AL915" s="27"/>
      <c r="AM915" s="24" t="str">
        <f>IF(AG915="","",IFERROR(VLOOKUP($AG915,Listas!$C$1:$D$1000,2,0),"No existe"))</f>
        <v/>
      </c>
      <c r="AN915" s="3">
        <f>IF(OR(AH915="",AI915=""),0,NETWORKDAYS.INTL(AH915,AI915,1,Listas!$A$2:$A$19)-1)</f>
        <v>0</v>
      </c>
      <c r="AO915" s="16" t="str">
        <f>IF(OR(AM915="",AM915="No existe"),"No",IF(AN915&gt;=VLOOKUP(AM915,Tabla!$C$5:$I$23,7,0),"Si","No"))</f>
        <v>No</v>
      </c>
      <c r="AP915" s="3">
        <f>IF(OR(AM915="",AM915="No existe"),0,IF(AN915=0,0,IF(AN915&gt;=VLOOKUP(AM915,Tabla!$C$5:$I$23,7,0),AN915-VLOOKUP(AM915,Tabla!$C$5:$I$23,7,0),0)+1))</f>
        <v>0</v>
      </c>
      <c r="AQ915" s="4">
        <f t="shared" si="127"/>
        <v>0</v>
      </c>
      <c r="AR915" s="4">
        <f t="shared" si="128"/>
        <v>0</v>
      </c>
      <c r="AS915" s="4">
        <f t="shared" si="129"/>
        <v>0</v>
      </c>
      <c r="AT915" s="4">
        <f t="shared" si="130"/>
        <v>0</v>
      </c>
      <c r="AU915" s="4">
        <f t="shared" si="131"/>
        <v>0</v>
      </c>
      <c r="AV915" s="4">
        <f t="shared" si="132"/>
        <v>0</v>
      </c>
      <c r="AW915" s="4"/>
      <c r="AX915" s="4"/>
      <c r="AY915" s="4">
        <f t="shared" si="133"/>
        <v>0</v>
      </c>
      <c r="AZ915" s="5">
        <v>37080</v>
      </c>
      <c r="BA915" s="6">
        <f t="shared" si="134"/>
        <v>0</v>
      </c>
      <c r="BB915" s="3">
        <f>IF(OR(AM915="",AM915="No existe"),0,IF(AP915&lt;=VLOOKUP(AM915,Tabla!$C$5:$I$23,2,0),1,2))</f>
        <v>0</v>
      </c>
    </row>
    <row r="916" spans="1:54" ht="15.75" hidden="1">
      <c r="A916" s="13">
        <f t="shared" si="135"/>
        <v>911</v>
      </c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6"/>
      <c r="AC916" s="26"/>
      <c r="AD916" s="26"/>
      <c r="AE916" s="25"/>
      <c r="AF916" s="25"/>
      <c r="AG916" s="25"/>
      <c r="AH916" s="26"/>
      <c r="AI916" s="26"/>
      <c r="AJ916" s="26"/>
      <c r="AK916" s="27"/>
      <c r="AL916" s="27"/>
      <c r="AM916" s="24" t="str">
        <f>IF(AG916="","",IFERROR(VLOOKUP($AG916,Listas!$C$1:$D$1000,2,0),"No existe"))</f>
        <v/>
      </c>
      <c r="AN916" s="3">
        <f>IF(OR(AH916="",AI916=""),0,NETWORKDAYS.INTL(AH916,AI916,1,Listas!$A$2:$A$19)-1)</f>
        <v>0</v>
      </c>
      <c r="AO916" s="16" t="str">
        <f>IF(OR(AM916="",AM916="No existe"),"No",IF(AN916&gt;=VLOOKUP(AM916,Tabla!$C$5:$I$23,7,0),"Si","No"))</f>
        <v>No</v>
      </c>
      <c r="AP916" s="3">
        <f>IF(OR(AM916="",AM916="No existe"),0,IF(AN916=0,0,IF(AN916&gt;=VLOOKUP(AM916,Tabla!$C$5:$I$23,7,0),AN916-VLOOKUP(AM916,Tabla!$C$5:$I$23,7,0),0)+1))</f>
        <v>0</v>
      </c>
      <c r="AQ916" s="4">
        <f t="shared" si="127"/>
        <v>0</v>
      </c>
      <c r="AR916" s="4">
        <f t="shared" si="128"/>
        <v>0</v>
      </c>
      <c r="AS916" s="4">
        <f t="shared" si="129"/>
        <v>0</v>
      </c>
      <c r="AT916" s="4">
        <f t="shared" si="130"/>
        <v>0</v>
      </c>
      <c r="AU916" s="4">
        <f t="shared" si="131"/>
        <v>0</v>
      </c>
      <c r="AV916" s="4">
        <f t="shared" si="132"/>
        <v>0</v>
      </c>
      <c r="AW916" s="4"/>
      <c r="AX916" s="4"/>
      <c r="AY916" s="4">
        <f t="shared" si="133"/>
        <v>0</v>
      </c>
      <c r="AZ916" s="5">
        <v>37080</v>
      </c>
      <c r="BA916" s="6">
        <f t="shared" si="134"/>
        <v>0</v>
      </c>
      <c r="BB916" s="3">
        <f>IF(OR(AM916="",AM916="No existe"),0,IF(AP916&lt;=VLOOKUP(AM916,Tabla!$C$5:$I$23,2,0),1,2))</f>
        <v>0</v>
      </c>
    </row>
    <row r="917" spans="1:54" ht="15.75" hidden="1">
      <c r="A917" s="13">
        <f t="shared" si="135"/>
        <v>912</v>
      </c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6"/>
      <c r="AC917" s="26"/>
      <c r="AD917" s="26"/>
      <c r="AE917" s="25"/>
      <c r="AF917" s="25"/>
      <c r="AG917" s="25"/>
      <c r="AH917" s="26"/>
      <c r="AI917" s="26"/>
      <c r="AJ917" s="26"/>
      <c r="AK917" s="27"/>
      <c r="AL917" s="27"/>
      <c r="AM917" s="24" t="str">
        <f>IF(AG917="","",IFERROR(VLOOKUP($AG917,Listas!$C$1:$D$1000,2,0),"No existe"))</f>
        <v/>
      </c>
      <c r="AN917" s="3">
        <f>IF(OR(AH917="",AI917=""),0,NETWORKDAYS.INTL(AH917,AI917,1,Listas!$A$2:$A$19)-1)</f>
        <v>0</v>
      </c>
      <c r="AO917" s="16" t="str">
        <f>IF(OR(AM917="",AM917="No existe"),"No",IF(AN917&gt;=VLOOKUP(AM917,Tabla!$C$5:$I$23,7,0),"Si","No"))</f>
        <v>No</v>
      </c>
      <c r="AP917" s="3">
        <f>IF(OR(AM917="",AM917="No existe"),0,IF(AN917=0,0,IF(AN917&gt;=VLOOKUP(AM917,Tabla!$C$5:$I$23,7,0),AN917-VLOOKUP(AM917,Tabla!$C$5:$I$23,7,0),0)+1))</f>
        <v>0</v>
      </c>
      <c r="AQ917" s="4">
        <f t="shared" si="127"/>
        <v>0</v>
      </c>
      <c r="AR917" s="4">
        <f t="shared" si="128"/>
        <v>0</v>
      </c>
      <c r="AS917" s="4">
        <f t="shared" si="129"/>
        <v>0</v>
      </c>
      <c r="AT917" s="4">
        <f t="shared" si="130"/>
        <v>0</v>
      </c>
      <c r="AU917" s="4">
        <f t="shared" si="131"/>
        <v>0</v>
      </c>
      <c r="AV917" s="4">
        <f t="shared" si="132"/>
        <v>0</v>
      </c>
      <c r="AW917" s="4"/>
      <c r="AX917" s="4"/>
      <c r="AY917" s="4">
        <f t="shared" si="133"/>
        <v>0</v>
      </c>
      <c r="AZ917" s="5">
        <v>37080</v>
      </c>
      <c r="BA917" s="6">
        <f t="shared" si="134"/>
        <v>0</v>
      </c>
      <c r="BB917" s="3">
        <f>IF(OR(AM917="",AM917="No existe"),0,IF(AP917&lt;=VLOOKUP(AM917,Tabla!$C$5:$I$23,2,0),1,2))</f>
        <v>0</v>
      </c>
    </row>
    <row r="918" spans="1:54" ht="15.75" hidden="1">
      <c r="A918" s="13">
        <f t="shared" si="135"/>
        <v>913</v>
      </c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6"/>
      <c r="AC918" s="26"/>
      <c r="AD918" s="26"/>
      <c r="AE918" s="25"/>
      <c r="AF918" s="25"/>
      <c r="AG918" s="25"/>
      <c r="AH918" s="26"/>
      <c r="AI918" s="26"/>
      <c r="AJ918" s="26"/>
      <c r="AK918" s="27"/>
      <c r="AL918" s="27"/>
      <c r="AM918" s="24" t="str">
        <f>IF(AG918="","",IFERROR(VLOOKUP($AG918,Listas!$C$1:$D$1000,2,0),"No existe"))</f>
        <v/>
      </c>
      <c r="AN918" s="3">
        <f>IF(OR(AH918="",AI918=""),0,NETWORKDAYS.INTL(AH918,AI918,1,Listas!$A$2:$A$19)-1)</f>
        <v>0</v>
      </c>
      <c r="AO918" s="16" t="str">
        <f>IF(OR(AM918="",AM918="No existe"),"No",IF(AN918&gt;=VLOOKUP(AM918,Tabla!$C$5:$I$23,7,0),"Si","No"))</f>
        <v>No</v>
      </c>
      <c r="AP918" s="3">
        <f>IF(OR(AM918="",AM918="No existe"),0,IF(AN918=0,0,IF(AN918&gt;=VLOOKUP(AM918,Tabla!$C$5:$I$23,7,0),AN918-VLOOKUP(AM918,Tabla!$C$5:$I$23,7,0),0)+1))</f>
        <v>0</v>
      </c>
      <c r="AQ918" s="4">
        <f t="shared" si="127"/>
        <v>0</v>
      </c>
      <c r="AR918" s="4">
        <f t="shared" si="128"/>
        <v>0</v>
      </c>
      <c r="AS918" s="4">
        <f t="shared" si="129"/>
        <v>0</v>
      </c>
      <c r="AT918" s="4">
        <f t="shared" si="130"/>
        <v>0</v>
      </c>
      <c r="AU918" s="4">
        <f t="shared" si="131"/>
        <v>0</v>
      </c>
      <c r="AV918" s="4">
        <f t="shared" si="132"/>
        <v>0</v>
      </c>
      <c r="AW918" s="4"/>
      <c r="AX918" s="4"/>
      <c r="AY918" s="4">
        <f t="shared" si="133"/>
        <v>0</v>
      </c>
      <c r="AZ918" s="5">
        <v>37080</v>
      </c>
      <c r="BA918" s="6">
        <f t="shared" si="134"/>
        <v>0</v>
      </c>
      <c r="BB918" s="3">
        <f>IF(OR(AM918="",AM918="No existe"),0,IF(AP918&lt;=VLOOKUP(AM918,Tabla!$C$5:$I$23,2,0),1,2))</f>
        <v>0</v>
      </c>
    </row>
    <row r="919" spans="1:54" ht="15.75" hidden="1">
      <c r="A919" s="13">
        <f t="shared" si="135"/>
        <v>914</v>
      </c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6"/>
      <c r="AC919" s="26"/>
      <c r="AD919" s="26"/>
      <c r="AE919" s="25"/>
      <c r="AF919" s="25"/>
      <c r="AG919" s="25"/>
      <c r="AH919" s="26"/>
      <c r="AI919" s="26"/>
      <c r="AJ919" s="26"/>
      <c r="AK919" s="27"/>
      <c r="AL919" s="27"/>
      <c r="AM919" s="24" t="str">
        <f>IF(AG919="","",IFERROR(VLOOKUP($AG919,Listas!$C$1:$D$1000,2,0),"No existe"))</f>
        <v/>
      </c>
      <c r="AN919" s="3">
        <f>IF(OR(AH919="",AI919=""),0,NETWORKDAYS.INTL(AH919,AI919,1,Listas!$A$2:$A$19)-1)</f>
        <v>0</v>
      </c>
      <c r="AO919" s="16" t="str">
        <f>IF(OR(AM919="",AM919="No existe"),"No",IF(AN919&gt;=VLOOKUP(AM919,Tabla!$C$5:$I$23,7,0),"Si","No"))</f>
        <v>No</v>
      </c>
      <c r="AP919" s="3">
        <f>IF(OR(AM919="",AM919="No existe"),0,IF(AN919=0,0,IF(AN919&gt;=VLOOKUP(AM919,Tabla!$C$5:$I$23,7,0),AN919-VLOOKUP(AM919,Tabla!$C$5:$I$23,7,0),0)+1))</f>
        <v>0</v>
      </c>
      <c r="AQ919" s="4">
        <f t="shared" si="127"/>
        <v>0</v>
      </c>
      <c r="AR919" s="4">
        <f t="shared" si="128"/>
        <v>0</v>
      </c>
      <c r="AS919" s="4">
        <f t="shared" si="129"/>
        <v>0</v>
      </c>
      <c r="AT919" s="4">
        <f t="shared" si="130"/>
        <v>0</v>
      </c>
      <c r="AU919" s="4">
        <f t="shared" si="131"/>
        <v>0</v>
      </c>
      <c r="AV919" s="4">
        <f t="shared" si="132"/>
        <v>0</v>
      </c>
      <c r="AW919" s="4"/>
      <c r="AX919" s="4"/>
      <c r="AY919" s="4">
        <f t="shared" si="133"/>
        <v>0</v>
      </c>
      <c r="AZ919" s="5">
        <v>37080</v>
      </c>
      <c r="BA919" s="6">
        <f t="shared" si="134"/>
        <v>0</v>
      </c>
      <c r="BB919" s="3">
        <f>IF(OR(AM919="",AM919="No existe"),0,IF(AP919&lt;=VLOOKUP(AM919,Tabla!$C$5:$I$23,2,0),1,2))</f>
        <v>0</v>
      </c>
    </row>
    <row r="920" spans="1:54" ht="15.75" hidden="1">
      <c r="A920" s="13">
        <f t="shared" si="135"/>
        <v>915</v>
      </c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6"/>
      <c r="AC920" s="26"/>
      <c r="AD920" s="26"/>
      <c r="AE920" s="25"/>
      <c r="AF920" s="25"/>
      <c r="AG920" s="25"/>
      <c r="AH920" s="26"/>
      <c r="AI920" s="26"/>
      <c r="AJ920" s="26"/>
      <c r="AK920" s="27"/>
      <c r="AL920" s="27"/>
      <c r="AM920" s="24" t="str">
        <f>IF(AG920="","",IFERROR(VLOOKUP($AG920,Listas!$C$1:$D$1000,2,0),"No existe"))</f>
        <v/>
      </c>
      <c r="AN920" s="3">
        <f>IF(OR(AH920="",AI920=""),0,NETWORKDAYS.INTL(AH920,AI920,1,Listas!$A$2:$A$19)-1)</f>
        <v>0</v>
      </c>
      <c r="AO920" s="16" t="str">
        <f>IF(OR(AM920="",AM920="No existe"),"No",IF(AN920&gt;=VLOOKUP(AM920,Tabla!$C$5:$I$23,7,0),"Si","No"))</f>
        <v>No</v>
      </c>
      <c r="AP920" s="3">
        <f>IF(OR(AM920="",AM920="No existe"),0,IF(AN920=0,0,IF(AN920&gt;=VLOOKUP(AM920,Tabla!$C$5:$I$23,7,0),AN920-VLOOKUP(AM920,Tabla!$C$5:$I$23,7,0),0)+1))</f>
        <v>0</v>
      </c>
      <c r="AQ920" s="4">
        <f t="shared" si="127"/>
        <v>0</v>
      </c>
      <c r="AR920" s="4">
        <f t="shared" si="128"/>
        <v>0</v>
      </c>
      <c r="AS920" s="4">
        <f t="shared" si="129"/>
        <v>0</v>
      </c>
      <c r="AT920" s="4">
        <f t="shared" si="130"/>
        <v>0</v>
      </c>
      <c r="AU920" s="4">
        <f t="shared" si="131"/>
        <v>0</v>
      </c>
      <c r="AV920" s="4">
        <f t="shared" si="132"/>
        <v>0</v>
      </c>
      <c r="AW920" s="4"/>
      <c r="AX920" s="4"/>
      <c r="AY920" s="4">
        <f t="shared" si="133"/>
        <v>0</v>
      </c>
      <c r="AZ920" s="5">
        <v>37080</v>
      </c>
      <c r="BA920" s="6">
        <f t="shared" si="134"/>
        <v>0</v>
      </c>
      <c r="BB920" s="3">
        <f>IF(OR(AM920="",AM920="No existe"),0,IF(AP920&lt;=VLOOKUP(AM920,Tabla!$C$5:$I$23,2,0),1,2))</f>
        <v>0</v>
      </c>
    </row>
    <row r="921" spans="1:54" ht="15.75" hidden="1">
      <c r="A921" s="13">
        <f t="shared" si="135"/>
        <v>916</v>
      </c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6"/>
      <c r="AC921" s="26"/>
      <c r="AD921" s="26"/>
      <c r="AE921" s="25"/>
      <c r="AF921" s="25"/>
      <c r="AG921" s="25"/>
      <c r="AH921" s="26"/>
      <c r="AI921" s="26"/>
      <c r="AJ921" s="26"/>
      <c r="AK921" s="27"/>
      <c r="AL921" s="27"/>
      <c r="AM921" s="24" t="str">
        <f>IF(AG921="","",IFERROR(VLOOKUP($AG921,Listas!$C$1:$D$1000,2,0),"No existe"))</f>
        <v/>
      </c>
      <c r="AN921" s="3">
        <f>IF(OR(AH921="",AI921=""),0,NETWORKDAYS.INTL(AH921,AI921,1,Listas!$A$2:$A$19)-1)</f>
        <v>0</v>
      </c>
      <c r="AO921" s="16" t="str">
        <f>IF(OR(AM921="",AM921="No existe"),"No",IF(AN921&gt;=VLOOKUP(AM921,Tabla!$C$5:$I$23,7,0),"Si","No"))</f>
        <v>No</v>
      </c>
      <c r="AP921" s="3">
        <f>IF(OR(AM921="",AM921="No existe"),0,IF(AN921=0,0,IF(AN921&gt;=VLOOKUP(AM921,Tabla!$C$5:$I$23,7,0),AN921-VLOOKUP(AM921,Tabla!$C$5:$I$23,7,0),0)+1))</f>
        <v>0</v>
      </c>
      <c r="AQ921" s="4">
        <f t="shared" si="127"/>
        <v>0</v>
      </c>
      <c r="AR921" s="4">
        <f t="shared" si="128"/>
        <v>0</v>
      </c>
      <c r="AS921" s="4">
        <f t="shared" si="129"/>
        <v>0</v>
      </c>
      <c r="AT921" s="4">
        <f t="shared" si="130"/>
        <v>0</v>
      </c>
      <c r="AU921" s="4">
        <f t="shared" si="131"/>
        <v>0</v>
      </c>
      <c r="AV921" s="4">
        <f t="shared" si="132"/>
        <v>0</v>
      </c>
      <c r="AW921" s="4"/>
      <c r="AX921" s="4"/>
      <c r="AY921" s="4">
        <f t="shared" si="133"/>
        <v>0</v>
      </c>
      <c r="AZ921" s="5">
        <v>37080</v>
      </c>
      <c r="BA921" s="6">
        <f t="shared" si="134"/>
        <v>0</v>
      </c>
      <c r="BB921" s="3">
        <f>IF(OR(AM921="",AM921="No existe"),0,IF(AP921&lt;=VLOOKUP(AM921,Tabla!$C$5:$I$23,2,0),1,2))</f>
        <v>0</v>
      </c>
    </row>
    <row r="922" spans="1:54" ht="15.75" hidden="1">
      <c r="A922" s="13">
        <f t="shared" si="135"/>
        <v>917</v>
      </c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6"/>
      <c r="AC922" s="26"/>
      <c r="AD922" s="26"/>
      <c r="AE922" s="25"/>
      <c r="AF922" s="25"/>
      <c r="AG922" s="25"/>
      <c r="AH922" s="26"/>
      <c r="AI922" s="26"/>
      <c r="AJ922" s="26"/>
      <c r="AK922" s="27"/>
      <c r="AL922" s="27"/>
      <c r="AM922" s="24" t="str">
        <f>IF(AG922="","",IFERROR(VLOOKUP($AG922,Listas!$C$1:$D$1000,2,0),"No existe"))</f>
        <v/>
      </c>
      <c r="AN922" s="3">
        <f>IF(OR(AH922="",AI922=""),0,NETWORKDAYS.INTL(AH922,AI922,1,Listas!$A$2:$A$19)-1)</f>
        <v>0</v>
      </c>
      <c r="AO922" s="16" t="str">
        <f>IF(OR(AM922="",AM922="No existe"),"No",IF(AN922&gt;=VLOOKUP(AM922,Tabla!$C$5:$I$23,7,0),"Si","No"))</f>
        <v>No</v>
      </c>
      <c r="AP922" s="3">
        <f>IF(OR(AM922="",AM922="No existe"),0,IF(AN922=0,0,IF(AN922&gt;=VLOOKUP(AM922,Tabla!$C$5:$I$23,7,0),AN922-VLOOKUP(AM922,Tabla!$C$5:$I$23,7,0),0)+1))</f>
        <v>0</v>
      </c>
      <c r="AQ922" s="4">
        <f t="shared" si="127"/>
        <v>0</v>
      </c>
      <c r="AR922" s="4">
        <f t="shared" si="128"/>
        <v>0</v>
      </c>
      <c r="AS922" s="4">
        <f t="shared" si="129"/>
        <v>0</v>
      </c>
      <c r="AT922" s="4">
        <f t="shared" si="130"/>
        <v>0</v>
      </c>
      <c r="AU922" s="4">
        <f t="shared" si="131"/>
        <v>0</v>
      </c>
      <c r="AV922" s="4">
        <f t="shared" si="132"/>
        <v>0</v>
      </c>
      <c r="AW922" s="4"/>
      <c r="AX922" s="4"/>
      <c r="AY922" s="4">
        <f t="shared" si="133"/>
        <v>0</v>
      </c>
      <c r="AZ922" s="5">
        <v>37080</v>
      </c>
      <c r="BA922" s="6">
        <f t="shared" si="134"/>
        <v>0</v>
      </c>
      <c r="BB922" s="3">
        <f>IF(OR(AM922="",AM922="No existe"),0,IF(AP922&lt;=VLOOKUP(AM922,Tabla!$C$5:$I$23,2,0),1,2))</f>
        <v>0</v>
      </c>
    </row>
    <row r="923" spans="1:54" ht="15.75" hidden="1">
      <c r="A923" s="13">
        <f t="shared" si="135"/>
        <v>918</v>
      </c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6"/>
      <c r="AC923" s="26"/>
      <c r="AD923" s="26"/>
      <c r="AE923" s="25"/>
      <c r="AF923" s="25"/>
      <c r="AG923" s="25"/>
      <c r="AH923" s="26"/>
      <c r="AI923" s="26"/>
      <c r="AJ923" s="26"/>
      <c r="AK923" s="27"/>
      <c r="AL923" s="27"/>
      <c r="AM923" s="24" t="str">
        <f>IF(AG923="","",IFERROR(VLOOKUP($AG923,Listas!$C$1:$D$1000,2,0),"No existe"))</f>
        <v/>
      </c>
      <c r="AN923" s="3">
        <f>IF(OR(AH923="",AI923=""),0,NETWORKDAYS.INTL(AH923,AI923,1,Listas!$A$2:$A$19)-1)</f>
        <v>0</v>
      </c>
      <c r="AO923" s="16" t="str">
        <f>IF(OR(AM923="",AM923="No existe"),"No",IF(AN923&gt;=VLOOKUP(AM923,Tabla!$C$5:$I$23,7,0),"Si","No"))</f>
        <v>No</v>
      </c>
      <c r="AP923" s="3">
        <f>IF(OR(AM923="",AM923="No existe"),0,IF(AN923=0,0,IF(AN923&gt;=VLOOKUP(AM923,Tabla!$C$5:$I$23,7,0),AN923-VLOOKUP(AM923,Tabla!$C$5:$I$23,7,0),0)+1))</f>
        <v>0</v>
      </c>
      <c r="AQ923" s="4">
        <f t="shared" si="127"/>
        <v>0</v>
      </c>
      <c r="AR923" s="4">
        <f t="shared" si="128"/>
        <v>0</v>
      </c>
      <c r="AS923" s="4">
        <f t="shared" si="129"/>
        <v>0</v>
      </c>
      <c r="AT923" s="4">
        <f t="shared" si="130"/>
        <v>0</v>
      </c>
      <c r="AU923" s="4">
        <f t="shared" si="131"/>
        <v>0</v>
      </c>
      <c r="AV923" s="4">
        <f t="shared" si="132"/>
        <v>0</v>
      </c>
      <c r="AW923" s="4"/>
      <c r="AX923" s="4"/>
      <c r="AY923" s="4">
        <f t="shared" si="133"/>
        <v>0</v>
      </c>
      <c r="AZ923" s="5">
        <v>37080</v>
      </c>
      <c r="BA923" s="6">
        <f t="shared" si="134"/>
        <v>0</v>
      </c>
      <c r="BB923" s="3">
        <f>IF(OR(AM923="",AM923="No existe"),0,IF(AP923&lt;=VLOOKUP(AM923,Tabla!$C$5:$I$23,2,0),1,2))</f>
        <v>0</v>
      </c>
    </row>
    <row r="924" spans="1:54" ht="15.75" hidden="1">
      <c r="A924" s="13">
        <f t="shared" si="135"/>
        <v>919</v>
      </c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6"/>
      <c r="AC924" s="26"/>
      <c r="AD924" s="26"/>
      <c r="AE924" s="25"/>
      <c r="AF924" s="25"/>
      <c r="AG924" s="25"/>
      <c r="AH924" s="26"/>
      <c r="AI924" s="26"/>
      <c r="AJ924" s="26"/>
      <c r="AK924" s="27"/>
      <c r="AL924" s="27"/>
      <c r="AM924" s="24" t="str">
        <f>IF(AG924="","",IFERROR(VLOOKUP($AG924,Listas!$C$1:$D$1000,2,0),"No existe"))</f>
        <v/>
      </c>
      <c r="AN924" s="3">
        <f>IF(OR(AH924="",AI924=""),0,NETWORKDAYS.INTL(AH924,AI924,1,Listas!$A$2:$A$19)-1)</f>
        <v>0</v>
      </c>
      <c r="AO924" s="16" t="str">
        <f>IF(OR(AM924="",AM924="No existe"),"No",IF(AN924&gt;=VLOOKUP(AM924,Tabla!$C$5:$I$23,7,0),"Si","No"))</f>
        <v>No</v>
      </c>
      <c r="AP924" s="3">
        <f>IF(OR(AM924="",AM924="No existe"),0,IF(AN924=0,0,IF(AN924&gt;=VLOOKUP(AM924,Tabla!$C$5:$I$23,7,0),AN924-VLOOKUP(AM924,Tabla!$C$5:$I$23,7,0),0)+1))</f>
        <v>0</v>
      </c>
      <c r="AQ924" s="4">
        <f t="shared" si="127"/>
        <v>0</v>
      </c>
      <c r="AR924" s="4">
        <f t="shared" si="128"/>
        <v>0</v>
      </c>
      <c r="AS924" s="4">
        <f t="shared" si="129"/>
        <v>0</v>
      </c>
      <c r="AT924" s="4">
        <f t="shared" si="130"/>
        <v>0</v>
      </c>
      <c r="AU924" s="4">
        <f t="shared" si="131"/>
        <v>0</v>
      </c>
      <c r="AV924" s="4">
        <f t="shared" si="132"/>
        <v>0</v>
      </c>
      <c r="AW924" s="4"/>
      <c r="AX924" s="4"/>
      <c r="AY924" s="4">
        <f t="shared" si="133"/>
        <v>0</v>
      </c>
      <c r="AZ924" s="5">
        <v>37080</v>
      </c>
      <c r="BA924" s="6">
        <f t="shared" si="134"/>
        <v>0</v>
      </c>
      <c r="BB924" s="3">
        <f>IF(OR(AM924="",AM924="No existe"),0,IF(AP924&lt;=VLOOKUP(AM924,Tabla!$C$5:$I$23,2,0),1,2))</f>
        <v>0</v>
      </c>
    </row>
    <row r="925" spans="1:54" ht="15.75" hidden="1">
      <c r="A925" s="13">
        <f t="shared" si="135"/>
        <v>920</v>
      </c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6"/>
      <c r="AC925" s="26"/>
      <c r="AD925" s="26"/>
      <c r="AE925" s="25"/>
      <c r="AF925" s="25"/>
      <c r="AG925" s="25"/>
      <c r="AH925" s="26"/>
      <c r="AI925" s="26"/>
      <c r="AJ925" s="26"/>
      <c r="AK925" s="27"/>
      <c r="AL925" s="27"/>
      <c r="AM925" s="24" t="str">
        <f>IF(AG925="","",IFERROR(VLOOKUP($AG925,Listas!$C$1:$D$1000,2,0),"No existe"))</f>
        <v/>
      </c>
      <c r="AN925" s="3">
        <f>IF(OR(AH925="",AI925=""),0,NETWORKDAYS.INTL(AH925,AI925,1,Listas!$A$2:$A$19)-1)</f>
        <v>0</v>
      </c>
      <c r="AO925" s="16" t="str">
        <f>IF(OR(AM925="",AM925="No existe"),"No",IF(AN925&gt;=VLOOKUP(AM925,Tabla!$C$5:$I$23,7,0),"Si","No"))</f>
        <v>No</v>
      </c>
      <c r="AP925" s="3">
        <f>IF(OR(AM925="",AM925="No existe"),0,IF(AN925=0,0,IF(AN925&gt;=VLOOKUP(AM925,Tabla!$C$5:$I$23,7,0),AN925-VLOOKUP(AM925,Tabla!$C$5:$I$23,7,0),0)+1))</f>
        <v>0</v>
      </c>
      <c r="AQ925" s="4">
        <f t="shared" si="127"/>
        <v>0</v>
      </c>
      <c r="AR925" s="4">
        <f t="shared" si="128"/>
        <v>0</v>
      </c>
      <c r="AS925" s="4">
        <f t="shared" si="129"/>
        <v>0</v>
      </c>
      <c r="AT925" s="4">
        <f t="shared" si="130"/>
        <v>0</v>
      </c>
      <c r="AU925" s="4">
        <f t="shared" si="131"/>
        <v>0</v>
      </c>
      <c r="AV925" s="4">
        <f t="shared" si="132"/>
        <v>0</v>
      </c>
      <c r="AW925" s="4"/>
      <c r="AX925" s="4"/>
      <c r="AY925" s="4">
        <f t="shared" si="133"/>
        <v>0</v>
      </c>
      <c r="AZ925" s="5">
        <v>37080</v>
      </c>
      <c r="BA925" s="6">
        <f t="shared" si="134"/>
        <v>0</v>
      </c>
      <c r="BB925" s="3">
        <f>IF(OR(AM925="",AM925="No existe"),0,IF(AP925&lt;=VLOOKUP(AM925,Tabla!$C$5:$I$23,2,0),1,2))</f>
        <v>0</v>
      </c>
    </row>
    <row r="926" spans="1:54" ht="15.75" hidden="1">
      <c r="A926" s="13">
        <f t="shared" si="135"/>
        <v>921</v>
      </c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6"/>
      <c r="AC926" s="26"/>
      <c r="AD926" s="26"/>
      <c r="AE926" s="25"/>
      <c r="AF926" s="25"/>
      <c r="AG926" s="25"/>
      <c r="AH926" s="26"/>
      <c r="AI926" s="26"/>
      <c r="AJ926" s="26"/>
      <c r="AK926" s="27"/>
      <c r="AL926" s="27"/>
      <c r="AM926" s="24" t="str">
        <f>IF(AG926="","",IFERROR(VLOOKUP($AG926,Listas!$C$1:$D$1000,2,0),"No existe"))</f>
        <v/>
      </c>
      <c r="AN926" s="3">
        <f>IF(OR(AH926="",AI926=""),0,NETWORKDAYS.INTL(AH926,AI926,1,Listas!$A$2:$A$19)-1)</f>
        <v>0</v>
      </c>
      <c r="AO926" s="16" t="str">
        <f>IF(OR(AM926="",AM926="No existe"),"No",IF(AN926&gt;=VLOOKUP(AM926,Tabla!$C$5:$I$23,7,0),"Si","No"))</f>
        <v>No</v>
      </c>
      <c r="AP926" s="3">
        <f>IF(OR(AM926="",AM926="No existe"),0,IF(AN926=0,0,IF(AN926&gt;=VLOOKUP(AM926,Tabla!$C$5:$I$23,7,0),AN926-VLOOKUP(AM926,Tabla!$C$5:$I$23,7,0),0)+1))</f>
        <v>0</v>
      </c>
      <c r="AQ926" s="4">
        <f t="shared" si="127"/>
        <v>0</v>
      </c>
      <c r="AR926" s="4">
        <f t="shared" si="128"/>
        <v>0</v>
      </c>
      <c r="AS926" s="4">
        <f t="shared" si="129"/>
        <v>0</v>
      </c>
      <c r="AT926" s="4">
        <f t="shared" si="130"/>
        <v>0</v>
      </c>
      <c r="AU926" s="4">
        <f t="shared" si="131"/>
        <v>0</v>
      </c>
      <c r="AV926" s="4">
        <f t="shared" si="132"/>
        <v>0</v>
      </c>
      <c r="AW926" s="4"/>
      <c r="AX926" s="4"/>
      <c r="AY926" s="4">
        <f t="shared" si="133"/>
        <v>0</v>
      </c>
      <c r="AZ926" s="5">
        <v>37080</v>
      </c>
      <c r="BA926" s="6">
        <f t="shared" si="134"/>
        <v>0</v>
      </c>
      <c r="BB926" s="3">
        <f>IF(OR(AM926="",AM926="No existe"),0,IF(AP926&lt;=VLOOKUP(AM926,Tabla!$C$5:$I$23,2,0),1,2))</f>
        <v>0</v>
      </c>
    </row>
    <row r="927" spans="1:54" ht="15.75" hidden="1">
      <c r="A927" s="13">
        <f t="shared" si="135"/>
        <v>922</v>
      </c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6"/>
      <c r="AC927" s="26"/>
      <c r="AD927" s="26"/>
      <c r="AE927" s="25"/>
      <c r="AF927" s="25"/>
      <c r="AG927" s="25"/>
      <c r="AH927" s="26"/>
      <c r="AI927" s="26"/>
      <c r="AJ927" s="26"/>
      <c r="AK927" s="27"/>
      <c r="AL927" s="27"/>
      <c r="AM927" s="24" t="str">
        <f>IF(AG927="","",IFERROR(VLOOKUP($AG927,Listas!$C$1:$D$1000,2,0),"No existe"))</f>
        <v/>
      </c>
      <c r="AN927" s="3">
        <f>IF(OR(AH927="",AI927=""),0,NETWORKDAYS.INTL(AH927,AI927,1,Listas!$A$2:$A$19)-1)</f>
        <v>0</v>
      </c>
      <c r="AO927" s="16" t="str">
        <f>IF(OR(AM927="",AM927="No existe"),"No",IF(AN927&gt;=VLOOKUP(AM927,Tabla!$C$5:$I$23,7,0),"Si","No"))</f>
        <v>No</v>
      </c>
      <c r="AP927" s="3">
        <f>IF(OR(AM927="",AM927="No existe"),0,IF(AN927=0,0,IF(AN927&gt;=VLOOKUP(AM927,Tabla!$C$5:$I$23,7,0),AN927-VLOOKUP(AM927,Tabla!$C$5:$I$23,7,0),0)+1))</f>
        <v>0</v>
      </c>
      <c r="AQ927" s="4">
        <f t="shared" si="127"/>
        <v>0</v>
      </c>
      <c r="AR927" s="4">
        <f t="shared" si="128"/>
        <v>0</v>
      </c>
      <c r="AS927" s="4">
        <f t="shared" si="129"/>
        <v>0</v>
      </c>
      <c r="AT927" s="4">
        <f t="shared" si="130"/>
        <v>0</v>
      </c>
      <c r="AU927" s="4">
        <f t="shared" si="131"/>
        <v>0</v>
      </c>
      <c r="AV927" s="4">
        <f t="shared" si="132"/>
        <v>0</v>
      </c>
      <c r="AW927" s="4"/>
      <c r="AX927" s="4"/>
      <c r="AY927" s="4">
        <f t="shared" si="133"/>
        <v>0</v>
      </c>
      <c r="AZ927" s="5">
        <v>37080</v>
      </c>
      <c r="BA927" s="6">
        <f t="shared" si="134"/>
        <v>0</v>
      </c>
      <c r="BB927" s="3">
        <f>IF(OR(AM927="",AM927="No existe"),0,IF(AP927&lt;=VLOOKUP(AM927,Tabla!$C$5:$I$23,2,0),1,2))</f>
        <v>0</v>
      </c>
    </row>
    <row r="928" spans="1:54" ht="15.75" hidden="1">
      <c r="A928" s="13">
        <f t="shared" si="135"/>
        <v>923</v>
      </c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6"/>
      <c r="AC928" s="26"/>
      <c r="AD928" s="26"/>
      <c r="AE928" s="25"/>
      <c r="AF928" s="25"/>
      <c r="AG928" s="25"/>
      <c r="AH928" s="26"/>
      <c r="AI928" s="26"/>
      <c r="AJ928" s="26"/>
      <c r="AK928" s="27"/>
      <c r="AL928" s="27"/>
      <c r="AM928" s="24" t="str">
        <f>IF(AG928="","",IFERROR(VLOOKUP($AG928,Listas!$C$1:$D$1000,2,0),"No existe"))</f>
        <v/>
      </c>
      <c r="AN928" s="3">
        <f>IF(OR(AH928="",AI928=""),0,NETWORKDAYS.INTL(AH928,AI928,1,Listas!$A$2:$A$19)-1)</f>
        <v>0</v>
      </c>
      <c r="AO928" s="16" t="str">
        <f>IF(OR(AM928="",AM928="No existe"),"No",IF(AN928&gt;=VLOOKUP(AM928,Tabla!$C$5:$I$23,7,0),"Si","No"))</f>
        <v>No</v>
      </c>
      <c r="AP928" s="3">
        <f>IF(OR(AM928="",AM928="No existe"),0,IF(AN928=0,0,IF(AN928&gt;=VLOOKUP(AM928,Tabla!$C$5:$I$23,7,0),AN928-VLOOKUP(AM928,Tabla!$C$5:$I$23,7,0),0)+1))</f>
        <v>0</v>
      </c>
      <c r="AQ928" s="4">
        <f t="shared" si="127"/>
        <v>0</v>
      </c>
      <c r="AR928" s="4">
        <f t="shared" si="128"/>
        <v>0</v>
      </c>
      <c r="AS928" s="4">
        <f t="shared" si="129"/>
        <v>0</v>
      </c>
      <c r="AT928" s="4">
        <f t="shared" si="130"/>
        <v>0</v>
      </c>
      <c r="AU928" s="4">
        <f t="shared" si="131"/>
        <v>0</v>
      </c>
      <c r="AV928" s="4">
        <f t="shared" si="132"/>
        <v>0</v>
      </c>
      <c r="AW928" s="4"/>
      <c r="AX928" s="4"/>
      <c r="AY928" s="4">
        <f t="shared" si="133"/>
        <v>0</v>
      </c>
      <c r="AZ928" s="5">
        <v>37080</v>
      </c>
      <c r="BA928" s="6">
        <f t="shared" si="134"/>
        <v>0</v>
      </c>
      <c r="BB928" s="3">
        <f>IF(OR(AM928="",AM928="No existe"),0,IF(AP928&lt;=VLOOKUP(AM928,Tabla!$C$5:$I$23,2,0),1,2))</f>
        <v>0</v>
      </c>
    </row>
    <row r="929" spans="1:54" ht="15.75" hidden="1">
      <c r="A929" s="13">
        <f t="shared" si="135"/>
        <v>924</v>
      </c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6"/>
      <c r="AC929" s="26"/>
      <c r="AD929" s="26"/>
      <c r="AE929" s="25"/>
      <c r="AF929" s="25"/>
      <c r="AG929" s="25"/>
      <c r="AH929" s="26"/>
      <c r="AI929" s="26"/>
      <c r="AJ929" s="26"/>
      <c r="AK929" s="27"/>
      <c r="AL929" s="27"/>
      <c r="AM929" s="24" t="str">
        <f>IF(AG929="","",IFERROR(VLOOKUP($AG929,Listas!$C$1:$D$1000,2,0),"No existe"))</f>
        <v/>
      </c>
      <c r="AN929" s="3">
        <f>IF(OR(AH929="",AI929=""),0,NETWORKDAYS.INTL(AH929,AI929,1,Listas!$A$2:$A$19)-1)</f>
        <v>0</v>
      </c>
      <c r="AO929" s="16" t="str">
        <f>IF(OR(AM929="",AM929="No existe"),"No",IF(AN929&gt;=VLOOKUP(AM929,Tabla!$C$5:$I$23,7,0),"Si","No"))</f>
        <v>No</v>
      </c>
      <c r="AP929" s="3">
        <f>IF(OR(AM929="",AM929="No existe"),0,IF(AN929=0,0,IF(AN929&gt;=VLOOKUP(AM929,Tabla!$C$5:$I$23,7,0),AN929-VLOOKUP(AM929,Tabla!$C$5:$I$23,7,0),0)+1))</f>
        <v>0</v>
      </c>
      <c r="AQ929" s="4">
        <f t="shared" si="127"/>
        <v>0</v>
      </c>
      <c r="AR929" s="4">
        <f t="shared" si="128"/>
        <v>0</v>
      </c>
      <c r="AS929" s="4">
        <f t="shared" si="129"/>
        <v>0</v>
      </c>
      <c r="AT929" s="4">
        <f t="shared" si="130"/>
        <v>0</v>
      </c>
      <c r="AU929" s="4">
        <f t="shared" si="131"/>
        <v>0</v>
      </c>
      <c r="AV929" s="4">
        <f t="shared" si="132"/>
        <v>0</v>
      </c>
      <c r="AW929" s="4"/>
      <c r="AX929" s="4"/>
      <c r="AY929" s="4">
        <f t="shared" si="133"/>
        <v>0</v>
      </c>
      <c r="AZ929" s="5">
        <v>37080</v>
      </c>
      <c r="BA929" s="6">
        <f t="shared" si="134"/>
        <v>0</v>
      </c>
      <c r="BB929" s="3">
        <f>IF(OR(AM929="",AM929="No existe"),0,IF(AP929&lt;=VLOOKUP(AM929,Tabla!$C$5:$I$23,2,0),1,2))</f>
        <v>0</v>
      </c>
    </row>
    <row r="930" spans="1:54" ht="15.75" hidden="1">
      <c r="A930" s="13">
        <f t="shared" si="135"/>
        <v>925</v>
      </c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6"/>
      <c r="AC930" s="26"/>
      <c r="AD930" s="26"/>
      <c r="AE930" s="25"/>
      <c r="AF930" s="25"/>
      <c r="AG930" s="25"/>
      <c r="AH930" s="26"/>
      <c r="AI930" s="26"/>
      <c r="AJ930" s="26"/>
      <c r="AK930" s="27"/>
      <c r="AL930" s="27"/>
      <c r="AM930" s="24" t="str">
        <f>IF(AG930="","",IFERROR(VLOOKUP($AG930,Listas!$C$1:$D$1000,2,0),"No existe"))</f>
        <v/>
      </c>
      <c r="AN930" s="3">
        <f>IF(OR(AH930="",AI930=""),0,NETWORKDAYS.INTL(AH930,AI930,1,Listas!$A$2:$A$19)-1)</f>
        <v>0</v>
      </c>
      <c r="AO930" s="16" t="str">
        <f>IF(OR(AM930="",AM930="No existe"),"No",IF(AN930&gt;=VLOOKUP(AM930,Tabla!$C$5:$I$23,7,0),"Si","No"))</f>
        <v>No</v>
      </c>
      <c r="AP930" s="3">
        <f>IF(OR(AM930="",AM930="No existe"),0,IF(AN930=0,0,IF(AN930&gt;=VLOOKUP(AM930,Tabla!$C$5:$I$23,7,0),AN930-VLOOKUP(AM930,Tabla!$C$5:$I$23,7,0),0)+1))</f>
        <v>0</v>
      </c>
      <c r="AQ930" s="4">
        <f t="shared" si="127"/>
        <v>0</v>
      </c>
      <c r="AR930" s="4">
        <f t="shared" si="128"/>
        <v>0</v>
      </c>
      <c r="AS930" s="4">
        <f t="shared" si="129"/>
        <v>0</v>
      </c>
      <c r="AT930" s="4">
        <f t="shared" si="130"/>
        <v>0</v>
      </c>
      <c r="AU930" s="4">
        <f t="shared" si="131"/>
        <v>0</v>
      </c>
      <c r="AV930" s="4">
        <f t="shared" si="132"/>
        <v>0</v>
      </c>
      <c r="AW930" s="4"/>
      <c r="AX930" s="4"/>
      <c r="AY930" s="4">
        <f t="shared" si="133"/>
        <v>0</v>
      </c>
      <c r="AZ930" s="5">
        <v>37080</v>
      </c>
      <c r="BA930" s="6">
        <f t="shared" si="134"/>
        <v>0</v>
      </c>
      <c r="BB930" s="3">
        <f>IF(OR(AM930="",AM930="No existe"),0,IF(AP930&lt;=VLOOKUP(AM930,Tabla!$C$5:$I$23,2,0),1,2))</f>
        <v>0</v>
      </c>
    </row>
    <row r="931" spans="1:54" ht="15.75" hidden="1">
      <c r="A931" s="13">
        <f t="shared" si="135"/>
        <v>926</v>
      </c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6"/>
      <c r="AC931" s="26"/>
      <c r="AD931" s="26"/>
      <c r="AE931" s="25"/>
      <c r="AF931" s="25"/>
      <c r="AG931" s="25"/>
      <c r="AH931" s="26"/>
      <c r="AI931" s="26"/>
      <c r="AJ931" s="26"/>
      <c r="AK931" s="27"/>
      <c r="AL931" s="27"/>
      <c r="AM931" s="24" t="str">
        <f>IF(AG931="","",IFERROR(VLOOKUP($AG931,Listas!$C$1:$D$1000,2,0),"No existe"))</f>
        <v/>
      </c>
      <c r="AN931" s="3">
        <f>IF(OR(AH931="",AI931=""),0,NETWORKDAYS.INTL(AH931,AI931,1,Listas!$A$2:$A$19)-1)</f>
        <v>0</v>
      </c>
      <c r="AO931" s="16" t="str">
        <f>IF(OR(AM931="",AM931="No existe"),"No",IF(AN931&gt;=VLOOKUP(AM931,Tabla!$C$5:$I$23,7,0),"Si","No"))</f>
        <v>No</v>
      </c>
      <c r="AP931" s="3">
        <f>IF(OR(AM931="",AM931="No existe"),0,IF(AN931=0,0,IF(AN931&gt;=VLOOKUP(AM931,Tabla!$C$5:$I$23,7,0),AN931-VLOOKUP(AM931,Tabla!$C$5:$I$23,7,0),0)+1))</f>
        <v>0</v>
      </c>
      <c r="AQ931" s="4">
        <f t="shared" si="127"/>
        <v>0</v>
      </c>
      <c r="AR931" s="4">
        <f t="shared" si="128"/>
        <v>0</v>
      </c>
      <c r="AS931" s="4">
        <f t="shared" si="129"/>
        <v>0</v>
      </c>
      <c r="AT931" s="4">
        <f t="shared" si="130"/>
        <v>0</v>
      </c>
      <c r="AU931" s="4">
        <f t="shared" si="131"/>
        <v>0</v>
      </c>
      <c r="AV931" s="4">
        <f t="shared" si="132"/>
        <v>0</v>
      </c>
      <c r="AW931" s="4"/>
      <c r="AX931" s="4"/>
      <c r="AY931" s="4">
        <f t="shared" si="133"/>
        <v>0</v>
      </c>
      <c r="AZ931" s="5">
        <v>37080</v>
      </c>
      <c r="BA931" s="6">
        <f t="shared" si="134"/>
        <v>0</v>
      </c>
      <c r="BB931" s="3">
        <f>IF(OR(AM931="",AM931="No existe"),0,IF(AP931&lt;=VLOOKUP(AM931,Tabla!$C$5:$I$23,2,0),1,2))</f>
        <v>0</v>
      </c>
    </row>
    <row r="932" spans="1:54" ht="15.75" hidden="1">
      <c r="A932" s="13">
        <f t="shared" si="135"/>
        <v>927</v>
      </c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6"/>
      <c r="AC932" s="26"/>
      <c r="AD932" s="26"/>
      <c r="AE932" s="25"/>
      <c r="AF932" s="25"/>
      <c r="AG932" s="25"/>
      <c r="AH932" s="26"/>
      <c r="AI932" s="26"/>
      <c r="AJ932" s="26"/>
      <c r="AK932" s="27"/>
      <c r="AL932" s="27"/>
      <c r="AM932" s="24" t="str">
        <f>IF(AG932="","",IFERROR(VLOOKUP($AG932,Listas!$C$1:$D$1000,2,0),"No existe"))</f>
        <v/>
      </c>
      <c r="AN932" s="3">
        <f>IF(OR(AH932="",AI932=""),0,NETWORKDAYS.INTL(AH932,AI932,1,Listas!$A$2:$A$19)-1)</f>
        <v>0</v>
      </c>
      <c r="AO932" s="16" t="str">
        <f>IF(OR(AM932="",AM932="No existe"),"No",IF(AN932&gt;=VLOOKUP(AM932,Tabla!$C$5:$I$23,7,0),"Si","No"))</f>
        <v>No</v>
      </c>
      <c r="AP932" s="3">
        <f>IF(OR(AM932="",AM932="No existe"),0,IF(AN932=0,0,IF(AN932&gt;=VLOOKUP(AM932,Tabla!$C$5:$I$23,7,0),AN932-VLOOKUP(AM932,Tabla!$C$5:$I$23,7,0),0)+1))</f>
        <v>0</v>
      </c>
      <c r="AQ932" s="4">
        <f t="shared" si="127"/>
        <v>0</v>
      </c>
      <c r="AR932" s="4">
        <f t="shared" si="128"/>
        <v>0</v>
      </c>
      <c r="AS932" s="4">
        <f t="shared" si="129"/>
        <v>0</v>
      </c>
      <c r="AT932" s="4">
        <f t="shared" si="130"/>
        <v>0</v>
      </c>
      <c r="AU932" s="4">
        <f t="shared" si="131"/>
        <v>0</v>
      </c>
      <c r="AV932" s="4">
        <f t="shared" si="132"/>
        <v>0</v>
      </c>
      <c r="AW932" s="4"/>
      <c r="AX932" s="4"/>
      <c r="AY932" s="4">
        <f t="shared" si="133"/>
        <v>0</v>
      </c>
      <c r="AZ932" s="5">
        <v>37080</v>
      </c>
      <c r="BA932" s="6">
        <f t="shared" si="134"/>
        <v>0</v>
      </c>
      <c r="BB932" s="3">
        <f>IF(OR(AM932="",AM932="No existe"),0,IF(AP932&lt;=VLOOKUP(AM932,Tabla!$C$5:$I$23,2,0),1,2))</f>
        <v>0</v>
      </c>
    </row>
    <row r="933" spans="1:54" ht="15.75" hidden="1">
      <c r="A933" s="13">
        <f t="shared" si="135"/>
        <v>928</v>
      </c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6"/>
      <c r="AC933" s="26"/>
      <c r="AD933" s="26"/>
      <c r="AE933" s="25"/>
      <c r="AF933" s="25"/>
      <c r="AG933" s="25"/>
      <c r="AH933" s="26"/>
      <c r="AI933" s="26"/>
      <c r="AJ933" s="26"/>
      <c r="AK933" s="27"/>
      <c r="AL933" s="27"/>
      <c r="AM933" s="24" t="str">
        <f>IF(AG933="","",IFERROR(VLOOKUP($AG933,Listas!$C$1:$D$1000,2,0),"No existe"))</f>
        <v/>
      </c>
      <c r="AN933" s="3">
        <f>IF(OR(AH933="",AI933=""),0,NETWORKDAYS.INTL(AH933,AI933,1,Listas!$A$2:$A$19)-1)</f>
        <v>0</v>
      </c>
      <c r="AO933" s="16" t="str">
        <f>IF(OR(AM933="",AM933="No existe"),"No",IF(AN933&gt;=VLOOKUP(AM933,Tabla!$C$5:$I$23,7,0),"Si","No"))</f>
        <v>No</v>
      </c>
      <c r="AP933" s="3">
        <f>IF(OR(AM933="",AM933="No existe"),0,IF(AN933=0,0,IF(AN933&gt;=VLOOKUP(AM933,Tabla!$C$5:$I$23,7,0),AN933-VLOOKUP(AM933,Tabla!$C$5:$I$23,7,0),0)+1))</f>
        <v>0</v>
      </c>
      <c r="AQ933" s="4">
        <f t="shared" si="127"/>
        <v>0</v>
      </c>
      <c r="AR933" s="4">
        <f t="shared" si="128"/>
        <v>0</v>
      </c>
      <c r="AS933" s="4">
        <f t="shared" si="129"/>
        <v>0</v>
      </c>
      <c r="AT933" s="4">
        <f t="shared" si="130"/>
        <v>0</v>
      </c>
      <c r="AU933" s="4">
        <f t="shared" si="131"/>
        <v>0</v>
      </c>
      <c r="AV933" s="4">
        <f t="shared" si="132"/>
        <v>0</v>
      </c>
      <c r="AW933" s="4"/>
      <c r="AX933" s="4"/>
      <c r="AY933" s="4">
        <f t="shared" si="133"/>
        <v>0</v>
      </c>
      <c r="AZ933" s="5">
        <v>37080</v>
      </c>
      <c r="BA933" s="6">
        <f t="shared" si="134"/>
        <v>0</v>
      </c>
      <c r="BB933" s="3">
        <f>IF(OR(AM933="",AM933="No existe"),0,IF(AP933&lt;=VLOOKUP(AM933,Tabla!$C$5:$I$23,2,0),1,2))</f>
        <v>0</v>
      </c>
    </row>
    <row r="934" spans="1:54" ht="15.75" hidden="1">
      <c r="A934" s="13">
        <f t="shared" si="135"/>
        <v>929</v>
      </c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6"/>
      <c r="AC934" s="26"/>
      <c r="AD934" s="26"/>
      <c r="AE934" s="25"/>
      <c r="AF934" s="25"/>
      <c r="AG934" s="25"/>
      <c r="AH934" s="26"/>
      <c r="AI934" s="26"/>
      <c r="AJ934" s="26"/>
      <c r="AK934" s="27"/>
      <c r="AL934" s="27"/>
      <c r="AM934" s="24" t="str">
        <f>IF(AG934="","",IFERROR(VLOOKUP($AG934,Listas!$C$1:$D$1000,2,0),"No existe"))</f>
        <v/>
      </c>
      <c r="AN934" s="3">
        <f>IF(OR(AH934="",AI934=""),0,NETWORKDAYS.INTL(AH934,AI934,1,Listas!$A$2:$A$19)-1)</f>
        <v>0</v>
      </c>
      <c r="AO934" s="16" t="str">
        <f>IF(OR(AM934="",AM934="No existe"),"No",IF(AN934&gt;=VLOOKUP(AM934,Tabla!$C$5:$I$23,7,0),"Si","No"))</f>
        <v>No</v>
      </c>
      <c r="AP934" s="3">
        <f>IF(OR(AM934="",AM934="No existe"),0,IF(AN934=0,0,IF(AN934&gt;=VLOOKUP(AM934,Tabla!$C$5:$I$23,7,0),AN934-VLOOKUP(AM934,Tabla!$C$5:$I$23,7,0),0)+1))</f>
        <v>0</v>
      </c>
      <c r="AQ934" s="4">
        <f t="shared" si="127"/>
        <v>0</v>
      </c>
      <c r="AR934" s="4">
        <f t="shared" si="128"/>
        <v>0</v>
      </c>
      <c r="AS934" s="4">
        <f t="shared" si="129"/>
        <v>0</v>
      </c>
      <c r="AT934" s="4">
        <f t="shared" si="130"/>
        <v>0</v>
      </c>
      <c r="AU934" s="4">
        <f t="shared" si="131"/>
        <v>0</v>
      </c>
      <c r="AV934" s="4">
        <f t="shared" si="132"/>
        <v>0</v>
      </c>
      <c r="AW934" s="4"/>
      <c r="AX934" s="4"/>
      <c r="AY934" s="4">
        <f t="shared" si="133"/>
        <v>0</v>
      </c>
      <c r="AZ934" s="5">
        <v>37080</v>
      </c>
      <c r="BA934" s="6">
        <f t="shared" si="134"/>
        <v>0</v>
      </c>
      <c r="BB934" s="3">
        <f>IF(OR(AM934="",AM934="No existe"),0,IF(AP934&lt;=VLOOKUP(AM934,Tabla!$C$5:$I$23,2,0),1,2))</f>
        <v>0</v>
      </c>
    </row>
    <row r="935" spans="1:54" ht="15.75" hidden="1">
      <c r="A935" s="13">
        <f t="shared" si="135"/>
        <v>930</v>
      </c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6"/>
      <c r="AC935" s="26"/>
      <c r="AD935" s="26"/>
      <c r="AE935" s="25"/>
      <c r="AF935" s="25"/>
      <c r="AG935" s="25"/>
      <c r="AH935" s="26"/>
      <c r="AI935" s="26"/>
      <c r="AJ935" s="26"/>
      <c r="AK935" s="27"/>
      <c r="AL935" s="27"/>
      <c r="AM935" s="24" t="str">
        <f>IF(AG935="","",IFERROR(VLOOKUP($AG935,Listas!$C$1:$D$1000,2,0),"No existe"))</f>
        <v/>
      </c>
      <c r="AN935" s="3">
        <f>IF(OR(AH935="",AI935=""),0,NETWORKDAYS.INTL(AH935,AI935,1,Listas!$A$2:$A$19)-1)</f>
        <v>0</v>
      </c>
      <c r="AO935" s="16" t="str">
        <f>IF(OR(AM935="",AM935="No existe"),"No",IF(AN935&gt;=VLOOKUP(AM935,Tabla!$C$5:$I$23,7,0),"Si","No"))</f>
        <v>No</v>
      </c>
      <c r="AP935" s="3">
        <f>IF(OR(AM935="",AM935="No existe"),0,IF(AN935=0,0,IF(AN935&gt;=VLOOKUP(AM935,Tabla!$C$5:$I$23,7,0),AN935-VLOOKUP(AM935,Tabla!$C$5:$I$23,7,0),0)+1))</f>
        <v>0</v>
      </c>
      <c r="AQ935" s="4">
        <f t="shared" si="127"/>
        <v>0</v>
      </c>
      <c r="AR935" s="4">
        <f t="shared" si="128"/>
        <v>0</v>
      </c>
      <c r="AS935" s="4">
        <f t="shared" si="129"/>
        <v>0</v>
      </c>
      <c r="AT935" s="4">
        <f t="shared" si="130"/>
        <v>0</v>
      </c>
      <c r="AU935" s="4">
        <f t="shared" si="131"/>
        <v>0</v>
      </c>
      <c r="AV935" s="4">
        <f t="shared" si="132"/>
        <v>0</v>
      </c>
      <c r="AW935" s="4"/>
      <c r="AX935" s="4"/>
      <c r="AY935" s="4">
        <f t="shared" si="133"/>
        <v>0</v>
      </c>
      <c r="AZ935" s="5">
        <v>37080</v>
      </c>
      <c r="BA935" s="6">
        <f t="shared" si="134"/>
        <v>0</v>
      </c>
      <c r="BB935" s="3">
        <f>IF(OR(AM935="",AM935="No existe"),0,IF(AP935&lt;=VLOOKUP(AM935,Tabla!$C$5:$I$23,2,0),1,2))</f>
        <v>0</v>
      </c>
    </row>
    <row r="936" spans="1:54" ht="15.75" hidden="1">
      <c r="A936" s="13">
        <f t="shared" si="135"/>
        <v>931</v>
      </c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6"/>
      <c r="AC936" s="26"/>
      <c r="AD936" s="26"/>
      <c r="AE936" s="25"/>
      <c r="AF936" s="25"/>
      <c r="AG936" s="25"/>
      <c r="AH936" s="26"/>
      <c r="AI936" s="26"/>
      <c r="AJ936" s="26"/>
      <c r="AK936" s="27"/>
      <c r="AL936" s="27"/>
      <c r="AM936" s="24" t="str">
        <f>IF(AG936="","",IFERROR(VLOOKUP($AG936,Listas!$C$1:$D$1000,2,0),"No existe"))</f>
        <v/>
      </c>
      <c r="AN936" s="3">
        <f>IF(OR(AH936="",AI936=""),0,NETWORKDAYS.INTL(AH936,AI936,1,Listas!$A$2:$A$19)-1)</f>
        <v>0</v>
      </c>
      <c r="AO936" s="16" t="str">
        <f>IF(OR(AM936="",AM936="No existe"),"No",IF(AN936&gt;=VLOOKUP(AM936,Tabla!$C$5:$I$23,7,0),"Si","No"))</f>
        <v>No</v>
      </c>
      <c r="AP936" s="3">
        <f>IF(OR(AM936="",AM936="No existe"),0,IF(AN936=0,0,IF(AN936&gt;=VLOOKUP(AM936,Tabla!$C$5:$I$23,7,0),AN936-VLOOKUP(AM936,Tabla!$C$5:$I$23,7,0),0)+1))</f>
        <v>0</v>
      </c>
      <c r="AQ936" s="4">
        <f t="shared" si="127"/>
        <v>0</v>
      </c>
      <c r="AR936" s="4">
        <f t="shared" si="128"/>
        <v>0</v>
      </c>
      <c r="AS936" s="4">
        <f t="shared" si="129"/>
        <v>0</v>
      </c>
      <c r="AT936" s="4">
        <f t="shared" si="130"/>
        <v>0</v>
      </c>
      <c r="AU936" s="4">
        <f t="shared" si="131"/>
        <v>0</v>
      </c>
      <c r="AV936" s="4">
        <f t="shared" si="132"/>
        <v>0</v>
      </c>
      <c r="AW936" s="4"/>
      <c r="AX936" s="4"/>
      <c r="AY936" s="4">
        <f t="shared" si="133"/>
        <v>0</v>
      </c>
      <c r="AZ936" s="5">
        <v>37080</v>
      </c>
      <c r="BA936" s="6">
        <f t="shared" si="134"/>
        <v>0</v>
      </c>
      <c r="BB936" s="3">
        <f>IF(OR(AM936="",AM936="No existe"),0,IF(AP936&lt;=VLOOKUP(AM936,Tabla!$C$5:$I$23,2,0),1,2))</f>
        <v>0</v>
      </c>
    </row>
    <row r="937" spans="1:54" ht="15.75" hidden="1">
      <c r="A937" s="13">
        <f t="shared" si="135"/>
        <v>932</v>
      </c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6"/>
      <c r="AC937" s="26"/>
      <c r="AD937" s="26"/>
      <c r="AE937" s="25"/>
      <c r="AF937" s="25"/>
      <c r="AG937" s="25"/>
      <c r="AH937" s="26"/>
      <c r="AI937" s="26"/>
      <c r="AJ937" s="26"/>
      <c r="AK937" s="27"/>
      <c r="AL937" s="27"/>
      <c r="AM937" s="24" t="str">
        <f>IF(AG937="","",IFERROR(VLOOKUP($AG937,Listas!$C$1:$D$1000,2,0),"No existe"))</f>
        <v/>
      </c>
      <c r="AN937" s="3">
        <f>IF(OR(AH937="",AI937=""),0,NETWORKDAYS.INTL(AH937,AI937,1,Listas!$A$2:$A$19)-1)</f>
        <v>0</v>
      </c>
      <c r="AO937" s="16" t="str">
        <f>IF(OR(AM937="",AM937="No existe"),"No",IF(AN937&gt;=VLOOKUP(AM937,Tabla!$C$5:$I$23,7,0),"Si","No"))</f>
        <v>No</v>
      </c>
      <c r="AP937" s="3">
        <f>IF(OR(AM937="",AM937="No existe"),0,IF(AN937=0,0,IF(AN937&gt;=VLOOKUP(AM937,Tabla!$C$5:$I$23,7,0),AN937-VLOOKUP(AM937,Tabla!$C$5:$I$23,7,0),0)+1))</f>
        <v>0</v>
      </c>
      <c r="AQ937" s="4">
        <f t="shared" si="127"/>
        <v>0</v>
      </c>
      <c r="AR937" s="4">
        <f t="shared" si="128"/>
        <v>0</v>
      </c>
      <c r="AS937" s="4">
        <f t="shared" si="129"/>
        <v>0</v>
      </c>
      <c r="AT937" s="4">
        <f t="shared" si="130"/>
        <v>0</v>
      </c>
      <c r="AU937" s="4">
        <f t="shared" si="131"/>
        <v>0</v>
      </c>
      <c r="AV937" s="4">
        <f t="shared" si="132"/>
        <v>0</v>
      </c>
      <c r="AW937" s="4"/>
      <c r="AX937" s="4"/>
      <c r="AY937" s="4">
        <f t="shared" si="133"/>
        <v>0</v>
      </c>
      <c r="AZ937" s="5">
        <v>37080</v>
      </c>
      <c r="BA937" s="6">
        <f t="shared" si="134"/>
        <v>0</v>
      </c>
      <c r="BB937" s="3">
        <f>IF(OR(AM937="",AM937="No existe"),0,IF(AP937&lt;=VLOOKUP(AM937,Tabla!$C$5:$I$23,2,0),1,2))</f>
        <v>0</v>
      </c>
    </row>
    <row r="938" spans="1:54" ht="15.75" hidden="1">
      <c r="A938" s="13">
        <f t="shared" si="135"/>
        <v>933</v>
      </c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6"/>
      <c r="AC938" s="26"/>
      <c r="AD938" s="26"/>
      <c r="AE938" s="25"/>
      <c r="AF938" s="25"/>
      <c r="AG938" s="25"/>
      <c r="AH938" s="26"/>
      <c r="AI938" s="26"/>
      <c r="AJ938" s="26"/>
      <c r="AK938" s="27"/>
      <c r="AL938" s="27"/>
      <c r="AM938" s="24" t="str">
        <f>IF(AG938="","",IFERROR(VLOOKUP($AG938,Listas!$C$1:$D$1000,2,0),"No existe"))</f>
        <v/>
      </c>
      <c r="AN938" s="3">
        <f>IF(OR(AH938="",AI938=""),0,NETWORKDAYS.INTL(AH938,AI938,1,Listas!$A$2:$A$19)-1)</f>
        <v>0</v>
      </c>
      <c r="AO938" s="16" t="str">
        <f>IF(OR(AM938="",AM938="No existe"),"No",IF(AN938&gt;=VLOOKUP(AM938,Tabla!$C$5:$I$23,7,0),"Si","No"))</f>
        <v>No</v>
      </c>
      <c r="AP938" s="3">
        <f>IF(OR(AM938="",AM938="No existe"),0,IF(AN938=0,0,IF(AN938&gt;=VLOOKUP(AM938,Tabla!$C$5:$I$23,7,0),AN938-VLOOKUP(AM938,Tabla!$C$5:$I$23,7,0),0)+1))</f>
        <v>0</v>
      </c>
      <c r="AQ938" s="4">
        <f t="shared" si="127"/>
        <v>0</v>
      </c>
      <c r="AR938" s="4">
        <f t="shared" si="128"/>
        <v>0</v>
      </c>
      <c r="AS938" s="4">
        <f t="shared" si="129"/>
        <v>0</v>
      </c>
      <c r="AT938" s="4">
        <f t="shared" si="130"/>
        <v>0</v>
      </c>
      <c r="AU938" s="4">
        <f t="shared" si="131"/>
        <v>0</v>
      </c>
      <c r="AV938" s="4">
        <f t="shared" si="132"/>
        <v>0</v>
      </c>
      <c r="AW938" s="4"/>
      <c r="AX938" s="4"/>
      <c r="AY938" s="4">
        <f t="shared" si="133"/>
        <v>0</v>
      </c>
      <c r="AZ938" s="5">
        <v>37080</v>
      </c>
      <c r="BA938" s="6">
        <f t="shared" si="134"/>
        <v>0</v>
      </c>
      <c r="BB938" s="3">
        <f>IF(OR(AM938="",AM938="No existe"),0,IF(AP938&lt;=VLOOKUP(AM938,Tabla!$C$5:$I$23,2,0),1,2))</f>
        <v>0</v>
      </c>
    </row>
    <row r="939" spans="1:54" ht="15.75" hidden="1">
      <c r="A939" s="13">
        <f t="shared" si="135"/>
        <v>934</v>
      </c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6"/>
      <c r="AC939" s="26"/>
      <c r="AD939" s="26"/>
      <c r="AE939" s="25"/>
      <c r="AF939" s="25"/>
      <c r="AG939" s="25"/>
      <c r="AH939" s="26"/>
      <c r="AI939" s="26"/>
      <c r="AJ939" s="26"/>
      <c r="AK939" s="27"/>
      <c r="AL939" s="27"/>
      <c r="AM939" s="24" t="str">
        <f>IF(AG939="","",IFERROR(VLOOKUP($AG939,Listas!$C$1:$D$1000,2,0),"No existe"))</f>
        <v/>
      </c>
      <c r="AN939" s="3">
        <f>IF(OR(AH939="",AI939=""),0,NETWORKDAYS.INTL(AH939,AI939,1,Listas!$A$2:$A$19)-1)</f>
        <v>0</v>
      </c>
      <c r="AO939" s="16" t="str">
        <f>IF(OR(AM939="",AM939="No existe"),"No",IF(AN939&gt;=VLOOKUP(AM939,Tabla!$C$5:$I$23,7,0),"Si","No"))</f>
        <v>No</v>
      </c>
      <c r="AP939" s="3">
        <f>IF(OR(AM939="",AM939="No existe"),0,IF(AN939=0,0,IF(AN939&gt;=VLOOKUP(AM939,Tabla!$C$5:$I$23,7,0),AN939-VLOOKUP(AM939,Tabla!$C$5:$I$23,7,0),0)+1))</f>
        <v>0</v>
      </c>
      <c r="AQ939" s="4">
        <f t="shared" si="127"/>
        <v>0</v>
      </c>
      <c r="AR939" s="4">
        <f t="shared" si="128"/>
        <v>0</v>
      </c>
      <c r="AS939" s="4">
        <f t="shared" si="129"/>
        <v>0</v>
      </c>
      <c r="AT939" s="4">
        <f t="shared" si="130"/>
        <v>0</v>
      </c>
      <c r="AU939" s="4">
        <f t="shared" si="131"/>
        <v>0</v>
      </c>
      <c r="AV939" s="4">
        <f t="shared" si="132"/>
        <v>0</v>
      </c>
      <c r="AW939" s="4"/>
      <c r="AX939" s="4"/>
      <c r="AY939" s="4">
        <f t="shared" si="133"/>
        <v>0</v>
      </c>
      <c r="AZ939" s="5">
        <v>37080</v>
      </c>
      <c r="BA939" s="6">
        <f t="shared" si="134"/>
        <v>0</v>
      </c>
      <c r="BB939" s="3">
        <f>IF(OR(AM939="",AM939="No existe"),0,IF(AP939&lt;=VLOOKUP(AM939,Tabla!$C$5:$I$23,2,0),1,2))</f>
        <v>0</v>
      </c>
    </row>
    <row r="940" spans="1:54" ht="15.75" hidden="1">
      <c r="A940" s="13">
        <f t="shared" si="135"/>
        <v>935</v>
      </c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6"/>
      <c r="AC940" s="26"/>
      <c r="AD940" s="26"/>
      <c r="AE940" s="25"/>
      <c r="AF940" s="25"/>
      <c r="AG940" s="25"/>
      <c r="AH940" s="26"/>
      <c r="AI940" s="26"/>
      <c r="AJ940" s="26"/>
      <c r="AK940" s="27"/>
      <c r="AL940" s="27"/>
      <c r="AM940" s="24" t="str">
        <f>IF(AG940="","",IFERROR(VLOOKUP($AG940,Listas!$C$1:$D$1000,2,0),"No existe"))</f>
        <v/>
      </c>
      <c r="AN940" s="3">
        <f>IF(OR(AH940="",AI940=""),0,NETWORKDAYS.INTL(AH940,AI940,1,Listas!$A$2:$A$19)-1)</f>
        <v>0</v>
      </c>
      <c r="AO940" s="16" t="str">
        <f>IF(OR(AM940="",AM940="No existe"),"No",IF(AN940&gt;=VLOOKUP(AM940,Tabla!$C$5:$I$23,7,0),"Si","No"))</f>
        <v>No</v>
      </c>
      <c r="AP940" s="3">
        <f>IF(OR(AM940="",AM940="No existe"),0,IF(AN940=0,0,IF(AN940&gt;=VLOOKUP(AM940,Tabla!$C$5:$I$23,7,0),AN940-VLOOKUP(AM940,Tabla!$C$5:$I$23,7,0),0)+1))</f>
        <v>0</v>
      </c>
      <c r="AQ940" s="4">
        <f t="shared" si="127"/>
        <v>0</v>
      </c>
      <c r="AR940" s="4">
        <f t="shared" si="128"/>
        <v>0</v>
      </c>
      <c r="AS940" s="4">
        <f t="shared" si="129"/>
        <v>0</v>
      </c>
      <c r="AT940" s="4">
        <f t="shared" si="130"/>
        <v>0</v>
      </c>
      <c r="AU940" s="4">
        <f t="shared" si="131"/>
        <v>0</v>
      </c>
      <c r="AV940" s="4">
        <f t="shared" si="132"/>
        <v>0</v>
      </c>
      <c r="AW940" s="4"/>
      <c r="AX940" s="4"/>
      <c r="AY940" s="4">
        <f t="shared" si="133"/>
        <v>0</v>
      </c>
      <c r="AZ940" s="5">
        <v>37080</v>
      </c>
      <c r="BA940" s="6">
        <f t="shared" si="134"/>
        <v>0</v>
      </c>
      <c r="BB940" s="3">
        <f>IF(OR(AM940="",AM940="No existe"),0,IF(AP940&lt;=VLOOKUP(AM940,Tabla!$C$5:$I$23,2,0),1,2))</f>
        <v>0</v>
      </c>
    </row>
    <row r="941" spans="1:54" ht="15.75" hidden="1">
      <c r="A941" s="13">
        <f t="shared" si="135"/>
        <v>936</v>
      </c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6"/>
      <c r="AC941" s="26"/>
      <c r="AD941" s="26"/>
      <c r="AE941" s="25"/>
      <c r="AF941" s="25"/>
      <c r="AG941" s="25"/>
      <c r="AH941" s="26"/>
      <c r="AI941" s="26"/>
      <c r="AJ941" s="26"/>
      <c r="AK941" s="27"/>
      <c r="AL941" s="27"/>
      <c r="AM941" s="24" t="str">
        <f>IF(AG941="","",IFERROR(VLOOKUP($AG941,Listas!$C$1:$D$1000,2,0),"No existe"))</f>
        <v/>
      </c>
      <c r="AN941" s="3">
        <f>IF(OR(AH941="",AI941=""),0,NETWORKDAYS.INTL(AH941,AI941,1,Listas!$A$2:$A$19)-1)</f>
        <v>0</v>
      </c>
      <c r="AO941" s="16" t="str">
        <f>IF(OR(AM941="",AM941="No existe"),"No",IF(AN941&gt;=VLOOKUP(AM941,Tabla!$C$5:$I$23,7,0),"Si","No"))</f>
        <v>No</v>
      </c>
      <c r="AP941" s="3">
        <f>IF(OR(AM941="",AM941="No existe"),0,IF(AN941=0,0,IF(AN941&gt;=VLOOKUP(AM941,Tabla!$C$5:$I$23,7,0),AN941-VLOOKUP(AM941,Tabla!$C$5:$I$23,7,0),0)+1))</f>
        <v>0</v>
      </c>
      <c r="AQ941" s="4">
        <f t="shared" si="127"/>
        <v>0</v>
      </c>
      <c r="AR941" s="4">
        <f t="shared" si="128"/>
        <v>0</v>
      </c>
      <c r="AS941" s="4">
        <f t="shared" si="129"/>
        <v>0</v>
      </c>
      <c r="AT941" s="4">
        <f t="shared" si="130"/>
        <v>0</v>
      </c>
      <c r="AU941" s="4">
        <f t="shared" si="131"/>
        <v>0</v>
      </c>
      <c r="AV941" s="4">
        <f t="shared" si="132"/>
        <v>0</v>
      </c>
      <c r="AW941" s="4"/>
      <c r="AX941" s="4"/>
      <c r="AY941" s="4">
        <f t="shared" si="133"/>
        <v>0</v>
      </c>
      <c r="AZ941" s="5">
        <v>37080</v>
      </c>
      <c r="BA941" s="6">
        <f t="shared" si="134"/>
        <v>0</v>
      </c>
      <c r="BB941" s="3">
        <f>IF(OR(AM941="",AM941="No existe"),0,IF(AP941&lt;=VLOOKUP(AM941,Tabla!$C$5:$I$23,2,0),1,2))</f>
        <v>0</v>
      </c>
    </row>
    <row r="942" spans="1:54" ht="15.75" hidden="1">
      <c r="A942" s="13">
        <f t="shared" si="135"/>
        <v>937</v>
      </c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6"/>
      <c r="AC942" s="26"/>
      <c r="AD942" s="26"/>
      <c r="AE942" s="25"/>
      <c r="AF942" s="25"/>
      <c r="AG942" s="25"/>
      <c r="AH942" s="26"/>
      <c r="AI942" s="26"/>
      <c r="AJ942" s="26"/>
      <c r="AK942" s="27"/>
      <c r="AL942" s="27"/>
      <c r="AM942" s="24" t="str">
        <f>IF(AG942="","",IFERROR(VLOOKUP($AG942,Listas!$C$1:$D$1000,2,0),"No existe"))</f>
        <v/>
      </c>
      <c r="AN942" s="3">
        <f>IF(OR(AH942="",AI942=""),0,NETWORKDAYS.INTL(AH942,AI942,1,Listas!$A$2:$A$19)-1)</f>
        <v>0</v>
      </c>
      <c r="AO942" s="16" t="str">
        <f>IF(OR(AM942="",AM942="No existe"),"No",IF(AN942&gt;=VLOOKUP(AM942,Tabla!$C$5:$I$23,7,0),"Si","No"))</f>
        <v>No</v>
      </c>
      <c r="AP942" s="3">
        <f>IF(OR(AM942="",AM942="No existe"),0,IF(AN942=0,0,IF(AN942&gt;=VLOOKUP(AM942,Tabla!$C$5:$I$23,7,0),AN942-VLOOKUP(AM942,Tabla!$C$5:$I$23,7,0),0)+1))</f>
        <v>0</v>
      </c>
      <c r="AQ942" s="4">
        <f t="shared" si="127"/>
        <v>0</v>
      </c>
      <c r="AR942" s="4">
        <f t="shared" si="128"/>
        <v>0</v>
      </c>
      <c r="AS942" s="4">
        <f t="shared" si="129"/>
        <v>0</v>
      </c>
      <c r="AT942" s="4">
        <f t="shared" si="130"/>
        <v>0</v>
      </c>
      <c r="AU942" s="4">
        <f t="shared" si="131"/>
        <v>0</v>
      </c>
      <c r="AV942" s="4">
        <f t="shared" si="132"/>
        <v>0</v>
      </c>
      <c r="AW942" s="4"/>
      <c r="AX942" s="4"/>
      <c r="AY942" s="4">
        <f t="shared" si="133"/>
        <v>0</v>
      </c>
      <c r="AZ942" s="5">
        <v>37080</v>
      </c>
      <c r="BA942" s="6">
        <f t="shared" si="134"/>
        <v>0</v>
      </c>
      <c r="BB942" s="3">
        <f>IF(OR(AM942="",AM942="No existe"),0,IF(AP942&lt;=VLOOKUP(AM942,Tabla!$C$5:$I$23,2,0),1,2))</f>
        <v>0</v>
      </c>
    </row>
    <row r="943" spans="1:54" ht="15.75" hidden="1">
      <c r="A943" s="13">
        <f t="shared" si="135"/>
        <v>938</v>
      </c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6"/>
      <c r="AC943" s="26"/>
      <c r="AD943" s="26"/>
      <c r="AE943" s="25"/>
      <c r="AF943" s="25"/>
      <c r="AG943" s="25"/>
      <c r="AH943" s="26"/>
      <c r="AI943" s="26"/>
      <c r="AJ943" s="26"/>
      <c r="AK943" s="27"/>
      <c r="AL943" s="27"/>
      <c r="AM943" s="24" t="str">
        <f>IF(AG943="","",IFERROR(VLOOKUP($AG943,Listas!$C$1:$D$1000,2,0),"No existe"))</f>
        <v/>
      </c>
      <c r="AN943" s="3">
        <f>IF(OR(AH943="",AI943=""),0,NETWORKDAYS.INTL(AH943,AI943,1,Listas!$A$2:$A$19)-1)</f>
        <v>0</v>
      </c>
      <c r="AO943" s="16" t="str">
        <f>IF(OR(AM943="",AM943="No existe"),"No",IF(AN943&gt;=VLOOKUP(AM943,Tabla!$C$5:$I$23,7,0),"Si","No"))</f>
        <v>No</v>
      </c>
      <c r="AP943" s="3">
        <f>IF(OR(AM943="",AM943="No existe"),0,IF(AN943=0,0,IF(AN943&gt;=VLOOKUP(AM943,Tabla!$C$5:$I$23,7,0),AN943-VLOOKUP(AM943,Tabla!$C$5:$I$23,7,0),0)+1))</f>
        <v>0</v>
      </c>
      <c r="AQ943" s="4">
        <f t="shared" si="127"/>
        <v>0</v>
      </c>
      <c r="AR943" s="4">
        <f t="shared" si="128"/>
        <v>0</v>
      </c>
      <c r="AS943" s="4">
        <f t="shared" si="129"/>
        <v>0</v>
      </c>
      <c r="AT943" s="4">
        <f t="shared" si="130"/>
        <v>0</v>
      </c>
      <c r="AU943" s="4">
        <f t="shared" si="131"/>
        <v>0</v>
      </c>
      <c r="AV943" s="4">
        <f t="shared" si="132"/>
        <v>0</v>
      </c>
      <c r="AW943" s="4"/>
      <c r="AX943" s="4"/>
      <c r="AY943" s="4">
        <f t="shared" si="133"/>
        <v>0</v>
      </c>
      <c r="AZ943" s="5">
        <v>37080</v>
      </c>
      <c r="BA943" s="6">
        <f t="shared" si="134"/>
        <v>0</v>
      </c>
      <c r="BB943" s="3">
        <f>IF(OR(AM943="",AM943="No existe"),0,IF(AP943&lt;=VLOOKUP(AM943,Tabla!$C$5:$I$23,2,0),1,2))</f>
        <v>0</v>
      </c>
    </row>
    <row r="944" spans="1:54" ht="15.75" hidden="1">
      <c r="A944" s="13">
        <f t="shared" si="135"/>
        <v>939</v>
      </c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6"/>
      <c r="AC944" s="26"/>
      <c r="AD944" s="26"/>
      <c r="AE944" s="25"/>
      <c r="AF944" s="25"/>
      <c r="AG944" s="25"/>
      <c r="AH944" s="26"/>
      <c r="AI944" s="26"/>
      <c r="AJ944" s="26"/>
      <c r="AK944" s="27"/>
      <c r="AL944" s="27"/>
      <c r="AM944" s="24" t="str">
        <f>IF(AG944="","",IFERROR(VLOOKUP($AG944,Listas!$C$1:$D$1000,2,0),"No existe"))</f>
        <v/>
      </c>
      <c r="AN944" s="3">
        <f>IF(OR(AH944="",AI944=""),0,NETWORKDAYS.INTL(AH944,AI944,1,Listas!$A$2:$A$19)-1)</f>
        <v>0</v>
      </c>
      <c r="AO944" s="16" t="str">
        <f>IF(OR(AM944="",AM944="No existe"),"No",IF(AN944&gt;=VLOOKUP(AM944,Tabla!$C$5:$I$23,7,0),"Si","No"))</f>
        <v>No</v>
      </c>
      <c r="AP944" s="3">
        <f>IF(OR(AM944="",AM944="No existe"),0,IF(AN944=0,0,IF(AN944&gt;=VLOOKUP(AM944,Tabla!$C$5:$I$23,7,0),AN944-VLOOKUP(AM944,Tabla!$C$5:$I$23,7,0),0)+1))</f>
        <v>0</v>
      </c>
      <c r="AQ944" s="4">
        <f t="shared" si="127"/>
        <v>0</v>
      </c>
      <c r="AR944" s="4">
        <f t="shared" si="128"/>
        <v>0</v>
      </c>
      <c r="AS944" s="4">
        <f t="shared" si="129"/>
        <v>0</v>
      </c>
      <c r="AT944" s="4">
        <f t="shared" si="130"/>
        <v>0</v>
      </c>
      <c r="AU944" s="4">
        <f t="shared" si="131"/>
        <v>0</v>
      </c>
      <c r="AV944" s="4">
        <f t="shared" si="132"/>
        <v>0</v>
      </c>
      <c r="AW944" s="4"/>
      <c r="AX944" s="4"/>
      <c r="AY944" s="4">
        <f t="shared" si="133"/>
        <v>0</v>
      </c>
      <c r="AZ944" s="5">
        <v>37080</v>
      </c>
      <c r="BA944" s="6">
        <f t="shared" si="134"/>
        <v>0</v>
      </c>
      <c r="BB944" s="3">
        <f>IF(OR(AM944="",AM944="No existe"),0,IF(AP944&lt;=VLOOKUP(AM944,Tabla!$C$5:$I$23,2,0),1,2))</f>
        <v>0</v>
      </c>
    </row>
    <row r="945" spans="1:54" ht="15.75" hidden="1">
      <c r="A945" s="13">
        <f t="shared" si="135"/>
        <v>940</v>
      </c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6"/>
      <c r="AC945" s="26"/>
      <c r="AD945" s="26"/>
      <c r="AE945" s="25"/>
      <c r="AF945" s="25"/>
      <c r="AG945" s="25"/>
      <c r="AH945" s="26"/>
      <c r="AI945" s="26"/>
      <c r="AJ945" s="26"/>
      <c r="AK945" s="27"/>
      <c r="AL945" s="27"/>
      <c r="AM945" s="24" t="str">
        <f>IF(AG945="","",IFERROR(VLOOKUP($AG945,Listas!$C$1:$D$1000,2,0),"No existe"))</f>
        <v/>
      </c>
      <c r="AN945" s="3">
        <f>IF(OR(AH945="",AI945=""),0,NETWORKDAYS.INTL(AH945,AI945,1,Listas!$A$2:$A$19)-1)</f>
        <v>0</v>
      </c>
      <c r="AO945" s="16" t="str">
        <f>IF(OR(AM945="",AM945="No existe"),"No",IF(AN945&gt;=VLOOKUP(AM945,Tabla!$C$5:$I$23,7,0),"Si","No"))</f>
        <v>No</v>
      </c>
      <c r="AP945" s="3">
        <f>IF(OR(AM945="",AM945="No existe"),0,IF(AN945=0,0,IF(AN945&gt;=VLOOKUP(AM945,Tabla!$C$5:$I$23,7,0),AN945-VLOOKUP(AM945,Tabla!$C$5:$I$23,7,0),0)+1))</f>
        <v>0</v>
      </c>
      <c r="AQ945" s="4">
        <f t="shared" si="127"/>
        <v>0</v>
      </c>
      <c r="AR945" s="4">
        <f t="shared" si="128"/>
        <v>0</v>
      </c>
      <c r="AS945" s="4">
        <f t="shared" si="129"/>
        <v>0</v>
      </c>
      <c r="AT945" s="4">
        <f t="shared" si="130"/>
        <v>0</v>
      </c>
      <c r="AU945" s="4">
        <f t="shared" si="131"/>
        <v>0</v>
      </c>
      <c r="AV945" s="4">
        <f t="shared" si="132"/>
        <v>0</v>
      </c>
      <c r="AW945" s="4"/>
      <c r="AX945" s="4"/>
      <c r="AY945" s="4">
        <f t="shared" si="133"/>
        <v>0</v>
      </c>
      <c r="AZ945" s="5">
        <v>37080</v>
      </c>
      <c r="BA945" s="6">
        <f t="shared" si="134"/>
        <v>0</v>
      </c>
      <c r="BB945" s="3">
        <f>IF(OR(AM945="",AM945="No existe"),0,IF(AP945&lt;=VLOOKUP(AM945,Tabla!$C$5:$I$23,2,0),1,2))</f>
        <v>0</v>
      </c>
    </row>
    <row r="946" spans="1:54" ht="15.75" hidden="1">
      <c r="A946" s="13">
        <f t="shared" si="135"/>
        <v>941</v>
      </c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6"/>
      <c r="AC946" s="26"/>
      <c r="AD946" s="26"/>
      <c r="AE946" s="25"/>
      <c r="AF946" s="25"/>
      <c r="AG946" s="25"/>
      <c r="AH946" s="26"/>
      <c r="AI946" s="26"/>
      <c r="AJ946" s="26"/>
      <c r="AK946" s="27"/>
      <c r="AL946" s="27"/>
      <c r="AM946" s="24" t="str">
        <f>IF(AG946="","",IFERROR(VLOOKUP($AG946,Listas!$C$1:$D$1000,2,0),"No existe"))</f>
        <v/>
      </c>
      <c r="AN946" s="3">
        <f>IF(OR(AH946="",AI946=""),0,NETWORKDAYS.INTL(AH946,AI946,1,Listas!$A$2:$A$19)-1)</f>
        <v>0</v>
      </c>
      <c r="AO946" s="16" t="str">
        <f>IF(OR(AM946="",AM946="No existe"),"No",IF(AN946&gt;=VLOOKUP(AM946,Tabla!$C$5:$I$23,7,0),"Si","No"))</f>
        <v>No</v>
      </c>
      <c r="AP946" s="3">
        <f>IF(OR(AM946="",AM946="No existe"),0,IF(AN946=0,0,IF(AN946&gt;=VLOOKUP(AM946,Tabla!$C$5:$I$23,7,0),AN946-VLOOKUP(AM946,Tabla!$C$5:$I$23,7,0),0)+1))</f>
        <v>0</v>
      </c>
      <c r="AQ946" s="4">
        <f t="shared" si="127"/>
        <v>0</v>
      </c>
      <c r="AR946" s="4">
        <f t="shared" si="128"/>
        <v>0</v>
      </c>
      <c r="AS946" s="4">
        <f t="shared" si="129"/>
        <v>0</v>
      </c>
      <c r="AT946" s="4">
        <f t="shared" si="130"/>
        <v>0</v>
      </c>
      <c r="AU946" s="4">
        <f t="shared" si="131"/>
        <v>0</v>
      </c>
      <c r="AV946" s="4">
        <f t="shared" si="132"/>
        <v>0</v>
      </c>
      <c r="AW946" s="4"/>
      <c r="AX946" s="4"/>
      <c r="AY946" s="4">
        <f t="shared" si="133"/>
        <v>0</v>
      </c>
      <c r="AZ946" s="5">
        <v>37080</v>
      </c>
      <c r="BA946" s="6">
        <f t="shared" si="134"/>
        <v>0</v>
      </c>
      <c r="BB946" s="3">
        <f>IF(OR(AM946="",AM946="No existe"),0,IF(AP946&lt;=VLOOKUP(AM946,Tabla!$C$5:$I$23,2,0),1,2))</f>
        <v>0</v>
      </c>
    </row>
    <row r="947" spans="1:54" ht="15.75" hidden="1">
      <c r="A947" s="13">
        <f t="shared" si="135"/>
        <v>942</v>
      </c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6"/>
      <c r="AC947" s="26"/>
      <c r="AD947" s="26"/>
      <c r="AE947" s="25"/>
      <c r="AF947" s="25"/>
      <c r="AG947" s="25"/>
      <c r="AH947" s="26"/>
      <c r="AI947" s="26"/>
      <c r="AJ947" s="26"/>
      <c r="AK947" s="27"/>
      <c r="AL947" s="27"/>
      <c r="AM947" s="24" t="str">
        <f>IF(AG947="","",IFERROR(VLOOKUP($AG947,Listas!$C$1:$D$1000,2,0),"No existe"))</f>
        <v/>
      </c>
      <c r="AN947" s="3">
        <f>IF(OR(AH947="",AI947=""),0,NETWORKDAYS.INTL(AH947,AI947,1,Listas!$A$2:$A$19)-1)</f>
        <v>0</v>
      </c>
      <c r="AO947" s="16" t="str">
        <f>IF(OR(AM947="",AM947="No existe"),"No",IF(AN947&gt;=VLOOKUP(AM947,Tabla!$C$5:$I$23,7,0),"Si","No"))</f>
        <v>No</v>
      </c>
      <c r="AP947" s="3">
        <f>IF(OR(AM947="",AM947="No existe"),0,IF(AN947=0,0,IF(AN947&gt;=VLOOKUP(AM947,Tabla!$C$5:$I$23,7,0),AN947-VLOOKUP(AM947,Tabla!$C$5:$I$23,7,0),0)+1))</f>
        <v>0</v>
      </c>
      <c r="AQ947" s="4">
        <f t="shared" si="127"/>
        <v>0</v>
      </c>
      <c r="AR947" s="4">
        <f t="shared" si="128"/>
        <v>0</v>
      </c>
      <c r="AS947" s="4">
        <f t="shared" si="129"/>
        <v>0</v>
      </c>
      <c r="AT947" s="4">
        <f t="shared" si="130"/>
        <v>0</v>
      </c>
      <c r="AU947" s="4">
        <f t="shared" si="131"/>
        <v>0</v>
      </c>
      <c r="AV947" s="4">
        <f t="shared" si="132"/>
        <v>0</v>
      </c>
      <c r="AW947" s="4"/>
      <c r="AX947" s="4"/>
      <c r="AY947" s="4">
        <f t="shared" si="133"/>
        <v>0</v>
      </c>
      <c r="AZ947" s="5">
        <v>37080</v>
      </c>
      <c r="BA947" s="6">
        <f t="shared" si="134"/>
        <v>0</v>
      </c>
      <c r="BB947" s="3">
        <f>IF(OR(AM947="",AM947="No existe"),0,IF(AP947&lt;=VLOOKUP(AM947,Tabla!$C$5:$I$23,2,0),1,2))</f>
        <v>0</v>
      </c>
    </row>
    <row r="948" spans="1:54" ht="15.75" hidden="1">
      <c r="A948" s="13">
        <f t="shared" si="135"/>
        <v>943</v>
      </c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6"/>
      <c r="AC948" s="26"/>
      <c r="AD948" s="26"/>
      <c r="AE948" s="25"/>
      <c r="AF948" s="25"/>
      <c r="AG948" s="25"/>
      <c r="AH948" s="26"/>
      <c r="AI948" s="26"/>
      <c r="AJ948" s="26"/>
      <c r="AK948" s="27"/>
      <c r="AL948" s="27"/>
      <c r="AM948" s="24" t="str">
        <f>IF(AG948="","",IFERROR(VLOOKUP($AG948,Listas!$C$1:$D$1000,2,0),"No existe"))</f>
        <v/>
      </c>
      <c r="AN948" s="3">
        <f>IF(OR(AH948="",AI948=""),0,NETWORKDAYS.INTL(AH948,AI948,1,Listas!$A$2:$A$19)-1)</f>
        <v>0</v>
      </c>
      <c r="AO948" s="16" t="str">
        <f>IF(OR(AM948="",AM948="No existe"),"No",IF(AN948&gt;=VLOOKUP(AM948,Tabla!$C$5:$I$23,7,0),"Si","No"))</f>
        <v>No</v>
      </c>
      <c r="AP948" s="3">
        <f>IF(OR(AM948="",AM948="No existe"),0,IF(AN948=0,0,IF(AN948&gt;=VLOOKUP(AM948,Tabla!$C$5:$I$23,7,0),AN948-VLOOKUP(AM948,Tabla!$C$5:$I$23,7,0),0)+1))</f>
        <v>0</v>
      </c>
      <c r="AQ948" s="4">
        <f t="shared" si="127"/>
        <v>0</v>
      </c>
      <c r="AR948" s="4">
        <f t="shared" si="128"/>
        <v>0</v>
      </c>
      <c r="AS948" s="4">
        <f t="shared" si="129"/>
        <v>0</v>
      </c>
      <c r="AT948" s="4">
        <f t="shared" si="130"/>
        <v>0</v>
      </c>
      <c r="AU948" s="4">
        <f t="shared" si="131"/>
        <v>0</v>
      </c>
      <c r="AV948" s="4">
        <f t="shared" si="132"/>
        <v>0</v>
      </c>
      <c r="AW948" s="4"/>
      <c r="AX948" s="4"/>
      <c r="AY948" s="4">
        <f t="shared" si="133"/>
        <v>0</v>
      </c>
      <c r="AZ948" s="5">
        <v>37080</v>
      </c>
      <c r="BA948" s="6">
        <f t="shared" si="134"/>
        <v>0</v>
      </c>
      <c r="BB948" s="3">
        <f>IF(OR(AM948="",AM948="No existe"),0,IF(AP948&lt;=VLOOKUP(AM948,Tabla!$C$5:$I$23,2,0),1,2))</f>
        <v>0</v>
      </c>
    </row>
    <row r="949" spans="1:54" ht="15.75" hidden="1">
      <c r="A949" s="13">
        <f t="shared" si="135"/>
        <v>944</v>
      </c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6"/>
      <c r="AC949" s="26"/>
      <c r="AD949" s="26"/>
      <c r="AE949" s="25"/>
      <c r="AF949" s="25"/>
      <c r="AG949" s="25"/>
      <c r="AH949" s="26"/>
      <c r="AI949" s="26"/>
      <c r="AJ949" s="26"/>
      <c r="AK949" s="27"/>
      <c r="AL949" s="27"/>
      <c r="AM949" s="24" t="str">
        <f>IF(AG949="","",IFERROR(VLOOKUP($AG949,Listas!$C$1:$D$1000,2,0),"No existe"))</f>
        <v/>
      </c>
      <c r="AN949" s="3">
        <f>IF(OR(AH949="",AI949=""),0,NETWORKDAYS.INTL(AH949,AI949,1,Listas!$A$2:$A$19)-1)</f>
        <v>0</v>
      </c>
      <c r="AO949" s="16" t="str">
        <f>IF(OR(AM949="",AM949="No existe"),"No",IF(AN949&gt;=VLOOKUP(AM949,Tabla!$C$5:$I$23,7,0),"Si","No"))</f>
        <v>No</v>
      </c>
      <c r="AP949" s="3">
        <f>IF(OR(AM949="",AM949="No existe"),0,IF(AN949=0,0,IF(AN949&gt;=VLOOKUP(AM949,Tabla!$C$5:$I$23,7,0),AN949-VLOOKUP(AM949,Tabla!$C$5:$I$23,7,0),0)+1))</f>
        <v>0</v>
      </c>
      <c r="AQ949" s="4">
        <f t="shared" si="127"/>
        <v>0</v>
      </c>
      <c r="AR949" s="4">
        <f t="shared" si="128"/>
        <v>0</v>
      </c>
      <c r="AS949" s="4">
        <f t="shared" si="129"/>
        <v>0</v>
      </c>
      <c r="AT949" s="4">
        <f t="shared" si="130"/>
        <v>0</v>
      </c>
      <c r="AU949" s="4">
        <f t="shared" si="131"/>
        <v>0</v>
      </c>
      <c r="AV949" s="4">
        <f t="shared" si="132"/>
        <v>0</v>
      </c>
      <c r="AW949" s="4"/>
      <c r="AX949" s="4"/>
      <c r="AY949" s="4">
        <f t="shared" si="133"/>
        <v>0</v>
      </c>
      <c r="AZ949" s="5">
        <v>37080</v>
      </c>
      <c r="BA949" s="6">
        <f t="shared" si="134"/>
        <v>0</v>
      </c>
      <c r="BB949" s="3">
        <f>IF(OR(AM949="",AM949="No existe"),0,IF(AP949&lt;=VLOOKUP(AM949,Tabla!$C$5:$I$23,2,0),1,2))</f>
        <v>0</v>
      </c>
    </row>
    <row r="950" spans="1:54" ht="15.75" hidden="1">
      <c r="A950" s="13">
        <f t="shared" si="135"/>
        <v>945</v>
      </c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6"/>
      <c r="AC950" s="26"/>
      <c r="AD950" s="26"/>
      <c r="AE950" s="25"/>
      <c r="AF950" s="25"/>
      <c r="AG950" s="25"/>
      <c r="AH950" s="26"/>
      <c r="AI950" s="26"/>
      <c r="AJ950" s="26"/>
      <c r="AK950" s="27"/>
      <c r="AL950" s="27"/>
      <c r="AM950" s="24" t="str">
        <f>IF(AG950="","",IFERROR(VLOOKUP($AG950,Listas!$C$1:$D$1000,2,0),"No existe"))</f>
        <v/>
      </c>
      <c r="AN950" s="3">
        <f>IF(OR(AH950="",AI950=""),0,NETWORKDAYS.INTL(AH950,AI950,1,Listas!$A$2:$A$19)-1)</f>
        <v>0</v>
      </c>
      <c r="AO950" s="16" t="str">
        <f>IF(OR(AM950="",AM950="No existe"),"No",IF(AN950&gt;=VLOOKUP(AM950,Tabla!$C$5:$I$23,7,0),"Si","No"))</f>
        <v>No</v>
      </c>
      <c r="AP950" s="3">
        <f>IF(OR(AM950="",AM950="No existe"),0,IF(AN950=0,0,IF(AN950&gt;=VLOOKUP(AM950,Tabla!$C$5:$I$23,7,0),AN950-VLOOKUP(AM950,Tabla!$C$5:$I$23,7,0),0)+1))</f>
        <v>0</v>
      </c>
      <c r="AQ950" s="4">
        <f t="shared" si="127"/>
        <v>0</v>
      </c>
      <c r="AR950" s="4">
        <f t="shared" si="128"/>
        <v>0</v>
      </c>
      <c r="AS950" s="4">
        <f t="shared" si="129"/>
        <v>0</v>
      </c>
      <c r="AT950" s="4">
        <f t="shared" si="130"/>
        <v>0</v>
      </c>
      <c r="AU950" s="4">
        <f t="shared" si="131"/>
        <v>0</v>
      </c>
      <c r="AV950" s="4">
        <f t="shared" si="132"/>
        <v>0</v>
      </c>
      <c r="AW950" s="4"/>
      <c r="AX950" s="4"/>
      <c r="AY950" s="4">
        <f t="shared" si="133"/>
        <v>0</v>
      </c>
      <c r="AZ950" s="5">
        <v>37080</v>
      </c>
      <c r="BA950" s="6">
        <f t="shared" si="134"/>
        <v>0</v>
      </c>
      <c r="BB950" s="3">
        <f>IF(OR(AM950="",AM950="No existe"),0,IF(AP950&lt;=VLOOKUP(AM950,Tabla!$C$5:$I$23,2,0),1,2))</f>
        <v>0</v>
      </c>
    </row>
    <row r="951" spans="1:54" ht="15.75" hidden="1">
      <c r="A951" s="13">
        <f t="shared" si="135"/>
        <v>946</v>
      </c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6"/>
      <c r="AC951" s="26"/>
      <c r="AD951" s="26"/>
      <c r="AE951" s="25"/>
      <c r="AF951" s="25"/>
      <c r="AG951" s="25"/>
      <c r="AH951" s="26"/>
      <c r="AI951" s="26"/>
      <c r="AJ951" s="26"/>
      <c r="AK951" s="27"/>
      <c r="AL951" s="27"/>
      <c r="AM951" s="24" t="str">
        <f>IF(AG951="","",IFERROR(VLOOKUP($AG951,Listas!$C$1:$D$1000,2,0),"No existe"))</f>
        <v/>
      </c>
      <c r="AN951" s="3">
        <f>IF(OR(AH951="",AI951=""),0,NETWORKDAYS.INTL(AH951,AI951,1,Listas!$A$2:$A$19)-1)</f>
        <v>0</v>
      </c>
      <c r="AO951" s="16" t="str">
        <f>IF(OR(AM951="",AM951="No existe"),"No",IF(AN951&gt;=VLOOKUP(AM951,Tabla!$C$5:$I$23,7,0),"Si","No"))</f>
        <v>No</v>
      </c>
      <c r="AP951" s="3">
        <f>IF(OR(AM951="",AM951="No existe"),0,IF(AN951=0,0,IF(AN951&gt;=VLOOKUP(AM951,Tabla!$C$5:$I$23,7,0),AN951-VLOOKUP(AM951,Tabla!$C$5:$I$23,7,0),0)+1))</f>
        <v>0</v>
      </c>
      <c r="AQ951" s="4">
        <f t="shared" si="127"/>
        <v>0</v>
      </c>
      <c r="AR951" s="4">
        <f t="shared" si="128"/>
        <v>0</v>
      </c>
      <c r="AS951" s="4">
        <f t="shared" si="129"/>
        <v>0</v>
      </c>
      <c r="AT951" s="4">
        <f t="shared" si="130"/>
        <v>0</v>
      </c>
      <c r="AU951" s="4">
        <f t="shared" si="131"/>
        <v>0</v>
      </c>
      <c r="AV951" s="4">
        <f t="shared" si="132"/>
        <v>0</v>
      </c>
      <c r="AW951" s="4"/>
      <c r="AX951" s="4"/>
      <c r="AY951" s="4">
        <f t="shared" si="133"/>
        <v>0</v>
      </c>
      <c r="AZ951" s="5">
        <v>37080</v>
      </c>
      <c r="BA951" s="6">
        <f t="shared" si="134"/>
        <v>0</v>
      </c>
      <c r="BB951" s="3">
        <f>IF(OR(AM951="",AM951="No existe"),0,IF(AP951&lt;=VLOOKUP(AM951,Tabla!$C$5:$I$23,2,0),1,2))</f>
        <v>0</v>
      </c>
    </row>
    <row r="952" spans="1:54" ht="15.75" hidden="1">
      <c r="A952" s="13">
        <f t="shared" si="135"/>
        <v>947</v>
      </c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6"/>
      <c r="AC952" s="26"/>
      <c r="AD952" s="26"/>
      <c r="AE952" s="25"/>
      <c r="AF952" s="25"/>
      <c r="AG952" s="25"/>
      <c r="AH952" s="26"/>
      <c r="AI952" s="26"/>
      <c r="AJ952" s="26"/>
      <c r="AK952" s="27"/>
      <c r="AL952" s="27"/>
      <c r="AM952" s="24" t="str">
        <f>IF(AG952="","",IFERROR(VLOOKUP($AG952,Listas!$C$1:$D$1000,2,0),"No existe"))</f>
        <v/>
      </c>
      <c r="AN952" s="3">
        <f>IF(OR(AH952="",AI952=""),0,NETWORKDAYS.INTL(AH952,AI952,1,Listas!$A$2:$A$19)-1)</f>
        <v>0</v>
      </c>
      <c r="AO952" s="16" t="str">
        <f>IF(OR(AM952="",AM952="No existe"),"No",IF(AN952&gt;=VLOOKUP(AM952,Tabla!$C$5:$I$23,7,0),"Si","No"))</f>
        <v>No</v>
      </c>
      <c r="AP952" s="3">
        <f>IF(OR(AM952="",AM952="No existe"),0,IF(AN952=0,0,IF(AN952&gt;=VLOOKUP(AM952,Tabla!$C$5:$I$23,7,0),AN952-VLOOKUP(AM952,Tabla!$C$5:$I$23,7,0),0)+1))</f>
        <v>0</v>
      </c>
      <c r="AQ952" s="4">
        <f t="shared" si="127"/>
        <v>0</v>
      </c>
      <c r="AR952" s="4">
        <f t="shared" si="128"/>
        <v>0</v>
      </c>
      <c r="AS952" s="4">
        <f t="shared" si="129"/>
        <v>0</v>
      </c>
      <c r="AT952" s="4">
        <f t="shared" si="130"/>
        <v>0</v>
      </c>
      <c r="AU952" s="4">
        <f t="shared" si="131"/>
        <v>0</v>
      </c>
      <c r="AV952" s="4">
        <f t="shared" si="132"/>
        <v>0</v>
      </c>
      <c r="AW952" s="4"/>
      <c r="AX952" s="4"/>
      <c r="AY952" s="4">
        <f t="shared" si="133"/>
        <v>0</v>
      </c>
      <c r="AZ952" s="5">
        <v>37080</v>
      </c>
      <c r="BA952" s="6">
        <f t="shared" si="134"/>
        <v>0</v>
      </c>
      <c r="BB952" s="3">
        <f>IF(OR(AM952="",AM952="No existe"),0,IF(AP952&lt;=VLOOKUP(AM952,Tabla!$C$5:$I$23,2,0),1,2))</f>
        <v>0</v>
      </c>
    </row>
    <row r="953" spans="1:54" ht="15.75" hidden="1">
      <c r="A953" s="13">
        <f t="shared" si="135"/>
        <v>948</v>
      </c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6"/>
      <c r="AC953" s="26"/>
      <c r="AD953" s="26"/>
      <c r="AE953" s="25"/>
      <c r="AF953" s="25"/>
      <c r="AG953" s="25"/>
      <c r="AH953" s="26"/>
      <c r="AI953" s="26"/>
      <c r="AJ953" s="26"/>
      <c r="AK953" s="27"/>
      <c r="AL953" s="27"/>
      <c r="AM953" s="24" t="str">
        <f>IF(AG953="","",IFERROR(VLOOKUP($AG953,Listas!$C$1:$D$1000,2,0),"No existe"))</f>
        <v/>
      </c>
      <c r="AN953" s="3">
        <f>IF(OR(AH953="",AI953=""),0,NETWORKDAYS.INTL(AH953,AI953,1,Listas!$A$2:$A$19)-1)</f>
        <v>0</v>
      </c>
      <c r="AO953" s="16" t="str">
        <f>IF(OR(AM953="",AM953="No existe"),"No",IF(AN953&gt;=VLOOKUP(AM953,Tabla!$C$5:$I$23,7,0),"Si","No"))</f>
        <v>No</v>
      </c>
      <c r="AP953" s="3">
        <f>IF(OR(AM953="",AM953="No existe"),0,IF(AN953=0,0,IF(AN953&gt;=VLOOKUP(AM953,Tabla!$C$5:$I$23,7,0),AN953-VLOOKUP(AM953,Tabla!$C$5:$I$23,7,0),0)+1))</f>
        <v>0</v>
      </c>
      <c r="AQ953" s="4">
        <f t="shared" si="127"/>
        <v>0</v>
      </c>
      <c r="AR953" s="4">
        <f t="shared" si="128"/>
        <v>0</v>
      </c>
      <c r="AS953" s="4">
        <f t="shared" si="129"/>
        <v>0</v>
      </c>
      <c r="AT953" s="4">
        <f t="shared" si="130"/>
        <v>0</v>
      </c>
      <c r="AU953" s="4">
        <f t="shared" si="131"/>
        <v>0</v>
      </c>
      <c r="AV953" s="4">
        <f t="shared" si="132"/>
        <v>0</v>
      </c>
      <c r="AW953" s="4"/>
      <c r="AX953" s="4"/>
      <c r="AY953" s="4">
        <f t="shared" si="133"/>
        <v>0</v>
      </c>
      <c r="AZ953" s="5">
        <v>37080</v>
      </c>
      <c r="BA953" s="6">
        <f t="shared" si="134"/>
        <v>0</v>
      </c>
      <c r="BB953" s="3">
        <f>IF(OR(AM953="",AM953="No existe"),0,IF(AP953&lt;=VLOOKUP(AM953,Tabla!$C$5:$I$23,2,0),1,2))</f>
        <v>0</v>
      </c>
    </row>
    <row r="954" spans="1:54" ht="15.75" hidden="1">
      <c r="A954" s="13">
        <f t="shared" si="135"/>
        <v>949</v>
      </c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6"/>
      <c r="AC954" s="26"/>
      <c r="AD954" s="26"/>
      <c r="AE954" s="25"/>
      <c r="AF954" s="25"/>
      <c r="AG954" s="25"/>
      <c r="AH954" s="26"/>
      <c r="AI954" s="26"/>
      <c r="AJ954" s="26"/>
      <c r="AK954" s="27"/>
      <c r="AL954" s="27"/>
      <c r="AM954" s="24" t="str">
        <f>IF(AG954="","",IFERROR(VLOOKUP($AG954,Listas!$C$1:$D$1000,2,0),"No existe"))</f>
        <v/>
      </c>
      <c r="AN954" s="3">
        <f>IF(OR(AH954="",AI954=""),0,NETWORKDAYS.INTL(AH954,AI954,1,Listas!$A$2:$A$19)-1)</f>
        <v>0</v>
      </c>
      <c r="AO954" s="16" t="str">
        <f>IF(OR(AM954="",AM954="No existe"),"No",IF(AN954&gt;=VLOOKUP(AM954,Tabla!$C$5:$I$23,7,0),"Si","No"))</f>
        <v>No</v>
      </c>
      <c r="AP954" s="3">
        <f>IF(OR(AM954="",AM954="No existe"),0,IF(AN954=0,0,IF(AN954&gt;=VLOOKUP(AM954,Tabla!$C$5:$I$23,7,0),AN954-VLOOKUP(AM954,Tabla!$C$5:$I$23,7,0),0)+1))</f>
        <v>0</v>
      </c>
      <c r="AQ954" s="4">
        <f t="shared" si="127"/>
        <v>0</v>
      </c>
      <c r="AR954" s="4">
        <f t="shared" si="128"/>
        <v>0</v>
      </c>
      <c r="AS954" s="4">
        <f t="shared" si="129"/>
        <v>0</v>
      </c>
      <c r="AT954" s="4">
        <f t="shared" si="130"/>
        <v>0</v>
      </c>
      <c r="AU954" s="4">
        <f t="shared" si="131"/>
        <v>0</v>
      </c>
      <c r="AV954" s="4">
        <f t="shared" si="132"/>
        <v>0</v>
      </c>
      <c r="AW954" s="4"/>
      <c r="AX954" s="4"/>
      <c r="AY954" s="4">
        <f t="shared" si="133"/>
        <v>0</v>
      </c>
      <c r="AZ954" s="5">
        <v>37080</v>
      </c>
      <c r="BA954" s="6">
        <f t="shared" si="134"/>
        <v>0</v>
      </c>
      <c r="BB954" s="3">
        <f>IF(OR(AM954="",AM954="No existe"),0,IF(AP954&lt;=VLOOKUP(AM954,Tabla!$C$5:$I$23,2,0),1,2))</f>
        <v>0</v>
      </c>
    </row>
    <row r="955" spans="1:54" ht="15.75" hidden="1">
      <c r="A955" s="13">
        <f t="shared" si="135"/>
        <v>950</v>
      </c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6"/>
      <c r="AC955" s="26"/>
      <c r="AD955" s="26"/>
      <c r="AE955" s="25"/>
      <c r="AF955" s="25"/>
      <c r="AG955" s="25"/>
      <c r="AH955" s="26"/>
      <c r="AI955" s="26"/>
      <c r="AJ955" s="26"/>
      <c r="AK955" s="27"/>
      <c r="AL955" s="27"/>
      <c r="AM955" s="24" t="str">
        <f>IF(AG955="","",IFERROR(VLOOKUP($AG955,Listas!$C$1:$D$1000,2,0),"No existe"))</f>
        <v/>
      </c>
      <c r="AN955" s="3">
        <f>IF(OR(AH955="",AI955=""),0,NETWORKDAYS.INTL(AH955,AI955,1,Listas!$A$2:$A$19)-1)</f>
        <v>0</v>
      </c>
      <c r="AO955" s="16" t="str">
        <f>IF(OR(AM955="",AM955="No existe"),"No",IF(AN955&gt;=VLOOKUP(AM955,Tabla!$C$5:$I$23,7,0),"Si","No"))</f>
        <v>No</v>
      </c>
      <c r="AP955" s="3">
        <f>IF(OR(AM955="",AM955="No existe"),0,IF(AN955=0,0,IF(AN955&gt;=VLOOKUP(AM955,Tabla!$C$5:$I$23,7,0),AN955-VLOOKUP(AM955,Tabla!$C$5:$I$23,7,0),0)+1))</f>
        <v>0</v>
      </c>
      <c r="AQ955" s="4">
        <f t="shared" si="127"/>
        <v>0</v>
      </c>
      <c r="AR955" s="4">
        <f t="shared" si="128"/>
        <v>0</v>
      </c>
      <c r="AS955" s="4">
        <f t="shared" si="129"/>
        <v>0</v>
      </c>
      <c r="AT955" s="4">
        <f t="shared" si="130"/>
        <v>0</v>
      </c>
      <c r="AU955" s="4">
        <f t="shared" si="131"/>
        <v>0</v>
      </c>
      <c r="AV955" s="4">
        <f t="shared" si="132"/>
        <v>0</v>
      </c>
      <c r="AW955" s="4"/>
      <c r="AX955" s="4"/>
      <c r="AY955" s="4">
        <f t="shared" si="133"/>
        <v>0</v>
      </c>
      <c r="AZ955" s="5">
        <v>37080</v>
      </c>
      <c r="BA955" s="6">
        <f t="shared" si="134"/>
        <v>0</v>
      </c>
      <c r="BB955" s="3">
        <f>IF(OR(AM955="",AM955="No existe"),0,IF(AP955&lt;=VLOOKUP(AM955,Tabla!$C$5:$I$23,2,0),1,2))</f>
        <v>0</v>
      </c>
    </row>
    <row r="956" spans="1:54" ht="15.75" hidden="1">
      <c r="A956" s="13">
        <f t="shared" si="135"/>
        <v>951</v>
      </c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6"/>
      <c r="AC956" s="26"/>
      <c r="AD956" s="26"/>
      <c r="AE956" s="25"/>
      <c r="AF956" s="25"/>
      <c r="AG956" s="25"/>
      <c r="AH956" s="26"/>
      <c r="AI956" s="26"/>
      <c r="AJ956" s="26"/>
      <c r="AK956" s="27"/>
      <c r="AL956" s="27"/>
      <c r="AM956" s="24" t="str">
        <f>IF(AG956="","",IFERROR(VLOOKUP($AG956,Listas!$C$1:$D$1000,2,0),"No existe"))</f>
        <v/>
      </c>
      <c r="AN956" s="3">
        <f>IF(OR(AH956="",AI956=""),0,NETWORKDAYS.INTL(AH956,AI956,1,Listas!$A$2:$A$19)-1)</f>
        <v>0</v>
      </c>
      <c r="AO956" s="16" t="str">
        <f>IF(OR(AM956="",AM956="No existe"),"No",IF(AN956&gt;=VLOOKUP(AM956,Tabla!$C$5:$I$23,7,0),"Si","No"))</f>
        <v>No</v>
      </c>
      <c r="AP956" s="3">
        <f>IF(OR(AM956="",AM956="No existe"),0,IF(AN956=0,0,IF(AN956&gt;=VLOOKUP(AM956,Tabla!$C$5:$I$23,7,0),AN956-VLOOKUP(AM956,Tabla!$C$5:$I$23,7,0),0)+1))</f>
        <v>0</v>
      </c>
      <c r="AQ956" s="4">
        <f t="shared" si="127"/>
        <v>0</v>
      </c>
      <c r="AR956" s="4">
        <f t="shared" si="128"/>
        <v>0</v>
      </c>
      <c r="AS956" s="4">
        <f t="shared" si="129"/>
        <v>0</v>
      </c>
      <c r="AT956" s="4">
        <f t="shared" si="130"/>
        <v>0</v>
      </c>
      <c r="AU956" s="4">
        <f t="shared" si="131"/>
        <v>0</v>
      </c>
      <c r="AV956" s="4">
        <f t="shared" si="132"/>
        <v>0</v>
      </c>
      <c r="AW956" s="4"/>
      <c r="AX956" s="4"/>
      <c r="AY956" s="4">
        <f t="shared" si="133"/>
        <v>0</v>
      </c>
      <c r="AZ956" s="5">
        <v>37080</v>
      </c>
      <c r="BA956" s="6">
        <f t="shared" si="134"/>
        <v>0</v>
      </c>
      <c r="BB956" s="3">
        <f>IF(OR(AM956="",AM956="No existe"),0,IF(AP956&lt;=VLOOKUP(AM956,Tabla!$C$5:$I$23,2,0),1,2))</f>
        <v>0</v>
      </c>
    </row>
    <row r="957" spans="1:54" ht="15.75" hidden="1">
      <c r="A957" s="13">
        <f t="shared" si="135"/>
        <v>952</v>
      </c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6"/>
      <c r="AC957" s="26"/>
      <c r="AD957" s="26"/>
      <c r="AE957" s="25"/>
      <c r="AF957" s="25"/>
      <c r="AG957" s="25"/>
      <c r="AH957" s="26"/>
      <c r="AI957" s="26"/>
      <c r="AJ957" s="26"/>
      <c r="AK957" s="27"/>
      <c r="AL957" s="27"/>
      <c r="AM957" s="24" t="str">
        <f>IF(AG957="","",IFERROR(VLOOKUP($AG957,Listas!$C$1:$D$1000,2,0),"No existe"))</f>
        <v/>
      </c>
      <c r="AN957" s="3">
        <f>IF(OR(AH957="",AI957=""),0,NETWORKDAYS.INTL(AH957,AI957,1,Listas!$A$2:$A$19)-1)</f>
        <v>0</v>
      </c>
      <c r="AO957" s="16" t="str">
        <f>IF(OR(AM957="",AM957="No existe"),"No",IF(AN957&gt;=VLOOKUP(AM957,Tabla!$C$5:$I$23,7,0),"Si","No"))</f>
        <v>No</v>
      </c>
      <c r="AP957" s="3">
        <f>IF(OR(AM957="",AM957="No existe"),0,IF(AN957=0,0,IF(AN957&gt;=VLOOKUP(AM957,Tabla!$C$5:$I$23,7,0),AN957-VLOOKUP(AM957,Tabla!$C$5:$I$23,7,0),0)+1))</f>
        <v>0</v>
      </c>
      <c r="AQ957" s="4">
        <f t="shared" si="127"/>
        <v>0</v>
      </c>
      <c r="AR957" s="4">
        <f t="shared" si="128"/>
        <v>0</v>
      </c>
      <c r="AS957" s="4">
        <f t="shared" si="129"/>
        <v>0</v>
      </c>
      <c r="AT957" s="4">
        <f t="shared" si="130"/>
        <v>0</v>
      </c>
      <c r="AU957" s="4">
        <f t="shared" si="131"/>
        <v>0</v>
      </c>
      <c r="AV957" s="4">
        <f t="shared" si="132"/>
        <v>0</v>
      </c>
      <c r="AW957" s="4"/>
      <c r="AX957" s="4"/>
      <c r="AY957" s="4">
        <f t="shared" si="133"/>
        <v>0</v>
      </c>
      <c r="AZ957" s="5">
        <v>37080</v>
      </c>
      <c r="BA957" s="6">
        <f t="shared" si="134"/>
        <v>0</v>
      </c>
      <c r="BB957" s="3">
        <f>IF(OR(AM957="",AM957="No existe"),0,IF(AP957&lt;=VLOOKUP(AM957,Tabla!$C$5:$I$23,2,0),1,2))</f>
        <v>0</v>
      </c>
    </row>
    <row r="958" spans="1:54" ht="15.75" hidden="1">
      <c r="A958" s="13">
        <f t="shared" si="135"/>
        <v>953</v>
      </c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6"/>
      <c r="AC958" s="26"/>
      <c r="AD958" s="26"/>
      <c r="AE958" s="25"/>
      <c r="AF958" s="25"/>
      <c r="AG958" s="25"/>
      <c r="AH958" s="26"/>
      <c r="AI958" s="26"/>
      <c r="AJ958" s="26"/>
      <c r="AK958" s="27"/>
      <c r="AL958" s="27"/>
      <c r="AM958" s="24" t="str">
        <f>IF(AG958="","",IFERROR(VLOOKUP($AG958,Listas!$C$1:$D$1000,2,0),"No existe"))</f>
        <v/>
      </c>
      <c r="AN958" s="3">
        <f>IF(OR(AH958="",AI958=""),0,NETWORKDAYS.INTL(AH958,AI958,1,Listas!$A$2:$A$19)-1)</f>
        <v>0</v>
      </c>
      <c r="AO958" s="16" t="str">
        <f>IF(OR(AM958="",AM958="No existe"),"No",IF(AN958&gt;=VLOOKUP(AM958,Tabla!$C$5:$I$23,7,0),"Si","No"))</f>
        <v>No</v>
      </c>
      <c r="AP958" s="3">
        <f>IF(OR(AM958="",AM958="No existe"),0,IF(AN958=0,0,IF(AN958&gt;=VLOOKUP(AM958,Tabla!$C$5:$I$23,7,0),AN958-VLOOKUP(AM958,Tabla!$C$5:$I$23,7,0),0)+1))</f>
        <v>0</v>
      </c>
      <c r="AQ958" s="4">
        <f t="shared" si="127"/>
        <v>0</v>
      </c>
      <c r="AR958" s="4">
        <f t="shared" si="128"/>
        <v>0</v>
      </c>
      <c r="AS958" s="4">
        <f t="shared" si="129"/>
        <v>0</v>
      </c>
      <c r="AT958" s="4">
        <f t="shared" si="130"/>
        <v>0</v>
      </c>
      <c r="AU958" s="4">
        <f t="shared" si="131"/>
        <v>0</v>
      </c>
      <c r="AV958" s="4">
        <f t="shared" si="132"/>
        <v>0</v>
      </c>
      <c r="AW958" s="4"/>
      <c r="AX958" s="4"/>
      <c r="AY958" s="4">
        <f t="shared" si="133"/>
        <v>0</v>
      </c>
      <c r="AZ958" s="5">
        <v>37080</v>
      </c>
      <c r="BA958" s="6">
        <f t="shared" si="134"/>
        <v>0</v>
      </c>
      <c r="BB958" s="3">
        <f>IF(OR(AM958="",AM958="No existe"),0,IF(AP958&lt;=VLOOKUP(AM958,Tabla!$C$5:$I$23,2,0),1,2))</f>
        <v>0</v>
      </c>
    </row>
    <row r="959" spans="1:54" ht="15.75" hidden="1">
      <c r="A959" s="13">
        <f t="shared" si="135"/>
        <v>954</v>
      </c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6"/>
      <c r="AC959" s="26"/>
      <c r="AD959" s="26"/>
      <c r="AE959" s="25"/>
      <c r="AF959" s="25"/>
      <c r="AG959" s="25"/>
      <c r="AH959" s="26"/>
      <c r="AI959" s="26"/>
      <c r="AJ959" s="26"/>
      <c r="AK959" s="27"/>
      <c r="AL959" s="27"/>
      <c r="AM959" s="24" t="str">
        <f>IF(AG959="","",IFERROR(VLOOKUP($AG959,Listas!$C$1:$D$1000,2,0),"No existe"))</f>
        <v/>
      </c>
      <c r="AN959" s="3">
        <f>IF(OR(AH959="",AI959=""),0,NETWORKDAYS.INTL(AH959,AI959,1,Listas!$A$2:$A$19)-1)</f>
        <v>0</v>
      </c>
      <c r="AO959" s="16" t="str">
        <f>IF(OR(AM959="",AM959="No existe"),"No",IF(AN959&gt;=VLOOKUP(AM959,Tabla!$C$5:$I$23,7,0),"Si","No"))</f>
        <v>No</v>
      </c>
      <c r="AP959" s="3">
        <f>IF(OR(AM959="",AM959="No existe"),0,IF(AN959=0,0,IF(AN959&gt;=VLOOKUP(AM959,Tabla!$C$5:$I$23,7,0),AN959-VLOOKUP(AM959,Tabla!$C$5:$I$23,7,0),0)+1))</f>
        <v>0</v>
      </c>
      <c r="AQ959" s="4">
        <f t="shared" si="127"/>
        <v>0</v>
      </c>
      <c r="AR959" s="4">
        <f t="shared" si="128"/>
        <v>0</v>
      </c>
      <c r="AS959" s="4">
        <f t="shared" si="129"/>
        <v>0</v>
      </c>
      <c r="AT959" s="4">
        <f t="shared" si="130"/>
        <v>0</v>
      </c>
      <c r="AU959" s="4">
        <f t="shared" si="131"/>
        <v>0</v>
      </c>
      <c r="AV959" s="4">
        <f t="shared" si="132"/>
        <v>0</v>
      </c>
      <c r="AW959" s="4"/>
      <c r="AX959" s="4"/>
      <c r="AY959" s="4">
        <f t="shared" si="133"/>
        <v>0</v>
      </c>
      <c r="AZ959" s="5">
        <v>37080</v>
      </c>
      <c r="BA959" s="6">
        <f t="shared" si="134"/>
        <v>0</v>
      </c>
      <c r="BB959" s="3">
        <f>IF(OR(AM959="",AM959="No existe"),0,IF(AP959&lt;=VLOOKUP(AM959,Tabla!$C$5:$I$23,2,0),1,2))</f>
        <v>0</v>
      </c>
    </row>
    <row r="960" spans="1:54" ht="15.75" hidden="1">
      <c r="A960" s="13">
        <f t="shared" si="135"/>
        <v>955</v>
      </c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6"/>
      <c r="AC960" s="26"/>
      <c r="AD960" s="26"/>
      <c r="AE960" s="25"/>
      <c r="AF960" s="25"/>
      <c r="AG960" s="25"/>
      <c r="AH960" s="26"/>
      <c r="AI960" s="26"/>
      <c r="AJ960" s="26"/>
      <c r="AK960" s="27"/>
      <c r="AL960" s="27"/>
      <c r="AM960" s="24" t="str">
        <f>IF(AG960="","",IFERROR(VLOOKUP($AG960,Listas!$C$1:$D$1000,2,0),"No existe"))</f>
        <v/>
      </c>
      <c r="AN960" s="3">
        <f>IF(OR(AH960="",AI960=""),0,NETWORKDAYS.INTL(AH960,AI960,1,Listas!$A$2:$A$19)-1)</f>
        <v>0</v>
      </c>
      <c r="AO960" s="16" t="str">
        <f>IF(OR(AM960="",AM960="No existe"),"No",IF(AN960&gt;=VLOOKUP(AM960,Tabla!$C$5:$I$23,7,0),"Si","No"))</f>
        <v>No</v>
      </c>
      <c r="AP960" s="3">
        <f>IF(OR(AM960="",AM960="No existe"),0,IF(AN960=0,0,IF(AN960&gt;=VLOOKUP(AM960,Tabla!$C$5:$I$23,7,0),AN960-VLOOKUP(AM960,Tabla!$C$5:$I$23,7,0),0)+1))</f>
        <v>0</v>
      </c>
      <c r="AQ960" s="4">
        <f t="shared" si="127"/>
        <v>0</v>
      </c>
      <c r="AR960" s="4">
        <f t="shared" si="128"/>
        <v>0</v>
      </c>
      <c r="AS960" s="4">
        <f t="shared" si="129"/>
        <v>0</v>
      </c>
      <c r="AT960" s="4">
        <f t="shared" si="130"/>
        <v>0</v>
      </c>
      <c r="AU960" s="4">
        <f t="shared" si="131"/>
        <v>0</v>
      </c>
      <c r="AV960" s="4">
        <f t="shared" si="132"/>
        <v>0</v>
      </c>
      <c r="AW960" s="4"/>
      <c r="AX960" s="4"/>
      <c r="AY960" s="4">
        <f t="shared" si="133"/>
        <v>0</v>
      </c>
      <c r="AZ960" s="5">
        <v>37080</v>
      </c>
      <c r="BA960" s="6">
        <f t="shared" si="134"/>
        <v>0</v>
      </c>
      <c r="BB960" s="3">
        <f>IF(OR(AM960="",AM960="No existe"),0,IF(AP960&lt;=VLOOKUP(AM960,Tabla!$C$5:$I$23,2,0),1,2))</f>
        <v>0</v>
      </c>
    </row>
    <row r="961" spans="1:54" ht="15.75" hidden="1">
      <c r="A961" s="13">
        <f t="shared" si="135"/>
        <v>956</v>
      </c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6"/>
      <c r="AC961" s="26"/>
      <c r="AD961" s="26"/>
      <c r="AE961" s="25"/>
      <c r="AF961" s="25"/>
      <c r="AG961" s="25"/>
      <c r="AH961" s="26"/>
      <c r="AI961" s="26"/>
      <c r="AJ961" s="26"/>
      <c r="AK961" s="27"/>
      <c r="AL961" s="27"/>
      <c r="AM961" s="24" t="str">
        <f>IF(AG961="","",IFERROR(VLOOKUP($AG961,Listas!$C$1:$D$1000,2,0),"No existe"))</f>
        <v/>
      </c>
      <c r="AN961" s="3">
        <f>IF(OR(AH961="",AI961=""),0,NETWORKDAYS.INTL(AH961,AI961,1,Listas!$A$2:$A$19)-1)</f>
        <v>0</v>
      </c>
      <c r="AO961" s="16" t="str">
        <f>IF(OR(AM961="",AM961="No existe"),"No",IF(AN961&gt;=VLOOKUP(AM961,Tabla!$C$5:$I$23,7,0),"Si","No"))</f>
        <v>No</v>
      </c>
      <c r="AP961" s="3">
        <f>IF(OR(AM961="",AM961="No existe"),0,IF(AN961=0,0,IF(AN961&gt;=VLOOKUP(AM961,Tabla!$C$5:$I$23,7,0),AN961-VLOOKUP(AM961,Tabla!$C$5:$I$23,7,0),0)+1))</f>
        <v>0</v>
      </c>
      <c r="AQ961" s="4">
        <f t="shared" si="127"/>
        <v>0</v>
      </c>
      <c r="AR961" s="4">
        <f t="shared" si="128"/>
        <v>0</v>
      </c>
      <c r="AS961" s="4">
        <f t="shared" si="129"/>
        <v>0</v>
      </c>
      <c r="AT961" s="4">
        <f t="shared" si="130"/>
        <v>0</v>
      </c>
      <c r="AU961" s="4">
        <f t="shared" si="131"/>
        <v>0</v>
      </c>
      <c r="AV961" s="4">
        <f t="shared" si="132"/>
        <v>0</v>
      </c>
      <c r="AW961" s="4"/>
      <c r="AX961" s="4"/>
      <c r="AY961" s="4">
        <f t="shared" si="133"/>
        <v>0</v>
      </c>
      <c r="AZ961" s="5">
        <v>37080</v>
      </c>
      <c r="BA961" s="6">
        <f t="shared" si="134"/>
        <v>0</v>
      </c>
      <c r="BB961" s="3">
        <f>IF(OR(AM961="",AM961="No existe"),0,IF(AP961&lt;=VLOOKUP(AM961,Tabla!$C$5:$I$23,2,0),1,2))</f>
        <v>0</v>
      </c>
    </row>
    <row r="962" spans="1:54" ht="15.75" hidden="1">
      <c r="A962" s="13">
        <f t="shared" si="135"/>
        <v>957</v>
      </c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6"/>
      <c r="AC962" s="26"/>
      <c r="AD962" s="26"/>
      <c r="AE962" s="25"/>
      <c r="AF962" s="25"/>
      <c r="AG962" s="25"/>
      <c r="AH962" s="26"/>
      <c r="AI962" s="26"/>
      <c r="AJ962" s="26"/>
      <c r="AK962" s="27"/>
      <c r="AL962" s="27"/>
      <c r="AM962" s="24" t="str">
        <f>IF(AG962="","",IFERROR(VLOOKUP($AG962,Listas!$C$1:$D$1000,2,0),"No existe"))</f>
        <v/>
      </c>
      <c r="AN962" s="3">
        <f>IF(OR(AH962="",AI962=""),0,NETWORKDAYS.INTL(AH962,AI962,1,Listas!$A$2:$A$19)-1)</f>
        <v>0</v>
      </c>
      <c r="AO962" s="16" t="str">
        <f>IF(OR(AM962="",AM962="No existe"),"No",IF(AN962&gt;=VLOOKUP(AM962,Tabla!$C$5:$I$23,7,0),"Si","No"))</f>
        <v>No</v>
      </c>
      <c r="AP962" s="3">
        <f>IF(OR(AM962="",AM962="No existe"),0,IF(AN962=0,0,IF(AN962&gt;=VLOOKUP(AM962,Tabla!$C$5:$I$23,7,0),AN962-VLOOKUP(AM962,Tabla!$C$5:$I$23,7,0),0)+1))</f>
        <v>0</v>
      </c>
      <c r="AQ962" s="4">
        <f t="shared" si="127"/>
        <v>0</v>
      </c>
      <c r="AR962" s="4">
        <f t="shared" si="128"/>
        <v>0</v>
      </c>
      <c r="AS962" s="4">
        <f t="shared" si="129"/>
        <v>0</v>
      </c>
      <c r="AT962" s="4">
        <f t="shared" si="130"/>
        <v>0</v>
      </c>
      <c r="AU962" s="4">
        <f t="shared" si="131"/>
        <v>0</v>
      </c>
      <c r="AV962" s="4">
        <f t="shared" si="132"/>
        <v>0</v>
      </c>
      <c r="AW962" s="4"/>
      <c r="AX962" s="4"/>
      <c r="AY962" s="4">
        <f t="shared" si="133"/>
        <v>0</v>
      </c>
      <c r="AZ962" s="5">
        <v>37080</v>
      </c>
      <c r="BA962" s="6">
        <f t="shared" si="134"/>
        <v>0</v>
      </c>
      <c r="BB962" s="3">
        <f>IF(OR(AM962="",AM962="No existe"),0,IF(AP962&lt;=VLOOKUP(AM962,Tabla!$C$5:$I$23,2,0),1,2))</f>
        <v>0</v>
      </c>
    </row>
    <row r="963" spans="1:54" ht="15.75" hidden="1">
      <c r="A963" s="13">
        <f t="shared" si="135"/>
        <v>958</v>
      </c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6"/>
      <c r="AC963" s="26"/>
      <c r="AD963" s="26"/>
      <c r="AE963" s="25"/>
      <c r="AF963" s="25"/>
      <c r="AG963" s="25"/>
      <c r="AH963" s="26"/>
      <c r="AI963" s="26"/>
      <c r="AJ963" s="26"/>
      <c r="AK963" s="27"/>
      <c r="AL963" s="27"/>
      <c r="AM963" s="24" t="str">
        <f>IF(AG963="","",IFERROR(VLOOKUP($AG963,Listas!$C$1:$D$1000,2,0),"No existe"))</f>
        <v/>
      </c>
      <c r="AN963" s="3">
        <f>IF(OR(AH963="",AI963=""),0,NETWORKDAYS.INTL(AH963,AI963,1,Listas!$A$2:$A$19)-1)</f>
        <v>0</v>
      </c>
      <c r="AO963" s="16" t="str">
        <f>IF(OR(AM963="",AM963="No existe"),"No",IF(AN963&gt;=VLOOKUP(AM963,Tabla!$C$5:$I$23,7,0),"Si","No"))</f>
        <v>No</v>
      </c>
      <c r="AP963" s="3">
        <f>IF(OR(AM963="",AM963="No existe"),0,IF(AN963=0,0,IF(AN963&gt;=VLOOKUP(AM963,Tabla!$C$5:$I$23,7,0),AN963-VLOOKUP(AM963,Tabla!$C$5:$I$23,7,0),0)+1))</f>
        <v>0</v>
      </c>
      <c r="AQ963" s="4">
        <f t="shared" si="127"/>
        <v>0</v>
      </c>
      <c r="AR963" s="4">
        <f t="shared" si="128"/>
        <v>0</v>
      </c>
      <c r="AS963" s="4">
        <f t="shared" si="129"/>
        <v>0</v>
      </c>
      <c r="AT963" s="4">
        <f t="shared" si="130"/>
        <v>0</v>
      </c>
      <c r="AU963" s="4">
        <f t="shared" si="131"/>
        <v>0</v>
      </c>
      <c r="AV963" s="4">
        <f t="shared" si="132"/>
        <v>0</v>
      </c>
      <c r="AW963" s="4"/>
      <c r="AX963" s="4"/>
      <c r="AY963" s="4">
        <f t="shared" si="133"/>
        <v>0</v>
      </c>
      <c r="AZ963" s="5">
        <v>37080</v>
      </c>
      <c r="BA963" s="6">
        <f t="shared" si="134"/>
        <v>0</v>
      </c>
      <c r="BB963" s="3">
        <f>IF(OR(AM963="",AM963="No existe"),0,IF(AP963&lt;=VLOOKUP(AM963,Tabla!$C$5:$I$23,2,0),1,2))</f>
        <v>0</v>
      </c>
    </row>
    <row r="964" spans="1:54" ht="15.75" hidden="1">
      <c r="A964" s="13">
        <f t="shared" si="135"/>
        <v>959</v>
      </c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6"/>
      <c r="AC964" s="26"/>
      <c r="AD964" s="26"/>
      <c r="AE964" s="25"/>
      <c r="AF964" s="25"/>
      <c r="AG964" s="25"/>
      <c r="AH964" s="26"/>
      <c r="AI964" s="26"/>
      <c r="AJ964" s="26"/>
      <c r="AK964" s="27"/>
      <c r="AL964" s="27"/>
      <c r="AM964" s="24" t="str">
        <f>IF(AG964="","",IFERROR(VLOOKUP($AG964,Listas!$C$1:$D$1000,2,0),"No existe"))</f>
        <v/>
      </c>
      <c r="AN964" s="3">
        <f>IF(OR(AH964="",AI964=""),0,NETWORKDAYS.INTL(AH964,AI964,1,Listas!$A$2:$A$19)-1)</f>
        <v>0</v>
      </c>
      <c r="AO964" s="16" t="str">
        <f>IF(OR(AM964="",AM964="No existe"),"No",IF(AN964&gt;=VLOOKUP(AM964,Tabla!$C$5:$I$23,7,0),"Si","No"))</f>
        <v>No</v>
      </c>
      <c r="AP964" s="3">
        <f>IF(OR(AM964="",AM964="No existe"),0,IF(AN964=0,0,IF(AN964&gt;=VLOOKUP(AM964,Tabla!$C$5:$I$23,7,0),AN964-VLOOKUP(AM964,Tabla!$C$5:$I$23,7,0),0)+1))</f>
        <v>0</v>
      </c>
      <c r="AQ964" s="4">
        <f t="shared" si="127"/>
        <v>0</v>
      </c>
      <c r="AR964" s="4">
        <f t="shared" si="128"/>
        <v>0</v>
      </c>
      <c r="AS964" s="4">
        <f t="shared" si="129"/>
        <v>0</v>
      </c>
      <c r="AT964" s="4">
        <f t="shared" si="130"/>
        <v>0</v>
      </c>
      <c r="AU964" s="4">
        <f t="shared" si="131"/>
        <v>0</v>
      </c>
      <c r="AV964" s="4">
        <f t="shared" si="132"/>
        <v>0</v>
      </c>
      <c r="AW964" s="4"/>
      <c r="AX964" s="4"/>
      <c r="AY964" s="4">
        <f t="shared" si="133"/>
        <v>0</v>
      </c>
      <c r="AZ964" s="5">
        <v>37080</v>
      </c>
      <c r="BA964" s="6">
        <f t="shared" si="134"/>
        <v>0</v>
      </c>
      <c r="BB964" s="3">
        <f>IF(OR(AM964="",AM964="No existe"),0,IF(AP964&lt;=VLOOKUP(AM964,Tabla!$C$5:$I$23,2,0),1,2))</f>
        <v>0</v>
      </c>
    </row>
    <row r="965" spans="1:54" ht="15.75" hidden="1">
      <c r="A965" s="13">
        <f t="shared" si="135"/>
        <v>960</v>
      </c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6"/>
      <c r="AC965" s="26"/>
      <c r="AD965" s="26"/>
      <c r="AE965" s="25"/>
      <c r="AF965" s="25"/>
      <c r="AG965" s="25"/>
      <c r="AH965" s="26"/>
      <c r="AI965" s="26"/>
      <c r="AJ965" s="26"/>
      <c r="AK965" s="27"/>
      <c r="AL965" s="27"/>
      <c r="AM965" s="24" t="str">
        <f>IF(AG965="","",IFERROR(VLOOKUP($AG965,Listas!$C$1:$D$1000,2,0),"No existe"))</f>
        <v/>
      </c>
      <c r="AN965" s="3">
        <f>IF(OR(AH965="",AI965=""),0,NETWORKDAYS.INTL(AH965,AI965,1,Listas!$A$2:$A$19)-1)</f>
        <v>0</v>
      </c>
      <c r="AO965" s="16" t="str">
        <f>IF(OR(AM965="",AM965="No existe"),"No",IF(AN965&gt;=VLOOKUP(AM965,Tabla!$C$5:$I$23,7,0),"Si","No"))</f>
        <v>No</v>
      </c>
      <c r="AP965" s="3">
        <f>IF(OR(AM965="",AM965="No existe"),0,IF(AN965=0,0,IF(AN965&gt;=VLOOKUP(AM965,Tabla!$C$5:$I$23,7,0),AN965-VLOOKUP(AM965,Tabla!$C$5:$I$23,7,0),0)+1))</f>
        <v>0</v>
      </c>
      <c r="AQ965" s="4">
        <f t="shared" si="127"/>
        <v>0</v>
      </c>
      <c r="AR965" s="4">
        <f t="shared" si="128"/>
        <v>0</v>
      </c>
      <c r="AS965" s="4">
        <f t="shared" si="129"/>
        <v>0</v>
      </c>
      <c r="AT965" s="4">
        <f t="shared" si="130"/>
        <v>0</v>
      </c>
      <c r="AU965" s="4">
        <f t="shared" si="131"/>
        <v>0</v>
      </c>
      <c r="AV965" s="4">
        <f t="shared" si="132"/>
        <v>0</v>
      </c>
      <c r="AW965" s="4"/>
      <c r="AX965" s="4"/>
      <c r="AY965" s="4">
        <f t="shared" si="133"/>
        <v>0</v>
      </c>
      <c r="AZ965" s="5">
        <v>37080</v>
      </c>
      <c r="BA965" s="6">
        <f t="shared" si="134"/>
        <v>0</v>
      </c>
      <c r="BB965" s="3">
        <f>IF(OR(AM965="",AM965="No existe"),0,IF(AP965&lt;=VLOOKUP(AM965,Tabla!$C$5:$I$23,2,0),1,2))</f>
        <v>0</v>
      </c>
    </row>
    <row r="966" spans="1:54" ht="15.75" hidden="1">
      <c r="A966" s="13">
        <f t="shared" si="135"/>
        <v>961</v>
      </c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6"/>
      <c r="AC966" s="26"/>
      <c r="AD966" s="26"/>
      <c r="AE966" s="25"/>
      <c r="AF966" s="25"/>
      <c r="AG966" s="25"/>
      <c r="AH966" s="26"/>
      <c r="AI966" s="26"/>
      <c r="AJ966" s="26"/>
      <c r="AK966" s="27"/>
      <c r="AL966" s="27"/>
      <c r="AM966" s="24" t="str">
        <f>IF(AG966="","",IFERROR(VLOOKUP($AG966,Listas!$C$1:$D$1000,2,0),"No existe"))</f>
        <v/>
      </c>
      <c r="AN966" s="3">
        <f>IF(OR(AH966="",AI966=""),0,NETWORKDAYS.INTL(AH966,AI966,1,Listas!$A$2:$A$19)-1)</f>
        <v>0</v>
      </c>
      <c r="AO966" s="16" t="str">
        <f>IF(OR(AM966="",AM966="No existe"),"No",IF(AN966&gt;=VLOOKUP(AM966,Tabla!$C$5:$I$23,7,0),"Si","No"))</f>
        <v>No</v>
      </c>
      <c r="AP966" s="3">
        <f>IF(OR(AM966="",AM966="No existe"),0,IF(AN966=0,0,IF(AN966&gt;=VLOOKUP(AM966,Tabla!$C$5:$I$23,7,0),AN966-VLOOKUP(AM966,Tabla!$C$5:$I$23,7,0),0)+1))</f>
        <v>0</v>
      </c>
      <c r="AQ966" s="4">
        <f t="shared" si="127"/>
        <v>0</v>
      </c>
      <c r="AR966" s="4">
        <f t="shared" si="128"/>
        <v>0</v>
      </c>
      <c r="AS966" s="4">
        <f t="shared" si="129"/>
        <v>0</v>
      </c>
      <c r="AT966" s="4">
        <f t="shared" si="130"/>
        <v>0</v>
      </c>
      <c r="AU966" s="4">
        <f t="shared" si="131"/>
        <v>0</v>
      </c>
      <c r="AV966" s="4">
        <f t="shared" si="132"/>
        <v>0</v>
      </c>
      <c r="AW966" s="4"/>
      <c r="AX966" s="4"/>
      <c r="AY966" s="4">
        <f t="shared" si="133"/>
        <v>0</v>
      </c>
      <c r="AZ966" s="5">
        <v>37080</v>
      </c>
      <c r="BA966" s="6">
        <f t="shared" si="134"/>
        <v>0</v>
      </c>
      <c r="BB966" s="3">
        <f>IF(OR(AM966="",AM966="No existe"),0,IF(AP966&lt;=VLOOKUP(AM966,Tabla!$C$5:$I$23,2,0),1,2))</f>
        <v>0</v>
      </c>
    </row>
    <row r="967" spans="1:54" ht="15.75" hidden="1">
      <c r="A967" s="13">
        <f t="shared" si="135"/>
        <v>962</v>
      </c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6"/>
      <c r="AC967" s="26"/>
      <c r="AD967" s="26"/>
      <c r="AE967" s="25"/>
      <c r="AF967" s="25"/>
      <c r="AG967" s="25"/>
      <c r="AH967" s="26"/>
      <c r="AI967" s="26"/>
      <c r="AJ967" s="26"/>
      <c r="AK967" s="27"/>
      <c r="AL967" s="27"/>
      <c r="AM967" s="24" t="str">
        <f>IF(AG967="","",IFERROR(VLOOKUP($AG967,Listas!$C$1:$D$1000,2,0),"No existe"))</f>
        <v/>
      </c>
      <c r="AN967" s="3">
        <f>IF(OR(AH967="",AI967=""),0,NETWORKDAYS.INTL(AH967,AI967,1,Listas!$A$2:$A$19)-1)</f>
        <v>0</v>
      </c>
      <c r="AO967" s="16" t="str">
        <f>IF(OR(AM967="",AM967="No existe"),"No",IF(AN967&gt;=VLOOKUP(AM967,Tabla!$C$5:$I$23,7,0),"Si","No"))</f>
        <v>No</v>
      </c>
      <c r="AP967" s="3">
        <f>IF(OR(AM967="",AM967="No existe"),0,IF(AN967=0,0,IF(AN967&gt;=VLOOKUP(AM967,Tabla!$C$5:$I$23,7,0),AN967-VLOOKUP(AM967,Tabla!$C$5:$I$23,7,0),0)+1))</f>
        <v>0</v>
      </c>
      <c r="AQ967" s="4">
        <f t="shared" ref="AQ967:AQ1005" si="136">IF(AND(AM967="Liquidación del credito",AP967&gt;=1,AP967&lt;2),0.2%,IF(AND(AM967="Liquidación del credito",AP967&gt;=2),0.5%,0))</f>
        <v>0</v>
      </c>
      <c r="AR967" s="4">
        <f t="shared" ref="AR967:AR1005" si="137">IF(AND(AM967="Genérica",AP967&gt;=3,AP967&lt;7),2%,IF(AND(AM967="Genérica",AP967&gt;=7),5%,0))</f>
        <v>0</v>
      </c>
      <c r="AS967" s="4">
        <f t="shared" ref="AS967:AS1005" si="138">IF(AND(AM967="Sentencia",AP967&gt;=2,AP967&lt;=5),3%,IF(AND(AM967="Sentencia",AP967&gt;=6),6%,0))</f>
        <v>0</v>
      </c>
      <c r="AT967" s="4">
        <f t="shared" ref="AT967:AT1005" si="139">IF(OR(AK967="SI",AK967=""),0,IF(AND(AK967="NO",OR(AG967="EXCEPCIONES DE FONDO O MERITO",AG967="PRESENTACION DE RECURSO DE APELACION CONTRA SENTENCIA",AG967="CONTESTACION DE LA DEMANDA",AG967="PRESENTACION DE EXCEPCIONES PREVIAS"),$AK$4=1),20%,IF(AND(AK967="NO",OR(AG967="EXCEPCIONES DE FONDO O MERITO",AG967="PRESENTACION DE RECURSO DE APELACION CONTRA SENTENCIA",AG967="CONTESTACION DE LA DEMANDA",AG967="PRESENTACION DE EXCEPCIONES PREVIAS"),$AK$4&gt;1),30%,0)))</f>
        <v>0</v>
      </c>
      <c r="AU967" s="4">
        <f t="shared" ref="AU967:AU1005" si="140">IF(OR(AK967="SI",AK967=""),0,IF(AND(AK967="NO",(IFERROR(SEARCH("AUDIENCIA",AG967,1),0))&gt;0,$AK$4=1),5%,IF(AND(AK967="NO",(IFERROR(SEARCH("AUDIENCIA",AG967,1),0))&gt;0,$AK$4&gt;1),10%,0)))</f>
        <v>0</v>
      </c>
      <c r="AV967" s="4">
        <f t="shared" ref="AV967:AV1005" si="141">IF(OR(AK967="SI",AK967=""),0,IF(AND(AK967="NO",AG967="PRESENTACION DE LA DEMANDA DE RECONVENCION"),2%,0))</f>
        <v>0</v>
      </c>
      <c r="AW967" s="4"/>
      <c r="AX967" s="4"/>
      <c r="AY967" s="4">
        <f t="shared" ref="AY967:AY1005" si="142">SUM(AQ967:AX967)</f>
        <v>0</v>
      </c>
      <c r="AZ967" s="5">
        <v>37080</v>
      </c>
      <c r="BA967" s="6">
        <f t="shared" ref="BA967:BA1005" si="143">ROUND(AY967*AZ967,0)</f>
        <v>0</v>
      </c>
      <c r="BB967" s="3">
        <f>IF(OR(AM967="",AM967="No existe"),0,IF(AP967&lt;=VLOOKUP(AM967,Tabla!$C$5:$I$23,2,0),1,2))</f>
        <v>0</v>
      </c>
    </row>
    <row r="968" spans="1:54" ht="15.75" hidden="1">
      <c r="A968" s="13">
        <f t="shared" ref="A968:A1005" si="144">+A967+1</f>
        <v>963</v>
      </c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6"/>
      <c r="AC968" s="26"/>
      <c r="AD968" s="26"/>
      <c r="AE968" s="25"/>
      <c r="AF968" s="25"/>
      <c r="AG968" s="25"/>
      <c r="AH968" s="26"/>
      <c r="AI968" s="26"/>
      <c r="AJ968" s="26"/>
      <c r="AK968" s="27"/>
      <c r="AL968" s="27"/>
      <c r="AM968" s="24" t="str">
        <f>IF(AG968="","",IFERROR(VLOOKUP($AG968,Listas!$C$1:$D$1000,2,0),"No existe"))</f>
        <v/>
      </c>
      <c r="AN968" s="3">
        <f>IF(OR(AH968="",AI968=""),0,NETWORKDAYS.INTL(AH968,AI968,1,Listas!$A$2:$A$19)-1)</f>
        <v>0</v>
      </c>
      <c r="AO968" s="16" t="str">
        <f>IF(OR(AM968="",AM968="No existe"),"No",IF(AN968&gt;=VLOOKUP(AM968,Tabla!$C$5:$I$23,7,0),"Si","No"))</f>
        <v>No</v>
      </c>
      <c r="AP968" s="3">
        <f>IF(OR(AM968="",AM968="No existe"),0,IF(AN968=0,0,IF(AN968&gt;=VLOOKUP(AM968,Tabla!$C$5:$I$23,7,0),AN968-VLOOKUP(AM968,Tabla!$C$5:$I$23,7,0),0)+1))</f>
        <v>0</v>
      </c>
      <c r="AQ968" s="4">
        <f t="shared" si="136"/>
        <v>0</v>
      </c>
      <c r="AR968" s="4">
        <f t="shared" si="137"/>
        <v>0</v>
      </c>
      <c r="AS968" s="4">
        <f t="shared" si="138"/>
        <v>0</v>
      </c>
      <c r="AT968" s="4">
        <f t="shared" si="139"/>
        <v>0</v>
      </c>
      <c r="AU968" s="4">
        <f t="shared" si="140"/>
        <v>0</v>
      </c>
      <c r="AV968" s="4">
        <f t="shared" si="141"/>
        <v>0</v>
      </c>
      <c r="AW968" s="4"/>
      <c r="AX968" s="4"/>
      <c r="AY968" s="4">
        <f t="shared" si="142"/>
        <v>0</v>
      </c>
      <c r="AZ968" s="5">
        <v>37080</v>
      </c>
      <c r="BA968" s="6">
        <f t="shared" si="143"/>
        <v>0</v>
      </c>
      <c r="BB968" s="3">
        <f>IF(OR(AM968="",AM968="No existe"),0,IF(AP968&lt;=VLOOKUP(AM968,Tabla!$C$5:$I$23,2,0),1,2))</f>
        <v>0</v>
      </c>
    </row>
    <row r="969" spans="1:54" ht="15.75" hidden="1">
      <c r="A969" s="13">
        <f t="shared" si="144"/>
        <v>964</v>
      </c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6"/>
      <c r="AC969" s="26"/>
      <c r="AD969" s="26"/>
      <c r="AE969" s="25"/>
      <c r="AF969" s="25"/>
      <c r="AG969" s="25"/>
      <c r="AH969" s="26"/>
      <c r="AI969" s="26"/>
      <c r="AJ969" s="26"/>
      <c r="AK969" s="27"/>
      <c r="AL969" s="27"/>
      <c r="AM969" s="24" t="str">
        <f>IF(AG969="","",IFERROR(VLOOKUP($AG969,Listas!$C$1:$D$1000,2,0),"No existe"))</f>
        <v/>
      </c>
      <c r="AN969" s="3">
        <f>IF(OR(AH969="",AI969=""),0,NETWORKDAYS.INTL(AH969,AI969,1,Listas!$A$2:$A$19)-1)</f>
        <v>0</v>
      </c>
      <c r="AO969" s="16" t="str">
        <f>IF(OR(AM969="",AM969="No existe"),"No",IF(AN969&gt;=VLOOKUP(AM969,Tabla!$C$5:$I$23,7,0),"Si","No"))</f>
        <v>No</v>
      </c>
      <c r="AP969" s="3">
        <f>IF(OR(AM969="",AM969="No existe"),0,IF(AN969=0,0,IF(AN969&gt;=VLOOKUP(AM969,Tabla!$C$5:$I$23,7,0),AN969-VLOOKUP(AM969,Tabla!$C$5:$I$23,7,0),0)+1))</f>
        <v>0</v>
      </c>
      <c r="AQ969" s="4">
        <f t="shared" si="136"/>
        <v>0</v>
      </c>
      <c r="AR969" s="4">
        <f t="shared" si="137"/>
        <v>0</v>
      </c>
      <c r="AS969" s="4">
        <f t="shared" si="138"/>
        <v>0</v>
      </c>
      <c r="AT969" s="4">
        <f t="shared" si="139"/>
        <v>0</v>
      </c>
      <c r="AU969" s="4">
        <f t="shared" si="140"/>
        <v>0</v>
      </c>
      <c r="AV969" s="4">
        <f t="shared" si="141"/>
        <v>0</v>
      </c>
      <c r="AW969" s="4"/>
      <c r="AX969" s="4"/>
      <c r="AY969" s="4">
        <f t="shared" si="142"/>
        <v>0</v>
      </c>
      <c r="AZ969" s="5">
        <v>37080</v>
      </c>
      <c r="BA969" s="6">
        <f t="shared" si="143"/>
        <v>0</v>
      </c>
      <c r="BB969" s="3">
        <f>IF(OR(AM969="",AM969="No existe"),0,IF(AP969&lt;=VLOOKUP(AM969,Tabla!$C$5:$I$23,2,0),1,2))</f>
        <v>0</v>
      </c>
    </row>
    <row r="970" spans="1:54" ht="15.75" hidden="1">
      <c r="A970" s="13">
        <f t="shared" si="144"/>
        <v>965</v>
      </c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6"/>
      <c r="AC970" s="26"/>
      <c r="AD970" s="26"/>
      <c r="AE970" s="25"/>
      <c r="AF970" s="25"/>
      <c r="AG970" s="25"/>
      <c r="AH970" s="26"/>
      <c r="AI970" s="26"/>
      <c r="AJ970" s="26"/>
      <c r="AK970" s="27"/>
      <c r="AL970" s="27"/>
      <c r="AM970" s="24" t="str">
        <f>IF(AG970="","",IFERROR(VLOOKUP($AG970,Listas!$C$1:$D$1000,2,0),"No existe"))</f>
        <v/>
      </c>
      <c r="AN970" s="3">
        <f>IF(OR(AH970="",AI970=""),0,NETWORKDAYS.INTL(AH970,AI970,1,Listas!$A$2:$A$19)-1)</f>
        <v>0</v>
      </c>
      <c r="AO970" s="16" t="str">
        <f>IF(OR(AM970="",AM970="No existe"),"No",IF(AN970&gt;=VLOOKUP(AM970,Tabla!$C$5:$I$23,7,0),"Si","No"))</f>
        <v>No</v>
      </c>
      <c r="AP970" s="3">
        <f>IF(OR(AM970="",AM970="No existe"),0,IF(AN970=0,0,IF(AN970&gt;=VLOOKUP(AM970,Tabla!$C$5:$I$23,7,0),AN970-VLOOKUP(AM970,Tabla!$C$5:$I$23,7,0),0)+1))</f>
        <v>0</v>
      </c>
      <c r="AQ970" s="4">
        <f t="shared" si="136"/>
        <v>0</v>
      </c>
      <c r="AR970" s="4">
        <f t="shared" si="137"/>
        <v>0</v>
      </c>
      <c r="AS970" s="4">
        <f t="shared" si="138"/>
        <v>0</v>
      </c>
      <c r="AT970" s="4">
        <f t="shared" si="139"/>
        <v>0</v>
      </c>
      <c r="AU970" s="4">
        <f t="shared" si="140"/>
        <v>0</v>
      </c>
      <c r="AV970" s="4">
        <f t="shared" si="141"/>
        <v>0</v>
      </c>
      <c r="AW970" s="4"/>
      <c r="AX970" s="4"/>
      <c r="AY970" s="4">
        <f t="shared" si="142"/>
        <v>0</v>
      </c>
      <c r="AZ970" s="5">
        <v>37080</v>
      </c>
      <c r="BA970" s="6">
        <f t="shared" si="143"/>
        <v>0</v>
      </c>
      <c r="BB970" s="3">
        <f>IF(OR(AM970="",AM970="No existe"),0,IF(AP970&lt;=VLOOKUP(AM970,Tabla!$C$5:$I$23,2,0),1,2))</f>
        <v>0</v>
      </c>
    </row>
    <row r="971" spans="1:54" ht="15.75" hidden="1">
      <c r="A971" s="13">
        <f t="shared" si="144"/>
        <v>966</v>
      </c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6"/>
      <c r="AC971" s="26"/>
      <c r="AD971" s="26"/>
      <c r="AE971" s="25"/>
      <c r="AF971" s="25"/>
      <c r="AG971" s="25"/>
      <c r="AH971" s="26"/>
      <c r="AI971" s="26"/>
      <c r="AJ971" s="26"/>
      <c r="AK971" s="27"/>
      <c r="AL971" s="27"/>
      <c r="AM971" s="24" t="str">
        <f>IF(AG971="","",IFERROR(VLOOKUP($AG971,Listas!$C$1:$D$1000,2,0),"No existe"))</f>
        <v/>
      </c>
      <c r="AN971" s="3">
        <f>IF(OR(AH971="",AI971=""),0,NETWORKDAYS.INTL(AH971,AI971,1,Listas!$A$2:$A$19)-1)</f>
        <v>0</v>
      </c>
      <c r="AO971" s="16" t="str">
        <f>IF(OR(AM971="",AM971="No existe"),"No",IF(AN971&gt;=VLOOKUP(AM971,Tabla!$C$5:$I$23,7,0),"Si","No"))</f>
        <v>No</v>
      </c>
      <c r="AP971" s="3">
        <f>IF(OR(AM971="",AM971="No existe"),0,IF(AN971=0,0,IF(AN971&gt;=VLOOKUP(AM971,Tabla!$C$5:$I$23,7,0),AN971-VLOOKUP(AM971,Tabla!$C$5:$I$23,7,0),0)+1))</f>
        <v>0</v>
      </c>
      <c r="AQ971" s="4">
        <f t="shared" si="136"/>
        <v>0</v>
      </c>
      <c r="AR971" s="4">
        <f t="shared" si="137"/>
        <v>0</v>
      </c>
      <c r="AS971" s="4">
        <f t="shared" si="138"/>
        <v>0</v>
      </c>
      <c r="AT971" s="4">
        <f t="shared" si="139"/>
        <v>0</v>
      </c>
      <c r="AU971" s="4">
        <f t="shared" si="140"/>
        <v>0</v>
      </c>
      <c r="AV971" s="4">
        <f t="shared" si="141"/>
        <v>0</v>
      </c>
      <c r="AW971" s="4"/>
      <c r="AX971" s="4"/>
      <c r="AY971" s="4">
        <f t="shared" si="142"/>
        <v>0</v>
      </c>
      <c r="AZ971" s="5">
        <v>37080</v>
      </c>
      <c r="BA971" s="6">
        <f t="shared" si="143"/>
        <v>0</v>
      </c>
      <c r="BB971" s="3">
        <f>IF(OR(AM971="",AM971="No existe"),0,IF(AP971&lt;=VLOOKUP(AM971,Tabla!$C$5:$I$23,2,0),1,2))</f>
        <v>0</v>
      </c>
    </row>
    <row r="972" spans="1:54" ht="15.75" hidden="1">
      <c r="A972" s="13">
        <f t="shared" si="144"/>
        <v>967</v>
      </c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6"/>
      <c r="AC972" s="26"/>
      <c r="AD972" s="26"/>
      <c r="AE972" s="25"/>
      <c r="AF972" s="25"/>
      <c r="AG972" s="25"/>
      <c r="AH972" s="26"/>
      <c r="AI972" s="26"/>
      <c r="AJ972" s="26"/>
      <c r="AK972" s="27"/>
      <c r="AL972" s="27"/>
      <c r="AM972" s="24" t="str">
        <f>IF(AG972="","",IFERROR(VLOOKUP($AG972,Listas!$C$1:$D$1000,2,0),"No existe"))</f>
        <v/>
      </c>
      <c r="AN972" s="3">
        <f>IF(OR(AH972="",AI972=""),0,NETWORKDAYS.INTL(AH972,AI972,1,Listas!$A$2:$A$19)-1)</f>
        <v>0</v>
      </c>
      <c r="AO972" s="16" t="str">
        <f>IF(OR(AM972="",AM972="No existe"),"No",IF(AN972&gt;=VLOOKUP(AM972,Tabla!$C$5:$I$23,7,0),"Si","No"))</f>
        <v>No</v>
      </c>
      <c r="AP972" s="3">
        <f>IF(OR(AM972="",AM972="No existe"),0,IF(AN972=0,0,IF(AN972&gt;=VLOOKUP(AM972,Tabla!$C$5:$I$23,7,0),AN972-VLOOKUP(AM972,Tabla!$C$5:$I$23,7,0),0)+1))</f>
        <v>0</v>
      </c>
      <c r="AQ972" s="4">
        <f t="shared" si="136"/>
        <v>0</v>
      </c>
      <c r="AR972" s="4">
        <f t="shared" si="137"/>
        <v>0</v>
      </c>
      <c r="AS972" s="4">
        <f t="shared" si="138"/>
        <v>0</v>
      </c>
      <c r="AT972" s="4">
        <f t="shared" si="139"/>
        <v>0</v>
      </c>
      <c r="AU972" s="4">
        <f t="shared" si="140"/>
        <v>0</v>
      </c>
      <c r="AV972" s="4">
        <f t="shared" si="141"/>
        <v>0</v>
      </c>
      <c r="AW972" s="4"/>
      <c r="AX972" s="4"/>
      <c r="AY972" s="4">
        <f t="shared" si="142"/>
        <v>0</v>
      </c>
      <c r="AZ972" s="5">
        <v>37080</v>
      </c>
      <c r="BA972" s="6">
        <f t="shared" si="143"/>
        <v>0</v>
      </c>
      <c r="BB972" s="3">
        <f>IF(OR(AM972="",AM972="No existe"),0,IF(AP972&lt;=VLOOKUP(AM972,Tabla!$C$5:$I$23,2,0),1,2))</f>
        <v>0</v>
      </c>
    </row>
    <row r="973" spans="1:54" ht="15.75" hidden="1">
      <c r="A973" s="13">
        <f t="shared" si="144"/>
        <v>968</v>
      </c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6"/>
      <c r="AC973" s="26"/>
      <c r="AD973" s="26"/>
      <c r="AE973" s="25"/>
      <c r="AF973" s="25"/>
      <c r="AG973" s="25"/>
      <c r="AH973" s="26"/>
      <c r="AI973" s="26"/>
      <c r="AJ973" s="26"/>
      <c r="AK973" s="27"/>
      <c r="AL973" s="27"/>
      <c r="AM973" s="24" t="str">
        <f>IF(AG973="","",IFERROR(VLOOKUP($AG973,Listas!$C$1:$D$1000,2,0),"No existe"))</f>
        <v/>
      </c>
      <c r="AN973" s="3">
        <f>IF(OR(AH973="",AI973=""),0,NETWORKDAYS.INTL(AH973,AI973,1,Listas!$A$2:$A$19)-1)</f>
        <v>0</v>
      </c>
      <c r="AO973" s="16" t="str">
        <f>IF(OR(AM973="",AM973="No existe"),"No",IF(AN973&gt;=VLOOKUP(AM973,Tabla!$C$5:$I$23,7,0),"Si","No"))</f>
        <v>No</v>
      </c>
      <c r="AP973" s="3">
        <f>IF(OR(AM973="",AM973="No existe"),0,IF(AN973=0,0,IF(AN973&gt;=VLOOKUP(AM973,Tabla!$C$5:$I$23,7,0),AN973-VLOOKUP(AM973,Tabla!$C$5:$I$23,7,0),0)+1))</f>
        <v>0</v>
      </c>
      <c r="AQ973" s="4">
        <f t="shared" si="136"/>
        <v>0</v>
      </c>
      <c r="AR973" s="4">
        <f t="shared" si="137"/>
        <v>0</v>
      </c>
      <c r="AS973" s="4">
        <f t="shared" si="138"/>
        <v>0</v>
      </c>
      <c r="AT973" s="4">
        <f t="shared" si="139"/>
        <v>0</v>
      </c>
      <c r="AU973" s="4">
        <f t="shared" si="140"/>
        <v>0</v>
      </c>
      <c r="AV973" s="4">
        <f t="shared" si="141"/>
        <v>0</v>
      </c>
      <c r="AW973" s="4"/>
      <c r="AX973" s="4"/>
      <c r="AY973" s="4">
        <f t="shared" si="142"/>
        <v>0</v>
      </c>
      <c r="AZ973" s="5">
        <v>37080</v>
      </c>
      <c r="BA973" s="6">
        <f t="shared" si="143"/>
        <v>0</v>
      </c>
      <c r="BB973" s="3">
        <f>IF(OR(AM973="",AM973="No existe"),0,IF(AP973&lt;=VLOOKUP(AM973,Tabla!$C$5:$I$23,2,0),1,2))</f>
        <v>0</v>
      </c>
    </row>
    <row r="974" spans="1:54" ht="15.75" hidden="1">
      <c r="A974" s="13">
        <f t="shared" si="144"/>
        <v>969</v>
      </c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6"/>
      <c r="AC974" s="26"/>
      <c r="AD974" s="26"/>
      <c r="AE974" s="25"/>
      <c r="AF974" s="25"/>
      <c r="AG974" s="25"/>
      <c r="AH974" s="26"/>
      <c r="AI974" s="26"/>
      <c r="AJ974" s="26"/>
      <c r="AK974" s="27"/>
      <c r="AL974" s="27"/>
      <c r="AM974" s="24" t="str">
        <f>IF(AG974="","",IFERROR(VLOOKUP($AG974,Listas!$C$1:$D$1000,2,0),"No existe"))</f>
        <v/>
      </c>
      <c r="AN974" s="3">
        <f>IF(OR(AH974="",AI974=""),0,NETWORKDAYS.INTL(AH974,AI974,1,Listas!$A$2:$A$19)-1)</f>
        <v>0</v>
      </c>
      <c r="AO974" s="16" t="str">
        <f>IF(OR(AM974="",AM974="No existe"),"No",IF(AN974&gt;=VLOOKUP(AM974,Tabla!$C$5:$I$23,7,0),"Si","No"))</f>
        <v>No</v>
      </c>
      <c r="AP974" s="3">
        <f>IF(OR(AM974="",AM974="No existe"),0,IF(AN974=0,0,IF(AN974&gt;=VLOOKUP(AM974,Tabla!$C$5:$I$23,7,0),AN974-VLOOKUP(AM974,Tabla!$C$5:$I$23,7,0),0)+1))</f>
        <v>0</v>
      </c>
      <c r="AQ974" s="4">
        <f t="shared" si="136"/>
        <v>0</v>
      </c>
      <c r="AR974" s="4">
        <f t="shared" si="137"/>
        <v>0</v>
      </c>
      <c r="AS974" s="4">
        <f t="shared" si="138"/>
        <v>0</v>
      </c>
      <c r="AT974" s="4">
        <f t="shared" si="139"/>
        <v>0</v>
      </c>
      <c r="AU974" s="4">
        <f t="shared" si="140"/>
        <v>0</v>
      </c>
      <c r="AV974" s="4">
        <f t="shared" si="141"/>
        <v>0</v>
      </c>
      <c r="AW974" s="4"/>
      <c r="AX974" s="4"/>
      <c r="AY974" s="4">
        <f t="shared" si="142"/>
        <v>0</v>
      </c>
      <c r="AZ974" s="5">
        <v>37080</v>
      </c>
      <c r="BA974" s="6">
        <f t="shared" si="143"/>
        <v>0</v>
      </c>
      <c r="BB974" s="3">
        <f>IF(OR(AM974="",AM974="No existe"),0,IF(AP974&lt;=VLOOKUP(AM974,Tabla!$C$5:$I$23,2,0),1,2))</f>
        <v>0</v>
      </c>
    </row>
    <row r="975" spans="1:54" ht="15.75" hidden="1">
      <c r="A975" s="13">
        <f t="shared" si="144"/>
        <v>970</v>
      </c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6"/>
      <c r="AC975" s="26"/>
      <c r="AD975" s="26"/>
      <c r="AE975" s="25"/>
      <c r="AF975" s="25"/>
      <c r="AG975" s="25"/>
      <c r="AH975" s="26"/>
      <c r="AI975" s="26"/>
      <c r="AJ975" s="26"/>
      <c r="AK975" s="27"/>
      <c r="AL975" s="27"/>
      <c r="AM975" s="24" t="str">
        <f>IF(AG975="","",IFERROR(VLOOKUP($AG975,Listas!$C$1:$D$1000,2,0),"No existe"))</f>
        <v/>
      </c>
      <c r="AN975" s="3">
        <f>IF(OR(AH975="",AI975=""),0,NETWORKDAYS.INTL(AH975,AI975,1,Listas!$A$2:$A$19)-1)</f>
        <v>0</v>
      </c>
      <c r="AO975" s="16" t="str">
        <f>IF(OR(AM975="",AM975="No existe"),"No",IF(AN975&gt;=VLOOKUP(AM975,Tabla!$C$5:$I$23,7,0),"Si","No"))</f>
        <v>No</v>
      </c>
      <c r="AP975" s="3">
        <f>IF(OR(AM975="",AM975="No existe"),0,IF(AN975=0,0,IF(AN975&gt;=VLOOKUP(AM975,Tabla!$C$5:$I$23,7,0),AN975-VLOOKUP(AM975,Tabla!$C$5:$I$23,7,0),0)+1))</f>
        <v>0</v>
      </c>
      <c r="AQ975" s="4">
        <f t="shared" si="136"/>
        <v>0</v>
      </c>
      <c r="AR975" s="4">
        <f t="shared" si="137"/>
        <v>0</v>
      </c>
      <c r="AS975" s="4">
        <f t="shared" si="138"/>
        <v>0</v>
      </c>
      <c r="AT975" s="4">
        <f t="shared" si="139"/>
        <v>0</v>
      </c>
      <c r="AU975" s="4">
        <f t="shared" si="140"/>
        <v>0</v>
      </c>
      <c r="AV975" s="4">
        <f t="shared" si="141"/>
        <v>0</v>
      </c>
      <c r="AW975" s="4"/>
      <c r="AX975" s="4"/>
      <c r="AY975" s="4">
        <f t="shared" si="142"/>
        <v>0</v>
      </c>
      <c r="AZ975" s="5">
        <v>37080</v>
      </c>
      <c r="BA975" s="6">
        <f t="shared" si="143"/>
        <v>0</v>
      </c>
      <c r="BB975" s="3">
        <f>IF(OR(AM975="",AM975="No existe"),0,IF(AP975&lt;=VLOOKUP(AM975,Tabla!$C$5:$I$23,2,0),1,2))</f>
        <v>0</v>
      </c>
    </row>
    <row r="976" spans="1:54" ht="15.75" hidden="1">
      <c r="A976" s="13">
        <f t="shared" si="144"/>
        <v>971</v>
      </c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6"/>
      <c r="AC976" s="26"/>
      <c r="AD976" s="26"/>
      <c r="AE976" s="25"/>
      <c r="AF976" s="25"/>
      <c r="AG976" s="25"/>
      <c r="AH976" s="26"/>
      <c r="AI976" s="26"/>
      <c r="AJ976" s="26"/>
      <c r="AK976" s="27"/>
      <c r="AL976" s="27"/>
      <c r="AM976" s="24" t="str">
        <f>IF(AG976="","",IFERROR(VLOOKUP($AG976,Listas!$C$1:$D$1000,2,0),"No existe"))</f>
        <v/>
      </c>
      <c r="AN976" s="3">
        <f>IF(OR(AH976="",AI976=""),0,NETWORKDAYS.INTL(AH976,AI976,1,Listas!$A$2:$A$19)-1)</f>
        <v>0</v>
      </c>
      <c r="AO976" s="16" t="str">
        <f>IF(OR(AM976="",AM976="No existe"),"No",IF(AN976&gt;=VLOOKUP(AM976,Tabla!$C$5:$I$23,7,0),"Si","No"))</f>
        <v>No</v>
      </c>
      <c r="AP976" s="3">
        <f>IF(OR(AM976="",AM976="No existe"),0,IF(AN976=0,0,IF(AN976&gt;=VLOOKUP(AM976,Tabla!$C$5:$I$23,7,0),AN976-VLOOKUP(AM976,Tabla!$C$5:$I$23,7,0),0)+1))</f>
        <v>0</v>
      </c>
      <c r="AQ976" s="4">
        <f t="shared" si="136"/>
        <v>0</v>
      </c>
      <c r="AR976" s="4">
        <f t="shared" si="137"/>
        <v>0</v>
      </c>
      <c r="AS976" s="4">
        <f t="shared" si="138"/>
        <v>0</v>
      </c>
      <c r="AT976" s="4">
        <f t="shared" si="139"/>
        <v>0</v>
      </c>
      <c r="AU976" s="4">
        <f t="shared" si="140"/>
        <v>0</v>
      </c>
      <c r="AV976" s="4">
        <f t="shared" si="141"/>
        <v>0</v>
      </c>
      <c r="AW976" s="4"/>
      <c r="AX976" s="4"/>
      <c r="AY976" s="4">
        <f t="shared" si="142"/>
        <v>0</v>
      </c>
      <c r="AZ976" s="5">
        <v>37080</v>
      </c>
      <c r="BA976" s="6">
        <f t="shared" si="143"/>
        <v>0</v>
      </c>
      <c r="BB976" s="3">
        <f>IF(OR(AM976="",AM976="No existe"),0,IF(AP976&lt;=VLOOKUP(AM976,Tabla!$C$5:$I$23,2,0),1,2))</f>
        <v>0</v>
      </c>
    </row>
    <row r="977" spans="1:54" ht="15.75" hidden="1">
      <c r="A977" s="13">
        <f t="shared" si="144"/>
        <v>972</v>
      </c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6"/>
      <c r="AC977" s="26"/>
      <c r="AD977" s="26"/>
      <c r="AE977" s="25"/>
      <c r="AF977" s="25"/>
      <c r="AG977" s="25"/>
      <c r="AH977" s="26"/>
      <c r="AI977" s="26"/>
      <c r="AJ977" s="26"/>
      <c r="AK977" s="27"/>
      <c r="AL977" s="27"/>
      <c r="AM977" s="24" t="str">
        <f>IF(AG977="","",IFERROR(VLOOKUP($AG977,Listas!$C$1:$D$1000,2,0),"No existe"))</f>
        <v/>
      </c>
      <c r="AN977" s="3">
        <f>IF(OR(AH977="",AI977=""),0,NETWORKDAYS.INTL(AH977,AI977,1,Listas!$A$2:$A$19)-1)</f>
        <v>0</v>
      </c>
      <c r="AO977" s="16" t="str">
        <f>IF(OR(AM977="",AM977="No existe"),"No",IF(AN977&gt;=VLOOKUP(AM977,Tabla!$C$5:$I$23,7,0),"Si","No"))</f>
        <v>No</v>
      </c>
      <c r="AP977" s="3">
        <f>IF(OR(AM977="",AM977="No existe"),0,IF(AN977=0,0,IF(AN977&gt;=VLOOKUP(AM977,Tabla!$C$5:$I$23,7,0),AN977-VLOOKUP(AM977,Tabla!$C$5:$I$23,7,0),0)+1))</f>
        <v>0</v>
      </c>
      <c r="AQ977" s="4">
        <f t="shared" si="136"/>
        <v>0</v>
      </c>
      <c r="AR977" s="4">
        <f t="shared" si="137"/>
        <v>0</v>
      </c>
      <c r="AS977" s="4">
        <f t="shared" si="138"/>
        <v>0</v>
      </c>
      <c r="AT977" s="4">
        <f t="shared" si="139"/>
        <v>0</v>
      </c>
      <c r="AU977" s="4">
        <f t="shared" si="140"/>
        <v>0</v>
      </c>
      <c r="AV977" s="4">
        <f t="shared" si="141"/>
        <v>0</v>
      </c>
      <c r="AW977" s="4"/>
      <c r="AX977" s="4"/>
      <c r="AY977" s="4">
        <f t="shared" si="142"/>
        <v>0</v>
      </c>
      <c r="AZ977" s="5">
        <v>37080</v>
      </c>
      <c r="BA977" s="6">
        <f t="shared" si="143"/>
        <v>0</v>
      </c>
      <c r="BB977" s="3">
        <f>IF(OR(AM977="",AM977="No existe"),0,IF(AP977&lt;=VLOOKUP(AM977,Tabla!$C$5:$I$23,2,0),1,2))</f>
        <v>0</v>
      </c>
    </row>
    <row r="978" spans="1:54" ht="15.75" hidden="1">
      <c r="A978" s="13">
        <f t="shared" si="144"/>
        <v>973</v>
      </c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6"/>
      <c r="AC978" s="26"/>
      <c r="AD978" s="26"/>
      <c r="AE978" s="25"/>
      <c r="AF978" s="25"/>
      <c r="AG978" s="25"/>
      <c r="AH978" s="26"/>
      <c r="AI978" s="26"/>
      <c r="AJ978" s="26"/>
      <c r="AK978" s="27"/>
      <c r="AL978" s="27"/>
      <c r="AM978" s="24" t="str">
        <f>IF(AG978="","",IFERROR(VLOOKUP($AG978,Listas!$C$1:$D$1000,2,0),"No existe"))</f>
        <v/>
      </c>
      <c r="AN978" s="3">
        <f>IF(OR(AH978="",AI978=""),0,NETWORKDAYS.INTL(AH978,AI978,1,Listas!$A$2:$A$19)-1)</f>
        <v>0</v>
      </c>
      <c r="AO978" s="16" t="str">
        <f>IF(OR(AM978="",AM978="No existe"),"No",IF(AN978&gt;=VLOOKUP(AM978,Tabla!$C$5:$I$23,7,0),"Si","No"))</f>
        <v>No</v>
      </c>
      <c r="AP978" s="3">
        <f>IF(OR(AM978="",AM978="No existe"),0,IF(AN978=0,0,IF(AN978&gt;=VLOOKUP(AM978,Tabla!$C$5:$I$23,7,0),AN978-VLOOKUP(AM978,Tabla!$C$5:$I$23,7,0),0)+1))</f>
        <v>0</v>
      </c>
      <c r="AQ978" s="4">
        <f t="shared" si="136"/>
        <v>0</v>
      </c>
      <c r="AR978" s="4">
        <f t="shared" si="137"/>
        <v>0</v>
      </c>
      <c r="AS978" s="4">
        <f t="shared" si="138"/>
        <v>0</v>
      </c>
      <c r="AT978" s="4">
        <f t="shared" si="139"/>
        <v>0</v>
      </c>
      <c r="AU978" s="4">
        <f t="shared" si="140"/>
        <v>0</v>
      </c>
      <c r="AV978" s="4">
        <f t="shared" si="141"/>
        <v>0</v>
      </c>
      <c r="AW978" s="4"/>
      <c r="AX978" s="4"/>
      <c r="AY978" s="4">
        <f t="shared" si="142"/>
        <v>0</v>
      </c>
      <c r="AZ978" s="5">
        <v>37080</v>
      </c>
      <c r="BA978" s="6">
        <f t="shared" si="143"/>
        <v>0</v>
      </c>
      <c r="BB978" s="3">
        <f>IF(OR(AM978="",AM978="No existe"),0,IF(AP978&lt;=VLOOKUP(AM978,Tabla!$C$5:$I$23,2,0),1,2))</f>
        <v>0</v>
      </c>
    </row>
    <row r="979" spans="1:54" ht="15.75" hidden="1">
      <c r="A979" s="13">
        <f t="shared" si="144"/>
        <v>974</v>
      </c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6"/>
      <c r="AC979" s="26"/>
      <c r="AD979" s="26"/>
      <c r="AE979" s="25"/>
      <c r="AF979" s="25"/>
      <c r="AG979" s="25"/>
      <c r="AH979" s="26"/>
      <c r="AI979" s="26"/>
      <c r="AJ979" s="26"/>
      <c r="AK979" s="27"/>
      <c r="AL979" s="27"/>
      <c r="AM979" s="24" t="str">
        <f>IF(AG979="","",IFERROR(VLOOKUP($AG979,Listas!$C$1:$D$1000,2,0),"No existe"))</f>
        <v/>
      </c>
      <c r="AN979" s="3">
        <f>IF(OR(AH979="",AI979=""),0,NETWORKDAYS.INTL(AH979,AI979,1,Listas!$A$2:$A$19)-1)</f>
        <v>0</v>
      </c>
      <c r="AO979" s="16" t="str">
        <f>IF(OR(AM979="",AM979="No existe"),"No",IF(AN979&gt;=VLOOKUP(AM979,Tabla!$C$5:$I$23,7,0),"Si","No"))</f>
        <v>No</v>
      </c>
      <c r="AP979" s="3">
        <f>IF(OR(AM979="",AM979="No existe"),0,IF(AN979=0,0,IF(AN979&gt;=VLOOKUP(AM979,Tabla!$C$5:$I$23,7,0),AN979-VLOOKUP(AM979,Tabla!$C$5:$I$23,7,0),0)+1))</f>
        <v>0</v>
      </c>
      <c r="AQ979" s="4">
        <f t="shared" si="136"/>
        <v>0</v>
      </c>
      <c r="AR979" s="4">
        <f t="shared" si="137"/>
        <v>0</v>
      </c>
      <c r="AS979" s="4">
        <f t="shared" si="138"/>
        <v>0</v>
      </c>
      <c r="AT979" s="4">
        <f t="shared" si="139"/>
        <v>0</v>
      </c>
      <c r="AU979" s="4">
        <f t="shared" si="140"/>
        <v>0</v>
      </c>
      <c r="AV979" s="4">
        <f t="shared" si="141"/>
        <v>0</v>
      </c>
      <c r="AW979" s="4"/>
      <c r="AX979" s="4"/>
      <c r="AY979" s="4">
        <f t="shared" si="142"/>
        <v>0</v>
      </c>
      <c r="AZ979" s="5">
        <v>37080</v>
      </c>
      <c r="BA979" s="6">
        <f t="shared" si="143"/>
        <v>0</v>
      </c>
      <c r="BB979" s="3">
        <f>IF(OR(AM979="",AM979="No existe"),0,IF(AP979&lt;=VLOOKUP(AM979,Tabla!$C$5:$I$23,2,0),1,2))</f>
        <v>0</v>
      </c>
    </row>
    <row r="980" spans="1:54" ht="15.75" hidden="1">
      <c r="A980" s="13">
        <f t="shared" si="144"/>
        <v>975</v>
      </c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6"/>
      <c r="AC980" s="26"/>
      <c r="AD980" s="26"/>
      <c r="AE980" s="25"/>
      <c r="AF980" s="25"/>
      <c r="AG980" s="25"/>
      <c r="AH980" s="26"/>
      <c r="AI980" s="26"/>
      <c r="AJ980" s="26"/>
      <c r="AK980" s="27"/>
      <c r="AL980" s="27"/>
      <c r="AM980" s="24" t="str">
        <f>IF(AG980="","",IFERROR(VLOOKUP($AG980,Listas!$C$1:$D$1000,2,0),"No existe"))</f>
        <v/>
      </c>
      <c r="AN980" s="3">
        <f>IF(OR(AH980="",AI980=""),0,NETWORKDAYS.INTL(AH980,AI980,1,Listas!$A$2:$A$19)-1)</f>
        <v>0</v>
      </c>
      <c r="AO980" s="16" t="str">
        <f>IF(OR(AM980="",AM980="No existe"),"No",IF(AN980&gt;=VLOOKUP(AM980,Tabla!$C$5:$I$23,7,0),"Si","No"))</f>
        <v>No</v>
      </c>
      <c r="AP980" s="3">
        <f>IF(OR(AM980="",AM980="No existe"),0,IF(AN980=0,0,IF(AN980&gt;=VLOOKUP(AM980,Tabla!$C$5:$I$23,7,0),AN980-VLOOKUP(AM980,Tabla!$C$5:$I$23,7,0),0)+1))</f>
        <v>0</v>
      </c>
      <c r="AQ980" s="4">
        <f t="shared" si="136"/>
        <v>0</v>
      </c>
      <c r="AR980" s="4">
        <f t="shared" si="137"/>
        <v>0</v>
      </c>
      <c r="AS980" s="4">
        <f t="shared" si="138"/>
        <v>0</v>
      </c>
      <c r="AT980" s="4">
        <f t="shared" si="139"/>
        <v>0</v>
      </c>
      <c r="AU980" s="4">
        <f t="shared" si="140"/>
        <v>0</v>
      </c>
      <c r="AV980" s="4">
        <f t="shared" si="141"/>
        <v>0</v>
      </c>
      <c r="AW980" s="4"/>
      <c r="AX980" s="4"/>
      <c r="AY980" s="4">
        <f t="shared" si="142"/>
        <v>0</v>
      </c>
      <c r="AZ980" s="5">
        <v>37080</v>
      </c>
      <c r="BA980" s="6">
        <f t="shared" si="143"/>
        <v>0</v>
      </c>
      <c r="BB980" s="3">
        <f>IF(OR(AM980="",AM980="No existe"),0,IF(AP980&lt;=VLOOKUP(AM980,Tabla!$C$5:$I$23,2,0),1,2))</f>
        <v>0</v>
      </c>
    </row>
    <row r="981" spans="1:54" ht="15.75" hidden="1">
      <c r="A981" s="13">
        <f t="shared" si="144"/>
        <v>976</v>
      </c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6"/>
      <c r="AC981" s="26"/>
      <c r="AD981" s="26"/>
      <c r="AE981" s="25"/>
      <c r="AF981" s="25"/>
      <c r="AG981" s="25"/>
      <c r="AH981" s="26"/>
      <c r="AI981" s="26"/>
      <c r="AJ981" s="26"/>
      <c r="AK981" s="27"/>
      <c r="AL981" s="27"/>
      <c r="AM981" s="24" t="str">
        <f>IF(AG981="","",IFERROR(VLOOKUP($AG981,Listas!$C$1:$D$1000,2,0),"No existe"))</f>
        <v/>
      </c>
      <c r="AN981" s="3">
        <f>IF(OR(AH981="",AI981=""),0,NETWORKDAYS.INTL(AH981,AI981,1,Listas!$A$2:$A$19)-1)</f>
        <v>0</v>
      </c>
      <c r="AO981" s="16" t="str">
        <f>IF(OR(AM981="",AM981="No existe"),"No",IF(AN981&gt;=VLOOKUP(AM981,Tabla!$C$5:$I$23,7,0),"Si","No"))</f>
        <v>No</v>
      </c>
      <c r="AP981" s="3">
        <f>IF(OR(AM981="",AM981="No existe"),0,IF(AN981=0,0,IF(AN981&gt;=VLOOKUP(AM981,Tabla!$C$5:$I$23,7,0),AN981-VLOOKUP(AM981,Tabla!$C$5:$I$23,7,0),0)+1))</f>
        <v>0</v>
      </c>
      <c r="AQ981" s="4">
        <f t="shared" si="136"/>
        <v>0</v>
      </c>
      <c r="AR981" s="4">
        <f t="shared" si="137"/>
        <v>0</v>
      </c>
      <c r="AS981" s="4">
        <f t="shared" si="138"/>
        <v>0</v>
      </c>
      <c r="AT981" s="4">
        <f t="shared" si="139"/>
        <v>0</v>
      </c>
      <c r="AU981" s="4">
        <f t="shared" si="140"/>
        <v>0</v>
      </c>
      <c r="AV981" s="4">
        <f t="shared" si="141"/>
        <v>0</v>
      </c>
      <c r="AW981" s="4"/>
      <c r="AX981" s="4"/>
      <c r="AY981" s="4">
        <f t="shared" si="142"/>
        <v>0</v>
      </c>
      <c r="AZ981" s="5">
        <v>37080</v>
      </c>
      <c r="BA981" s="6">
        <f t="shared" si="143"/>
        <v>0</v>
      </c>
      <c r="BB981" s="3">
        <f>IF(OR(AM981="",AM981="No existe"),0,IF(AP981&lt;=VLOOKUP(AM981,Tabla!$C$5:$I$23,2,0),1,2))</f>
        <v>0</v>
      </c>
    </row>
    <row r="982" spans="1:54" ht="15.75" hidden="1">
      <c r="A982" s="13">
        <f t="shared" si="144"/>
        <v>977</v>
      </c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6"/>
      <c r="AC982" s="26"/>
      <c r="AD982" s="26"/>
      <c r="AE982" s="25"/>
      <c r="AF982" s="25"/>
      <c r="AG982" s="25"/>
      <c r="AH982" s="26"/>
      <c r="AI982" s="26"/>
      <c r="AJ982" s="26"/>
      <c r="AK982" s="27"/>
      <c r="AL982" s="27"/>
      <c r="AM982" s="24" t="str">
        <f>IF(AG982="","",IFERROR(VLOOKUP($AG982,Listas!$C$1:$D$1000,2,0),"No existe"))</f>
        <v/>
      </c>
      <c r="AN982" s="3">
        <f>IF(OR(AH982="",AI982=""),0,NETWORKDAYS.INTL(AH982,AI982,1,Listas!$A$2:$A$19)-1)</f>
        <v>0</v>
      </c>
      <c r="AO982" s="16" t="str">
        <f>IF(OR(AM982="",AM982="No existe"),"No",IF(AN982&gt;=VLOOKUP(AM982,Tabla!$C$5:$I$23,7,0),"Si","No"))</f>
        <v>No</v>
      </c>
      <c r="AP982" s="3">
        <f>IF(OR(AM982="",AM982="No existe"),0,IF(AN982=0,0,IF(AN982&gt;=VLOOKUP(AM982,Tabla!$C$5:$I$23,7,0),AN982-VLOOKUP(AM982,Tabla!$C$5:$I$23,7,0),0)+1))</f>
        <v>0</v>
      </c>
      <c r="AQ982" s="4">
        <f t="shared" si="136"/>
        <v>0</v>
      </c>
      <c r="AR982" s="4">
        <f t="shared" si="137"/>
        <v>0</v>
      </c>
      <c r="AS982" s="4">
        <f t="shared" si="138"/>
        <v>0</v>
      </c>
      <c r="AT982" s="4">
        <f t="shared" si="139"/>
        <v>0</v>
      </c>
      <c r="AU982" s="4">
        <f t="shared" si="140"/>
        <v>0</v>
      </c>
      <c r="AV982" s="4">
        <f t="shared" si="141"/>
        <v>0</v>
      </c>
      <c r="AW982" s="4"/>
      <c r="AX982" s="4"/>
      <c r="AY982" s="4">
        <f t="shared" si="142"/>
        <v>0</v>
      </c>
      <c r="AZ982" s="5">
        <v>37080</v>
      </c>
      <c r="BA982" s="6">
        <f t="shared" si="143"/>
        <v>0</v>
      </c>
      <c r="BB982" s="3">
        <f>IF(OR(AM982="",AM982="No existe"),0,IF(AP982&lt;=VLOOKUP(AM982,Tabla!$C$5:$I$23,2,0),1,2))</f>
        <v>0</v>
      </c>
    </row>
    <row r="983" spans="1:54" ht="15.75" hidden="1">
      <c r="A983" s="13">
        <f t="shared" si="144"/>
        <v>978</v>
      </c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6"/>
      <c r="AC983" s="26"/>
      <c r="AD983" s="26"/>
      <c r="AE983" s="25"/>
      <c r="AF983" s="25"/>
      <c r="AG983" s="25"/>
      <c r="AH983" s="26"/>
      <c r="AI983" s="26"/>
      <c r="AJ983" s="26"/>
      <c r="AK983" s="27"/>
      <c r="AL983" s="27"/>
      <c r="AM983" s="24" t="str">
        <f>IF(AG983="","",IFERROR(VLOOKUP($AG983,Listas!$C$1:$D$1000,2,0),"No existe"))</f>
        <v/>
      </c>
      <c r="AN983" s="3">
        <f>IF(OR(AH983="",AI983=""),0,NETWORKDAYS.INTL(AH983,AI983,1,Listas!$A$2:$A$19)-1)</f>
        <v>0</v>
      </c>
      <c r="AO983" s="16" t="str">
        <f>IF(OR(AM983="",AM983="No existe"),"No",IF(AN983&gt;=VLOOKUP(AM983,Tabla!$C$5:$I$23,7,0),"Si","No"))</f>
        <v>No</v>
      </c>
      <c r="AP983" s="3">
        <f>IF(OR(AM983="",AM983="No existe"),0,IF(AN983=0,0,IF(AN983&gt;=VLOOKUP(AM983,Tabla!$C$5:$I$23,7,0),AN983-VLOOKUP(AM983,Tabla!$C$5:$I$23,7,0),0)+1))</f>
        <v>0</v>
      </c>
      <c r="AQ983" s="4">
        <f t="shared" si="136"/>
        <v>0</v>
      </c>
      <c r="AR983" s="4">
        <f t="shared" si="137"/>
        <v>0</v>
      </c>
      <c r="AS983" s="4">
        <f t="shared" si="138"/>
        <v>0</v>
      </c>
      <c r="AT983" s="4">
        <f t="shared" si="139"/>
        <v>0</v>
      </c>
      <c r="AU983" s="4">
        <f t="shared" si="140"/>
        <v>0</v>
      </c>
      <c r="AV983" s="4">
        <f t="shared" si="141"/>
        <v>0</v>
      </c>
      <c r="AW983" s="4"/>
      <c r="AX983" s="4"/>
      <c r="AY983" s="4">
        <f t="shared" si="142"/>
        <v>0</v>
      </c>
      <c r="AZ983" s="5">
        <v>37080</v>
      </c>
      <c r="BA983" s="6">
        <f t="shared" si="143"/>
        <v>0</v>
      </c>
      <c r="BB983" s="3">
        <f>IF(OR(AM983="",AM983="No existe"),0,IF(AP983&lt;=VLOOKUP(AM983,Tabla!$C$5:$I$23,2,0),1,2))</f>
        <v>0</v>
      </c>
    </row>
    <row r="984" spans="1:54" ht="15.75" hidden="1">
      <c r="A984" s="13">
        <f t="shared" si="144"/>
        <v>979</v>
      </c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6"/>
      <c r="AC984" s="26"/>
      <c r="AD984" s="26"/>
      <c r="AE984" s="25"/>
      <c r="AF984" s="25"/>
      <c r="AG984" s="25"/>
      <c r="AH984" s="26"/>
      <c r="AI984" s="26"/>
      <c r="AJ984" s="26"/>
      <c r="AK984" s="27"/>
      <c r="AL984" s="27"/>
      <c r="AM984" s="24" t="str">
        <f>IF(AG984="","",IFERROR(VLOOKUP($AG984,Listas!$C$1:$D$1000,2,0),"No existe"))</f>
        <v/>
      </c>
      <c r="AN984" s="3">
        <f>IF(OR(AH984="",AI984=""),0,NETWORKDAYS.INTL(AH984,AI984,1,Listas!$A$2:$A$19)-1)</f>
        <v>0</v>
      </c>
      <c r="AO984" s="16" t="str">
        <f>IF(OR(AM984="",AM984="No existe"),"No",IF(AN984&gt;=VLOOKUP(AM984,Tabla!$C$5:$I$23,7,0),"Si","No"))</f>
        <v>No</v>
      </c>
      <c r="AP984" s="3">
        <f>IF(OR(AM984="",AM984="No existe"),0,IF(AN984=0,0,IF(AN984&gt;=VLOOKUP(AM984,Tabla!$C$5:$I$23,7,0),AN984-VLOOKUP(AM984,Tabla!$C$5:$I$23,7,0),0)+1))</f>
        <v>0</v>
      </c>
      <c r="AQ984" s="4">
        <f t="shared" si="136"/>
        <v>0</v>
      </c>
      <c r="AR984" s="4">
        <f t="shared" si="137"/>
        <v>0</v>
      </c>
      <c r="AS984" s="4">
        <f t="shared" si="138"/>
        <v>0</v>
      </c>
      <c r="AT984" s="4">
        <f t="shared" si="139"/>
        <v>0</v>
      </c>
      <c r="AU984" s="4">
        <f t="shared" si="140"/>
        <v>0</v>
      </c>
      <c r="AV984" s="4">
        <f t="shared" si="141"/>
        <v>0</v>
      </c>
      <c r="AW984" s="4"/>
      <c r="AX984" s="4"/>
      <c r="AY984" s="4">
        <f t="shared" si="142"/>
        <v>0</v>
      </c>
      <c r="AZ984" s="5">
        <v>37080</v>
      </c>
      <c r="BA984" s="6">
        <f t="shared" si="143"/>
        <v>0</v>
      </c>
      <c r="BB984" s="3">
        <f>IF(OR(AM984="",AM984="No existe"),0,IF(AP984&lt;=VLOOKUP(AM984,Tabla!$C$5:$I$23,2,0),1,2))</f>
        <v>0</v>
      </c>
    </row>
    <row r="985" spans="1:54" ht="15.75" hidden="1">
      <c r="A985" s="13">
        <f t="shared" si="144"/>
        <v>980</v>
      </c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6"/>
      <c r="AC985" s="26"/>
      <c r="AD985" s="26"/>
      <c r="AE985" s="25"/>
      <c r="AF985" s="25"/>
      <c r="AG985" s="25"/>
      <c r="AH985" s="26"/>
      <c r="AI985" s="26"/>
      <c r="AJ985" s="26"/>
      <c r="AK985" s="27"/>
      <c r="AL985" s="27"/>
      <c r="AM985" s="24" t="str">
        <f>IF(AG985="","",IFERROR(VLOOKUP($AG985,Listas!$C$1:$D$1000,2,0),"No existe"))</f>
        <v/>
      </c>
      <c r="AN985" s="3">
        <f>IF(OR(AH985="",AI985=""),0,NETWORKDAYS.INTL(AH985,AI985,1,Listas!$A$2:$A$19)-1)</f>
        <v>0</v>
      </c>
      <c r="AO985" s="16" t="str">
        <f>IF(OR(AM985="",AM985="No existe"),"No",IF(AN985&gt;=VLOOKUP(AM985,Tabla!$C$5:$I$23,7,0),"Si","No"))</f>
        <v>No</v>
      </c>
      <c r="AP985" s="3">
        <f>IF(OR(AM985="",AM985="No existe"),0,IF(AN985=0,0,IF(AN985&gt;=VLOOKUP(AM985,Tabla!$C$5:$I$23,7,0),AN985-VLOOKUP(AM985,Tabla!$C$5:$I$23,7,0),0)+1))</f>
        <v>0</v>
      </c>
      <c r="AQ985" s="4">
        <f t="shared" si="136"/>
        <v>0</v>
      </c>
      <c r="AR985" s="4">
        <f t="shared" si="137"/>
        <v>0</v>
      </c>
      <c r="AS985" s="4">
        <f t="shared" si="138"/>
        <v>0</v>
      </c>
      <c r="AT985" s="4">
        <f t="shared" si="139"/>
        <v>0</v>
      </c>
      <c r="AU985" s="4">
        <f t="shared" si="140"/>
        <v>0</v>
      </c>
      <c r="AV985" s="4">
        <f t="shared" si="141"/>
        <v>0</v>
      </c>
      <c r="AW985" s="4"/>
      <c r="AX985" s="4"/>
      <c r="AY985" s="4">
        <f t="shared" si="142"/>
        <v>0</v>
      </c>
      <c r="AZ985" s="5">
        <v>37080</v>
      </c>
      <c r="BA985" s="6">
        <f t="shared" si="143"/>
        <v>0</v>
      </c>
      <c r="BB985" s="3">
        <f>IF(OR(AM985="",AM985="No existe"),0,IF(AP985&lt;=VLOOKUP(AM985,Tabla!$C$5:$I$23,2,0),1,2))</f>
        <v>0</v>
      </c>
    </row>
    <row r="986" spans="1:54" ht="15.75" hidden="1">
      <c r="A986" s="13">
        <f t="shared" si="144"/>
        <v>981</v>
      </c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6"/>
      <c r="AC986" s="26"/>
      <c r="AD986" s="26"/>
      <c r="AE986" s="25"/>
      <c r="AF986" s="25"/>
      <c r="AG986" s="25"/>
      <c r="AH986" s="26"/>
      <c r="AI986" s="26"/>
      <c r="AJ986" s="26"/>
      <c r="AK986" s="27"/>
      <c r="AL986" s="27"/>
      <c r="AM986" s="24" t="str">
        <f>IF(AG986="","",IFERROR(VLOOKUP($AG986,Listas!$C$1:$D$1000,2,0),"No existe"))</f>
        <v/>
      </c>
      <c r="AN986" s="3">
        <f>IF(OR(AH986="",AI986=""),0,NETWORKDAYS.INTL(AH986,AI986,1,Listas!$A$2:$A$19)-1)</f>
        <v>0</v>
      </c>
      <c r="AO986" s="16" t="str">
        <f>IF(OR(AM986="",AM986="No existe"),"No",IF(AN986&gt;=VLOOKUP(AM986,Tabla!$C$5:$I$23,7,0),"Si","No"))</f>
        <v>No</v>
      </c>
      <c r="AP986" s="3">
        <f>IF(OR(AM986="",AM986="No existe"),0,IF(AN986=0,0,IF(AN986&gt;=VLOOKUP(AM986,Tabla!$C$5:$I$23,7,0),AN986-VLOOKUP(AM986,Tabla!$C$5:$I$23,7,0),0)+1))</f>
        <v>0</v>
      </c>
      <c r="AQ986" s="4">
        <f t="shared" si="136"/>
        <v>0</v>
      </c>
      <c r="AR986" s="4">
        <f t="shared" si="137"/>
        <v>0</v>
      </c>
      <c r="AS986" s="4">
        <f t="shared" si="138"/>
        <v>0</v>
      </c>
      <c r="AT986" s="4">
        <f t="shared" si="139"/>
        <v>0</v>
      </c>
      <c r="AU986" s="4">
        <f t="shared" si="140"/>
        <v>0</v>
      </c>
      <c r="AV986" s="4">
        <f t="shared" si="141"/>
        <v>0</v>
      </c>
      <c r="AW986" s="4"/>
      <c r="AX986" s="4"/>
      <c r="AY986" s="4">
        <f t="shared" si="142"/>
        <v>0</v>
      </c>
      <c r="AZ986" s="5">
        <v>37080</v>
      </c>
      <c r="BA986" s="6">
        <f t="shared" si="143"/>
        <v>0</v>
      </c>
      <c r="BB986" s="3">
        <f>IF(OR(AM986="",AM986="No existe"),0,IF(AP986&lt;=VLOOKUP(AM986,Tabla!$C$5:$I$23,2,0),1,2))</f>
        <v>0</v>
      </c>
    </row>
    <row r="987" spans="1:54" ht="15.75" hidden="1">
      <c r="A987" s="13">
        <f t="shared" si="144"/>
        <v>982</v>
      </c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6"/>
      <c r="AC987" s="26"/>
      <c r="AD987" s="26"/>
      <c r="AE987" s="25"/>
      <c r="AF987" s="25"/>
      <c r="AG987" s="25"/>
      <c r="AH987" s="26"/>
      <c r="AI987" s="26"/>
      <c r="AJ987" s="26"/>
      <c r="AK987" s="27"/>
      <c r="AL987" s="27"/>
      <c r="AM987" s="24" t="str">
        <f>IF(AG987="","",IFERROR(VLOOKUP($AG987,Listas!$C$1:$D$1000,2,0),"No existe"))</f>
        <v/>
      </c>
      <c r="AN987" s="3">
        <f>IF(OR(AH987="",AI987=""),0,NETWORKDAYS.INTL(AH987,AI987,1,Listas!$A$2:$A$19)-1)</f>
        <v>0</v>
      </c>
      <c r="AO987" s="16" t="str">
        <f>IF(OR(AM987="",AM987="No existe"),"No",IF(AN987&gt;=VLOOKUP(AM987,Tabla!$C$5:$I$23,7,0),"Si","No"))</f>
        <v>No</v>
      </c>
      <c r="AP987" s="3">
        <f>IF(OR(AM987="",AM987="No existe"),0,IF(AN987=0,0,IF(AN987&gt;=VLOOKUP(AM987,Tabla!$C$5:$I$23,7,0),AN987-VLOOKUP(AM987,Tabla!$C$5:$I$23,7,0),0)+1))</f>
        <v>0</v>
      </c>
      <c r="AQ987" s="4">
        <f t="shared" si="136"/>
        <v>0</v>
      </c>
      <c r="AR987" s="4">
        <f t="shared" si="137"/>
        <v>0</v>
      </c>
      <c r="AS987" s="4">
        <f t="shared" si="138"/>
        <v>0</v>
      </c>
      <c r="AT987" s="4">
        <f t="shared" si="139"/>
        <v>0</v>
      </c>
      <c r="AU987" s="4">
        <f t="shared" si="140"/>
        <v>0</v>
      </c>
      <c r="AV987" s="4">
        <f t="shared" si="141"/>
        <v>0</v>
      </c>
      <c r="AW987" s="4"/>
      <c r="AX987" s="4"/>
      <c r="AY987" s="4">
        <f t="shared" si="142"/>
        <v>0</v>
      </c>
      <c r="AZ987" s="5">
        <v>37080</v>
      </c>
      <c r="BA987" s="6">
        <f t="shared" si="143"/>
        <v>0</v>
      </c>
      <c r="BB987" s="3">
        <f>IF(OR(AM987="",AM987="No existe"),0,IF(AP987&lt;=VLOOKUP(AM987,Tabla!$C$5:$I$23,2,0),1,2))</f>
        <v>0</v>
      </c>
    </row>
    <row r="988" spans="1:54" ht="15.75" hidden="1">
      <c r="A988" s="13">
        <f t="shared" si="144"/>
        <v>983</v>
      </c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6"/>
      <c r="AC988" s="26"/>
      <c r="AD988" s="26"/>
      <c r="AE988" s="25"/>
      <c r="AF988" s="25"/>
      <c r="AG988" s="25"/>
      <c r="AH988" s="26"/>
      <c r="AI988" s="26"/>
      <c r="AJ988" s="26"/>
      <c r="AK988" s="27"/>
      <c r="AL988" s="27"/>
      <c r="AM988" s="24" t="str">
        <f>IF(AG988="","",IFERROR(VLOOKUP($AG988,Listas!$C$1:$D$1000,2,0),"No existe"))</f>
        <v/>
      </c>
      <c r="AN988" s="3">
        <f>IF(OR(AH988="",AI988=""),0,NETWORKDAYS.INTL(AH988,AI988,1,Listas!$A$2:$A$19)-1)</f>
        <v>0</v>
      </c>
      <c r="AO988" s="16" t="str">
        <f>IF(OR(AM988="",AM988="No existe"),"No",IF(AN988&gt;=VLOOKUP(AM988,Tabla!$C$5:$I$23,7,0),"Si","No"))</f>
        <v>No</v>
      </c>
      <c r="AP988" s="3">
        <f>IF(OR(AM988="",AM988="No existe"),0,IF(AN988=0,0,IF(AN988&gt;=VLOOKUP(AM988,Tabla!$C$5:$I$23,7,0),AN988-VLOOKUP(AM988,Tabla!$C$5:$I$23,7,0),0)+1))</f>
        <v>0</v>
      </c>
      <c r="AQ988" s="4">
        <f t="shared" si="136"/>
        <v>0</v>
      </c>
      <c r="AR988" s="4">
        <f t="shared" si="137"/>
        <v>0</v>
      </c>
      <c r="AS988" s="4">
        <f t="shared" si="138"/>
        <v>0</v>
      </c>
      <c r="AT988" s="4">
        <f t="shared" si="139"/>
        <v>0</v>
      </c>
      <c r="AU988" s="4">
        <f t="shared" si="140"/>
        <v>0</v>
      </c>
      <c r="AV988" s="4">
        <f t="shared" si="141"/>
        <v>0</v>
      </c>
      <c r="AW988" s="4"/>
      <c r="AX988" s="4"/>
      <c r="AY988" s="4">
        <f t="shared" si="142"/>
        <v>0</v>
      </c>
      <c r="AZ988" s="5">
        <v>37080</v>
      </c>
      <c r="BA988" s="6">
        <f t="shared" si="143"/>
        <v>0</v>
      </c>
      <c r="BB988" s="3">
        <f>IF(OR(AM988="",AM988="No existe"),0,IF(AP988&lt;=VLOOKUP(AM988,Tabla!$C$5:$I$23,2,0),1,2))</f>
        <v>0</v>
      </c>
    </row>
    <row r="989" spans="1:54" ht="15.75" hidden="1">
      <c r="A989" s="13">
        <f t="shared" si="144"/>
        <v>984</v>
      </c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6"/>
      <c r="AC989" s="26"/>
      <c r="AD989" s="26"/>
      <c r="AE989" s="25"/>
      <c r="AF989" s="25"/>
      <c r="AG989" s="25"/>
      <c r="AH989" s="26"/>
      <c r="AI989" s="26"/>
      <c r="AJ989" s="26"/>
      <c r="AK989" s="27"/>
      <c r="AL989" s="27"/>
      <c r="AM989" s="24" t="str">
        <f>IF(AG989="","",IFERROR(VLOOKUP($AG989,Listas!$C$1:$D$1000,2,0),"No existe"))</f>
        <v/>
      </c>
      <c r="AN989" s="3">
        <f>IF(OR(AH989="",AI989=""),0,NETWORKDAYS.INTL(AH989,AI989,1,Listas!$A$2:$A$19)-1)</f>
        <v>0</v>
      </c>
      <c r="AO989" s="16" t="str">
        <f>IF(OR(AM989="",AM989="No existe"),"No",IF(AN989&gt;=VLOOKUP(AM989,Tabla!$C$5:$I$23,7,0),"Si","No"))</f>
        <v>No</v>
      </c>
      <c r="AP989" s="3">
        <f>IF(OR(AM989="",AM989="No existe"),0,IF(AN989=0,0,IF(AN989&gt;=VLOOKUP(AM989,Tabla!$C$5:$I$23,7,0),AN989-VLOOKUP(AM989,Tabla!$C$5:$I$23,7,0),0)+1))</f>
        <v>0</v>
      </c>
      <c r="AQ989" s="4">
        <f t="shared" si="136"/>
        <v>0</v>
      </c>
      <c r="AR989" s="4">
        <f t="shared" si="137"/>
        <v>0</v>
      </c>
      <c r="AS989" s="4">
        <f t="shared" si="138"/>
        <v>0</v>
      </c>
      <c r="AT989" s="4">
        <f t="shared" si="139"/>
        <v>0</v>
      </c>
      <c r="AU989" s="4">
        <f t="shared" si="140"/>
        <v>0</v>
      </c>
      <c r="AV989" s="4">
        <f t="shared" si="141"/>
        <v>0</v>
      </c>
      <c r="AW989" s="4"/>
      <c r="AX989" s="4"/>
      <c r="AY989" s="4">
        <f t="shared" si="142"/>
        <v>0</v>
      </c>
      <c r="AZ989" s="5">
        <v>37080</v>
      </c>
      <c r="BA989" s="6">
        <f t="shared" si="143"/>
        <v>0</v>
      </c>
      <c r="BB989" s="3">
        <f>IF(OR(AM989="",AM989="No existe"),0,IF(AP989&lt;=VLOOKUP(AM989,Tabla!$C$5:$I$23,2,0),1,2))</f>
        <v>0</v>
      </c>
    </row>
    <row r="990" spans="1:54" ht="15.75" hidden="1">
      <c r="A990" s="13">
        <f t="shared" si="144"/>
        <v>985</v>
      </c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6"/>
      <c r="AC990" s="26"/>
      <c r="AD990" s="26"/>
      <c r="AE990" s="25"/>
      <c r="AF990" s="25"/>
      <c r="AG990" s="25"/>
      <c r="AH990" s="26"/>
      <c r="AI990" s="26"/>
      <c r="AJ990" s="26"/>
      <c r="AK990" s="27"/>
      <c r="AL990" s="27"/>
      <c r="AM990" s="24" t="str">
        <f>IF(AG990="","",IFERROR(VLOOKUP($AG990,Listas!$C$1:$D$1000,2,0),"No existe"))</f>
        <v/>
      </c>
      <c r="AN990" s="3">
        <f>IF(OR(AH990="",AI990=""),0,NETWORKDAYS.INTL(AH990,AI990,1,Listas!$A$2:$A$19)-1)</f>
        <v>0</v>
      </c>
      <c r="AO990" s="16" t="str">
        <f>IF(OR(AM990="",AM990="No existe"),"No",IF(AN990&gt;=VLOOKUP(AM990,Tabla!$C$5:$I$23,7,0),"Si","No"))</f>
        <v>No</v>
      </c>
      <c r="AP990" s="3">
        <f>IF(OR(AM990="",AM990="No existe"),0,IF(AN990=0,0,IF(AN990&gt;=VLOOKUP(AM990,Tabla!$C$5:$I$23,7,0),AN990-VLOOKUP(AM990,Tabla!$C$5:$I$23,7,0),0)+1))</f>
        <v>0</v>
      </c>
      <c r="AQ990" s="4">
        <f t="shared" si="136"/>
        <v>0</v>
      </c>
      <c r="AR990" s="4">
        <f t="shared" si="137"/>
        <v>0</v>
      </c>
      <c r="AS990" s="4">
        <f t="shared" si="138"/>
        <v>0</v>
      </c>
      <c r="AT990" s="4">
        <f t="shared" si="139"/>
        <v>0</v>
      </c>
      <c r="AU990" s="4">
        <f t="shared" si="140"/>
        <v>0</v>
      </c>
      <c r="AV990" s="4">
        <f t="shared" si="141"/>
        <v>0</v>
      </c>
      <c r="AW990" s="4"/>
      <c r="AX990" s="4"/>
      <c r="AY990" s="4">
        <f t="shared" si="142"/>
        <v>0</v>
      </c>
      <c r="AZ990" s="5">
        <v>37080</v>
      </c>
      <c r="BA990" s="6">
        <f t="shared" si="143"/>
        <v>0</v>
      </c>
      <c r="BB990" s="3">
        <f>IF(OR(AM990="",AM990="No existe"),0,IF(AP990&lt;=VLOOKUP(AM990,Tabla!$C$5:$I$23,2,0),1,2))</f>
        <v>0</v>
      </c>
    </row>
    <row r="991" spans="1:54" ht="15.75" hidden="1">
      <c r="A991" s="13">
        <f t="shared" si="144"/>
        <v>986</v>
      </c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6"/>
      <c r="AC991" s="26"/>
      <c r="AD991" s="26"/>
      <c r="AE991" s="25"/>
      <c r="AF991" s="25"/>
      <c r="AG991" s="25"/>
      <c r="AH991" s="26"/>
      <c r="AI991" s="26"/>
      <c r="AJ991" s="26"/>
      <c r="AK991" s="27"/>
      <c r="AL991" s="27"/>
      <c r="AM991" s="24" t="str">
        <f>IF(AG991="","",IFERROR(VLOOKUP($AG991,Listas!$C$1:$D$1000,2,0),"No existe"))</f>
        <v/>
      </c>
      <c r="AN991" s="3">
        <f>IF(OR(AH991="",AI991=""),0,NETWORKDAYS.INTL(AH991,AI991,1,Listas!$A$2:$A$19)-1)</f>
        <v>0</v>
      </c>
      <c r="AO991" s="16" t="str">
        <f>IF(OR(AM991="",AM991="No existe"),"No",IF(AN991&gt;=VLOOKUP(AM991,Tabla!$C$5:$I$23,7,0),"Si","No"))</f>
        <v>No</v>
      </c>
      <c r="AP991" s="3">
        <f>IF(OR(AM991="",AM991="No existe"),0,IF(AN991=0,0,IF(AN991&gt;=VLOOKUP(AM991,Tabla!$C$5:$I$23,7,0),AN991-VLOOKUP(AM991,Tabla!$C$5:$I$23,7,0),0)+1))</f>
        <v>0</v>
      </c>
      <c r="AQ991" s="4">
        <f t="shared" si="136"/>
        <v>0</v>
      </c>
      <c r="AR991" s="4">
        <f t="shared" si="137"/>
        <v>0</v>
      </c>
      <c r="AS991" s="4">
        <f t="shared" si="138"/>
        <v>0</v>
      </c>
      <c r="AT991" s="4">
        <f t="shared" si="139"/>
        <v>0</v>
      </c>
      <c r="AU991" s="4">
        <f t="shared" si="140"/>
        <v>0</v>
      </c>
      <c r="AV991" s="4">
        <f t="shared" si="141"/>
        <v>0</v>
      </c>
      <c r="AW991" s="4"/>
      <c r="AX991" s="4"/>
      <c r="AY991" s="4">
        <f t="shared" si="142"/>
        <v>0</v>
      </c>
      <c r="AZ991" s="5">
        <v>37080</v>
      </c>
      <c r="BA991" s="6">
        <f t="shared" si="143"/>
        <v>0</v>
      </c>
      <c r="BB991" s="3">
        <f>IF(OR(AM991="",AM991="No existe"),0,IF(AP991&lt;=VLOOKUP(AM991,Tabla!$C$5:$I$23,2,0),1,2))</f>
        <v>0</v>
      </c>
    </row>
    <row r="992" spans="1:54" ht="15.75" hidden="1">
      <c r="A992" s="13">
        <f t="shared" si="144"/>
        <v>987</v>
      </c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6"/>
      <c r="AC992" s="26"/>
      <c r="AD992" s="26"/>
      <c r="AE992" s="25"/>
      <c r="AF992" s="25"/>
      <c r="AG992" s="25"/>
      <c r="AH992" s="26"/>
      <c r="AI992" s="26"/>
      <c r="AJ992" s="26"/>
      <c r="AK992" s="27"/>
      <c r="AL992" s="27"/>
      <c r="AM992" s="24" t="str">
        <f>IF(AG992="","",IFERROR(VLOOKUP($AG992,Listas!$C$1:$D$1000,2,0),"No existe"))</f>
        <v/>
      </c>
      <c r="AN992" s="3">
        <f>IF(OR(AH992="",AI992=""),0,NETWORKDAYS.INTL(AH992,AI992,1,Listas!$A$2:$A$19)-1)</f>
        <v>0</v>
      </c>
      <c r="AO992" s="16" t="str">
        <f>IF(OR(AM992="",AM992="No existe"),"No",IF(AN992&gt;=VLOOKUP(AM992,Tabla!$C$5:$I$23,7,0),"Si","No"))</f>
        <v>No</v>
      </c>
      <c r="AP992" s="3">
        <f>IF(OR(AM992="",AM992="No existe"),0,IF(AN992=0,0,IF(AN992&gt;=VLOOKUP(AM992,Tabla!$C$5:$I$23,7,0),AN992-VLOOKUP(AM992,Tabla!$C$5:$I$23,7,0),0)+1))</f>
        <v>0</v>
      </c>
      <c r="AQ992" s="4">
        <f t="shared" si="136"/>
        <v>0</v>
      </c>
      <c r="AR992" s="4">
        <f t="shared" si="137"/>
        <v>0</v>
      </c>
      <c r="AS992" s="4">
        <f t="shared" si="138"/>
        <v>0</v>
      </c>
      <c r="AT992" s="4">
        <f t="shared" si="139"/>
        <v>0</v>
      </c>
      <c r="AU992" s="4">
        <f t="shared" si="140"/>
        <v>0</v>
      </c>
      <c r="AV992" s="4">
        <f t="shared" si="141"/>
        <v>0</v>
      </c>
      <c r="AW992" s="4"/>
      <c r="AX992" s="4"/>
      <c r="AY992" s="4">
        <f t="shared" si="142"/>
        <v>0</v>
      </c>
      <c r="AZ992" s="5">
        <v>37080</v>
      </c>
      <c r="BA992" s="6">
        <f t="shared" si="143"/>
        <v>0</v>
      </c>
      <c r="BB992" s="3">
        <f>IF(OR(AM992="",AM992="No existe"),0,IF(AP992&lt;=VLOOKUP(AM992,Tabla!$C$5:$I$23,2,0),1,2))</f>
        <v>0</v>
      </c>
    </row>
    <row r="993" spans="1:54" ht="15.75" hidden="1">
      <c r="A993" s="13">
        <f t="shared" si="144"/>
        <v>988</v>
      </c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6"/>
      <c r="AC993" s="26"/>
      <c r="AD993" s="26"/>
      <c r="AE993" s="25"/>
      <c r="AF993" s="25"/>
      <c r="AG993" s="25"/>
      <c r="AH993" s="26"/>
      <c r="AI993" s="26"/>
      <c r="AJ993" s="26"/>
      <c r="AK993" s="27"/>
      <c r="AL993" s="27"/>
      <c r="AM993" s="24" t="str">
        <f>IF(AG993="","",IFERROR(VLOOKUP($AG993,Listas!$C$1:$D$1000,2,0),"No existe"))</f>
        <v/>
      </c>
      <c r="AN993" s="3">
        <f>IF(OR(AH993="",AI993=""),0,NETWORKDAYS.INTL(AH993,AI993,1,Listas!$A$2:$A$19)-1)</f>
        <v>0</v>
      </c>
      <c r="AO993" s="16" t="str">
        <f>IF(OR(AM993="",AM993="No existe"),"No",IF(AN993&gt;=VLOOKUP(AM993,Tabla!$C$5:$I$23,7,0),"Si","No"))</f>
        <v>No</v>
      </c>
      <c r="AP993" s="3">
        <f>IF(OR(AM993="",AM993="No existe"),0,IF(AN993=0,0,IF(AN993&gt;=VLOOKUP(AM993,Tabla!$C$5:$I$23,7,0),AN993-VLOOKUP(AM993,Tabla!$C$5:$I$23,7,0),0)+1))</f>
        <v>0</v>
      </c>
      <c r="AQ993" s="4">
        <f t="shared" si="136"/>
        <v>0</v>
      </c>
      <c r="AR993" s="4">
        <f t="shared" si="137"/>
        <v>0</v>
      </c>
      <c r="AS993" s="4">
        <f t="shared" si="138"/>
        <v>0</v>
      </c>
      <c r="AT993" s="4">
        <f t="shared" si="139"/>
        <v>0</v>
      </c>
      <c r="AU993" s="4">
        <f t="shared" si="140"/>
        <v>0</v>
      </c>
      <c r="AV993" s="4">
        <f t="shared" si="141"/>
        <v>0</v>
      </c>
      <c r="AW993" s="4"/>
      <c r="AX993" s="4"/>
      <c r="AY993" s="4">
        <f t="shared" si="142"/>
        <v>0</v>
      </c>
      <c r="AZ993" s="5">
        <v>37080</v>
      </c>
      <c r="BA993" s="6">
        <f t="shared" si="143"/>
        <v>0</v>
      </c>
      <c r="BB993" s="3">
        <f>IF(OR(AM993="",AM993="No existe"),0,IF(AP993&lt;=VLOOKUP(AM993,Tabla!$C$5:$I$23,2,0),1,2))</f>
        <v>0</v>
      </c>
    </row>
    <row r="994" spans="1:54" ht="15.75" hidden="1">
      <c r="A994" s="13">
        <f t="shared" si="144"/>
        <v>989</v>
      </c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6"/>
      <c r="AC994" s="26"/>
      <c r="AD994" s="26"/>
      <c r="AE994" s="25"/>
      <c r="AF994" s="25"/>
      <c r="AG994" s="25"/>
      <c r="AH994" s="26"/>
      <c r="AI994" s="26"/>
      <c r="AJ994" s="26"/>
      <c r="AK994" s="27"/>
      <c r="AL994" s="27"/>
      <c r="AM994" s="24" t="str">
        <f>IF(AG994="","",IFERROR(VLOOKUP($AG994,Listas!$C$1:$D$1000,2,0),"No existe"))</f>
        <v/>
      </c>
      <c r="AN994" s="3">
        <f>IF(OR(AH994="",AI994=""),0,NETWORKDAYS.INTL(AH994,AI994,1,Listas!$A$2:$A$19)-1)</f>
        <v>0</v>
      </c>
      <c r="AO994" s="16" t="str">
        <f>IF(OR(AM994="",AM994="No existe"),"No",IF(AN994&gt;=VLOOKUP(AM994,Tabla!$C$5:$I$23,7,0),"Si","No"))</f>
        <v>No</v>
      </c>
      <c r="AP994" s="3">
        <f>IF(OR(AM994="",AM994="No existe"),0,IF(AN994=0,0,IF(AN994&gt;=VLOOKUP(AM994,Tabla!$C$5:$I$23,7,0),AN994-VLOOKUP(AM994,Tabla!$C$5:$I$23,7,0),0)+1))</f>
        <v>0</v>
      </c>
      <c r="AQ994" s="4">
        <f t="shared" si="136"/>
        <v>0</v>
      </c>
      <c r="AR994" s="4">
        <f t="shared" si="137"/>
        <v>0</v>
      </c>
      <c r="AS994" s="4">
        <f t="shared" si="138"/>
        <v>0</v>
      </c>
      <c r="AT994" s="4">
        <f t="shared" si="139"/>
        <v>0</v>
      </c>
      <c r="AU994" s="4">
        <f t="shared" si="140"/>
        <v>0</v>
      </c>
      <c r="AV994" s="4">
        <f t="shared" si="141"/>
        <v>0</v>
      </c>
      <c r="AW994" s="4"/>
      <c r="AX994" s="4"/>
      <c r="AY994" s="4">
        <f t="shared" si="142"/>
        <v>0</v>
      </c>
      <c r="AZ994" s="5">
        <v>37080</v>
      </c>
      <c r="BA994" s="6">
        <f t="shared" si="143"/>
        <v>0</v>
      </c>
      <c r="BB994" s="3">
        <f>IF(OR(AM994="",AM994="No existe"),0,IF(AP994&lt;=VLOOKUP(AM994,Tabla!$C$5:$I$23,2,0),1,2))</f>
        <v>0</v>
      </c>
    </row>
    <row r="995" spans="1:54" ht="15.75" hidden="1">
      <c r="A995" s="13">
        <f t="shared" si="144"/>
        <v>990</v>
      </c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6"/>
      <c r="AC995" s="26"/>
      <c r="AD995" s="26"/>
      <c r="AE995" s="25"/>
      <c r="AF995" s="25"/>
      <c r="AG995" s="25"/>
      <c r="AH995" s="26"/>
      <c r="AI995" s="26"/>
      <c r="AJ995" s="26"/>
      <c r="AK995" s="27"/>
      <c r="AL995" s="27"/>
      <c r="AM995" s="24" t="str">
        <f>IF(AG995="","",IFERROR(VLOOKUP($AG995,Listas!$C$1:$D$1000,2,0),"No existe"))</f>
        <v/>
      </c>
      <c r="AN995" s="3">
        <f>IF(OR(AH995="",AI995=""),0,NETWORKDAYS.INTL(AH995,AI995,1,Listas!$A$2:$A$19)-1)</f>
        <v>0</v>
      </c>
      <c r="AO995" s="16" t="str">
        <f>IF(OR(AM995="",AM995="No existe"),"No",IF(AN995&gt;=VLOOKUP(AM995,Tabla!$C$5:$I$23,7,0),"Si","No"))</f>
        <v>No</v>
      </c>
      <c r="AP995" s="3">
        <f>IF(OR(AM995="",AM995="No existe"),0,IF(AN995=0,0,IF(AN995&gt;=VLOOKUP(AM995,Tabla!$C$5:$I$23,7,0),AN995-VLOOKUP(AM995,Tabla!$C$5:$I$23,7,0),0)+1))</f>
        <v>0</v>
      </c>
      <c r="AQ995" s="4">
        <f t="shared" si="136"/>
        <v>0</v>
      </c>
      <c r="AR995" s="4">
        <f t="shared" si="137"/>
        <v>0</v>
      </c>
      <c r="AS995" s="4">
        <f t="shared" si="138"/>
        <v>0</v>
      </c>
      <c r="AT995" s="4">
        <f t="shared" si="139"/>
        <v>0</v>
      </c>
      <c r="AU995" s="4">
        <f t="shared" si="140"/>
        <v>0</v>
      </c>
      <c r="AV995" s="4">
        <f t="shared" si="141"/>
        <v>0</v>
      </c>
      <c r="AW995" s="4"/>
      <c r="AX995" s="4"/>
      <c r="AY995" s="4">
        <f t="shared" si="142"/>
        <v>0</v>
      </c>
      <c r="AZ995" s="5">
        <v>37080</v>
      </c>
      <c r="BA995" s="6">
        <f t="shared" si="143"/>
        <v>0</v>
      </c>
      <c r="BB995" s="3">
        <f>IF(OR(AM995="",AM995="No existe"),0,IF(AP995&lt;=VLOOKUP(AM995,Tabla!$C$5:$I$23,2,0),1,2))</f>
        <v>0</v>
      </c>
    </row>
    <row r="996" spans="1:54" ht="15.75" hidden="1">
      <c r="A996" s="13">
        <f t="shared" si="144"/>
        <v>991</v>
      </c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6"/>
      <c r="AC996" s="26"/>
      <c r="AD996" s="26"/>
      <c r="AE996" s="25"/>
      <c r="AF996" s="25"/>
      <c r="AG996" s="25"/>
      <c r="AH996" s="26"/>
      <c r="AI996" s="26"/>
      <c r="AJ996" s="26"/>
      <c r="AK996" s="27"/>
      <c r="AL996" s="27"/>
      <c r="AM996" s="24" t="str">
        <f>IF(AG996="","",IFERROR(VLOOKUP($AG996,Listas!$C$1:$D$1000,2,0),"No existe"))</f>
        <v/>
      </c>
      <c r="AN996" s="3">
        <f>IF(OR(AH996="",AI996=""),0,NETWORKDAYS.INTL(AH996,AI996,1,Listas!$A$2:$A$19)-1)</f>
        <v>0</v>
      </c>
      <c r="AO996" s="16" t="str">
        <f>IF(OR(AM996="",AM996="No existe"),"No",IF(AN996&gt;=VLOOKUP(AM996,Tabla!$C$5:$I$23,7,0),"Si","No"))</f>
        <v>No</v>
      </c>
      <c r="AP996" s="3">
        <f>IF(OR(AM996="",AM996="No existe"),0,IF(AN996=0,0,IF(AN996&gt;=VLOOKUP(AM996,Tabla!$C$5:$I$23,7,0),AN996-VLOOKUP(AM996,Tabla!$C$5:$I$23,7,0),0)+1))</f>
        <v>0</v>
      </c>
      <c r="AQ996" s="4">
        <f t="shared" si="136"/>
        <v>0</v>
      </c>
      <c r="AR996" s="4">
        <f t="shared" si="137"/>
        <v>0</v>
      </c>
      <c r="AS996" s="4">
        <f t="shared" si="138"/>
        <v>0</v>
      </c>
      <c r="AT996" s="4">
        <f t="shared" si="139"/>
        <v>0</v>
      </c>
      <c r="AU996" s="4">
        <f t="shared" si="140"/>
        <v>0</v>
      </c>
      <c r="AV996" s="4">
        <f t="shared" si="141"/>
        <v>0</v>
      </c>
      <c r="AW996" s="4"/>
      <c r="AX996" s="4"/>
      <c r="AY996" s="4">
        <f t="shared" si="142"/>
        <v>0</v>
      </c>
      <c r="AZ996" s="5">
        <v>37080</v>
      </c>
      <c r="BA996" s="6">
        <f t="shared" si="143"/>
        <v>0</v>
      </c>
      <c r="BB996" s="3">
        <f>IF(OR(AM996="",AM996="No existe"),0,IF(AP996&lt;=VLOOKUP(AM996,Tabla!$C$5:$I$23,2,0),1,2))</f>
        <v>0</v>
      </c>
    </row>
    <row r="997" spans="1:54" ht="15.75" hidden="1">
      <c r="A997" s="13">
        <f t="shared" si="144"/>
        <v>992</v>
      </c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6"/>
      <c r="AC997" s="26"/>
      <c r="AD997" s="26"/>
      <c r="AE997" s="25"/>
      <c r="AF997" s="25"/>
      <c r="AG997" s="25"/>
      <c r="AH997" s="26"/>
      <c r="AI997" s="26"/>
      <c r="AJ997" s="26"/>
      <c r="AK997" s="27"/>
      <c r="AL997" s="27"/>
      <c r="AM997" s="24" t="str">
        <f>IF(AG997="","",IFERROR(VLOOKUP($AG997,Listas!$C$1:$D$1000,2,0),"No existe"))</f>
        <v/>
      </c>
      <c r="AN997" s="3">
        <f>IF(OR(AH997="",AI997=""),0,NETWORKDAYS.INTL(AH997,AI997,1,Listas!$A$2:$A$19)-1)</f>
        <v>0</v>
      </c>
      <c r="AO997" s="16" t="str">
        <f>IF(OR(AM997="",AM997="No existe"),"No",IF(AN997&gt;=VLOOKUP(AM997,Tabla!$C$5:$I$23,7,0),"Si","No"))</f>
        <v>No</v>
      </c>
      <c r="AP997" s="3">
        <f>IF(OR(AM997="",AM997="No existe"),0,IF(AN997=0,0,IF(AN997&gt;=VLOOKUP(AM997,Tabla!$C$5:$I$23,7,0),AN997-VLOOKUP(AM997,Tabla!$C$5:$I$23,7,0),0)+1))</f>
        <v>0</v>
      </c>
      <c r="AQ997" s="4">
        <f t="shared" si="136"/>
        <v>0</v>
      </c>
      <c r="AR997" s="4">
        <f t="shared" si="137"/>
        <v>0</v>
      </c>
      <c r="AS997" s="4">
        <f t="shared" si="138"/>
        <v>0</v>
      </c>
      <c r="AT997" s="4">
        <f t="shared" si="139"/>
        <v>0</v>
      </c>
      <c r="AU997" s="4">
        <f t="shared" si="140"/>
        <v>0</v>
      </c>
      <c r="AV997" s="4">
        <f t="shared" si="141"/>
        <v>0</v>
      </c>
      <c r="AW997" s="4"/>
      <c r="AX997" s="4"/>
      <c r="AY997" s="4">
        <f t="shared" si="142"/>
        <v>0</v>
      </c>
      <c r="AZ997" s="5">
        <v>37080</v>
      </c>
      <c r="BA997" s="6">
        <f t="shared" si="143"/>
        <v>0</v>
      </c>
      <c r="BB997" s="3">
        <f>IF(OR(AM997="",AM997="No existe"),0,IF(AP997&lt;=VLOOKUP(AM997,Tabla!$C$5:$I$23,2,0),1,2))</f>
        <v>0</v>
      </c>
    </row>
    <row r="998" spans="1:54" ht="15.75" hidden="1">
      <c r="A998" s="13">
        <f t="shared" si="144"/>
        <v>993</v>
      </c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6"/>
      <c r="AC998" s="26"/>
      <c r="AD998" s="26"/>
      <c r="AE998" s="25"/>
      <c r="AF998" s="25"/>
      <c r="AG998" s="25"/>
      <c r="AH998" s="26"/>
      <c r="AI998" s="26"/>
      <c r="AJ998" s="26"/>
      <c r="AK998" s="27"/>
      <c r="AL998" s="27"/>
      <c r="AM998" s="24" t="str">
        <f>IF(AG998="","",IFERROR(VLOOKUP($AG998,Listas!$C$1:$D$1000,2,0),"No existe"))</f>
        <v/>
      </c>
      <c r="AN998" s="3">
        <f>IF(OR(AH998="",AI998=""),0,NETWORKDAYS.INTL(AH998,AI998,1,Listas!$A$2:$A$19)-1)</f>
        <v>0</v>
      </c>
      <c r="AO998" s="16" t="str">
        <f>IF(OR(AM998="",AM998="No existe"),"No",IF(AN998&gt;=VLOOKUP(AM998,Tabla!$C$5:$I$23,7,0),"Si","No"))</f>
        <v>No</v>
      </c>
      <c r="AP998" s="3">
        <f>IF(OR(AM998="",AM998="No existe"),0,IF(AN998=0,0,IF(AN998&gt;=VLOOKUP(AM998,Tabla!$C$5:$I$23,7,0),AN998-VLOOKUP(AM998,Tabla!$C$5:$I$23,7,0),0)+1))</f>
        <v>0</v>
      </c>
      <c r="AQ998" s="4">
        <f t="shared" si="136"/>
        <v>0</v>
      </c>
      <c r="AR998" s="4">
        <f t="shared" si="137"/>
        <v>0</v>
      </c>
      <c r="AS998" s="4">
        <f t="shared" si="138"/>
        <v>0</v>
      </c>
      <c r="AT998" s="4">
        <f t="shared" si="139"/>
        <v>0</v>
      </c>
      <c r="AU998" s="4">
        <f t="shared" si="140"/>
        <v>0</v>
      </c>
      <c r="AV998" s="4">
        <f t="shared" si="141"/>
        <v>0</v>
      </c>
      <c r="AW998" s="4"/>
      <c r="AX998" s="4"/>
      <c r="AY998" s="4">
        <f t="shared" si="142"/>
        <v>0</v>
      </c>
      <c r="AZ998" s="5">
        <v>37080</v>
      </c>
      <c r="BA998" s="6">
        <f t="shared" si="143"/>
        <v>0</v>
      </c>
      <c r="BB998" s="3">
        <f>IF(OR(AM998="",AM998="No existe"),0,IF(AP998&lt;=VLOOKUP(AM998,Tabla!$C$5:$I$23,2,0),1,2))</f>
        <v>0</v>
      </c>
    </row>
    <row r="999" spans="1:54" ht="15.75" hidden="1">
      <c r="A999" s="13">
        <f t="shared" si="144"/>
        <v>994</v>
      </c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6"/>
      <c r="AC999" s="26"/>
      <c r="AD999" s="26"/>
      <c r="AE999" s="25"/>
      <c r="AF999" s="25"/>
      <c r="AG999" s="25"/>
      <c r="AH999" s="26"/>
      <c r="AI999" s="26"/>
      <c r="AJ999" s="26"/>
      <c r="AK999" s="27"/>
      <c r="AL999" s="27"/>
      <c r="AM999" s="24" t="str">
        <f>IF(AG999="","",IFERROR(VLOOKUP($AG999,Listas!$C$1:$D$1000,2,0),"No existe"))</f>
        <v/>
      </c>
      <c r="AN999" s="3">
        <f>IF(OR(AH999="",AI999=""),0,NETWORKDAYS.INTL(AH999,AI999,1,Listas!$A$2:$A$19)-1)</f>
        <v>0</v>
      </c>
      <c r="AO999" s="16" t="str">
        <f>IF(OR(AM999="",AM999="No existe"),"No",IF(AN999&gt;=VLOOKUP(AM999,Tabla!$C$5:$I$23,7,0),"Si","No"))</f>
        <v>No</v>
      </c>
      <c r="AP999" s="3">
        <f>IF(OR(AM999="",AM999="No existe"),0,IF(AN999=0,0,IF(AN999&gt;=VLOOKUP(AM999,Tabla!$C$5:$I$23,7,0),AN999-VLOOKUP(AM999,Tabla!$C$5:$I$23,7,0),0)+1))</f>
        <v>0</v>
      </c>
      <c r="AQ999" s="4">
        <f t="shared" si="136"/>
        <v>0</v>
      </c>
      <c r="AR999" s="4">
        <f t="shared" si="137"/>
        <v>0</v>
      </c>
      <c r="AS999" s="4">
        <f t="shared" si="138"/>
        <v>0</v>
      </c>
      <c r="AT999" s="4">
        <f t="shared" si="139"/>
        <v>0</v>
      </c>
      <c r="AU999" s="4">
        <f t="shared" si="140"/>
        <v>0</v>
      </c>
      <c r="AV999" s="4">
        <f t="shared" si="141"/>
        <v>0</v>
      </c>
      <c r="AW999" s="4"/>
      <c r="AX999" s="4"/>
      <c r="AY999" s="4">
        <f t="shared" si="142"/>
        <v>0</v>
      </c>
      <c r="AZ999" s="5">
        <v>37080</v>
      </c>
      <c r="BA999" s="6">
        <f t="shared" si="143"/>
        <v>0</v>
      </c>
      <c r="BB999" s="3">
        <f>IF(OR(AM999="",AM999="No existe"),0,IF(AP999&lt;=VLOOKUP(AM999,Tabla!$C$5:$I$23,2,0),1,2))</f>
        <v>0</v>
      </c>
    </row>
    <row r="1000" spans="1:54" ht="15.75" hidden="1">
      <c r="A1000" s="13">
        <f t="shared" si="144"/>
        <v>995</v>
      </c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6"/>
      <c r="AC1000" s="26"/>
      <c r="AD1000" s="26"/>
      <c r="AE1000" s="25"/>
      <c r="AF1000" s="25"/>
      <c r="AG1000" s="25"/>
      <c r="AH1000" s="26"/>
      <c r="AI1000" s="26"/>
      <c r="AJ1000" s="26"/>
      <c r="AK1000" s="27"/>
      <c r="AL1000" s="27"/>
      <c r="AM1000" s="24" t="str">
        <f>IF(AG1000="","",IFERROR(VLOOKUP($AG1000,Listas!$C$1:$D$1000,2,0),"No existe"))</f>
        <v/>
      </c>
      <c r="AN1000" s="3">
        <f>IF(OR(AH1000="",AI1000=""),0,NETWORKDAYS.INTL(AH1000,AI1000,1,Listas!$A$2:$A$19)-1)</f>
        <v>0</v>
      </c>
      <c r="AO1000" s="16" t="str">
        <f>IF(OR(AM1000="",AM1000="No existe"),"No",IF(AN1000&gt;=VLOOKUP(AM1000,Tabla!$C$5:$I$23,7,0),"Si","No"))</f>
        <v>No</v>
      </c>
      <c r="AP1000" s="3">
        <f>IF(OR(AM1000="",AM1000="No existe"),0,IF(AN1000=0,0,IF(AN1000&gt;=VLOOKUP(AM1000,Tabla!$C$5:$I$23,7,0),AN1000-VLOOKUP(AM1000,Tabla!$C$5:$I$23,7,0),0)+1))</f>
        <v>0</v>
      </c>
      <c r="AQ1000" s="4">
        <f t="shared" si="136"/>
        <v>0</v>
      </c>
      <c r="AR1000" s="4">
        <f t="shared" si="137"/>
        <v>0</v>
      </c>
      <c r="AS1000" s="4">
        <f t="shared" si="138"/>
        <v>0</v>
      </c>
      <c r="AT1000" s="4">
        <f t="shared" si="139"/>
        <v>0</v>
      </c>
      <c r="AU1000" s="4">
        <f t="shared" si="140"/>
        <v>0</v>
      </c>
      <c r="AV1000" s="4">
        <f t="shared" si="141"/>
        <v>0</v>
      </c>
      <c r="AW1000" s="4"/>
      <c r="AX1000" s="4"/>
      <c r="AY1000" s="4">
        <f t="shared" si="142"/>
        <v>0</v>
      </c>
      <c r="AZ1000" s="5">
        <v>37080</v>
      </c>
      <c r="BA1000" s="6">
        <f t="shared" si="143"/>
        <v>0</v>
      </c>
      <c r="BB1000" s="3">
        <f>IF(OR(AM1000="",AM1000="No existe"),0,IF(AP1000&lt;=VLOOKUP(AM1000,Tabla!$C$5:$I$23,2,0),1,2))</f>
        <v>0</v>
      </c>
    </row>
    <row r="1001" spans="1:54" ht="15.75" hidden="1">
      <c r="A1001" s="13">
        <f t="shared" si="144"/>
        <v>996</v>
      </c>
      <c r="B1001" s="25"/>
      <c r="C1001" s="25"/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6"/>
      <c r="AC1001" s="26"/>
      <c r="AD1001" s="26"/>
      <c r="AE1001" s="25"/>
      <c r="AF1001" s="25"/>
      <c r="AG1001" s="25"/>
      <c r="AH1001" s="26"/>
      <c r="AI1001" s="26"/>
      <c r="AJ1001" s="26"/>
      <c r="AK1001" s="27"/>
      <c r="AL1001" s="27"/>
      <c r="AM1001" s="24" t="str">
        <f>IF(AG1001="","",IFERROR(VLOOKUP($AG1001,Listas!$C$1:$D$1000,2,0),"No existe"))</f>
        <v/>
      </c>
      <c r="AN1001" s="3">
        <f>IF(OR(AH1001="",AI1001=""),0,NETWORKDAYS.INTL(AH1001,AI1001,1,Listas!$A$2:$A$19)-1)</f>
        <v>0</v>
      </c>
      <c r="AO1001" s="16" t="str">
        <f>IF(OR(AM1001="",AM1001="No existe"),"No",IF(AN1001&gt;=VLOOKUP(AM1001,Tabla!$C$5:$I$23,7,0),"Si","No"))</f>
        <v>No</v>
      </c>
      <c r="AP1001" s="3">
        <f>IF(OR(AM1001="",AM1001="No existe"),0,IF(AN1001=0,0,IF(AN1001&gt;=VLOOKUP(AM1001,Tabla!$C$5:$I$23,7,0),AN1001-VLOOKUP(AM1001,Tabla!$C$5:$I$23,7,0),0)+1))</f>
        <v>0</v>
      </c>
      <c r="AQ1001" s="4">
        <f t="shared" si="136"/>
        <v>0</v>
      </c>
      <c r="AR1001" s="4">
        <f t="shared" si="137"/>
        <v>0</v>
      </c>
      <c r="AS1001" s="4">
        <f t="shared" si="138"/>
        <v>0</v>
      </c>
      <c r="AT1001" s="4">
        <f t="shared" si="139"/>
        <v>0</v>
      </c>
      <c r="AU1001" s="4">
        <f t="shared" si="140"/>
        <v>0</v>
      </c>
      <c r="AV1001" s="4">
        <f t="shared" si="141"/>
        <v>0</v>
      </c>
      <c r="AW1001" s="4"/>
      <c r="AX1001" s="4"/>
      <c r="AY1001" s="4">
        <f t="shared" si="142"/>
        <v>0</v>
      </c>
      <c r="AZ1001" s="5">
        <v>37080</v>
      </c>
      <c r="BA1001" s="6">
        <f t="shared" si="143"/>
        <v>0</v>
      </c>
      <c r="BB1001" s="3">
        <f>IF(OR(AM1001="",AM1001="No existe"),0,IF(AP1001&lt;=VLOOKUP(AM1001,Tabla!$C$5:$I$23,2,0),1,2))</f>
        <v>0</v>
      </c>
    </row>
    <row r="1002" spans="1:54" ht="15.75" hidden="1">
      <c r="A1002" s="13">
        <f t="shared" si="144"/>
        <v>997</v>
      </c>
      <c r="B1002" s="25"/>
      <c r="C1002" s="25"/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6"/>
      <c r="AC1002" s="26"/>
      <c r="AD1002" s="26"/>
      <c r="AE1002" s="25"/>
      <c r="AF1002" s="25"/>
      <c r="AG1002" s="25"/>
      <c r="AH1002" s="26"/>
      <c r="AI1002" s="26"/>
      <c r="AJ1002" s="26"/>
      <c r="AK1002" s="27"/>
      <c r="AL1002" s="27"/>
      <c r="AM1002" s="24" t="str">
        <f>IF(AG1002="","",IFERROR(VLOOKUP($AG1002,Listas!$C$1:$D$1000,2,0),"No existe"))</f>
        <v/>
      </c>
      <c r="AN1002" s="3">
        <f>IF(OR(AH1002="",AI1002=""),0,NETWORKDAYS.INTL(AH1002,AI1002,1,Listas!$A$2:$A$19)-1)</f>
        <v>0</v>
      </c>
      <c r="AO1002" s="16" t="str">
        <f>IF(OR(AM1002="",AM1002="No existe"),"No",IF(AN1002&gt;=VLOOKUP(AM1002,Tabla!$C$5:$I$23,7,0),"Si","No"))</f>
        <v>No</v>
      </c>
      <c r="AP1002" s="3">
        <f>IF(OR(AM1002="",AM1002="No existe"),0,IF(AN1002=0,0,IF(AN1002&gt;=VLOOKUP(AM1002,Tabla!$C$5:$I$23,7,0),AN1002-VLOOKUP(AM1002,Tabla!$C$5:$I$23,7,0),0)+1))</f>
        <v>0</v>
      </c>
      <c r="AQ1002" s="4">
        <f t="shared" si="136"/>
        <v>0</v>
      </c>
      <c r="AR1002" s="4">
        <f t="shared" si="137"/>
        <v>0</v>
      </c>
      <c r="AS1002" s="4">
        <f t="shared" si="138"/>
        <v>0</v>
      </c>
      <c r="AT1002" s="4">
        <f t="shared" si="139"/>
        <v>0</v>
      </c>
      <c r="AU1002" s="4">
        <f t="shared" si="140"/>
        <v>0</v>
      </c>
      <c r="AV1002" s="4">
        <f t="shared" si="141"/>
        <v>0</v>
      </c>
      <c r="AW1002" s="4"/>
      <c r="AX1002" s="4"/>
      <c r="AY1002" s="4">
        <f t="shared" si="142"/>
        <v>0</v>
      </c>
      <c r="AZ1002" s="5">
        <v>37080</v>
      </c>
      <c r="BA1002" s="6">
        <f t="shared" si="143"/>
        <v>0</v>
      </c>
      <c r="BB1002" s="3">
        <f>IF(OR(AM1002="",AM1002="No existe"),0,IF(AP1002&lt;=VLOOKUP(AM1002,Tabla!$C$5:$I$23,2,0),1,2))</f>
        <v>0</v>
      </c>
    </row>
    <row r="1003" spans="1:54" ht="15.75" hidden="1">
      <c r="A1003" s="13">
        <f t="shared" si="144"/>
        <v>998</v>
      </c>
      <c r="B1003" s="25"/>
      <c r="C1003" s="25"/>
      <c r="D1003" s="25"/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6"/>
      <c r="AC1003" s="26"/>
      <c r="AD1003" s="26"/>
      <c r="AE1003" s="25"/>
      <c r="AF1003" s="25"/>
      <c r="AG1003" s="25"/>
      <c r="AH1003" s="26"/>
      <c r="AI1003" s="26"/>
      <c r="AJ1003" s="26"/>
      <c r="AK1003" s="27"/>
      <c r="AL1003" s="27"/>
      <c r="AM1003" s="24" t="str">
        <f>IF(AG1003="","",IFERROR(VLOOKUP($AG1003,Listas!$C$1:$D$1000,2,0),"No existe"))</f>
        <v/>
      </c>
      <c r="AN1003" s="3">
        <f>IF(OR(AH1003="",AI1003=""),0,NETWORKDAYS.INTL(AH1003,AI1003,1,Listas!$A$2:$A$19)-1)</f>
        <v>0</v>
      </c>
      <c r="AO1003" s="16" t="str">
        <f>IF(OR(AM1003="",AM1003="No existe"),"No",IF(AN1003&gt;=VLOOKUP(AM1003,Tabla!$C$5:$I$23,7,0),"Si","No"))</f>
        <v>No</v>
      </c>
      <c r="AP1003" s="3">
        <f>IF(OR(AM1003="",AM1003="No existe"),0,IF(AN1003=0,0,IF(AN1003&gt;=VLOOKUP(AM1003,Tabla!$C$5:$I$23,7,0),AN1003-VLOOKUP(AM1003,Tabla!$C$5:$I$23,7,0),0)+1))</f>
        <v>0</v>
      </c>
      <c r="AQ1003" s="4">
        <f t="shared" si="136"/>
        <v>0</v>
      </c>
      <c r="AR1003" s="4">
        <f t="shared" si="137"/>
        <v>0</v>
      </c>
      <c r="AS1003" s="4">
        <f t="shared" si="138"/>
        <v>0</v>
      </c>
      <c r="AT1003" s="4">
        <f t="shared" si="139"/>
        <v>0</v>
      </c>
      <c r="AU1003" s="4">
        <f t="shared" si="140"/>
        <v>0</v>
      </c>
      <c r="AV1003" s="4">
        <f t="shared" si="141"/>
        <v>0</v>
      </c>
      <c r="AW1003" s="4"/>
      <c r="AX1003" s="4"/>
      <c r="AY1003" s="4">
        <f t="shared" si="142"/>
        <v>0</v>
      </c>
      <c r="AZ1003" s="5">
        <v>37080</v>
      </c>
      <c r="BA1003" s="6">
        <f t="shared" si="143"/>
        <v>0</v>
      </c>
      <c r="BB1003" s="3">
        <f>IF(OR(AM1003="",AM1003="No existe"),0,IF(AP1003&lt;=VLOOKUP(AM1003,Tabla!$C$5:$I$23,2,0),1,2))</f>
        <v>0</v>
      </c>
    </row>
    <row r="1004" spans="1:54" ht="15.75" hidden="1">
      <c r="A1004" s="13">
        <f t="shared" si="144"/>
        <v>999</v>
      </c>
      <c r="B1004" s="25"/>
      <c r="C1004" s="25"/>
      <c r="D1004" s="25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6"/>
      <c r="AC1004" s="26"/>
      <c r="AD1004" s="26"/>
      <c r="AE1004" s="25"/>
      <c r="AF1004" s="25"/>
      <c r="AG1004" s="25"/>
      <c r="AH1004" s="26"/>
      <c r="AI1004" s="26"/>
      <c r="AJ1004" s="26"/>
      <c r="AK1004" s="27"/>
      <c r="AL1004" s="27"/>
      <c r="AM1004" s="24" t="str">
        <f>IF(AG1004="","",IFERROR(VLOOKUP($AG1004,Listas!$C$1:$D$1000,2,0),"No existe"))</f>
        <v/>
      </c>
      <c r="AN1004" s="3">
        <f>IF(OR(AH1004="",AI1004=""),0,NETWORKDAYS.INTL(AH1004,AI1004,1,Listas!$A$2:$A$19)-1)</f>
        <v>0</v>
      </c>
      <c r="AO1004" s="16" t="str">
        <f>IF(OR(AM1004="",AM1004="No existe"),"No",IF(AN1004&gt;=VLOOKUP(AM1004,Tabla!$C$5:$I$23,7,0),"Si","No"))</f>
        <v>No</v>
      </c>
      <c r="AP1004" s="3">
        <f>IF(OR(AM1004="",AM1004="No existe"),0,IF(AN1004=0,0,IF(AN1004&gt;=VLOOKUP(AM1004,Tabla!$C$5:$I$23,7,0),AN1004-VLOOKUP(AM1004,Tabla!$C$5:$I$23,7,0),0)+1))</f>
        <v>0</v>
      </c>
      <c r="AQ1004" s="4">
        <f t="shared" si="136"/>
        <v>0</v>
      </c>
      <c r="AR1004" s="4">
        <f t="shared" si="137"/>
        <v>0</v>
      </c>
      <c r="AS1004" s="4">
        <f t="shared" si="138"/>
        <v>0</v>
      </c>
      <c r="AT1004" s="4">
        <f t="shared" si="139"/>
        <v>0</v>
      </c>
      <c r="AU1004" s="4">
        <f t="shared" si="140"/>
        <v>0</v>
      </c>
      <c r="AV1004" s="4">
        <f t="shared" si="141"/>
        <v>0</v>
      </c>
      <c r="AW1004" s="4"/>
      <c r="AX1004" s="4"/>
      <c r="AY1004" s="4">
        <f t="shared" si="142"/>
        <v>0</v>
      </c>
      <c r="AZ1004" s="5">
        <v>37080</v>
      </c>
      <c r="BA1004" s="6">
        <f t="shared" si="143"/>
        <v>0</v>
      </c>
      <c r="BB1004" s="3">
        <f>IF(OR(AM1004="",AM1004="No existe"),0,IF(AP1004&lt;=VLOOKUP(AM1004,Tabla!$C$5:$I$23,2,0),1,2))</f>
        <v>0</v>
      </c>
    </row>
    <row r="1005" spans="1:54" ht="15.75" hidden="1">
      <c r="A1005" s="13">
        <f t="shared" si="144"/>
        <v>1000</v>
      </c>
      <c r="B1005" s="25"/>
      <c r="C1005" s="25"/>
      <c r="D1005" s="25"/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6"/>
      <c r="AC1005" s="26"/>
      <c r="AD1005" s="26"/>
      <c r="AE1005" s="25"/>
      <c r="AF1005" s="25"/>
      <c r="AG1005" s="25"/>
      <c r="AH1005" s="26"/>
      <c r="AI1005" s="26"/>
      <c r="AJ1005" s="26"/>
      <c r="AK1005" s="27"/>
      <c r="AL1005" s="27"/>
      <c r="AM1005" s="24" t="str">
        <f>IF(AG1005="","",IFERROR(VLOOKUP($AG1005,Listas!$C$1:$D$1000,2,0),"No existe"))</f>
        <v/>
      </c>
      <c r="AN1005" s="3">
        <f>IF(OR(AH1005="",AI1005=""),0,NETWORKDAYS.INTL(AH1005,AI1005,1,Listas!$A$2:$A$19)-1)</f>
        <v>0</v>
      </c>
      <c r="AO1005" s="16" t="str">
        <f>IF(OR(AM1005="",AM1005="No existe"),"No",IF(AN1005&gt;=VLOOKUP(AM1005,Tabla!$C$5:$I$23,7,0),"Si","No"))</f>
        <v>No</v>
      </c>
      <c r="AP1005" s="3">
        <f>IF(OR(AM1005="",AM1005="No existe"),0,IF(AN1005=0,0,IF(AN1005&gt;=VLOOKUP(AM1005,Tabla!$C$5:$I$23,7,0),AN1005-VLOOKUP(AM1005,Tabla!$C$5:$I$23,7,0),0)+1))</f>
        <v>0</v>
      </c>
      <c r="AQ1005" s="4">
        <f t="shared" si="136"/>
        <v>0</v>
      </c>
      <c r="AR1005" s="4">
        <f t="shared" si="137"/>
        <v>0</v>
      </c>
      <c r="AS1005" s="4">
        <f t="shared" si="138"/>
        <v>0</v>
      </c>
      <c r="AT1005" s="4">
        <f t="shared" si="139"/>
        <v>0</v>
      </c>
      <c r="AU1005" s="4">
        <f t="shared" si="140"/>
        <v>0</v>
      </c>
      <c r="AV1005" s="4">
        <f t="shared" si="141"/>
        <v>0</v>
      </c>
      <c r="AW1005" s="4"/>
      <c r="AX1005" s="4"/>
      <c r="AY1005" s="4">
        <f t="shared" si="142"/>
        <v>0</v>
      </c>
      <c r="AZ1005" s="5">
        <v>37080</v>
      </c>
      <c r="BA1005" s="6">
        <f t="shared" si="143"/>
        <v>0</v>
      </c>
      <c r="BB1005" s="3">
        <f>IF(OR(AM1005="",AM1005="No existe"),0,IF(AP1005&lt;=VLOOKUP(AM1005,Tabla!$C$5:$I$23,2,0),1,2))</f>
        <v>0</v>
      </c>
    </row>
  </sheetData>
  <sheetProtection algorithmName="SHA-512" hashValue="2CNFn6YynOufc2Jb7H+VCpPUCmNTsKP5O6Jo5m8mswFwdrYMYHFsfEK4uPi0SHgF3ck2/VV3J8n8oMMwOrl4yQ==" saltValue="ZuMeTATtTi4YcPtCd2NPDA==" spinCount="100000" sheet="1" formatCells="0" formatColumns="0" formatRows="0" autoFilter="0" pivotTables="0"/>
  <autoFilter ref="A5:BB1005" xr:uid="{B3DC29DF-1704-4797-A959-F6F0356E9948}">
    <filterColumn colId="40">
      <filters>
        <filter val="Si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5F012-FB47-49A5-A319-14005D0EB4D6}">
  <sheetPr codeName="Hoja3"/>
  <dimension ref="A1:J23"/>
  <sheetViews>
    <sheetView workbookViewId="0">
      <pane xSplit="3" ySplit="5" topLeftCell="D6" activePane="bottomRight" state="frozen"/>
      <selection pane="topRight" activeCell="C1" sqref="C1"/>
      <selection pane="bottomLeft" activeCell="A6" sqref="A6"/>
      <selection pane="bottomRight" activeCell="E8" sqref="E8"/>
    </sheetView>
  </sheetViews>
  <sheetFormatPr baseColWidth="10" defaultRowHeight="15"/>
  <cols>
    <col min="1" max="1" width="0" hidden="1" customWidth="1"/>
    <col min="2" max="2" width="10.5703125" customWidth="1"/>
    <col min="3" max="3" width="53.7109375" customWidth="1"/>
    <col min="4" max="4" width="15" customWidth="1"/>
    <col min="5" max="7" width="15.85546875" style="29" customWidth="1"/>
    <col min="8" max="8" width="18.7109375" bestFit="1" customWidth="1"/>
    <col min="9" max="9" width="3.85546875" bestFit="1" customWidth="1"/>
    <col min="10" max="10" width="3" bestFit="1" customWidth="1"/>
  </cols>
  <sheetData>
    <row r="1" spans="1:10">
      <c r="C1" s="50" t="s">
        <v>359</v>
      </c>
      <c r="E1"/>
      <c r="H1" s="29"/>
      <c r="I1" s="29"/>
      <c r="J1" s="29"/>
    </row>
    <row r="2" spans="1:10">
      <c r="E2"/>
      <c r="H2" s="29"/>
      <c r="I2" s="29"/>
      <c r="J2" s="29"/>
    </row>
    <row r="3" spans="1:10">
      <c r="C3" s="39" t="s">
        <v>271</v>
      </c>
      <c r="D3" s="57"/>
      <c r="H3" s="29"/>
      <c r="I3" s="29"/>
      <c r="J3" s="29"/>
    </row>
    <row r="4" spans="1:10" ht="6.75" customHeight="1"/>
    <row r="5" spans="1:10" ht="30">
      <c r="A5" s="19" t="s">
        <v>363</v>
      </c>
      <c r="B5" s="55" t="s">
        <v>273</v>
      </c>
      <c r="C5" s="56" t="s">
        <v>270</v>
      </c>
      <c r="D5" s="55" t="s">
        <v>293</v>
      </c>
      <c r="E5" s="55" t="s">
        <v>365</v>
      </c>
      <c r="F5" s="56" t="s">
        <v>364</v>
      </c>
      <c r="G5" s="56" t="s">
        <v>366</v>
      </c>
      <c r="H5" s="56" t="s">
        <v>272</v>
      </c>
    </row>
    <row r="6" spans="1:10">
      <c r="A6" t="str">
        <f>C6&amp;D6</f>
        <v>ACTUACIONES1 a 5</v>
      </c>
      <c r="B6" s="53">
        <v>3</v>
      </c>
      <c r="C6" s="13" t="str">
        <f>IF($B6="","",VLOOKUP(B6,Tabla!$B$5:$H$19,2,0))</f>
        <v>ACTUACIONES</v>
      </c>
      <c r="D6" s="53" t="s">
        <v>295</v>
      </c>
      <c r="E6" s="54">
        <v>3</v>
      </c>
      <c r="F6" s="51">
        <f>IF(OR(B6="",D6="",E6=""),"",VLOOKUP(A6,Tabla!$M$5:$Q$31,5,0))</f>
        <v>2E-3</v>
      </c>
      <c r="G6" s="51" t="str">
        <f>IF(OR(B6="",D6="",E6="",$D$3=""),"",ROUND(E6*F6,4))</f>
        <v/>
      </c>
      <c r="H6" s="40" t="str">
        <f>IF(OR(B6="",D6="",E6="",$D$3=""),"",ROUND(ROUND(E6*F6,4)*$D$3,0))</f>
        <v/>
      </c>
    </row>
    <row r="7" spans="1:10">
      <c r="A7" t="str">
        <f t="shared" ref="A7:A22" si="0">C7&amp;D7</f>
        <v>ACTUACIONES&gt;= 6</v>
      </c>
      <c r="B7" s="53">
        <v>3</v>
      </c>
      <c r="C7" s="13" t="str">
        <f>IF($B7="","",VLOOKUP(B7,Tabla!$B$5:$H$19,2,0))</f>
        <v>ACTUACIONES</v>
      </c>
      <c r="D7" s="53" t="s">
        <v>294</v>
      </c>
      <c r="E7" s="54">
        <v>2</v>
      </c>
      <c r="F7" s="51">
        <f>IF(OR(B7="",D7="",E7=""),"",VLOOKUP(A7,Tabla!$M$5:$Q$31,5,0))</f>
        <v>5.0000000000000001E-3</v>
      </c>
      <c r="G7" s="51" t="str">
        <f t="shared" ref="G7:G22" si="1">IF(OR(B7="",D7="",E7="",$D$3=""),"",ROUND(E7*F7,4))</f>
        <v/>
      </c>
      <c r="H7" s="40" t="str">
        <f t="shared" ref="H7:H22" si="2">IF(OR(B7="",D7="",E7="",$D$3=""),"",ROUND(ROUND(E7*F7,4)*$D$3,0))</f>
        <v/>
      </c>
    </row>
    <row r="8" spans="1:10">
      <c r="A8" t="str">
        <f t="shared" si="0"/>
        <v/>
      </c>
      <c r="B8" s="53"/>
      <c r="C8" s="13" t="str">
        <f>IF($B8="","",VLOOKUP(B8,Tabla!$B$5:$H$19,2,0))</f>
        <v/>
      </c>
      <c r="D8" s="53"/>
      <c r="E8" s="54"/>
      <c r="F8" s="51" t="str">
        <f>IF(OR(B8="",D8="",E8=""),"",VLOOKUP(A8,Tabla!$M$5:$Q$31,5,0))</f>
        <v/>
      </c>
      <c r="G8" s="51" t="str">
        <f t="shared" si="1"/>
        <v/>
      </c>
      <c r="H8" s="40" t="str">
        <f t="shared" si="2"/>
        <v/>
      </c>
    </row>
    <row r="9" spans="1:10">
      <c r="A9" t="str">
        <f t="shared" si="0"/>
        <v/>
      </c>
      <c r="B9" s="53"/>
      <c r="C9" s="13" t="str">
        <f>IF($B9="","",VLOOKUP(B9,Tabla!$B$5:$H$19,2,0))</f>
        <v/>
      </c>
      <c r="D9" s="53"/>
      <c r="E9" s="54"/>
      <c r="F9" s="51" t="str">
        <f>IF(OR(B9="",D9="",E9=""),"",VLOOKUP(A9,Tabla!$M$5:$Q$31,5,0))</f>
        <v/>
      </c>
      <c r="G9" s="51" t="str">
        <f t="shared" si="1"/>
        <v/>
      </c>
      <c r="H9" s="40" t="str">
        <f t="shared" si="2"/>
        <v/>
      </c>
    </row>
    <row r="10" spans="1:10">
      <c r="A10" t="str">
        <f t="shared" si="0"/>
        <v/>
      </c>
      <c r="B10" s="53"/>
      <c r="C10" s="13" t="str">
        <f>IF($B10="","",VLOOKUP(B10,Tabla!$B$5:$H$19,2,0))</f>
        <v/>
      </c>
      <c r="D10" s="53"/>
      <c r="E10" s="54"/>
      <c r="F10" s="51" t="str">
        <f>IF(OR(B10="",D10="",E10=""),"",VLOOKUP(A10,Tabla!$M$5:$Q$31,5,0))</f>
        <v/>
      </c>
      <c r="G10" s="51" t="str">
        <f t="shared" si="1"/>
        <v/>
      </c>
      <c r="H10" s="40" t="str">
        <f t="shared" si="2"/>
        <v/>
      </c>
    </row>
    <row r="11" spans="1:10">
      <c r="A11" t="str">
        <f t="shared" si="0"/>
        <v/>
      </c>
      <c r="B11" s="53"/>
      <c r="C11" s="13" t="str">
        <f>IF($B11="","",VLOOKUP(B11,Tabla!$B$5:$H$19,2,0))</f>
        <v/>
      </c>
      <c r="D11" s="53"/>
      <c r="E11" s="54"/>
      <c r="F11" s="51" t="str">
        <f>IF(OR(B11="",D11="",E11=""),"",VLOOKUP(A11,Tabla!$M$5:$Q$31,5,0))</f>
        <v/>
      </c>
      <c r="G11" s="51" t="str">
        <f t="shared" si="1"/>
        <v/>
      </c>
      <c r="H11" s="40" t="str">
        <f t="shared" si="2"/>
        <v/>
      </c>
    </row>
    <row r="12" spans="1:10">
      <c r="A12" t="str">
        <f t="shared" si="0"/>
        <v/>
      </c>
      <c r="B12" s="53"/>
      <c r="C12" s="13" t="str">
        <f>IF($B12="","",VLOOKUP(B12,Tabla!$B$5:$H$19,2,0))</f>
        <v/>
      </c>
      <c r="D12" s="53"/>
      <c r="E12" s="54"/>
      <c r="F12" s="51" t="str">
        <f>IF(OR(B12="",D12="",E12=""),"",VLOOKUP(A12,Tabla!$M$5:$Q$31,5,0))</f>
        <v/>
      </c>
      <c r="G12" s="51" t="str">
        <f t="shared" si="1"/>
        <v/>
      </c>
      <c r="H12" s="40" t="str">
        <f t="shared" si="2"/>
        <v/>
      </c>
    </row>
    <row r="13" spans="1:10">
      <c r="A13" t="str">
        <f t="shared" si="0"/>
        <v/>
      </c>
      <c r="B13" s="53"/>
      <c r="C13" s="13" t="str">
        <f>IF($B13="","",VLOOKUP(B13,Tabla!$B$5:$H$19,2,0))</f>
        <v/>
      </c>
      <c r="D13" s="53"/>
      <c r="E13" s="54"/>
      <c r="F13" s="51" t="str">
        <f>IF(OR(B13="",D13="",E13=""),"",VLOOKUP(A13,Tabla!$M$5:$Q$31,5,0))</f>
        <v/>
      </c>
      <c r="G13" s="51" t="str">
        <f t="shared" si="1"/>
        <v/>
      </c>
      <c r="H13" s="40" t="str">
        <f t="shared" si="2"/>
        <v/>
      </c>
    </row>
    <row r="14" spans="1:10">
      <c r="A14" t="str">
        <f t="shared" si="0"/>
        <v/>
      </c>
      <c r="B14" s="53"/>
      <c r="C14" s="13" t="str">
        <f>IF($B14="","",VLOOKUP(B14,Tabla!$B$5:$H$19,2,0))</f>
        <v/>
      </c>
      <c r="D14" s="53"/>
      <c r="E14" s="54"/>
      <c r="F14" s="51" t="str">
        <f>IF(OR(B14="",D14="",E14=""),"",VLOOKUP(A14,Tabla!$M$5:$Q$31,5,0))</f>
        <v/>
      </c>
      <c r="G14" s="51" t="str">
        <f t="shared" si="1"/>
        <v/>
      </c>
      <c r="H14" s="40" t="str">
        <f t="shared" si="2"/>
        <v/>
      </c>
    </row>
    <row r="15" spans="1:10">
      <c r="A15" t="str">
        <f t="shared" si="0"/>
        <v/>
      </c>
      <c r="B15" s="53"/>
      <c r="C15" s="13" t="str">
        <f>IF($B15="","",VLOOKUP(B15,Tabla!$B$5:$H$19,2,0))</f>
        <v/>
      </c>
      <c r="D15" s="53"/>
      <c r="E15" s="54"/>
      <c r="F15" s="51" t="str">
        <f>IF(OR(B15="",D15="",E15=""),"",VLOOKUP(A15,Tabla!$M$5:$Q$31,5,0))</f>
        <v/>
      </c>
      <c r="G15" s="51" t="str">
        <f t="shared" si="1"/>
        <v/>
      </c>
      <c r="H15" s="40" t="str">
        <f t="shared" si="2"/>
        <v/>
      </c>
    </row>
    <row r="16" spans="1:10">
      <c r="A16" t="str">
        <f t="shared" si="0"/>
        <v/>
      </c>
      <c r="B16" s="53"/>
      <c r="C16" s="13" t="str">
        <f>IF($B16="","",VLOOKUP(B16,Tabla!$B$5:$H$19,2,0))</f>
        <v/>
      </c>
      <c r="D16" s="53"/>
      <c r="E16" s="54"/>
      <c r="F16" s="51" t="str">
        <f>IF(OR(B16="",D16="",E16=""),"",VLOOKUP(A16,Tabla!$M$5:$Q$31,5,0))</f>
        <v/>
      </c>
      <c r="G16" s="51" t="str">
        <f t="shared" si="1"/>
        <v/>
      </c>
      <c r="H16" s="40" t="str">
        <f t="shared" si="2"/>
        <v/>
      </c>
    </row>
    <row r="17" spans="1:8">
      <c r="A17" t="str">
        <f t="shared" si="0"/>
        <v/>
      </c>
      <c r="B17" s="53"/>
      <c r="C17" s="13" t="str">
        <f>IF($B17="","",VLOOKUP(B17,Tabla!$B$5:$H$19,2,0))</f>
        <v/>
      </c>
      <c r="D17" s="53"/>
      <c r="E17" s="54"/>
      <c r="F17" s="51" t="str">
        <f>IF(OR(B17="",D17="",E17=""),"",VLOOKUP(A17,Tabla!$M$5:$Q$31,5,0))</f>
        <v/>
      </c>
      <c r="G17" s="51" t="str">
        <f t="shared" si="1"/>
        <v/>
      </c>
      <c r="H17" s="40" t="str">
        <f t="shared" si="2"/>
        <v/>
      </c>
    </row>
    <row r="18" spans="1:8">
      <c r="A18" t="str">
        <f t="shared" si="0"/>
        <v/>
      </c>
      <c r="B18" s="53"/>
      <c r="C18" s="13" t="str">
        <f>IF($B18="","",VLOOKUP(B18,Tabla!$B$5:$H$19,2,0))</f>
        <v/>
      </c>
      <c r="D18" s="53"/>
      <c r="E18" s="54"/>
      <c r="F18" s="51" t="str">
        <f>IF(OR(B18="",D18="",E18=""),"",VLOOKUP(A18,Tabla!$M$5:$Q$31,5,0))</f>
        <v/>
      </c>
      <c r="G18" s="51" t="str">
        <f t="shared" si="1"/>
        <v/>
      </c>
      <c r="H18" s="40" t="str">
        <f t="shared" si="2"/>
        <v/>
      </c>
    </row>
    <row r="19" spans="1:8">
      <c r="A19" t="str">
        <f t="shared" si="0"/>
        <v/>
      </c>
      <c r="B19" s="53"/>
      <c r="C19" s="13" t="str">
        <f>IF($B19="","",VLOOKUP(B19,Tabla!$B$5:$H$19,2,0))</f>
        <v/>
      </c>
      <c r="D19" s="53"/>
      <c r="E19" s="54"/>
      <c r="F19" s="51" t="str">
        <f>IF(OR(B19="",D19="",E19=""),"",VLOOKUP(A19,Tabla!$M$5:$Q$31,5,0))</f>
        <v/>
      </c>
      <c r="G19" s="51" t="str">
        <f t="shared" si="1"/>
        <v/>
      </c>
      <c r="H19" s="40" t="str">
        <f t="shared" si="2"/>
        <v/>
      </c>
    </row>
    <row r="20" spans="1:8">
      <c r="A20" t="str">
        <f t="shared" si="0"/>
        <v/>
      </c>
      <c r="B20" s="53"/>
      <c r="C20" s="13" t="str">
        <f>IF($B20="","",VLOOKUP(B20,Tabla!$B$5:$H$19,2,0))</f>
        <v/>
      </c>
      <c r="D20" s="53"/>
      <c r="E20" s="54"/>
      <c r="F20" s="51" t="str">
        <f>IF(OR(B20="",D20="",E20=""),"",VLOOKUP(A20,Tabla!$M$5:$Q$31,5,0))</f>
        <v/>
      </c>
      <c r="G20" s="51" t="str">
        <f t="shared" si="1"/>
        <v/>
      </c>
      <c r="H20" s="40" t="str">
        <f t="shared" si="2"/>
        <v/>
      </c>
    </row>
    <row r="21" spans="1:8">
      <c r="A21" t="str">
        <f t="shared" si="0"/>
        <v/>
      </c>
      <c r="B21" s="53"/>
      <c r="C21" s="13" t="str">
        <f>IF($B21="","",VLOOKUP(B21,Tabla!$B$5:$H$19,2,0))</f>
        <v/>
      </c>
      <c r="D21" s="53"/>
      <c r="E21" s="54"/>
      <c r="F21" s="51" t="str">
        <f>IF(OR(B21="",D21="",E21=""),"",VLOOKUP(A21,Tabla!$M$5:$Q$31,5,0))</f>
        <v/>
      </c>
      <c r="G21" s="51" t="str">
        <f t="shared" si="1"/>
        <v/>
      </c>
      <c r="H21" s="40" t="str">
        <f t="shared" si="2"/>
        <v/>
      </c>
    </row>
    <row r="22" spans="1:8">
      <c r="A22" t="str">
        <f t="shared" si="0"/>
        <v/>
      </c>
      <c r="B22" s="53"/>
      <c r="C22" s="13" t="str">
        <f>IF($B22="","",VLOOKUP(B22,Tabla!$B$5:$H$19,2,0))</f>
        <v/>
      </c>
      <c r="D22" s="53"/>
      <c r="E22" s="54"/>
      <c r="F22" s="51" t="str">
        <f>IF(OR(B22="",D22="",E22=""),"",VLOOKUP(A22,Tabla!$M$5:$Q$31,5,0))</f>
        <v/>
      </c>
      <c r="G22" s="51" t="str">
        <f t="shared" si="1"/>
        <v/>
      </c>
      <c r="H22" s="40" t="str">
        <f t="shared" si="2"/>
        <v/>
      </c>
    </row>
    <row r="23" spans="1:8">
      <c r="B23" s="13"/>
      <c r="C23" s="42" t="s">
        <v>274</v>
      </c>
      <c r="D23" s="42"/>
      <c r="E23" s="41"/>
      <c r="F23" s="52">
        <f>SUM(F6:F22)</f>
        <v>7.0000000000000001E-3</v>
      </c>
      <c r="G23" s="52">
        <f>SUM(G6:G22)</f>
        <v>0</v>
      </c>
      <c r="H23" s="43">
        <f>SUM(H6:H22)</f>
        <v>0</v>
      </c>
    </row>
  </sheetData>
  <sheetProtection algorithmName="SHA-512" hashValue="9Sv+G3koq8UwuPXrq6+TcF3UuV9xuhvOXA76bcMxbgp+0vpDWOXEcs6P5C0ok/XeQWo03r6Cy7hTMhMspT1Zeg==" saltValue="porV9lR2IbmvKdymLRAbjg==" spinCount="100000" sheet="1" objects="1" scenarios="1"/>
  <conditionalFormatting sqref="F23:G23">
    <cfRule type="cellIs" dxfId="1" priority="2" operator="greaterThanOrEqual">
      <formula>0.4</formula>
    </cfRule>
  </conditionalFormatting>
  <conditionalFormatting sqref="D3">
    <cfRule type="cellIs" dxfId="0" priority="1" operator="equal">
      <formula>""</formula>
    </cfRule>
  </conditionalFormatting>
  <dataValidations count="4">
    <dataValidation type="custom" allowBlank="1" showInputMessage="1" showErrorMessage="1" sqref="E6:E22" xr:uid="{328F97DD-DD9C-4D57-AF2D-0525D24487A9}">
      <formula1>IF(B6&gt;=1,E6&gt;=1,0)</formula1>
    </dataValidation>
    <dataValidation type="whole" allowBlank="1" showInputMessage="1" showErrorMessage="1" errorTitle="SAG" error="Solo números del 1 al 14" sqref="B6:B22" xr:uid="{8C104335-1310-48CC-BF3F-BD1C519E4820}">
      <formula1>1</formula1>
      <formula2>14</formula2>
    </dataValidation>
    <dataValidation type="decimal" operator="greaterThanOrEqual" allowBlank="1" showInputMessage="1" showErrorMessage="1" errorTitle="Solo números" sqref="D3" xr:uid="{5E58D38E-79BF-403C-95BB-7AC4C637F2AF}">
      <formula1>0</formula1>
    </dataValidation>
    <dataValidation type="list" allowBlank="1" showInputMessage="1" showErrorMessage="1" errorTitle="SAG" error="Seleccione de la lista" sqref="D6:D22" xr:uid="{5C4C2DD4-C2CF-44AA-ABB5-5D58E80ECD50}">
      <formula1>INDIRECT(C6)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E4DD-3FBB-4BAD-9A4F-1036C5FC3D1D}">
  <sheetPr codeName="Hoja4"/>
  <dimension ref="A1:AA31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8" sqref="C8"/>
    </sheetView>
  </sheetViews>
  <sheetFormatPr baseColWidth="10" defaultRowHeight="15"/>
  <cols>
    <col min="2" max="2" width="3.42578125" bestFit="1" customWidth="1"/>
    <col min="3" max="3" width="51" bestFit="1" customWidth="1"/>
    <col min="4" max="5" width="5.7109375" bestFit="1" customWidth="1"/>
    <col min="6" max="6" width="10.5703125" customWidth="1"/>
    <col min="7" max="7" width="6.28515625" bestFit="1" customWidth="1"/>
    <col min="8" max="8" width="24.42578125" customWidth="1"/>
    <col min="9" max="9" width="10" bestFit="1" customWidth="1"/>
    <col min="10" max="10" width="4.85546875" bestFit="1" customWidth="1"/>
    <col min="11" max="11" width="4.42578125" bestFit="1" customWidth="1"/>
    <col min="12" max="12" width="3" bestFit="1" customWidth="1"/>
    <col min="14" max="14" width="3.5703125" bestFit="1" customWidth="1"/>
    <col min="15" max="15" width="53.5703125" bestFit="1" customWidth="1"/>
    <col min="16" max="16" width="4.85546875" bestFit="1" customWidth="1"/>
  </cols>
  <sheetData>
    <row r="1" spans="1:27">
      <c r="C1" s="38" t="s">
        <v>291</v>
      </c>
      <c r="D1" s="36">
        <v>1</v>
      </c>
      <c r="E1" s="36">
        <v>4</v>
      </c>
      <c r="F1" s="36">
        <v>6</v>
      </c>
      <c r="G1" s="36">
        <v>12</v>
      </c>
    </row>
    <row r="2" spans="1:27">
      <c r="C2" s="38" t="s">
        <v>292</v>
      </c>
      <c r="D2" s="37">
        <v>2</v>
      </c>
      <c r="E2" s="37">
        <v>3</v>
      </c>
      <c r="F2" s="37">
        <v>5</v>
      </c>
      <c r="G2" s="37">
        <v>7</v>
      </c>
      <c r="H2" s="37">
        <v>8</v>
      </c>
      <c r="I2" s="37">
        <v>9</v>
      </c>
      <c r="J2" s="37">
        <v>10</v>
      </c>
      <c r="K2" s="37">
        <v>11</v>
      </c>
      <c r="L2" s="37">
        <v>14</v>
      </c>
    </row>
    <row r="5" spans="1:27" ht="30">
      <c r="A5" s="19" t="s">
        <v>290</v>
      </c>
      <c r="B5" s="30" t="s">
        <v>273</v>
      </c>
      <c r="C5" s="30" t="s">
        <v>270</v>
      </c>
      <c r="D5" s="31" t="s">
        <v>276</v>
      </c>
      <c r="E5" s="31" t="s">
        <v>277</v>
      </c>
      <c r="F5" s="33" t="s">
        <v>278</v>
      </c>
      <c r="G5" s="33" t="s">
        <v>279</v>
      </c>
      <c r="H5" s="31" t="s">
        <v>283</v>
      </c>
      <c r="I5" s="31" t="s">
        <v>859</v>
      </c>
      <c r="M5" s="19" t="s">
        <v>362</v>
      </c>
      <c r="N5" s="44" t="s">
        <v>273</v>
      </c>
      <c r="O5" s="44" t="s">
        <v>270</v>
      </c>
      <c r="P5" s="19" t="s">
        <v>360</v>
      </c>
      <c r="Q5" s="19" t="s">
        <v>361</v>
      </c>
    </row>
    <row r="6" spans="1:27">
      <c r="A6" s="19" t="s">
        <v>287</v>
      </c>
      <c r="B6" s="36">
        <v>1</v>
      </c>
      <c r="C6" t="s">
        <v>351</v>
      </c>
      <c r="D6" s="18">
        <v>1</v>
      </c>
      <c r="E6" s="18">
        <v>2</v>
      </c>
      <c r="F6" s="34">
        <v>0.2</v>
      </c>
      <c r="G6" s="34">
        <v>0.3</v>
      </c>
      <c r="H6" s="18">
        <v>2</v>
      </c>
      <c r="I6" s="60">
        <v>1</v>
      </c>
      <c r="J6" s="60">
        <v>1</v>
      </c>
      <c r="K6" s="60">
        <v>2</v>
      </c>
      <c r="M6" t="str">
        <f>O6&amp;P6</f>
        <v>CONTESTACIÓN_DE_DEMANDAS1</v>
      </c>
      <c r="N6" s="45">
        <v>1</v>
      </c>
      <c r="O6" s="46" t="s">
        <v>351</v>
      </c>
      <c r="P6">
        <v>1</v>
      </c>
      <c r="Q6" s="34">
        <v>0.2</v>
      </c>
      <c r="R6" s="34"/>
      <c r="S6" s="34"/>
      <c r="T6" s="34"/>
      <c r="U6" s="34"/>
      <c r="V6" s="34"/>
      <c r="W6" s="34"/>
      <c r="X6" s="34"/>
      <c r="Y6" s="34"/>
      <c r="Z6" s="34"/>
      <c r="AA6" s="34"/>
    </row>
    <row r="7" spans="1:27">
      <c r="B7" s="37">
        <v>2</v>
      </c>
      <c r="C7" s="48" t="s">
        <v>352</v>
      </c>
      <c r="D7" s="35">
        <v>5</v>
      </c>
      <c r="E7" s="35">
        <v>6</v>
      </c>
      <c r="F7" s="34">
        <v>0.01</v>
      </c>
      <c r="G7" s="34">
        <v>0.02</v>
      </c>
      <c r="H7" s="35" t="s">
        <v>284</v>
      </c>
      <c r="I7" s="35">
        <v>3</v>
      </c>
      <c r="J7" t="s">
        <v>295</v>
      </c>
      <c r="K7" t="s">
        <v>294</v>
      </c>
      <c r="M7" t="str">
        <f t="shared" ref="M7:M31" si="0">O7&amp;P7</f>
        <v>CONTESTACIÓN_DE_DEMANDAS2</v>
      </c>
      <c r="N7" s="45">
        <v>1</v>
      </c>
      <c r="O7" s="46" t="s">
        <v>351</v>
      </c>
      <c r="P7">
        <v>2</v>
      </c>
      <c r="Q7" s="34">
        <v>0.3</v>
      </c>
      <c r="R7" s="34"/>
      <c r="S7" s="34"/>
      <c r="T7" s="34"/>
      <c r="U7" s="34"/>
      <c r="V7" s="34"/>
      <c r="W7" s="34"/>
      <c r="X7" s="34"/>
      <c r="Y7" s="34"/>
      <c r="Z7" s="34"/>
      <c r="AA7" s="34"/>
    </row>
    <row r="8" spans="1:27">
      <c r="A8" s="19" t="s">
        <v>288</v>
      </c>
      <c r="B8" s="37">
        <v>3</v>
      </c>
      <c r="C8" s="19" t="s">
        <v>275</v>
      </c>
      <c r="D8" s="17">
        <v>5</v>
      </c>
      <c r="E8" s="17">
        <v>6</v>
      </c>
      <c r="F8" s="34">
        <v>2E-3</v>
      </c>
      <c r="G8" s="34">
        <v>5.0000000000000001E-3</v>
      </c>
      <c r="H8" s="35" t="s">
        <v>284</v>
      </c>
      <c r="I8" s="18">
        <v>3</v>
      </c>
      <c r="J8" t="s">
        <v>295</v>
      </c>
      <c r="K8" t="s">
        <v>294</v>
      </c>
      <c r="M8" t="str">
        <f t="shared" si="0"/>
        <v>REMISIÓN_DE_ACUERDOS_DE_CONCILIACION_EXTRAJUDICIAL1 a 5</v>
      </c>
      <c r="N8" s="47">
        <v>2</v>
      </c>
      <c r="O8" s="48" t="s">
        <v>352</v>
      </c>
      <c r="P8" s="49" t="s">
        <v>295</v>
      </c>
      <c r="Q8" s="34">
        <v>0.01</v>
      </c>
    </row>
    <row r="9" spans="1:27">
      <c r="B9" s="36">
        <v>4</v>
      </c>
      <c r="C9" s="19" t="s">
        <v>280</v>
      </c>
      <c r="D9" s="17">
        <v>1</v>
      </c>
      <c r="E9" s="17">
        <v>2</v>
      </c>
      <c r="F9" s="34">
        <v>0.05</v>
      </c>
      <c r="G9" s="34">
        <v>0.1</v>
      </c>
      <c r="H9" s="18">
        <v>2</v>
      </c>
      <c r="I9" s="18">
        <v>1</v>
      </c>
      <c r="J9" s="18">
        <v>1</v>
      </c>
      <c r="K9" s="18">
        <v>2</v>
      </c>
      <c r="M9" t="str">
        <f t="shared" si="0"/>
        <v>REMISIÓN_DE_ACUERDOS_DE_CONCILIACION_EXTRAJUDICIAL&gt;= 6</v>
      </c>
      <c r="N9" s="47">
        <v>2</v>
      </c>
      <c r="O9" s="48" t="s">
        <v>352</v>
      </c>
      <c r="P9" s="19" t="s">
        <v>294</v>
      </c>
      <c r="Q9" s="34">
        <v>0.02</v>
      </c>
    </row>
    <row r="10" spans="1:27">
      <c r="B10" s="37">
        <v>5</v>
      </c>
      <c r="C10" s="19" t="s">
        <v>281</v>
      </c>
      <c r="D10" s="17">
        <v>5</v>
      </c>
      <c r="E10" s="17">
        <v>6</v>
      </c>
      <c r="F10" s="34">
        <v>0.03</v>
      </c>
      <c r="G10" s="34">
        <v>0.06</v>
      </c>
      <c r="H10" s="35" t="s">
        <v>284</v>
      </c>
      <c r="I10" s="18">
        <v>3</v>
      </c>
      <c r="J10" t="s">
        <v>295</v>
      </c>
      <c r="K10" t="s">
        <v>294</v>
      </c>
      <c r="M10" t="str">
        <f t="shared" si="0"/>
        <v>ACTUACIONES1 a 5</v>
      </c>
      <c r="N10" s="47">
        <v>3</v>
      </c>
      <c r="O10" s="48" t="s">
        <v>275</v>
      </c>
      <c r="P10" s="49" t="s">
        <v>295</v>
      </c>
      <c r="Q10" s="34">
        <v>2E-3</v>
      </c>
    </row>
    <row r="11" spans="1:27">
      <c r="A11" s="19" t="s">
        <v>287</v>
      </c>
      <c r="B11" s="36">
        <v>6</v>
      </c>
      <c r="C11" s="19" t="s">
        <v>282</v>
      </c>
      <c r="D11" s="18">
        <v>1</v>
      </c>
      <c r="E11" s="18">
        <v>2</v>
      </c>
      <c r="F11" s="34">
        <v>0.2</v>
      </c>
      <c r="G11" s="34">
        <v>0.3</v>
      </c>
      <c r="H11" s="18">
        <v>2</v>
      </c>
      <c r="I11" s="18">
        <v>1</v>
      </c>
      <c r="J11" s="18">
        <v>1</v>
      </c>
      <c r="K11" s="18">
        <v>2</v>
      </c>
      <c r="M11" t="str">
        <f t="shared" si="0"/>
        <v>ACTUACIONES&gt;= 6</v>
      </c>
      <c r="N11" s="47">
        <v>3</v>
      </c>
      <c r="O11" s="48" t="s">
        <v>275</v>
      </c>
      <c r="P11" s="19" t="s">
        <v>294</v>
      </c>
      <c r="Q11" s="34">
        <v>5.0000000000000001E-3</v>
      </c>
    </row>
    <row r="12" spans="1:27">
      <c r="A12" s="19" t="s">
        <v>288</v>
      </c>
      <c r="B12" s="37">
        <v>7</v>
      </c>
      <c r="C12" s="19" t="s">
        <v>353</v>
      </c>
      <c r="D12" s="18">
        <v>5</v>
      </c>
      <c r="E12" s="18">
        <v>6</v>
      </c>
      <c r="F12" s="34">
        <v>2E-3</v>
      </c>
      <c r="G12" s="34">
        <v>5.0000000000000001E-3</v>
      </c>
      <c r="H12" s="35" t="s">
        <v>284</v>
      </c>
      <c r="I12" s="18">
        <v>6</v>
      </c>
      <c r="J12" t="s">
        <v>295</v>
      </c>
      <c r="K12" t="s">
        <v>294</v>
      </c>
      <c r="M12" t="str">
        <f t="shared" si="0"/>
        <v>AUDIENCIAS1</v>
      </c>
      <c r="N12" s="45">
        <v>4</v>
      </c>
      <c r="O12" s="48" t="s">
        <v>280</v>
      </c>
      <c r="P12">
        <v>1</v>
      </c>
      <c r="Q12" s="34">
        <v>0.05</v>
      </c>
    </row>
    <row r="13" spans="1:27">
      <c r="B13" s="37">
        <v>8</v>
      </c>
      <c r="C13" s="19" t="s">
        <v>354</v>
      </c>
      <c r="D13" s="18">
        <v>2</v>
      </c>
      <c r="E13" s="18">
        <v>3</v>
      </c>
      <c r="F13" s="34">
        <v>2E-3</v>
      </c>
      <c r="G13" s="34">
        <v>5.0000000000000001E-3</v>
      </c>
      <c r="H13" s="35" t="s">
        <v>284</v>
      </c>
      <c r="I13" s="18">
        <v>1</v>
      </c>
      <c r="J13" t="s">
        <v>296</v>
      </c>
      <c r="K13" t="s">
        <v>297</v>
      </c>
      <c r="M13" t="str">
        <f t="shared" si="0"/>
        <v>AUDIENCIAS2</v>
      </c>
      <c r="N13" s="45">
        <v>4</v>
      </c>
      <c r="O13" s="48" t="s">
        <v>280</v>
      </c>
      <c r="P13">
        <v>2</v>
      </c>
      <c r="Q13" s="34">
        <v>0.1</v>
      </c>
    </row>
    <row r="14" spans="1:27">
      <c r="B14" s="37">
        <v>9</v>
      </c>
      <c r="C14" s="19" t="s">
        <v>379</v>
      </c>
      <c r="D14" s="18">
        <v>5</v>
      </c>
      <c r="E14" s="18">
        <v>6</v>
      </c>
      <c r="F14" s="34">
        <v>1E-3</v>
      </c>
      <c r="G14" s="34">
        <v>3.0000000000000001E-3</v>
      </c>
      <c r="H14" s="35" t="s">
        <v>284</v>
      </c>
      <c r="I14" s="18">
        <v>4</v>
      </c>
      <c r="M14" t="str">
        <f t="shared" si="0"/>
        <v>SENTENCIAS1 a 5</v>
      </c>
      <c r="N14" s="47">
        <v>5</v>
      </c>
      <c r="O14" s="48" t="s">
        <v>281</v>
      </c>
      <c r="P14" s="49" t="s">
        <v>295</v>
      </c>
      <c r="Q14" s="34">
        <v>0.03</v>
      </c>
    </row>
    <row r="15" spans="1:27">
      <c r="A15" s="19" t="s">
        <v>289</v>
      </c>
      <c r="B15" s="37">
        <v>10</v>
      </c>
      <c r="C15" s="19" t="s">
        <v>355</v>
      </c>
      <c r="D15" s="18">
        <v>5</v>
      </c>
      <c r="E15" s="18">
        <v>6</v>
      </c>
      <c r="F15" s="34">
        <v>1E-3</v>
      </c>
      <c r="G15" s="34">
        <v>3.0000000000000001E-3</v>
      </c>
      <c r="H15" s="35" t="s">
        <v>284</v>
      </c>
      <c r="I15" s="18">
        <v>6</v>
      </c>
      <c r="M15" t="str">
        <f t="shared" si="0"/>
        <v>SENTENCIAS&gt;= 6</v>
      </c>
      <c r="N15" s="47">
        <v>5</v>
      </c>
      <c r="O15" s="48" t="s">
        <v>281</v>
      </c>
      <c r="P15" s="19" t="s">
        <v>294</v>
      </c>
      <c r="Q15" s="34">
        <v>0.03</v>
      </c>
    </row>
    <row r="16" spans="1:27">
      <c r="A16" s="19" t="s">
        <v>289</v>
      </c>
      <c r="B16" s="37">
        <v>11</v>
      </c>
      <c r="C16" s="19" t="s">
        <v>286</v>
      </c>
      <c r="D16" s="18">
        <v>5</v>
      </c>
      <c r="E16" s="18">
        <v>6</v>
      </c>
      <c r="F16" s="34">
        <v>1E-3</v>
      </c>
      <c r="G16" s="34">
        <v>3.0000000000000001E-3</v>
      </c>
      <c r="H16" s="35" t="s">
        <v>284</v>
      </c>
      <c r="I16" s="18">
        <v>6</v>
      </c>
      <c r="M16" t="str">
        <f t="shared" si="0"/>
        <v>APELACION1</v>
      </c>
      <c r="N16" s="45">
        <v>6</v>
      </c>
      <c r="O16" s="48" t="s">
        <v>282</v>
      </c>
      <c r="P16">
        <v>1</v>
      </c>
      <c r="Q16" s="34">
        <v>0.2</v>
      </c>
    </row>
    <row r="17" spans="2:17">
      <c r="B17" s="36">
        <v>12</v>
      </c>
      <c r="C17" s="19" t="s">
        <v>356</v>
      </c>
      <c r="D17" s="18">
        <v>1</v>
      </c>
      <c r="E17" s="18"/>
      <c r="F17" s="34">
        <v>0.02</v>
      </c>
      <c r="G17" s="34"/>
      <c r="H17" s="18">
        <v>1</v>
      </c>
      <c r="I17" s="18">
        <v>1</v>
      </c>
      <c r="M17" t="str">
        <f t="shared" si="0"/>
        <v>APELACION2</v>
      </c>
      <c r="N17" s="45">
        <v>6</v>
      </c>
      <c r="O17" s="48" t="s">
        <v>282</v>
      </c>
      <c r="P17">
        <v>2</v>
      </c>
      <c r="Q17" s="34">
        <v>0.3</v>
      </c>
    </row>
    <row r="18" spans="2:17">
      <c r="B18">
        <v>13</v>
      </c>
      <c r="C18" s="19" t="s">
        <v>357</v>
      </c>
      <c r="D18" s="18"/>
      <c r="E18" s="18"/>
      <c r="F18" s="34">
        <v>0.05</v>
      </c>
      <c r="G18" s="34"/>
      <c r="H18" s="18"/>
      <c r="M18" t="str">
        <f t="shared" si="0"/>
        <v>PRUEBAS_PRACTICADAS1 a 5</v>
      </c>
      <c r="N18" s="47">
        <v>7</v>
      </c>
      <c r="O18" s="48" t="s">
        <v>353</v>
      </c>
      <c r="P18" s="49" t="s">
        <v>295</v>
      </c>
      <c r="Q18" s="34">
        <v>2E-3</v>
      </c>
    </row>
    <row r="19" spans="2:17">
      <c r="B19" s="37">
        <v>14</v>
      </c>
      <c r="C19" s="19" t="s">
        <v>358</v>
      </c>
      <c r="D19" s="18">
        <v>5</v>
      </c>
      <c r="E19" s="18">
        <v>6</v>
      </c>
      <c r="F19" s="34">
        <v>0.03</v>
      </c>
      <c r="G19" s="34">
        <v>0.06</v>
      </c>
      <c r="H19" s="35" t="s">
        <v>284</v>
      </c>
      <c r="M19" t="str">
        <f t="shared" si="0"/>
        <v>PRUEBAS_PRACTICADAS&gt;= 6</v>
      </c>
      <c r="N19" s="47">
        <v>7</v>
      </c>
      <c r="O19" s="48" t="s">
        <v>353</v>
      </c>
      <c r="P19" s="19" t="s">
        <v>294</v>
      </c>
      <c r="Q19" s="34">
        <v>5.0000000000000001E-3</v>
      </c>
    </row>
    <row r="20" spans="2:17">
      <c r="F20" s="32"/>
      <c r="G20" s="32"/>
      <c r="M20" t="str">
        <f t="shared" si="0"/>
        <v>LIQUIDACIÓN_DEL_CREDITO1 a 2</v>
      </c>
      <c r="N20" s="47">
        <v>8</v>
      </c>
      <c r="O20" s="48" t="s">
        <v>354</v>
      </c>
      <c r="P20" s="49" t="s">
        <v>296</v>
      </c>
      <c r="Q20" s="34">
        <v>2E-3</v>
      </c>
    </row>
    <row r="21" spans="2:17">
      <c r="F21" s="32"/>
      <c r="G21" s="32"/>
      <c r="M21" t="str">
        <f t="shared" si="0"/>
        <v>LIQUIDACIÓN_DEL_CREDITO&gt;= 3</v>
      </c>
      <c r="N21" s="47">
        <v>8</v>
      </c>
      <c r="O21" s="48" t="s">
        <v>354</v>
      </c>
      <c r="P21" s="19" t="s">
        <v>297</v>
      </c>
      <c r="Q21" s="34">
        <v>5.0000000000000001E-3</v>
      </c>
    </row>
    <row r="22" spans="2:17">
      <c r="F22" s="32"/>
      <c r="G22" s="32"/>
      <c r="M22" t="str">
        <f t="shared" si="0"/>
        <v>DEPOSITOS_JUDICIALES1 a 5</v>
      </c>
      <c r="N22" s="47">
        <v>9</v>
      </c>
      <c r="O22" s="19" t="s">
        <v>379</v>
      </c>
      <c r="P22" s="49" t="s">
        <v>295</v>
      </c>
      <c r="Q22" s="34">
        <v>1E-3</v>
      </c>
    </row>
    <row r="23" spans="2:17">
      <c r="F23" s="32"/>
      <c r="G23" s="32"/>
      <c r="M23" t="str">
        <f t="shared" si="0"/>
        <v>DEPOSITOS_JUDICIALES&gt;= 6</v>
      </c>
      <c r="N23" s="47">
        <v>9</v>
      </c>
      <c r="O23" s="19" t="s">
        <v>379</v>
      </c>
      <c r="P23" s="19" t="s">
        <v>294</v>
      </c>
      <c r="Q23" s="34">
        <v>3.0000000000000001E-3</v>
      </c>
    </row>
    <row r="24" spans="2:17">
      <c r="F24" s="32"/>
      <c r="G24" s="32"/>
      <c r="M24" t="str">
        <f t="shared" si="0"/>
        <v>LEVANTAMIENTO_EMBARGO1 a 5</v>
      </c>
      <c r="N24" s="47">
        <v>10</v>
      </c>
      <c r="O24" s="48" t="s">
        <v>355</v>
      </c>
      <c r="P24" s="49" t="s">
        <v>295</v>
      </c>
      <c r="Q24" s="34">
        <v>1E-3</v>
      </c>
    </row>
    <row r="25" spans="2:17">
      <c r="F25" s="32"/>
      <c r="G25" s="32"/>
      <c r="M25" t="str">
        <f t="shared" si="0"/>
        <v>LEVANTAMIENTO_EMBARGO&gt;= 6</v>
      </c>
      <c r="N25" s="47">
        <v>10</v>
      </c>
      <c r="O25" s="48" t="s">
        <v>355</v>
      </c>
      <c r="P25" s="19" t="s">
        <v>294</v>
      </c>
      <c r="Q25" s="34">
        <v>3.0000000000000001E-3</v>
      </c>
    </row>
    <row r="26" spans="2:17">
      <c r="F26" s="32"/>
      <c r="G26" s="32"/>
      <c r="M26" t="str">
        <f t="shared" si="0"/>
        <v>COSTAS1 a 5</v>
      </c>
      <c r="N26" s="47">
        <v>11</v>
      </c>
      <c r="O26" s="48" t="s">
        <v>286</v>
      </c>
      <c r="P26" s="49" t="s">
        <v>295</v>
      </c>
      <c r="Q26" s="34">
        <v>1E-3</v>
      </c>
    </row>
    <row r="27" spans="2:17">
      <c r="F27" s="32"/>
      <c r="G27" s="32"/>
      <c r="M27" t="str">
        <f t="shared" si="0"/>
        <v>COSTAS&gt;= 6</v>
      </c>
      <c r="N27" s="47">
        <v>11</v>
      </c>
      <c r="O27" s="48" t="s">
        <v>286</v>
      </c>
      <c r="P27" s="19" t="s">
        <v>294</v>
      </c>
      <c r="Q27" s="34">
        <v>3.0000000000000001E-3</v>
      </c>
    </row>
    <row r="28" spans="2:17">
      <c r="F28" s="32"/>
      <c r="G28" s="32"/>
      <c r="M28" t="str">
        <f t="shared" si="0"/>
        <v>DEMANDA_DE_RECONVENCIÓN1</v>
      </c>
      <c r="N28" s="45">
        <v>12</v>
      </c>
      <c r="O28" s="48" t="s">
        <v>356</v>
      </c>
      <c r="P28">
        <v>1</v>
      </c>
      <c r="Q28" s="34">
        <v>0.02</v>
      </c>
    </row>
    <row r="29" spans="2:17">
      <c r="F29" s="32"/>
      <c r="G29" s="32"/>
      <c r="M29" t="str">
        <f t="shared" si="0"/>
        <v>CALIFICACION_Y_PROVISION_EKOGUI</v>
      </c>
      <c r="N29">
        <v>13</v>
      </c>
      <c r="O29" s="19" t="s">
        <v>357</v>
      </c>
      <c r="P29" s="49"/>
      <c r="Q29" s="34">
        <v>0.05</v>
      </c>
    </row>
    <row r="30" spans="2:17">
      <c r="F30" s="32"/>
      <c r="G30" s="32"/>
      <c r="M30" t="str">
        <f t="shared" si="0"/>
        <v>CORRECION_O_ACTUALIZACION_EKOGUI1 a 5</v>
      </c>
      <c r="N30" s="47">
        <v>14</v>
      </c>
      <c r="O30" s="48" t="s">
        <v>358</v>
      </c>
      <c r="P30" s="49" t="s">
        <v>295</v>
      </c>
      <c r="Q30" s="34">
        <v>0.03</v>
      </c>
    </row>
    <row r="31" spans="2:17">
      <c r="M31" t="str">
        <f t="shared" si="0"/>
        <v>CORRECION_O_ACTUALIZACION_EKOGUI&gt;= 6</v>
      </c>
      <c r="N31" s="47">
        <v>14</v>
      </c>
      <c r="O31" s="48" t="s">
        <v>358</v>
      </c>
      <c r="P31" s="19" t="s">
        <v>294</v>
      </c>
      <c r="Q31" s="34">
        <v>0.06</v>
      </c>
    </row>
  </sheetData>
  <sheetProtection algorithmName="SHA-512" hashValue="hB4TMoBF36hqqEBe6EPyk2zJI48OT2/74I461vWjP6oc+1wYTUpEi1g7Wahl9QQ7zFm1L4RpgXUVAnKs/5DlDA==" saltValue="CQx6XTcx51gekJeNdQ5VYw==" spinCount="100000" sheet="1" objects="1" scenarios="1"/>
  <sortState xmlns:xlrd2="http://schemas.microsoft.com/office/spreadsheetml/2017/richdata2" ref="N6:O30">
    <sortCondition ref="N6:N3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9D38C-FED6-4152-A545-DE0FD4AFBE23}">
  <sheetPr codeName="Hoja2"/>
  <dimension ref="A1:D276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3" max="3" width="106.140625" bestFit="1" customWidth="1"/>
    <col min="4" max="4" width="17.42578125" customWidth="1"/>
  </cols>
  <sheetData>
    <row r="1" spans="1:4" ht="27.75" customHeight="1">
      <c r="A1" t="s">
        <v>73</v>
      </c>
      <c r="C1" t="s">
        <v>31</v>
      </c>
      <c r="D1" s="22" t="s">
        <v>93</v>
      </c>
    </row>
    <row r="2" spans="1:4">
      <c r="A2" s="14">
        <v>44197</v>
      </c>
      <c r="C2" t="s">
        <v>124</v>
      </c>
      <c r="D2" t="s">
        <v>275</v>
      </c>
    </row>
    <row r="3" spans="1:4">
      <c r="A3" s="14">
        <v>44207</v>
      </c>
      <c r="C3" t="s">
        <v>54</v>
      </c>
      <c r="D3" t="s">
        <v>281</v>
      </c>
    </row>
    <row r="4" spans="1:4">
      <c r="A4" s="14">
        <v>44277</v>
      </c>
      <c r="C4" t="s">
        <v>239</v>
      </c>
      <c r="D4" t="s">
        <v>281</v>
      </c>
    </row>
    <row r="5" spans="1:4">
      <c r="A5" s="14">
        <v>44287</v>
      </c>
      <c r="C5" t="s">
        <v>167</v>
      </c>
      <c r="D5" t="s">
        <v>281</v>
      </c>
    </row>
    <row r="6" spans="1:4">
      <c r="A6" s="14">
        <v>44288</v>
      </c>
      <c r="C6" t="s">
        <v>179</v>
      </c>
      <c r="D6" t="s">
        <v>275</v>
      </c>
    </row>
    <row r="7" spans="1:4">
      <c r="A7" s="14">
        <v>44317</v>
      </c>
      <c r="C7" t="s">
        <v>243</v>
      </c>
      <c r="D7" t="s">
        <v>275</v>
      </c>
    </row>
    <row r="8" spans="1:4">
      <c r="A8" s="14">
        <v>44333</v>
      </c>
      <c r="C8" t="s">
        <v>55</v>
      </c>
      <c r="D8" t="s">
        <v>275</v>
      </c>
    </row>
    <row r="9" spans="1:4">
      <c r="A9" s="14">
        <v>44354</v>
      </c>
      <c r="C9" t="s">
        <v>125</v>
      </c>
      <c r="D9" t="s">
        <v>275</v>
      </c>
    </row>
    <row r="10" spans="1:4">
      <c r="A10" s="14">
        <v>44361</v>
      </c>
      <c r="C10" t="s">
        <v>118</v>
      </c>
      <c r="D10" t="s">
        <v>275</v>
      </c>
    </row>
    <row r="11" spans="1:4">
      <c r="A11" s="14">
        <v>44382</v>
      </c>
      <c r="C11" t="s">
        <v>231</v>
      </c>
      <c r="D11" t="s">
        <v>275</v>
      </c>
    </row>
    <row r="12" spans="1:4">
      <c r="A12" s="14">
        <v>44397</v>
      </c>
      <c r="C12" t="s">
        <v>120</v>
      </c>
      <c r="D12" t="s">
        <v>275</v>
      </c>
    </row>
    <row r="13" spans="1:4">
      <c r="A13" s="14">
        <v>44415</v>
      </c>
      <c r="C13" t="s">
        <v>104</v>
      </c>
      <c r="D13" t="s">
        <v>280</v>
      </c>
    </row>
    <row r="14" spans="1:4">
      <c r="A14" s="14">
        <v>44424</v>
      </c>
      <c r="C14" t="s">
        <v>114</v>
      </c>
      <c r="D14" t="s">
        <v>280</v>
      </c>
    </row>
    <row r="15" spans="1:4">
      <c r="A15" s="14">
        <v>44487</v>
      </c>
      <c r="C15" t="s">
        <v>95</v>
      </c>
      <c r="D15" t="s">
        <v>275</v>
      </c>
    </row>
    <row r="16" spans="1:4">
      <c r="A16" s="14">
        <v>44501</v>
      </c>
      <c r="C16" t="s">
        <v>132</v>
      </c>
      <c r="D16" t="s">
        <v>275</v>
      </c>
    </row>
    <row r="17" spans="1:4">
      <c r="A17" s="14">
        <v>44515</v>
      </c>
      <c r="C17" t="s">
        <v>298</v>
      </c>
      <c r="D17" t="s">
        <v>275</v>
      </c>
    </row>
    <row r="18" spans="1:4">
      <c r="A18" s="14">
        <v>44538</v>
      </c>
      <c r="C18" t="s">
        <v>56</v>
      </c>
      <c r="D18" t="s">
        <v>275</v>
      </c>
    </row>
    <row r="19" spans="1:4">
      <c r="A19" s="14">
        <v>44555</v>
      </c>
      <c r="C19" t="s">
        <v>151</v>
      </c>
      <c r="D19" t="s">
        <v>280</v>
      </c>
    </row>
    <row r="20" spans="1:4">
      <c r="C20" t="s">
        <v>265</v>
      </c>
      <c r="D20" t="s">
        <v>275</v>
      </c>
    </row>
    <row r="21" spans="1:4">
      <c r="C21" t="s">
        <v>94</v>
      </c>
      <c r="D21" t="s">
        <v>275</v>
      </c>
    </row>
    <row r="22" spans="1:4">
      <c r="C22" t="s">
        <v>255</v>
      </c>
      <c r="D22" t="s">
        <v>275</v>
      </c>
    </row>
    <row r="23" spans="1:4">
      <c r="C23" t="s">
        <v>299</v>
      </c>
      <c r="D23" t="s">
        <v>275</v>
      </c>
    </row>
    <row r="24" spans="1:4">
      <c r="C24" t="s">
        <v>129</v>
      </c>
      <c r="D24" t="s">
        <v>280</v>
      </c>
    </row>
    <row r="25" spans="1:4">
      <c r="C25" t="s">
        <v>96</v>
      </c>
      <c r="D25" t="s">
        <v>280</v>
      </c>
    </row>
    <row r="26" spans="1:4">
      <c r="C26" t="s">
        <v>214</v>
      </c>
      <c r="D26" t="s">
        <v>275</v>
      </c>
    </row>
    <row r="27" spans="1:4">
      <c r="C27" t="s">
        <v>205</v>
      </c>
      <c r="D27" t="s">
        <v>354</v>
      </c>
    </row>
    <row r="28" spans="1:4">
      <c r="C28" t="s">
        <v>232</v>
      </c>
      <c r="D28" t="s">
        <v>275</v>
      </c>
    </row>
    <row r="29" spans="1:4">
      <c r="C29" t="s">
        <v>37</v>
      </c>
      <c r="D29" t="s">
        <v>275</v>
      </c>
    </row>
    <row r="30" spans="1:4">
      <c r="C30" t="s">
        <v>102</v>
      </c>
      <c r="D30" t="s">
        <v>354</v>
      </c>
    </row>
    <row r="31" spans="1:4">
      <c r="C31" t="s">
        <v>121</v>
      </c>
      <c r="D31" t="s">
        <v>275</v>
      </c>
    </row>
    <row r="32" spans="1:4">
      <c r="C32" t="s">
        <v>106</v>
      </c>
      <c r="D32" t="s">
        <v>275</v>
      </c>
    </row>
    <row r="33" spans="3:4">
      <c r="C33" t="s">
        <v>207</v>
      </c>
      <c r="D33" t="s">
        <v>275</v>
      </c>
    </row>
    <row r="34" spans="3:4">
      <c r="C34" t="s">
        <v>367</v>
      </c>
      <c r="D34" t="s">
        <v>275</v>
      </c>
    </row>
    <row r="35" spans="3:4">
      <c r="C35" t="s">
        <v>172</v>
      </c>
      <c r="D35" t="s">
        <v>354</v>
      </c>
    </row>
    <row r="36" spans="3:4">
      <c r="C36" t="s">
        <v>46</v>
      </c>
      <c r="D36" t="s">
        <v>275</v>
      </c>
    </row>
    <row r="37" spans="3:4">
      <c r="C37" t="s">
        <v>368</v>
      </c>
      <c r="D37" t="s">
        <v>275</v>
      </c>
    </row>
    <row r="38" spans="3:4">
      <c r="C38" t="s">
        <v>184</v>
      </c>
      <c r="D38" t="s">
        <v>275</v>
      </c>
    </row>
    <row r="39" spans="3:4">
      <c r="C39" t="s">
        <v>260</v>
      </c>
      <c r="D39" t="s">
        <v>275</v>
      </c>
    </row>
    <row r="40" spans="3:4">
      <c r="C40" t="s">
        <v>300</v>
      </c>
      <c r="D40" t="s">
        <v>275</v>
      </c>
    </row>
    <row r="41" spans="3:4">
      <c r="C41" t="s">
        <v>171</v>
      </c>
      <c r="D41" t="s">
        <v>275</v>
      </c>
    </row>
    <row r="42" spans="3:4">
      <c r="C42" t="s">
        <v>145</v>
      </c>
      <c r="D42" t="s">
        <v>275</v>
      </c>
    </row>
    <row r="43" spans="3:4">
      <c r="C43" t="s">
        <v>146</v>
      </c>
      <c r="D43" t="s">
        <v>275</v>
      </c>
    </row>
    <row r="44" spans="3:4">
      <c r="C44" t="s">
        <v>164</v>
      </c>
      <c r="D44" t="s">
        <v>275</v>
      </c>
    </row>
    <row r="45" spans="3:4">
      <c r="C45" t="s">
        <v>301</v>
      </c>
      <c r="D45" t="s">
        <v>275</v>
      </c>
    </row>
    <row r="46" spans="3:4">
      <c r="C46" t="s">
        <v>302</v>
      </c>
      <c r="D46" t="s">
        <v>275</v>
      </c>
    </row>
    <row r="47" spans="3:4">
      <c r="C47" t="s">
        <v>224</v>
      </c>
      <c r="D47" t="s">
        <v>281</v>
      </c>
    </row>
    <row r="48" spans="3:4">
      <c r="C48" t="s">
        <v>43</v>
      </c>
      <c r="D48" t="s">
        <v>275</v>
      </c>
    </row>
    <row r="49" spans="3:4">
      <c r="C49" t="s">
        <v>133</v>
      </c>
      <c r="D49" t="s">
        <v>275</v>
      </c>
    </row>
    <row r="50" spans="3:4">
      <c r="C50" t="s">
        <v>303</v>
      </c>
      <c r="D50" t="s">
        <v>275</v>
      </c>
    </row>
    <row r="51" spans="3:4">
      <c r="C51" t="s">
        <v>257</v>
      </c>
      <c r="D51" t="s">
        <v>275</v>
      </c>
    </row>
    <row r="52" spans="3:4">
      <c r="C52" t="s">
        <v>304</v>
      </c>
      <c r="D52" t="s">
        <v>275</v>
      </c>
    </row>
    <row r="53" spans="3:4">
      <c r="C53" t="s">
        <v>216</v>
      </c>
      <c r="D53" t="s">
        <v>281</v>
      </c>
    </row>
    <row r="54" spans="3:4">
      <c r="C54" t="s">
        <v>305</v>
      </c>
      <c r="D54" t="s">
        <v>275</v>
      </c>
    </row>
    <row r="55" spans="3:4">
      <c r="C55" t="s">
        <v>53</v>
      </c>
      <c r="D55" t="s">
        <v>286</v>
      </c>
    </row>
    <row r="56" spans="3:4">
      <c r="C56" t="s">
        <v>51</v>
      </c>
      <c r="D56" t="s">
        <v>354</v>
      </c>
    </row>
    <row r="57" spans="3:4">
      <c r="C57" t="s">
        <v>253</v>
      </c>
      <c r="D57" t="s">
        <v>275</v>
      </c>
    </row>
    <row r="58" spans="3:4">
      <c r="C58" t="s">
        <v>306</v>
      </c>
      <c r="D58" t="s">
        <v>275</v>
      </c>
    </row>
    <row r="59" spans="3:4">
      <c r="C59" t="s">
        <v>230</v>
      </c>
      <c r="D59" t="s">
        <v>275</v>
      </c>
    </row>
    <row r="60" spans="3:4">
      <c r="C60" t="s">
        <v>130</v>
      </c>
      <c r="D60" t="s">
        <v>275</v>
      </c>
    </row>
    <row r="61" spans="3:4">
      <c r="C61" t="s">
        <v>48</v>
      </c>
      <c r="D61" t="s">
        <v>275</v>
      </c>
    </row>
    <row r="62" spans="3:4">
      <c r="C62" t="s">
        <v>57</v>
      </c>
      <c r="D62" t="s">
        <v>275</v>
      </c>
    </row>
    <row r="63" spans="3:4">
      <c r="C63" t="s">
        <v>176</v>
      </c>
      <c r="D63" t="s">
        <v>275</v>
      </c>
    </row>
    <row r="64" spans="3:4">
      <c r="C64" t="s">
        <v>141</v>
      </c>
      <c r="D64" t="s">
        <v>275</v>
      </c>
    </row>
    <row r="65" spans="3:4">
      <c r="C65" t="s">
        <v>369</v>
      </c>
      <c r="D65" t="s">
        <v>275</v>
      </c>
    </row>
    <row r="66" spans="3:4">
      <c r="C66" t="s">
        <v>188</v>
      </c>
      <c r="D66" t="s">
        <v>275</v>
      </c>
    </row>
    <row r="67" spans="3:4">
      <c r="C67" t="s">
        <v>156</v>
      </c>
      <c r="D67" t="s">
        <v>275</v>
      </c>
    </row>
    <row r="68" spans="3:4">
      <c r="C68" t="s">
        <v>157</v>
      </c>
      <c r="D68" t="s">
        <v>275</v>
      </c>
    </row>
    <row r="69" spans="3:4">
      <c r="C69" t="s">
        <v>191</v>
      </c>
      <c r="D69" t="s">
        <v>275</v>
      </c>
    </row>
    <row r="70" spans="3:4">
      <c r="C70" t="s">
        <v>117</v>
      </c>
      <c r="D70" t="s">
        <v>275</v>
      </c>
    </row>
    <row r="71" spans="3:4">
      <c r="C71" t="s">
        <v>227</v>
      </c>
      <c r="D71" t="s">
        <v>275</v>
      </c>
    </row>
    <row r="72" spans="3:4">
      <c r="C72" t="s">
        <v>122</v>
      </c>
      <c r="D72" t="s">
        <v>275</v>
      </c>
    </row>
    <row r="73" spans="3:4">
      <c r="C73" t="s">
        <v>261</v>
      </c>
      <c r="D73" t="s">
        <v>275</v>
      </c>
    </row>
    <row r="74" spans="3:4">
      <c r="C74" t="s">
        <v>245</v>
      </c>
      <c r="D74" t="s">
        <v>275</v>
      </c>
    </row>
    <row r="75" spans="3:4">
      <c r="C75" t="s">
        <v>259</v>
      </c>
      <c r="D75" t="s">
        <v>275</v>
      </c>
    </row>
    <row r="76" spans="3:4">
      <c r="C76" t="s">
        <v>105</v>
      </c>
      <c r="D76" t="s">
        <v>275</v>
      </c>
    </row>
    <row r="77" spans="3:4">
      <c r="C77" t="s">
        <v>107</v>
      </c>
      <c r="D77" t="s">
        <v>275</v>
      </c>
    </row>
    <row r="78" spans="3:4">
      <c r="C78" t="s">
        <v>194</v>
      </c>
      <c r="D78" t="s">
        <v>275</v>
      </c>
    </row>
    <row r="79" spans="3:4">
      <c r="C79" t="s">
        <v>140</v>
      </c>
      <c r="D79" t="s">
        <v>275</v>
      </c>
    </row>
    <row r="80" spans="3:4">
      <c r="C80" t="s">
        <v>244</v>
      </c>
      <c r="D80" t="s">
        <v>275</v>
      </c>
    </row>
    <row r="81" spans="3:4">
      <c r="C81" t="s">
        <v>251</v>
      </c>
      <c r="D81" t="s">
        <v>275</v>
      </c>
    </row>
    <row r="82" spans="3:4">
      <c r="C82" t="s">
        <v>99</v>
      </c>
      <c r="D82" t="s">
        <v>275</v>
      </c>
    </row>
    <row r="83" spans="3:4">
      <c r="C83" t="s">
        <v>47</v>
      </c>
      <c r="D83" t="s">
        <v>275</v>
      </c>
    </row>
    <row r="84" spans="3:4">
      <c r="C84" t="s">
        <v>66</v>
      </c>
      <c r="D84" t="s">
        <v>275</v>
      </c>
    </row>
    <row r="85" spans="3:4">
      <c r="C85" t="s">
        <v>108</v>
      </c>
      <c r="D85" t="s">
        <v>275</v>
      </c>
    </row>
    <row r="86" spans="3:4">
      <c r="C86" t="s">
        <v>144</v>
      </c>
      <c r="D86" t="s">
        <v>275</v>
      </c>
    </row>
    <row r="87" spans="3:4">
      <c r="C87" t="s">
        <v>307</v>
      </c>
      <c r="D87" t="s">
        <v>275</v>
      </c>
    </row>
    <row r="88" spans="3:4">
      <c r="C88" t="s">
        <v>308</v>
      </c>
      <c r="D88" t="s">
        <v>275</v>
      </c>
    </row>
    <row r="89" spans="3:4">
      <c r="C89" t="s">
        <v>217</v>
      </c>
      <c r="D89" t="s">
        <v>275</v>
      </c>
    </row>
    <row r="90" spans="3:4">
      <c r="C90" t="s">
        <v>98</v>
      </c>
      <c r="D90" t="s">
        <v>275</v>
      </c>
    </row>
    <row r="91" spans="3:4">
      <c r="C91" t="s">
        <v>309</v>
      </c>
      <c r="D91" t="s">
        <v>275</v>
      </c>
    </row>
    <row r="92" spans="3:4">
      <c r="C92" t="s">
        <v>264</v>
      </c>
      <c r="D92" t="s">
        <v>275</v>
      </c>
    </row>
    <row r="93" spans="3:4">
      <c r="C93" t="s">
        <v>148</v>
      </c>
      <c r="D93" t="s">
        <v>275</v>
      </c>
    </row>
    <row r="94" spans="3:4">
      <c r="C94" t="s">
        <v>150</v>
      </c>
      <c r="D94" t="s">
        <v>275</v>
      </c>
    </row>
    <row r="95" spans="3:4">
      <c r="C95" t="s">
        <v>310</v>
      </c>
      <c r="D95" t="s">
        <v>275</v>
      </c>
    </row>
    <row r="96" spans="3:4">
      <c r="C96" t="s">
        <v>249</v>
      </c>
      <c r="D96" t="s">
        <v>275</v>
      </c>
    </row>
    <row r="97" spans="3:4">
      <c r="C97" t="s">
        <v>198</v>
      </c>
      <c r="D97" t="s">
        <v>275</v>
      </c>
    </row>
    <row r="98" spans="3:4">
      <c r="C98" t="s">
        <v>234</v>
      </c>
      <c r="D98" t="s">
        <v>275</v>
      </c>
    </row>
    <row r="99" spans="3:4">
      <c r="C99" t="s">
        <v>142</v>
      </c>
      <c r="D99" t="s">
        <v>275</v>
      </c>
    </row>
    <row r="100" spans="3:4">
      <c r="C100" t="s">
        <v>197</v>
      </c>
      <c r="D100" t="s">
        <v>275</v>
      </c>
    </row>
    <row r="101" spans="3:4">
      <c r="C101" t="s">
        <v>165</v>
      </c>
      <c r="D101" t="s">
        <v>275</v>
      </c>
    </row>
    <row r="102" spans="3:4">
      <c r="C102" t="s">
        <v>50</v>
      </c>
      <c r="D102" t="s">
        <v>354</v>
      </c>
    </row>
    <row r="103" spans="3:4">
      <c r="C103" t="s">
        <v>236</v>
      </c>
      <c r="D103" t="s">
        <v>275</v>
      </c>
    </row>
    <row r="104" spans="3:4">
      <c r="C104" t="s">
        <v>166</v>
      </c>
      <c r="D104" t="s">
        <v>275</v>
      </c>
    </row>
    <row r="105" spans="3:4">
      <c r="C105" t="s">
        <v>238</v>
      </c>
      <c r="D105" t="s">
        <v>275</v>
      </c>
    </row>
    <row r="106" spans="3:4">
      <c r="C106" t="s">
        <v>38</v>
      </c>
      <c r="D106" t="s">
        <v>275</v>
      </c>
    </row>
    <row r="107" spans="3:4">
      <c r="C107" t="s">
        <v>233</v>
      </c>
      <c r="D107" t="s">
        <v>275</v>
      </c>
    </row>
    <row r="108" spans="3:4">
      <c r="C108" t="s">
        <v>158</v>
      </c>
      <c r="D108" t="s">
        <v>275</v>
      </c>
    </row>
    <row r="109" spans="3:4">
      <c r="C109" t="s">
        <v>311</v>
      </c>
      <c r="D109" t="s">
        <v>275</v>
      </c>
    </row>
    <row r="110" spans="3:4">
      <c r="C110" t="s">
        <v>248</v>
      </c>
      <c r="D110" t="s">
        <v>275</v>
      </c>
    </row>
    <row r="111" spans="3:4">
      <c r="C111" t="s">
        <v>68</v>
      </c>
      <c r="D111" t="s">
        <v>275</v>
      </c>
    </row>
    <row r="112" spans="3:4">
      <c r="C112" t="s">
        <v>61</v>
      </c>
      <c r="D112" t="s">
        <v>354</v>
      </c>
    </row>
    <row r="113" spans="3:4">
      <c r="C113" t="s">
        <v>128</v>
      </c>
      <c r="D113" t="s">
        <v>275</v>
      </c>
    </row>
    <row r="114" spans="3:4">
      <c r="C114" t="s">
        <v>312</v>
      </c>
      <c r="D114" t="s">
        <v>275</v>
      </c>
    </row>
    <row r="115" spans="3:4">
      <c r="C115" t="s">
        <v>254</v>
      </c>
      <c r="D115" t="s">
        <v>275</v>
      </c>
    </row>
    <row r="116" spans="3:4">
      <c r="C116" t="s">
        <v>52</v>
      </c>
      <c r="D116" t="s">
        <v>275</v>
      </c>
    </row>
    <row r="117" spans="3:4">
      <c r="C117" t="s">
        <v>175</v>
      </c>
      <c r="D117" t="s">
        <v>275</v>
      </c>
    </row>
    <row r="118" spans="3:4">
      <c r="C118" t="s">
        <v>153</v>
      </c>
      <c r="D118" t="s">
        <v>275</v>
      </c>
    </row>
    <row r="119" spans="3:4">
      <c r="C119" t="s">
        <v>186</v>
      </c>
      <c r="D119" t="s">
        <v>275</v>
      </c>
    </row>
    <row r="120" spans="3:4">
      <c r="C120" t="s">
        <v>213</v>
      </c>
      <c r="D120" t="s">
        <v>275</v>
      </c>
    </row>
    <row r="121" spans="3:4">
      <c r="C121" t="s">
        <v>313</v>
      </c>
      <c r="D121" t="s">
        <v>275</v>
      </c>
    </row>
    <row r="122" spans="3:4">
      <c r="C122" t="s">
        <v>168</v>
      </c>
      <c r="D122" t="s">
        <v>275</v>
      </c>
    </row>
    <row r="123" spans="3:4">
      <c r="C123" t="s">
        <v>190</v>
      </c>
      <c r="D123" t="s">
        <v>275</v>
      </c>
    </row>
    <row r="124" spans="3:4">
      <c r="C124" t="s">
        <v>185</v>
      </c>
      <c r="D124" t="s">
        <v>275</v>
      </c>
    </row>
    <row r="125" spans="3:4">
      <c r="C125" t="s">
        <v>152</v>
      </c>
      <c r="D125" t="s">
        <v>275</v>
      </c>
    </row>
    <row r="126" spans="3:4">
      <c r="C126" t="s">
        <v>97</v>
      </c>
      <c r="D126" t="s">
        <v>354</v>
      </c>
    </row>
    <row r="127" spans="3:4">
      <c r="C127" t="s">
        <v>314</v>
      </c>
      <c r="D127" t="s">
        <v>275</v>
      </c>
    </row>
    <row r="128" spans="3:4">
      <c r="C128" t="s">
        <v>149</v>
      </c>
      <c r="D128" t="s">
        <v>275</v>
      </c>
    </row>
    <row r="129" spans="3:4">
      <c r="C129" t="s">
        <v>169</v>
      </c>
      <c r="D129" t="s">
        <v>275</v>
      </c>
    </row>
    <row r="130" spans="3:4">
      <c r="C130" t="s">
        <v>155</v>
      </c>
      <c r="D130" t="s">
        <v>281</v>
      </c>
    </row>
    <row r="131" spans="3:4">
      <c r="C131" t="s">
        <v>154</v>
      </c>
      <c r="D131" t="s">
        <v>275</v>
      </c>
    </row>
    <row r="132" spans="3:4">
      <c r="C132" t="s">
        <v>315</v>
      </c>
      <c r="D132" t="s">
        <v>275</v>
      </c>
    </row>
    <row r="133" spans="3:4">
      <c r="C133" t="s">
        <v>196</v>
      </c>
      <c r="D133" t="s">
        <v>275</v>
      </c>
    </row>
    <row r="134" spans="3:4">
      <c r="C134" t="s">
        <v>228</v>
      </c>
      <c r="D134" t="s">
        <v>275</v>
      </c>
    </row>
    <row r="135" spans="3:4">
      <c r="C135" t="s">
        <v>223</v>
      </c>
      <c r="D135" t="s">
        <v>275</v>
      </c>
    </row>
    <row r="136" spans="3:4">
      <c r="C136" t="s">
        <v>316</v>
      </c>
      <c r="D136" t="s">
        <v>275</v>
      </c>
    </row>
    <row r="137" spans="3:4">
      <c r="C137" t="s">
        <v>115</v>
      </c>
      <c r="D137" t="s">
        <v>275</v>
      </c>
    </row>
    <row r="138" spans="3:4">
      <c r="C138" t="s">
        <v>60</v>
      </c>
      <c r="D138" t="s">
        <v>275</v>
      </c>
    </row>
    <row r="139" spans="3:4">
      <c r="C139" t="s">
        <v>221</v>
      </c>
      <c r="D139" t="s">
        <v>275</v>
      </c>
    </row>
    <row r="140" spans="3:4">
      <c r="C140" t="s">
        <v>229</v>
      </c>
      <c r="D140" t="s">
        <v>275</v>
      </c>
    </row>
    <row r="141" spans="3:4">
      <c r="C141" t="s">
        <v>317</v>
      </c>
      <c r="D141" t="s">
        <v>275</v>
      </c>
    </row>
    <row r="142" spans="3:4">
      <c r="C142" t="s">
        <v>177</v>
      </c>
      <c r="D142" t="s">
        <v>275</v>
      </c>
    </row>
    <row r="143" spans="3:4">
      <c r="C143" t="s">
        <v>225</v>
      </c>
      <c r="D143" t="s">
        <v>275</v>
      </c>
    </row>
    <row r="144" spans="3:4">
      <c r="C144" t="s">
        <v>131</v>
      </c>
      <c r="D144" t="s">
        <v>275</v>
      </c>
    </row>
    <row r="145" spans="3:4">
      <c r="C145" t="s">
        <v>318</v>
      </c>
      <c r="D145" t="s">
        <v>275</v>
      </c>
    </row>
    <row r="146" spans="3:4">
      <c r="C146" t="s">
        <v>160</v>
      </c>
      <c r="D146" t="s">
        <v>275</v>
      </c>
    </row>
    <row r="147" spans="3:4">
      <c r="C147" t="s">
        <v>103</v>
      </c>
      <c r="D147" t="s">
        <v>275</v>
      </c>
    </row>
    <row r="148" spans="3:4">
      <c r="C148" t="s">
        <v>370</v>
      </c>
      <c r="D148" t="s">
        <v>275</v>
      </c>
    </row>
    <row r="149" spans="3:4">
      <c r="C149" t="s">
        <v>36</v>
      </c>
      <c r="D149" t="s">
        <v>275</v>
      </c>
    </row>
    <row r="150" spans="3:4">
      <c r="C150" t="s">
        <v>63</v>
      </c>
      <c r="D150" t="s">
        <v>275</v>
      </c>
    </row>
    <row r="151" spans="3:4">
      <c r="C151" t="s">
        <v>35</v>
      </c>
      <c r="D151" t="s">
        <v>275</v>
      </c>
    </row>
    <row r="152" spans="3:4">
      <c r="C152" t="s">
        <v>201</v>
      </c>
      <c r="D152" t="s">
        <v>275</v>
      </c>
    </row>
    <row r="153" spans="3:4">
      <c r="C153" t="s">
        <v>371</v>
      </c>
      <c r="D153" t="s">
        <v>275</v>
      </c>
    </row>
    <row r="154" spans="3:4">
      <c r="C154" t="s">
        <v>219</v>
      </c>
      <c r="D154" t="s">
        <v>275</v>
      </c>
    </row>
    <row r="155" spans="3:4">
      <c r="C155" t="s">
        <v>143</v>
      </c>
      <c r="D155" t="s">
        <v>281</v>
      </c>
    </row>
    <row r="156" spans="3:4">
      <c r="C156" t="s">
        <v>111</v>
      </c>
      <c r="D156" t="s">
        <v>281</v>
      </c>
    </row>
    <row r="157" spans="3:4">
      <c r="C157" t="s">
        <v>263</v>
      </c>
      <c r="D157" t="s">
        <v>275</v>
      </c>
    </row>
    <row r="158" spans="3:4">
      <c r="C158" t="s">
        <v>319</v>
      </c>
      <c r="D158" t="s">
        <v>281</v>
      </c>
    </row>
    <row r="159" spans="3:4">
      <c r="C159" t="s">
        <v>58</v>
      </c>
      <c r="D159" t="s">
        <v>281</v>
      </c>
    </row>
    <row r="160" spans="3:4">
      <c r="C160" t="s">
        <v>258</v>
      </c>
      <c r="D160" t="s">
        <v>281</v>
      </c>
    </row>
    <row r="161" spans="3:4">
      <c r="C161" t="s">
        <v>320</v>
      </c>
      <c r="D161" t="s">
        <v>275</v>
      </c>
    </row>
    <row r="162" spans="3:4">
      <c r="C162" t="s">
        <v>203</v>
      </c>
      <c r="D162" t="s">
        <v>281</v>
      </c>
    </row>
    <row r="163" spans="3:4">
      <c r="C163" t="s">
        <v>321</v>
      </c>
      <c r="D163" t="s">
        <v>275</v>
      </c>
    </row>
    <row r="164" spans="3:4">
      <c r="C164" t="s">
        <v>210</v>
      </c>
      <c r="D164" t="s">
        <v>275</v>
      </c>
    </row>
    <row r="165" spans="3:4">
      <c r="C165" t="s">
        <v>180</v>
      </c>
      <c r="D165" t="s">
        <v>275</v>
      </c>
    </row>
    <row r="166" spans="3:4">
      <c r="C166" t="s">
        <v>372</v>
      </c>
      <c r="D166" t="s">
        <v>275</v>
      </c>
    </row>
    <row r="167" spans="3:4">
      <c r="C167" t="s">
        <v>322</v>
      </c>
      <c r="D167" t="s">
        <v>275</v>
      </c>
    </row>
    <row r="168" spans="3:4">
      <c r="C168" t="s">
        <v>240</v>
      </c>
      <c r="D168" t="s">
        <v>275</v>
      </c>
    </row>
    <row r="169" spans="3:4">
      <c r="C169" t="s">
        <v>246</v>
      </c>
      <c r="D169" t="s">
        <v>275</v>
      </c>
    </row>
    <row r="170" spans="3:4">
      <c r="C170" t="s">
        <v>202</v>
      </c>
      <c r="D170" t="s">
        <v>275</v>
      </c>
    </row>
    <row r="171" spans="3:4">
      <c r="C171" t="s">
        <v>241</v>
      </c>
      <c r="D171" t="s">
        <v>275</v>
      </c>
    </row>
    <row r="172" spans="3:4">
      <c r="C172" t="s">
        <v>193</v>
      </c>
      <c r="D172" t="s">
        <v>275</v>
      </c>
    </row>
    <row r="173" spans="3:4">
      <c r="C173" t="s">
        <v>123</v>
      </c>
      <c r="D173" t="s">
        <v>275</v>
      </c>
    </row>
    <row r="174" spans="3:4">
      <c r="C174" t="s">
        <v>34</v>
      </c>
      <c r="D174" t="s">
        <v>351</v>
      </c>
    </row>
    <row r="175" spans="3:4">
      <c r="C175" t="s">
        <v>187</v>
      </c>
      <c r="D175" t="s">
        <v>351</v>
      </c>
    </row>
    <row r="176" spans="3:4">
      <c r="C176" t="s">
        <v>215</v>
      </c>
      <c r="D176" t="s">
        <v>275</v>
      </c>
    </row>
    <row r="177" spans="3:4">
      <c r="C177" t="s">
        <v>323</v>
      </c>
      <c r="D177" t="s">
        <v>275</v>
      </c>
    </row>
    <row r="178" spans="3:4">
      <c r="C178" t="s">
        <v>136</v>
      </c>
      <c r="D178" t="s">
        <v>275</v>
      </c>
    </row>
    <row r="179" spans="3:4">
      <c r="C179" t="s">
        <v>161</v>
      </c>
      <c r="D179" t="s">
        <v>275</v>
      </c>
    </row>
    <row r="180" spans="3:4">
      <c r="C180" t="s">
        <v>209</v>
      </c>
      <c r="D180" t="s">
        <v>275</v>
      </c>
    </row>
    <row r="181" spans="3:4">
      <c r="C181" t="s">
        <v>247</v>
      </c>
      <c r="D181" t="s">
        <v>275</v>
      </c>
    </row>
    <row r="182" spans="3:4">
      <c r="C182" t="s">
        <v>192</v>
      </c>
      <c r="D182" t="s">
        <v>275</v>
      </c>
    </row>
    <row r="183" spans="3:4">
      <c r="C183" t="s">
        <v>82</v>
      </c>
      <c r="D183" t="s">
        <v>351</v>
      </c>
    </row>
    <row r="184" spans="3:4">
      <c r="C184" t="s">
        <v>110</v>
      </c>
      <c r="D184" t="s">
        <v>281</v>
      </c>
    </row>
    <row r="185" spans="3:4">
      <c r="C185" t="s">
        <v>324</v>
      </c>
      <c r="D185" t="s">
        <v>275</v>
      </c>
    </row>
    <row r="186" spans="3:4">
      <c r="C186" t="s">
        <v>134</v>
      </c>
      <c r="D186" t="s">
        <v>275</v>
      </c>
    </row>
    <row r="187" spans="3:4">
      <c r="C187" t="s">
        <v>199</v>
      </c>
      <c r="D187" t="s">
        <v>275</v>
      </c>
    </row>
    <row r="188" spans="3:4">
      <c r="C188" t="s">
        <v>325</v>
      </c>
      <c r="D188" t="s">
        <v>275</v>
      </c>
    </row>
    <row r="189" spans="3:4">
      <c r="C189" t="s">
        <v>326</v>
      </c>
      <c r="D189" t="s">
        <v>275</v>
      </c>
    </row>
    <row r="190" spans="3:4">
      <c r="C190" t="s">
        <v>147</v>
      </c>
      <c r="D190" t="s">
        <v>354</v>
      </c>
    </row>
    <row r="191" spans="3:4">
      <c r="C191" t="s">
        <v>327</v>
      </c>
      <c r="D191" t="s">
        <v>275</v>
      </c>
    </row>
    <row r="192" spans="3:4">
      <c r="C192" t="s">
        <v>373</v>
      </c>
      <c r="D192" t="s">
        <v>379</v>
      </c>
    </row>
    <row r="193" spans="3:4">
      <c r="C193" t="s">
        <v>374</v>
      </c>
      <c r="D193" t="s">
        <v>275</v>
      </c>
    </row>
    <row r="194" spans="3:4">
      <c r="C194" t="s">
        <v>375</v>
      </c>
      <c r="D194" t="s">
        <v>275</v>
      </c>
    </row>
    <row r="195" spans="3:4">
      <c r="C195" t="s">
        <v>376</v>
      </c>
      <c r="D195" t="s">
        <v>275</v>
      </c>
    </row>
    <row r="196" spans="3:4">
      <c r="C196" t="s">
        <v>328</v>
      </c>
      <c r="D196" t="s">
        <v>275</v>
      </c>
    </row>
    <row r="197" spans="3:4">
      <c r="C197" t="s">
        <v>127</v>
      </c>
      <c r="D197" t="s">
        <v>275</v>
      </c>
    </row>
    <row r="198" spans="3:4">
      <c r="C198" t="s">
        <v>329</v>
      </c>
      <c r="D198" t="s">
        <v>275</v>
      </c>
    </row>
    <row r="199" spans="3:4">
      <c r="C199" t="s">
        <v>330</v>
      </c>
      <c r="D199" t="s">
        <v>275</v>
      </c>
    </row>
    <row r="200" spans="3:4">
      <c r="C200" t="s">
        <v>226</v>
      </c>
      <c r="D200" t="s">
        <v>275</v>
      </c>
    </row>
    <row r="201" spans="3:4">
      <c r="C201" t="s">
        <v>135</v>
      </c>
      <c r="D201" t="s">
        <v>354</v>
      </c>
    </row>
    <row r="202" spans="3:4">
      <c r="C202" t="s">
        <v>331</v>
      </c>
      <c r="D202" t="s">
        <v>275</v>
      </c>
    </row>
    <row r="203" spans="3:4">
      <c r="C203" t="s">
        <v>332</v>
      </c>
      <c r="D203" t="s">
        <v>275</v>
      </c>
    </row>
    <row r="204" spans="3:4">
      <c r="C204" t="s">
        <v>40</v>
      </c>
      <c r="D204" t="s">
        <v>275</v>
      </c>
    </row>
    <row r="205" spans="3:4">
      <c r="C205" t="s">
        <v>67</v>
      </c>
      <c r="D205" t="s">
        <v>351</v>
      </c>
    </row>
    <row r="206" spans="3:4">
      <c r="C206" t="s">
        <v>181</v>
      </c>
      <c r="D206" t="s">
        <v>355</v>
      </c>
    </row>
    <row r="207" spans="3:4">
      <c r="C207" t="s">
        <v>62</v>
      </c>
      <c r="D207" t="s">
        <v>275</v>
      </c>
    </row>
    <row r="208" spans="3:4">
      <c r="C208" t="s">
        <v>222</v>
      </c>
      <c r="D208" t="s">
        <v>275</v>
      </c>
    </row>
    <row r="209" spans="3:4">
      <c r="C209" t="s">
        <v>119</v>
      </c>
      <c r="D209" t="s">
        <v>275</v>
      </c>
    </row>
    <row r="210" spans="3:4">
      <c r="C210" t="s">
        <v>89</v>
      </c>
      <c r="D210" t="s">
        <v>356</v>
      </c>
    </row>
    <row r="211" spans="3:4">
      <c r="C211" t="s">
        <v>189</v>
      </c>
      <c r="D211" t="s">
        <v>275</v>
      </c>
    </row>
    <row r="212" spans="3:4">
      <c r="C212" t="s">
        <v>139</v>
      </c>
      <c r="D212" t="s">
        <v>354</v>
      </c>
    </row>
    <row r="213" spans="3:4">
      <c r="C213" t="s">
        <v>183</v>
      </c>
      <c r="D213" t="s">
        <v>275</v>
      </c>
    </row>
    <row r="214" spans="3:4">
      <c r="C214" t="s">
        <v>211</v>
      </c>
      <c r="D214" t="s">
        <v>275</v>
      </c>
    </row>
    <row r="215" spans="3:4">
      <c r="C215" t="s">
        <v>137</v>
      </c>
      <c r="D215" t="s">
        <v>351</v>
      </c>
    </row>
    <row r="216" spans="3:4">
      <c r="C216" t="s">
        <v>173</v>
      </c>
      <c r="D216" t="s">
        <v>275</v>
      </c>
    </row>
    <row r="217" spans="3:4">
      <c r="C217" t="s">
        <v>45</v>
      </c>
      <c r="D217" t="s">
        <v>275</v>
      </c>
    </row>
    <row r="218" spans="3:4">
      <c r="C218" t="s">
        <v>200</v>
      </c>
      <c r="D218" t="s">
        <v>275</v>
      </c>
    </row>
    <row r="219" spans="3:4">
      <c r="C219" t="s">
        <v>64</v>
      </c>
      <c r="D219" t="s">
        <v>275</v>
      </c>
    </row>
    <row r="220" spans="3:4">
      <c r="C220" t="s">
        <v>377</v>
      </c>
      <c r="D220" t="s">
        <v>275</v>
      </c>
    </row>
    <row r="221" spans="3:4">
      <c r="C221" t="s">
        <v>333</v>
      </c>
      <c r="D221" t="s">
        <v>275</v>
      </c>
    </row>
    <row r="222" spans="3:4">
      <c r="C222" t="s">
        <v>334</v>
      </c>
      <c r="D222" t="s">
        <v>275</v>
      </c>
    </row>
    <row r="223" spans="3:4">
      <c r="C223" t="s">
        <v>237</v>
      </c>
      <c r="D223" t="s">
        <v>275</v>
      </c>
    </row>
    <row r="224" spans="3:4">
      <c r="C224" t="s">
        <v>235</v>
      </c>
      <c r="D224" t="s">
        <v>275</v>
      </c>
    </row>
    <row r="225" spans="3:4">
      <c r="C225" t="s">
        <v>112</v>
      </c>
      <c r="D225" t="s">
        <v>275</v>
      </c>
    </row>
    <row r="226" spans="3:4">
      <c r="C226" t="s">
        <v>39</v>
      </c>
      <c r="D226" t="s">
        <v>275</v>
      </c>
    </row>
    <row r="227" spans="3:4">
      <c r="C227" t="s">
        <v>41</v>
      </c>
      <c r="D227" t="s">
        <v>282</v>
      </c>
    </row>
    <row r="228" spans="3:4">
      <c r="C228" t="s">
        <v>212</v>
      </c>
      <c r="D228" t="s">
        <v>275</v>
      </c>
    </row>
    <row r="229" spans="3:4">
      <c r="C229" t="s">
        <v>44</v>
      </c>
      <c r="D229" t="s">
        <v>275</v>
      </c>
    </row>
    <row r="230" spans="3:4">
      <c r="C230" t="s">
        <v>335</v>
      </c>
      <c r="D230" t="s">
        <v>275</v>
      </c>
    </row>
    <row r="231" spans="3:4">
      <c r="C231" t="s">
        <v>336</v>
      </c>
      <c r="D231" t="s">
        <v>275</v>
      </c>
    </row>
    <row r="232" spans="3:4">
      <c r="C232" t="s">
        <v>256</v>
      </c>
      <c r="D232" t="s">
        <v>275</v>
      </c>
    </row>
    <row r="233" spans="3:4">
      <c r="C233" t="s">
        <v>220</v>
      </c>
      <c r="D233" t="s">
        <v>275</v>
      </c>
    </row>
    <row r="234" spans="3:4">
      <c r="C234" t="s">
        <v>109</v>
      </c>
      <c r="D234" t="s">
        <v>282</v>
      </c>
    </row>
    <row r="235" spans="3:4">
      <c r="C235" t="s">
        <v>101</v>
      </c>
      <c r="D235" t="s">
        <v>275</v>
      </c>
    </row>
    <row r="236" spans="3:4">
      <c r="C236" t="s">
        <v>174</v>
      </c>
      <c r="D236" t="s">
        <v>275</v>
      </c>
    </row>
    <row r="237" spans="3:4">
      <c r="C237" t="s">
        <v>337</v>
      </c>
      <c r="D237" t="s">
        <v>275</v>
      </c>
    </row>
    <row r="238" spans="3:4">
      <c r="C238" t="s">
        <v>218</v>
      </c>
      <c r="D238" t="s">
        <v>275</v>
      </c>
    </row>
    <row r="239" spans="3:4">
      <c r="C239" t="s">
        <v>338</v>
      </c>
      <c r="D239" t="s">
        <v>275</v>
      </c>
    </row>
    <row r="240" spans="3:4">
      <c r="C240" t="s">
        <v>339</v>
      </c>
      <c r="D240" t="s">
        <v>379</v>
      </c>
    </row>
    <row r="241" spans="3:4">
      <c r="C241" t="s">
        <v>285</v>
      </c>
      <c r="D241" t="s">
        <v>353</v>
      </c>
    </row>
    <row r="242" spans="3:4">
      <c r="C242" t="s">
        <v>340</v>
      </c>
      <c r="D242" t="s">
        <v>275</v>
      </c>
    </row>
    <row r="243" spans="3:4">
      <c r="C243" t="s">
        <v>341</v>
      </c>
      <c r="D243" t="s">
        <v>275</v>
      </c>
    </row>
    <row r="244" spans="3:4">
      <c r="C244" t="s">
        <v>378</v>
      </c>
      <c r="D244" t="s">
        <v>275</v>
      </c>
    </row>
    <row r="245" spans="3:4">
      <c r="C245" t="s">
        <v>342</v>
      </c>
      <c r="D245" t="s">
        <v>275</v>
      </c>
    </row>
    <row r="246" spans="3:4">
      <c r="C246" t="s">
        <v>343</v>
      </c>
      <c r="D246" t="s">
        <v>379</v>
      </c>
    </row>
    <row r="247" spans="3:4">
      <c r="C247" t="s">
        <v>49</v>
      </c>
      <c r="D247" t="s">
        <v>281</v>
      </c>
    </row>
    <row r="248" spans="3:4">
      <c r="C248" t="s">
        <v>42</v>
      </c>
      <c r="D248" t="s">
        <v>281</v>
      </c>
    </row>
    <row r="249" spans="3:4">
      <c r="C249" t="s">
        <v>344</v>
      </c>
      <c r="D249" t="s">
        <v>281</v>
      </c>
    </row>
    <row r="250" spans="3:4">
      <c r="C250" t="s">
        <v>195</v>
      </c>
      <c r="D250" t="s">
        <v>275</v>
      </c>
    </row>
    <row r="251" spans="3:4">
      <c r="C251" t="s">
        <v>345</v>
      </c>
      <c r="D251" t="s">
        <v>275</v>
      </c>
    </row>
    <row r="252" spans="3:4">
      <c r="C252" t="s">
        <v>346</v>
      </c>
      <c r="D252" t="s">
        <v>275</v>
      </c>
    </row>
    <row r="253" spans="3:4">
      <c r="C253" t="s">
        <v>242</v>
      </c>
      <c r="D253" t="s">
        <v>275</v>
      </c>
    </row>
    <row r="254" spans="3:4">
      <c r="C254" t="s">
        <v>347</v>
      </c>
      <c r="D254" t="s">
        <v>275</v>
      </c>
    </row>
    <row r="255" spans="3:4">
      <c r="C255" t="s">
        <v>100</v>
      </c>
      <c r="D255" t="s">
        <v>275</v>
      </c>
    </row>
    <row r="256" spans="3:4">
      <c r="C256" t="s">
        <v>252</v>
      </c>
      <c r="D256" t="s">
        <v>275</v>
      </c>
    </row>
    <row r="257" spans="3:4">
      <c r="C257" t="s">
        <v>59</v>
      </c>
      <c r="D257" t="s">
        <v>275</v>
      </c>
    </row>
    <row r="258" spans="3:4">
      <c r="C258" t="s">
        <v>262</v>
      </c>
      <c r="D258" t="s">
        <v>275</v>
      </c>
    </row>
    <row r="259" spans="3:4">
      <c r="C259" t="s">
        <v>163</v>
      </c>
      <c r="D259" t="s">
        <v>275</v>
      </c>
    </row>
    <row r="260" spans="3:4">
      <c r="C260" t="s">
        <v>170</v>
      </c>
      <c r="D260" t="s">
        <v>275</v>
      </c>
    </row>
    <row r="261" spans="3:4">
      <c r="C261" t="s">
        <v>113</v>
      </c>
      <c r="D261" t="s">
        <v>275</v>
      </c>
    </row>
    <row r="262" spans="3:4">
      <c r="C262" t="s">
        <v>159</v>
      </c>
      <c r="D262" t="s">
        <v>275</v>
      </c>
    </row>
    <row r="263" spans="3:4">
      <c r="C263" t="s">
        <v>162</v>
      </c>
      <c r="D263" t="s">
        <v>275</v>
      </c>
    </row>
    <row r="264" spans="3:4">
      <c r="C264" t="s">
        <v>208</v>
      </c>
      <c r="D264" t="s">
        <v>275</v>
      </c>
    </row>
    <row r="265" spans="3:4">
      <c r="C265" t="s">
        <v>204</v>
      </c>
      <c r="D265" t="s">
        <v>275</v>
      </c>
    </row>
    <row r="266" spans="3:4">
      <c r="C266" t="s">
        <v>348</v>
      </c>
      <c r="D266" t="s">
        <v>275</v>
      </c>
    </row>
    <row r="267" spans="3:4">
      <c r="C267" t="s">
        <v>182</v>
      </c>
      <c r="D267" t="s">
        <v>275</v>
      </c>
    </row>
    <row r="268" spans="3:4">
      <c r="C268" t="s">
        <v>206</v>
      </c>
      <c r="D268" t="s">
        <v>280</v>
      </c>
    </row>
    <row r="269" spans="3:4">
      <c r="C269" t="s">
        <v>116</v>
      </c>
      <c r="D269" t="s">
        <v>275</v>
      </c>
    </row>
    <row r="270" spans="3:4">
      <c r="C270" t="s">
        <v>178</v>
      </c>
      <c r="D270" t="s">
        <v>275</v>
      </c>
    </row>
    <row r="271" spans="3:4">
      <c r="C271" t="s">
        <v>349</v>
      </c>
      <c r="D271" t="s">
        <v>275</v>
      </c>
    </row>
    <row r="272" spans="3:4">
      <c r="C272" t="s">
        <v>350</v>
      </c>
      <c r="D272" t="s">
        <v>281</v>
      </c>
    </row>
    <row r="273" spans="3:4">
      <c r="C273" t="s">
        <v>250</v>
      </c>
      <c r="D273" t="s">
        <v>275</v>
      </c>
    </row>
    <row r="274" spans="3:4">
      <c r="C274" t="s">
        <v>65</v>
      </c>
      <c r="D274" t="s">
        <v>275</v>
      </c>
    </row>
    <row r="275" spans="3:4">
      <c r="C275" t="s">
        <v>138</v>
      </c>
      <c r="D275" t="s">
        <v>275</v>
      </c>
    </row>
    <row r="276" spans="3:4">
      <c r="C276" t="s">
        <v>126</v>
      </c>
      <c r="D276" t="s">
        <v>275</v>
      </c>
    </row>
  </sheetData>
  <sheetProtection algorithmName="SHA-512" hashValue="gXZfNWMYRU8+V7fwQEdDIMnL2CoGJP3rUiLH1rDehJstwL8zqadRNXZEnK5B5Tbdhhs55g/twzzDmkRMC/++Gg==" saltValue="QP7vC+EyduNzqYXvVYSfdg==" spinCount="100000" sheet="1" objects="1" scenarios="1" formatColumns="0" formatRows="0" autoFilter="0"/>
  <autoFilter ref="C1:D276" xr:uid="{EE6260BF-4732-4079-964D-C2744F3F41D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15</vt:i4>
      </vt:variant>
    </vt:vector>
  </HeadingPairs>
  <TitlesOfParts>
    <vt:vector size="20" baseType="lpstr">
      <vt:lpstr>TD</vt:lpstr>
      <vt:lpstr>Aplicacion ANS</vt:lpstr>
      <vt:lpstr>Calculo ANS</vt:lpstr>
      <vt:lpstr>Tabla</vt:lpstr>
      <vt:lpstr>Listas</vt:lpstr>
      <vt:lpstr>ACTUACIONES</vt:lpstr>
      <vt:lpstr>APELACION</vt:lpstr>
      <vt:lpstr>AUDIENCIAS</vt:lpstr>
      <vt:lpstr>CALIFICACION_Y_PROVISION_EKOGUI</vt:lpstr>
      <vt:lpstr>CONTESTACIÓN_DE_DEMANDAS</vt:lpstr>
      <vt:lpstr>CORRECION_O_ACTUALIZACION_EKOGUI</vt:lpstr>
      <vt:lpstr>COSTAS</vt:lpstr>
      <vt:lpstr>DEMANDA_DE_RECONVENCIÓN</vt:lpstr>
      <vt:lpstr>DEPOSITOS_JUDICIALES</vt:lpstr>
      <vt:lpstr>LEVANTAMIENTO_EMBARGO</vt:lpstr>
      <vt:lpstr>LIQUIDACIÓN_DEL_CREDITO</vt:lpstr>
      <vt:lpstr>PRUEBAS_PRACTICADAS</vt:lpstr>
      <vt:lpstr>REMISIÓN_DE_ACUERDOS_DE_CONCILIACION_EXTRAJUDICIAL</vt:lpstr>
      <vt:lpstr>SENTENCIAS</vt:lpstr>
      <vt:lpstr>TipoA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PAOLA VERA PULIDO</dc:creator>
  <cp:lastModifiedBy>PABLO MOISES ROJAS RESTREPO</cp:lastModifiedBy>
  <dcterms:created xsi:type="dcterms:W3CDTF">2020-08-05T20:30:29Z</dcterms:created>
  <dcterms:modified xsi:type="dcterms:W3CDTF">2021-04-26T16:50:00Z</dcterms:modified>
</cp:coreProperties>
</file>