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ndrea\PROYECTOS DE INVERSIÓN\INTERVENTORIA\Pliegos\GRUPO 1\"/>
    </mc:Choice>
  </mc:AlternateContent>
  <bookViews>
    <workbookView xWindow="0" yWindow="0" windowWidth="19200" windowHeight="11595"/>
  </bookViews>
  <sheets>
    <sheet name="Presupuesto Grupo I (2)" sheetId="1" r:id="rId1"/>
  </sheets>
  <externalReferences>
    <externalReference r:id="rId2"/>
  </externalReferences>
  <definedNames>
    <definedName name="acarg3" localSheetId="0">[1]INTRO!#REF!</definedName>
    <definedName name="acarg3">[1]INTRO!#REF!</definedName>
    <definedName name="_xlnm.Print_Area" localSheetId="0">'Presupuesto Grupo I (2)'!$A$1:$G$62</definedName>
    <definedName name="bcarg3" localSheetId="0">[1]INTRO!#REF!</definedName>
    <definedName name="bcarg3">[1]INTRO!#REF!</definedName>
    <definedName name="CARGO3" localSheetId="0">[1]INTRO!#REF!</definedName>
    <definedName name="CARGO3">[1]INTRO!#REF!</definedName>
    <definedName name="ccarg3" localSheetId="0">[1]INTRO!#REF!</definedName>
    <definedName name="ccarg3">[1]INTRO!#REF!</definedName>
    <definedName name="CONSORCIO" localSheetId="0">#REF!</definedName>
    <definedName name="CONSORCIO">#REF!</definedName>
    <definedName name="CUMPLIMIENTO" localSheetId="0">#REF!</definedName>
    <definedName name="CUMPLIMIENTO">#REF!</definedName>
    <definedName name="dcarg3" localSheetId="0">[1]INTRO!#REF!</definedName>
    <definedName name="dcarg3">[1]INTRO!#REF!</definedName>
    <definedName name="DEPENDENCIAS" localSheetId="0">#REF!</definedName>
    <definedName name="DEPENDENCIAS">#REF!</definedName>
    <definedName name="exespcargo3" localSheetId="0">[1]INTRO!#REF!</definedName>
    <definedName name="exespcargo3">[1]INTRO!#REF!</definedName>
    <definedName name="exgencargo3" localSheetId="0">[1]INTRO!#REF!</definedName>
    <definedName name="exgencargo3">[1]INTRO!#REF!</definedName>
    <definedName name="inf" localSheetId="0">#REF!</definedName>
    <definedName name="inf">#REF!</definedName>
    <definedName name="NIVELACADEMICO" localSheetId="0">#REF!</definedName>
    <definedName name="NIVELACADEMICO">#REF!</definedName>
    <definedName name="OLE_LINK1" localSheetId="0">'Presupuesto Grupo I (2)'!#REF!</definedName>
    <definedName name="POSTGRADOS" localSheetId="0">#REF!</definedName>
    <definedName name="POSTGRADOS">#REF!</definedName>
    <definedName name="PROFESIONALES" localSheetId="0">#REF!</definedName>
    <definedName name="PROFESIONALES">#REF!</definedName>
    <definedName name="SINO" localSheetId="0">#REF!</definedName>
    <definedName name="SINO">#REF!</definedName>
    <definedName name="_xlnm.Print_Titles" localSheetId="0">'Presupuesto Grupo I (2)'!$2:$2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G14" i="1"/>
  <c r="C15" i="1"/>
  <c r="G15" i="1"/>
  <c r="C16" i="1"/>
  <c r="G16" i="1"/>
  <c r="C17" i="1"/>
  <c r="G17" i="1"/>
  <c r="G18" i="1"/>
  <c r="C19" i="1"/>
  <c r="G19" i="1"/>
  <c r="C20" i="1"/>
  <c r="G20" i="1"/>
  <c r="C21" i="1"/>
  <c r="G21" i="1"/>
  <c r="C22" i="1"/>
  <c r="G22" i="1"/>
  <c r="C23" i="1"/>
  <c r="G23" i="1"/>
  <c r="G24" i="1"/>
  <c r="F25" i="1"/>
  <c r="G25" i="1"/>
  <c r="F26" i="1"/>
  <c r="G26" i="1"/>
  <c r="F27" i="1"/>
  <c r="G27" i="1"/>
  <c r="C28" i="1"/>
  <c r="G28" i="1"/>
  <c r="C29" i="1"/>
  <c r="G29" i="1"/>
  <c r="C30" i="1"/>
  <c r="G30" i="1"/>
  <c r="G31" i="1"/>
  <c r="G33" i="1"/>
  <c r="F40" i="1"/>
  <c r="G40" i="1"/>
  <c r="G43" i="1"/>
  <c r="G44" i="1"/>
  <c r="G45" i="1"/>
  <c r="G46" i="1"/>
  <c r="G48" i="1"/>
  <c r="F49" i="1"/>
  <c r="G49" i="1"/>
  <c r="G50" i="1"/>
  <c r="G51" i="1"/>
  <c r="G52" i="1"/>
  <c r="G53" i="1"/>
  <c r="G54" i="1"/>
  <c r="G55" i="1"/>
  <c r="G60" i="1"/>
</calcChain>
</file>

<file path=xl/sharedStrings.xml><?xml version="1.0" encoding="utf-8"?>
<sst xmlns="http://schemas.openxmlformats.org/spreadsheetml/2006/main" count="100" uniqueCount="70">
  <si>
    <t>DEPARTAMENTO ADMINISTRATIVO DE LA PRESIDENCIA DE LA REPUBLICA
FONDO DE PROGRAMAS ESPECIALES PARA LA PAZ</t>
  </si>
  <si>
    <t>OBJETO:  INTERVENTORIA TECNICA, ADMINISTRATIVA, FINANCIERA Y AMBIENTAL PARA EL MEJORAMIENTO Y MANTENIMIENTO DE VÍAS TERCIARIAS UBICADAS EN LOS MUNICIPIOS DE ITUANGO-DEPARTAMENTO DE ANTIOQUIA, DABEIBA-DEPARTAMENTO DE ANTIOQUIA,  RIOSUCIO-DEPARTAMENTO DE CHOCÓ</t>
  </si>
  <si>
    <t>PRESUPUESTO OFICIAL INTERVENTORIA</t>
  </si>
  <si>
    <t>OBRA</t>
  </si>
  <si>
    <t>PLAZO</t>
  </si>
  <si>
    <t>RIOSUCIO - LAS BRISAS</t>
  </si>
  <si>
    <t>ITUANGO-SANTA LUCIA</t>
  </si>
  <si>
    <t>DABEIBA - LLANO GRANDE</t>
  </si>
  <si>
    <t>CANT.</t>
  </si>
  <si>
    <t>CARGO / OFICIO</t>
  </si>
  <si>
    <t>SUELDO Y/O JORNAL MENSUAL (*)</t>
  </si>
  <si>
    <t>PRIMA REGIONAL</t>
  </si>
  <si>
    <t>DEDICACION MENSUAL</t>
  </si>
  <si>
    <t>PARTICIPACIÓN TOTAL (H-mes)</t>
  </si>
  <si>
    <t>VALOR PARCIAL ($)</t>
  </si>
  <si>
    <t>(1)</t>
  </si>
  <si>
    <t>(2)</t>
  </si>
  <si>
    <t>(3)</t>
  </si>
  <si>
    <t>(4)</t>
  </si>
  <si>
    <t>(1)*((2)+(3))*(4) = (5)</t>
  </si>
  <si>
    <t>COSTOS DIRECTOS DE PERSONAL</t>
  </si>
  <si>
    <t>PERSONAL PROFESIONAL</t>
  </si>
  <si>
    <t>Director de Interventoría</t>
  </si>
  <si>
    <t>Nota 1</t>
  </si>
  <si>
    <t>Ingeniero Residente de Interventoría</t>
  </si>
  <si>
    <t>PERSONAL TECNICO</t>
  </si>
  <si>
    <t>Topógrafo Inspector</t>
  </si>
  <si>
    <t>Nota 2</t>
  </si>
  <si>
    <t>Inspector de Obra</t>
  </si>
  <si>
    <t>Nota 3</t>
  </si>
  <si>
    <t>PERSONAL AUXILIAR TECNICO</t>
  </si>
  <si>
    <t>Cadenero 1</t>
  </si>
  <si>
    <t>Conductor</t>
  </si>
  <si>
    <t>SUBTOTAL COSTOS DE PERSONAL = (5)</t>
  </si>
  <si>
    <t>FACTOR MULTIPLICADOR = (6)</t>
  </si>
  <si>
    <t xml:space="preserve">TOTAL COSTOS DE PERSONAL = (5) * (6) = (A) </t>
  </si>
  <si>
    <t>CONCEPTO</t>
  </si>
  <si>
    <t>UNIDAD</t>
  </si>
  <si>
    <t>COSTO ($)</t>
  </si>
  <si>
    <t>TIEMPO DE UTILIZACION TOTAL</t>
  </si>
  <si>
    <t>(7)</t>
  </si>
  <si>
    <t>(8)</t>
  </si>
  <si>
    <t>(9)</t>
  </si>
  <si>
    <t>(7) * (8)*(9) = (10)</t>
  </si>
  <si>
    <t xml:space="preserve">OTROS COSTOS DIRECTOS </t>
  </si>
  <si>
    <t>VIÁTICOS</t>
  </si>
  <si>
    <t xml:space="preserve">Viaticós del Director </t>
  </si>
  <si>
    <t xml:space="preserve">Dia contra certificacion de visita </t>
  </si>
  <si>
    <t>COSTOS DE ALQUILER DE EQUIPOS Y OFICINA</t>
  </si>
  <si>
    <t>Camioneta o Campero de mas de  2000 c.c ; 4X4; (Incluye peajes y Combustible) El vehiculo ofrecido  deberá corresponder a modelos 2010 a 2019</t>
  </si>
  <si>
    <t>MES</t>
  </si>
  <si>
    <t>Alquiler de Equipo completo de Topografía</t>
  </si>
  <si>
    <t>MES contra comprobante que indique detalle</t>
  </si>
  <si>
    <t>Ensayos de laboratorio de suelos y concreto</t>
  </si>
  <si>
    <t>UNIDAD contra comprobante que indique detalle</t>
  </si>
  <si>
    <t>Oficina / Campamento ( icluye dotacion y servicios publicos)</t>
  </si>
  <si>
    <t>Nota 4</t>
  </si>
  <si>
    <t>OTROS COSTOS</t>
  </si>
  <si>
    <t>Transportes aereos para el Director (Por trayecto)</t>
  </si>
  <si>
    <t xml:space="preserve">Viaje contra comprobante </t>
  </si>
  <si>
    <t>Nota 5</t>
  </si>
  <si>
    <t>Edicion de Informes, papeleria, reproduccion de documentos, planos, fotografias por proyecto</t>
  </si>
  <si>
    <t>Comunicaciones (Teléfonia fija y/o celular, Fax, Correro, internet, etc)</t>
  </si>
  <si>
    <t>TOTAL OTROS COSTOS DIRECTOS = SUMATORIA DE (10) = (B)</t>
  </si>
  <si>
    <t>COSTO BÁSICO = (A) + (B) = (C)</t>
  </si>
  <si>
    <t>IVA = 19% * (C)=(D)</t>
  </si>
  <si>
    <t>COSTO TOTAL = (C) + (D)</t>
  </si>
  <si>
    <t>NOTA: (*) Basado en el Manual de Referencia de Tarifas para la contratacion de Servicios Profesionales de Ingenieria de Colombia ACEIM  / Construdata 2018</t>
  </si>
  <si>
    <t>HUGO B JOAQUI ZUÑIGA</t>
  </si>
  <si>
    <t>Contratista Fondo 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</si>
</sst>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 * #,##0.00_ ;_ * \-#,##0.00_ ;_ * &quot;-&quot;??_ ;_ @_ "/>
    <numFmt numFmtId="165" formatCode="_(* #,##0_);_(* \(#,##0\);_(* &quot;-&quot;??_);_(@_)"/>
    <numFmt numFmtId="166" formatCode="[$$-500A]#,##0.00"/>
    <numFmt numFmtId="167" formatCode="[$$-500A]\ #,##0.00"/>
  </numFmts>
  <fonts count="11" x14ac:knownFonts="1">
    <font>
      <sz val="10"/>
      <name val="Arial"/>
    </font>
    <font>
      <sz val="10"/>
      <name val="Arial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26"/>
      <color theme="1"/>
      <name val="Arial Narrow"/>
      <family val="2"/>
    </font>
    <font>
      <b/>
      <sz val="16"/>
      <color theme="1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b/>
      <sz val="12"/>
      <color theme="0"/>
      <name val="Arial Narrow"/>
      <family val="2"/>
    </font>
    <font>
      <sz val="12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33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10">
    <xf numFmtId="0" fontId="0" fillId="0" borderId="0" xfId="0"/>
    <xf numFmtId="0" fontId="3" fillId="0" borderId="0" xfId="1" applyFont="1"/>
    <xf numFmtId="0" fontId="3" fillId="0" borderId="0" xfId="1" applyFont="1" applyFill="1"/>
    <xf numFmtId="0" fontId="4" fillId="0" borderId="0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6" fillId="3" borderId="0" xfId="1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164" fontId="3" fillId="0" borderId="0" xfId="2" applyFont="1" applyBorder="1"/>
    <xf numFmtId="0" fontId="3" fillId="0" borderId="0" xfId="1" applyFont="1" applyBorder="1"/>
    <xf numFmtId="0" fontId="3" fillId="0" borderId="0" xfId="1" applyFont="1" applyFill="1" applyBorder="1"/>
    <xf numFmtId="0" fontId="4" fillId="0" borderId="0" xfId="1" applyFont="1" applyBorder="1" applyAlignment="1"/>
    <xf numFmtId="0" fontId="3" fillId="0" borderId="0" xfId="1" applyFont="1" applyBorder="1" applyAlignment="1">
      <alignment wrapText="1"/>
    </xf>
    <xf numFmtId="0" fontId="3" fillId="0" borderId="0" xfId="1" applyFont="1" applyFill="1" applyBorder="1" applyAlignment="1"/>
    <xf numFmtId="0" fontId="4" fillId="0" borderId="9" xfId="1" applyFont="1" applyFill="1" applyBorder="1" applyAlignment="1">
      <alignment horizontal="center" vertical="center" wrapText="1"/>
    </xf>
    <xf numFmtId="0" fontId="3" fillId="0" borderId="0" xfId="1" applyFont="1" applyAlignment="1"/>
    <xf numFmtId="164" fontId="4" fillId="0" borderId="0" xfId="2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3" fillId="0" borderId="0" xfId="1" applyFont="1" applyBorder="1" applyAlignment="1"/>
    <xf numFmtId="0" fontId="4" fillId="0" borderId="9" xfId="1" applyFont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9" xfId="1" quotePrefix="1" applyFont="1" applyFill="1" applyBorder="1" applyAlignment="1">
      <alignment horizontal="center" vertical="center"/>
    </xf>
    <xf numFmtId="43" fontId="3" fillId="0" borderId="0" xfId="1" applyNumberFormat="1" applyFont="1" applyAlignment="1">
      <alignment horizontal="center"/>
    </xf>
    <xf numFmtId="0" fontId="4" fillId="0" borderId="9" xfId="1" applyFont="1" applyBorder="1" applyAlignment="1">
      <alignment wrapText="1"/>
    </xf>
    <xf numFmtId="165" fontId="3" fillId="0" borderId="9" xfId="2" applyNumberFormat="1" applyFont="1" applyFill="1" applyBorder="1" applyAlignment="1">
      <alignment horizontal="center"/>
    </xf>
    <xf numFmtId="43" fontId="3" fillId="0" borderId="9" xfId="2" applyNumberFormat="1" applyFont="1" applyFill="1" applyBorder="1" applyAlignment="1">
      <alignment horizontal="center"/>
    </xf>
    <xf numFmtId="164" fontId="3" fillId="0" borderId="0" xfId="2" applyFont="1" applyFill="1" applyBorder="1" applyAlignment="1">
      <alignment horizontal="center"/>
    </xf>
    <xf numFmtId="0" fontId="3" fillId="0" borderId="9" xfId="1" applyFont="1" applyBorder="1" applyAlignment="1">
      <alignment horizontal="center" vertical="center"/>
    </xf>
    <xf numFmtId="0" fontId="4" fillId="0" borderId="9" xfId="1" applyFont="1" applyBorder="1"/>
    <xf numFmtId="165" fontId="3" fillId="0" borderId="9" xfId="2" applyNumberFormat="1" applyFont="1" applyFill="1" applyBorder="1"/>
    <xf numFmtId="43" fontId="3" fillId="0" borderId="9" xfId="2" applyNumberFormat="1" applyFont="1" applyFill="1" applyBorder="1"/>
    <xf numFmtId="164" fontId="3" fillId="0" borderId="0" xfId="2" applyFont="1" applyFill="1" applyBorder="1"/>
    <xf numFmtId="0" fontId="3" fillId="0" borderId="9" xfId="1" applyFont="1" applyBorder="1"/>
    <xf numFmtId="4" fontId="3" fillId="0" borderId="9" xfId="1" applyNumberFormat="1" applyFont="1" applyFill="1" applyBorder="1"/>
    <xf numFmtId="2" fontId="3" fillId="0" borderId="9" xfId="1" applyNumberFormat="1" applyFont="1" applyFill="1" applyBorder="1"/>
    <xf numFmtId="164" fontId="3" fillId="0" borderId="9" xfId="2" applyFont="1" applyFill="1" applyBorder="1"/>
    <xf numFmtId="43" fontId="3" fillId="0" borderId="0" xfId="1" applyNumberFormat="1" applyFont="1"/>
    <xf numFmtId="0" fontId="3" fillId="0" borderId="9" xfId="1" applyFont="1" applyFill="1" applyBorder="1"/>
    <xf numFmtId="0" fontId="3" fillId="0" borderId="9" xfId="1" applyFont="1" applyFill="1" applyBorder="1" applyAlignment="1">
      <alignment horizontal="center" vertical="center"/>
    </xf>
    <xf numFmtId="4" fontId="3" fillId="0" borderId="0" xfId="1" applyNumberFormat="1" applyFont="1" applyFill="1"/>
    <xf numFmtId="0" fontId="3" fillId="0" borderId="0" xfId="1" applyFont="1" applyFill="1" applyAlignment="1">
      <alignment horizontal="right"/>
    </xf>
    <xf numFmtId="0" fontId="3" fillId="2" borderId="9" xfId="1" applyFont="1" applyFill="1" applyBorder="1" applyAlignment="1">
      <alignment horizontal="center" vertical="center"/>
    </xf>
    <xf numFmtId="0" fontId="3" fillId="2" borderId="9" xfId="1" applyNumberFormat="1" applyFont="1" applyFill="1" applyBorder="1"/>
    <xf numFmtId="4" fontId="3" fillId="2" borderId="9" xfId="1" applyNumberFormat="1" applyFont="1" applyFill="1" applyBorder="1"/>
    <xf numFmtId="2" fontId="3" fillId="2" borderId="9" xfId="1" applyNumberFormat="1" applyFont="1" applyFill="1" applyBorder="1"/>
    <xf numFmtId="164" fontId="3" fillId="2" borderId="9" xfId="2" applyFont="1" applyFill="1" applyBorder="1"/>
    <xf numFmtId="0" fontId="4" fillId="2" borderId="9" xfId="1" applyFont="1" applyFill="1" applyBorder="1"/>
    <xf numFmtId="0" fontId="3" fillId="0" borderId="9" xfId="1" applyNumberFormat="1" applyFont="1" applyFill="1" applyBorder="1" applyAlignment="1">
      <alignment wrapText="1"/>
    </xf>
    <xf numFmtId="0" fontId="4" fillId="0" borderId="9" xfId="1" applyFont="1" applyFill="1" applyBorder="1"/>
    <xf numFmtId="166" fontId="4" fillId="0" borderId="9" xfId="1" applyNumberFormat="1" applyFont="1" applyFill="1" applyBorder="1"/>
    <xf numFmtId="167" fontId="3" fillId="0" borderId="0" xfId="1" applyNumberFormat="1" applyFont="1" applyFill="1"/>
    <xf numFmtId="166" fontId="4" fillId="0" borderId="0" xfId="1" applyNumberFormat="1" applyFont="1" applyFill="1" applyBorder="1"/>
    <xf numFmtId="164" fontId="4" fillId="0" borderId="9" xfId="2" applyFont="1" applyFill="1" applyBorder="1"/>
    <xf numFmtId="164" fontId="4" fillId="0" borderId="0" xfId="2" applyFont="1" applyFill="1" applyBorder="1"/>
    <xf numFmtId="0" fontId="4" fillId="0" borderId="10" xfId="1" applyFont="1" applyFill="1" applyBorder="1"/>
    <xf numFmtId="9" fontId="4" fillId="0" borderId="0" xfId="3" applyFont="1" applyFill="1" applyBorder="1" applyAlignment="1">
      <alignment horizontal="center"/>
    </xf>
    <xf numFmtId="0" fontId="3" fillId="0" borderId="0" xfId="0" applyFont="1" applyFill="1" applyBorder="1"/>
    <xf numFmtId="0" fontId="4" fillId="0" borderId="9" xfId="1" applyFont="1" applyFill="1" applyBorder="1" applyAlignment="1">
      <alignment horizontal="center"/>
    </xf>
    <xf numFmtId="43" fontId="4" fillId="0" borderId="9" xfId="1" applyNumberFormat="1" applyFont="1" applyFill="1" applyBorder="1" applyAlignment="1">
      <alignment horizontal="center" wrapText="1"/>
    </xf>
    <xf numFmtId="0" fontId="4" fillId="0" borderId="9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/>
    </xf>
    <xf numFmtId="0" fontId="4" fillId="0" borderId="9" xfId="1" quotePrefix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4" fillId="0" borderId="9" xfId="1" applyNumberFormat="1" applyFont="1" applyFill="1" applyBorder="1" applyAlignment="1">
      <alignment vertical="center"/>
    </xf>
    <xf numFmtId="4" fontId="3" fillId="0" borderId="9" xfId="1" applyNumberFormat="1" applyFont="1" applyFill="1" applyBorder="1" applyAlignment="1">
      <alignment vertical="center"/>
    </xf>
    <xf numFmtId="2" fontId="3" fillId="0" borderId="9" xfId="1" applyNumberFormat="1" applyFont="1" applyFill="1" applyBorder="1" applyAlignment="1">
      <alignment vertical="center"/>
    </xf>
    <xf numFmtId="164" fontId="3" fillId="0" borderId="9" xfId="2" applyFont="1" applyFill="1" applyBorder="1" applyAlignment="1">
      <alignment vertical="center"/>
    </xf>
    <xf numFmtId="0" fontId="3" fillId="2" borderId="9" xfId="1" applyNumberFormat="1" applyFont="1" applyFill="1" applyBorder="1" applyAlignment="1">
      <alignment horizontal="left" vertical="center" wrapText="1"/>
    </xf>
    <xf numFmtId="4" fontId="3" fillId="0" borderId="9" xfId="1" applyNumberFormat="1" applyFont="1" applyFill="1" applyBorder="1" applyAlignment="1">
      <alignment horizontal="left" vertical="center" wrapText="1"/>
    </xf>
    <xf numFmtId="0" fontId="3" fillId="0" borderId="9" xfId="1" applyNumberFormat="1" applyFont="1" applyFill="1" applyBorder="1" applyAlignment="1">
      <alignment vertical="center" wrapText="1"/>
    </xf>
    <xf numFmtId="4" fontId="3" fillId="0" borderId="9" xfId="1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vertical="center"/>
    </xf>
    <xf numFmtId="0" fontId="4" fillId="0" borderId="0" xfId="1" applyFont="1" applyFill="1" applyBorder="1"/>
    <xf numFmtId="4" fontId="4" fillId="0" borderId="12" xfId="1" applyNumberFormat="1" applyFont="1" applyFill="1" applyBorder="1"/>
    <xf numFmtId="0" fontId="4" fillId="0" borderId="0" xfId="1" applyFont="1" applyFill="1" applyBorder="1" applyAlignment="1">
      <alignment horizontal="left"/>
    </xf>
    <xf numFmtId="4" fontId="4" fillId="0" borderId="9" xfId="1" applyNumberFormat="1" applyFont="1" applyFill="1" applyBorder="1"/>
    <xf numFmtId="0" fontId="4" fillId="0" borderId="0" xfId="1" applyFont="1" applyBorder="1" applyAlignment="1">
      <alignment horizontal="left"/>
    </xf>
    <xf numFmtId="4" fontId="4" fillId="0" borderId="9" xfId="1" applyNumberFormat="1" applyFont="1" applyBorder="1"/>
    <xf numFmtId="4" fontId="4" fillId="2" borderId="9" xfId="0" applyNumberFormat="1" applyFont="1" applyFill="1" applyBorder="1"/>
    <xf numFmtId="4" fontId="4" fillId="0" borderId="0" xfId="0" applyNumberFormat="1" applyFont="1" applyFill="1" applyBorder="1"/>
    <xf numFmtId="4" fontId="4" fillId="2" borderId="0" xfId="0" applyNumberFormat="1" applyFont="1" applyFill="1" applyBorder="1"/>
    <xf numFmtId="0" fontId="7" fillId="0" borderId="0" xfId="1" applyFont="1" applyBorder="1" applyAlignment="1">
      <alignment horizontal="left" wrapText="1"/>
    </xf>
    <xf numFmtId="0" fontId="8" fillId="0" borderId="0" xfId="1" applyFont="1" applyBorder="1" applyAlignment="1">
      <alignment horizontal="left"/>
    </xf>
    <xf numFmtId="0" fontId="3" fillId="0" borderId="0" xfId="1" applyFont="1" applyAlignment="1">
      <alignment wrapText="1"/>
    </xf>
    <xf numFmtId="4" fontId="9" fillId="2" borderId="0" xfId="0" applyNumberFormat="1" applyFont="1" applyFill="1" applyBorder="1"/>
    <xf numFmtId="0" fontId="4" fillId="0" borderId="2" xfId="4" applyFont="1" applyBorder="1" applyAlignment="1">
      <alignment horizontal="center"/>
    </xf>
    <xf numFmtId="164" fontId="3" fillId="0" borderId="0" xfId="1" applyNumberFormat="1" applyFont="1"/>
    <xf numFmtId="10" fontId="10" fillId="0" borderId="0" xfId="3" applyNumberFormat="1" applyFont="1" applyBorder="1"/>
    <xf numFmtId="0" fontId="3" fillId="0" borderId="0" xfId="4" applyFont="1" applyAlignment="1">
      <alignment horizontal="center"/>
    </xf>
    <xf numFmtId="9" fontId="3" fillId="0" borderId="0" xfId="3" applyFont="1" applyBorder="1"/>
    <xf numFmtId="4" fontId="3" fillId="0" borderId="0" xfId="1" applyNumberFormat="1" applyFont="1"/>
    <xf numFmtId="164" fontId="3" fillId="0" borderId="0" xfId="2" applyFont="1"/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0" fontId="2" fillId="2" borderId="6" xfId="1" applyNumberFormat="1" applyFont="1" applyFill="1" applyBorder="1" applyAlignment="1">
      <alignment horizontal="center" vertical="center" wrapText="1"/>
    </xf>
    <xf numFmtId="0" fontId="2" fillId="2" borderId="7" xfId="1" applyNumberFormat="1" applyFont="1" applyFill="1" applyBorder="1" applyAlignment="1">
      <alignment horizontal="center" vertical="center" wrapText="1"/>
    </xf>
    <xf numFmtId="0" fontId="2" fillId="2" borderId="8" xfId="1" applyNumberFormat="1" applyFont="1" applyFill="1" applyBorder="1" applyAlignment="1">
      <alignment horizontal="center" vertical="center" wrapText="1"/>
    </xf>
  </cellXfs>
  <cellStyles count="5">
    <cellStyle name="Millares 3" xfId="2"/>
    <cellStyle name="Normal" xfId="0" builtinId="0"/>
    <cellStyle name="Normal 11" xfId="4"/>
    <cellStyle name="Normal 4" xfId="1"/>
    <cellStyle name="Porcentaje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1028700</xdr:colOff>
      <xdr:row>35</xdr:row>
      <xdr:rowOff>0</xdr:rowOff>
    </xdr:from>
    <xdr:to>
      <xdr:col>3</xdr:col>
      <xdr:colOff>847725</xdr:colOff>
      <xdr:row>35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1028700</xdr:colOff>
      <xdr:row>35</xdr:row>
      <xdr:rowOff>0</xdr:rowOff>
    </xdr:from>
    <xdr:to>
      <xdr:col>3</xdr:col>
      <xdr:colOff>847725</xdr:colOff>
      <xdr:row>35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1028700</xdr:colOff>
      <xdr:row>35</xdr:row>
      <xdr:rowOff>0</xdr:rowOff>
    </xdr:from>
    <xdr:to>
      <xdr:col>3</xdr:col>
      <xdr:colOff>847725</xdr:colOff>
      <xdr:row>35</xdr:row>
      <xdr:rowOff>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agutierrez\Desktop\DA_PROCESO_11-10-123073_124002002_30088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METODOLOGIA Y PLAN DE CARGAS 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VAL. PROFESIONALES"/>
      <sheetName val="APOYO A IND. NAL."/>
      <sheetName val="RESUMEN"/>
      <sheetName val="ELEGIBILIDAD"/>
      <sheetName val="Resumen de profesionale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Q67"/>
  <sheetViews>
    <sheetView tabSelected="1" view="pageBreakPreview" zoomScale="80" zoomScaleNormal="130" zoomScaleSheetLayoutView="80" workbookViewId="0">
      <selection activeCell="H4" sqref="H4"/>
    </sheetView>
  </sheetViews>
  <sheetFormatPr baseColWidth="10" defaultColWidth="11.42578125" defaultRowHeight="15.75" x14ac:dyDescent="0.25"/>
  <cols>
    <col min="1" max="1" width="6.7109375" style="1" customWidth="1"/>
    <col min="2" max="2" width="65.7109375" style="85" customWidth="1"/>
    <col min="3" max="3" width="30.7109375" style="1" customWidth="1"/>
    <col min="4" max="4" width="17.7109375" style="1" customWidth="1"/>
    <col min="5" max="5" width="17.7109375" style="1" hidden="1" customWidth="1"/>
    <col min="6" max="6" width="17.7109375" style="1" customWidth="1"/>
    <col min="7" max="7" width="20.7109375" style="1" customWidth="1"/>
    <col min="8" max="8" width="24.5703125" style="1" customWidth="1"/>
    <col min="9" max="13" width="15.7109375" style="1" customWidth="1"/>
    <col min="14" max="14" width="15.7109375" style="2" customWidth="1"/>
    <col min="15" max="15" width="15.7109375" style="1" customWidth="1"/>
    <col min="16" max="16384" width="11.42578125" style="1"/>
  </cols>
  <sheetData>
    <row r="1" spans="1:17" ht="46.5" customHeight="1" x14ac:dyDescent="0.25">
      <c r="A1" s="101" t="s">
        <v>0</v>
      </c>
      <c r="B1" s="102"/>
      <c r="C1" s="102"/>
      <c r="D1" s="102"/>
      <c r="E1" s="102"/>
      <c r="F1" s="102"/>
      <c r="G1" s="103"/>
    </row>
    <row r="2" spans="1:17" ht="50.1" customHeight="1" x14ac:dyDescent="0.25">
      <c r="A2" s="104" t="s">
        <v>1</v>
      </c>
      <c r="B2" s="105"/>
      <c r="C2" s="105"/>
      <c r="D2" s="105"/>
      <c r="E2" s="105"/>
      <c r="F2" s="105"/>
      <c r="G2" s="106"/>
      <c r="H2" s="3"/>
      <c r="I2" s="3"/>
      <c r="J2" s="3"/>
      <c r="K2" s="3"/>
      <c r="L2" s="3"/>
      <c r="M2" s="3"/>
      <c r="N2" s="3"/>
      <c r="O2" s="3"/>
    </row>
    <row r="3" spans="1:17" ht="24.95" customHeight="1" x14ac:dyDescent="0.25">
      <c r="A3" s="107" t="s">
        <v>2</v>
      </c>
      <c r="B3" s="108"/>
      <c r="C3" s="108"/>
      <c r="D3" s="108"/>
      <c r="E3" s="108"/>
      <c r="F3" s="108"/>
      <c r="G3" s="109"/>
      <c r="H3" s="4"/>
      <c r="I3" s="4"/>
      <c r="J3" s="4"/>
      <c r="K3" s="4"/>
      <c r="L3" s="4"/>
      <c r="M3" s="4"/>
      <c r="N3" s="5"/>
      <c r="O3" s="4"/>
      <c r="P3" s="6"/>
      <c r="Q3" s="3"/>
    </row>
    <row r="4" spans="1:17" ht="9.9499999999999993" customHeight="1" x14ac:dyDescent="0.25">
      <c r="A4" s="7"/>
      <c r="B4" s="7"/>
      <c r="C4" s="7"/>
      <c r="D4" s="7"/>
      <c r="E4" s="7"/>
      <c r="F4" s="8"/>
      <c r="G4" s="8"/>
      <c r="H4" s="9"/>
      <c r="I4" s="9"/>
      <c r="J4" s="9"/>
      <c r="K4" s="9"/>
      <c r="N4" s="10"/>
    </row>
    <row r="5" spans="1:17" s="15" customFormat="1" ht="30" customHeight="1" x14ac:dyDescent="0.25">
      <c r="A5" s="11"/>
      <c r="B5" s="12"/>
      <c r="C5" s="13"/>
      <c r="D5" s="94" t="s">
        <v>3</v>
      </c>
      <c r="E5" s="94"/>
      <c r="F5" s="94"/>
      <c r="G5" s="14" t="s">
        <v>4</v>
      </c>
      <c r="N5" s="16"/>
    </row>
    <row r="6" spans="1:17" s="15" customFormat="1" ht="30" customHeight="1" x14ac:dyDescent="0.25">
      <c r="A6" s="11"/>
      <c r="B6" s="12"/>
      <c r="C6" s="13"/>
      <c r="D6" s="94" t="s">
        <v>5</v>
      </c>
      <c r="E6" s="94"/>
      <c r="F6" s="94"/>
      <c r="G6" s="14">
        <v>3</v>
      </c>
      <c r="N6" s="16"/>
    </row>
    <row r="7" spans="1:17" s="15" customFormat="1" ht="30" customHeight="1" x14ac:dyDescent="0.25">
      <c r="A7" s="11"/>
      <c r="B7" s="12"/>
      <c r="C7" s="13"/>
      <c r="D7" s="94" t="s">
        <v>6</v>
      </c>
      <c r="E7" s="94"/>
      <c r="F7" s="94"/>
      <c r="G7" s="14">
        <v>4</v>
      </c>
      <c r="N7" s="16"/>
    </row>
    <row r="8" spans="1:17" s="15" customFormat="1" ht="30" customHeight="1" x14ac:dyDescent="0.25">
      <c r="A8" s="11"/>
      <c r="B8" s="12"/>
      <c r="C8" s="13"/>
      <c r="D8" s="94" t="s">
        <v>7</v>
      </c>
      <c r="E8" s="94"/>
      <c r="F8" s="94"/>
      <c r="G8" s="14">
        <v>4</v>
      </c>
      <c r="N8" s="16"/>
    </row>
    <row r="9" spans="1:17" s="18" customFormat="1" ht="12" customHeight="1" x14ac:dyDescent="0.25">
      <c r="A9" s="11"/>
      <c r="B9" s="12"/>
      <c r="C9" s="13"/>
      <c r="D9" s="13"/>
      <c r="E9" s="95"/>
      <c r="F9" s="95"/>
      <c r="G9" s="17"/>
      <c r="N9" s="16"/>
    </row>
    <row r="10" spans="1:17" s="21" customFormat="1" ht="31.5" x14ac:dyDescent="0.25">
      <c r="A10" s="19" t="s">
        <v>8</v>
      </c>
      <c r="B10" s="96" t="s">
        <v>9</v>
      </c>
      <c r="C10" s="14" t="s">
        <v>10</v>
      </c>
      <c r="D10" s="14" t="s">
        <v>11</v>
      </c>
      <c r="E10" s="14" t="s">
        <v>12</v>
      </c>
      <c r="F10" s="14" t="s">
        <v>13</v>
      </c>
      <c r="G10" s="20" t="s">
        <v>14</v>
      </c>
      <c r="N10" s="22"/>
    </row>
    <row r="11" spans="1:17" s="21" customFormat="1" x14ac:dyDescent="0.25">
      <c r="A11" s="23" t="s">
        <v>15</v>
      </c>
      <c r="B11" s="96"/>
      <c r="C11" s="23" t="s">
        <v>16</v>
      </c>
      <c r="D11" s="23" t="s">
        <v>17</v>
      </c>
      <c r="E11" s="23"/>
      <c r="F11" s="23" t="s">
        <v>18</v>
      </c>
      <c r="G11" s="20" t="s">
        <v>19</v>
      </c>
      <c r="N11" s="22"/>
      <c r="Q11" s="24"/>
    </row>
    <row r="12" spans="1:17" s="21" customFormat="1" ht="15.75" customHeight="1" x14ac:dyDescent="0.25">
      <c r="A12" s="19"/>
      <c r="B12" s="25" t="s">
        <v>20</v>
      </c>
      <c r="C12" s="26"/>
      <c r="D12" s="26"/>
      <c r="E12" s="27"/>
      <c r="F12" s="27"/>
      <c r="G12" s="26"/>
      <c r="N12" s="28"/>
    </row>
    <row r="13" spans="1:17" x14ac:dyDescent="0.25">
      <c r="A13" s="29"/>
      <c r="B13" s="30" t="s">
        <v>21</v>
      </c>
      <c r="C13" s="31"/>
      <c r="D13" s="31"/>
      <c r="E13" s="32"/>
      <c r="F13" s="32"/>
      <c r="G13" s="31"/>
      <c r="N13" s="33"/>
    </row>
    <row r="14" spans="1:17" ht="16.5" customHeight="1" x14ac:dyDescent="0.25">
      <c r="A14" s="29">
        <v>1</v>
      </c>
      <c r="B14" s="34" t="s">
        <v>22</v>
      </c>
      <c r="C14" s="35">
        <f>ROUND(5.2*781242,0)</f>
        <v>4062458</v>
      </c>
      <c r="D14" s="35"/>
      <c r="E14" s="36" t="s">
        <v>23</v>
      </c>
      <c r="F14" s="36">
        <v>3.8</v>
      </c>
      <c r="G14" s="37">
        <f t="shared" ref="G14:G30" si="0">ROUND(+A14*(C14+D14)*F14,0)</f>
        <v>15437340</v>
      </c>
      <c r="L14" s="38"/>
      <c r="M14" s="38"/>
      <c r="N14" s="33"/>
      <c r="O14" s="38"/>
    </row>
    <row r="15" spans="1:17" x14ac:dyDescent="0.25">
      <c r="A15" s="29">
        <v>1</v>
      </c>
      <c r="B15" s="39" t="s">
        <v>24</v>
      </c>
      <c r="C15" s="35">
        <f>4*781242</f>
        <v>3124968</v>
      </c>
      <c r="D15" s="35"/>
      <c r="E15" s="36" t="s">
        <v>23</v>
      </c>
      <c r="F15" s="36">
        <v>3</v>
      </c>
      <c r="G15" s="37">
        <f t="shared" si="0"/>
        <v>9374904</v>
      </c>
      <c r="M15" s="2"/>
      <c r="N15" s="33"/>
      <c r="O15" s="2"/>
    </row>
    <row r="16" spans="1:17" x14ac:dyDescent="0.25">
      <c r="A16" s="29">
        <v>1</v>
      </c>
      <c r="B16" s="39" t="s">
        <v>24</v>
      </c>
      <c r="C16" s="35">
        <f t="shared" ref="C16:C17" si="1">4*781242</f>
        <v>3124968</v>
      </c>
      <c r="D16" s="35"/>
      <c r="E16" s="36" t="s">
        <v>23</v>
      </c>
      <c r="F16" s="36">
        <v>4</v>
      </c>
      <c r="G16" s="37">
        <f t="shared" si="0"/>
        <v>12499872</v>
      </c>
      <c r="M16" s="2"/>
      <c r="N16" s="33"/>
      <c r="O16" s="2"/>
    </row>
    <row r="17" spans="1:15" x14ac:dyDescent="0.25">
      <c r="A17" s="29">
        <v>1</v>
      </c>
      <c r="B17" s="39" t="s">
        <v>24</v>
      </c>
      <c r="C17" s="35">
        <f t="shared" si="1"/>
        <v>3124968</v>
      </c>
      <c r="D17" s="35"/>
      <c r="E17" s="36" t="s">
        <v>23</v>
      </c>
      <c r="F17" s="36">
        <v>4</v>
      </c>
      <c r="G17" s="37">
        <f t="shared" si="0"/>
        <v>12499872</v>
      </c>
      <c r="M17" s="2"/>
      <c r="N17" s="33"/>
      <c r="O17" s="2"/>
    </row>
    <row r="18" spans="1:15" s="2" customFormat="1" x14ac:dyDescent="0.25">
      <c r="A18" s="40"/>
      <c r="B18" s="30" t="s">
        <v>25</v>
      </c>
      <c r="C18" s="35"/>
      <c r="D18" s="35"/>
      <c r="E18" s="36"/>
      <c r="F18" s="36"/>
      <c r="G18" s="37">
        <f t="shared" si="0"/>
        <v>0</v>
      </c>
      <c r="J18" s="41"/>
      <c r="K18" s="41"/>
      <c r="L18" s="41"/>
      <c r="M18" s="42"/>
      <c r="N18" s="33"/>
    </row>
    <row r="19" spans="1:15" s="2" customFormat="1" x14ac:dyDescent="0.25">
      <c r="A19" s="43">
        <v>1</v>
      </c>
      <c r="B19" s="44" t="s">
        <v>26</v>
      </c>
      <c r="C19" s="35">
        <f>ROUND(0.8*4*781242,0)</f>
        <v>2499974</v>
      </c>
      <c r="D19" s="45"/>
      <c r="E19" s="36" t="s">
        <v>27</v>
      </c>
      <c r="F19" s="46">
        <v>0.5</v>
      </c>
      <c r="G19" s="47">
        <f t="shared" si="0"/>
        <v>1249987</v>
      </c>
      <c r="J19" s="41"/>
      <c r="K19" s="41"/>
      <c r="L19" s="41"/>
      <c r="M19" s="41"/>
      <c r="N19" s="33"/>
    </row>
    <row r="20" spans="1:15" s="2" customFormat="1" x14ac:dyDescent="0.25">
      <c r="A20" s="43">
        <v>1</v>
      </c>
      <c r="B20" s="44" t="s">
        <v>26</v>
      </c>
      <c r="C20" s="35">
        <f t="shared" ref="C20:C21" si="2">ROUND(0.8*4*781242,0)</f>
        <v>2499974</v>
      </c>
      <c r="D20" s="45"/>
      <c r="E20" s="36" t="s">
        <v>27</v>
      </c>
      <c r="F20" s="46">
        <v>1</v>
      </c>
      <c r="G20" s="47">
        <f t="shared" si="0"/>
        <v>2499974</v>
      </c>
      <c r="J20" s="41"/>
      <c r="K20" s="41"/>
      <c r="L20" s="41"/>
      <c r="M20" s="41"/>
      <c r="N20" s="33"/>
    </row>
    <row r="21" spans="1:15" s="2" customFormat="1" x14ac:dyDescent="0.25">
      <c r="A21" s="43">
        <v>1</v>
      </c>
      <c r="B21" s="44" t="s">
        <v>26</v>
      </c>
      <c r="C21" s="35">
        <f t="shared" si="2"/>
        <v>2499974</v>
      </c>
      <c r="D21" s="45"/>
      <c r="E21" s="36" t="s">
        <v>27</v>
      </c>
      <c r="F21" s="46">
        <v>2</v>
      </c>
      <c r="G21" s="47">
        <f t="shared" si="0"/>
        <v>4999948</v>
      </c>
      <c r="J21" s="41"/>
      <c r="K21" s="41"/>
      <c r="L21" s="41"/>
      <c r="M21" s="41"/>
      <c r="N21" s="33"/>
    </row>
    <row r="22" spans="1:15" s="2" customFormat="1" x14ac:dyDescent="0.25">
      <c r="A22" s="43">
        <v>1</v>
      </c>
      <c r="B22" s="44" t="s">
        <v>28</v>
      </c>
      <c r="C22" s="35">
        <f>ROUND(0.9*3.5*781242,0)</f>
        <v>2460912</v>
      </c>
      <c r="D22" s="45"/>
      <c r="E22" s="36" t="s">
        <v>29</v>
      </c>
      <c r="F22" s="46">
        <v>4</v>
      </c>
      <c r="G22" s="47">
        <f t="shared" si="0"/>
        <v>9843648</v>
      </c>
      <c r="J22" s="41"/>
      <c r="K22" s="41"/>
      <c r="L22" s="41"/>
      <c r="M22" s="41"/>
      <c r="N22" s="33"/>
    </row>
    <row r="23" spans="1:15" s="2" customFormat="1" x14ac:dyDescent="0.25">
      <c r="A23" s="43">
        <v>1</v>
      </c>
      <c r="B23" s="44" t="s">
        <v>28</v>
      </c>
      <c r="C23" s="35">
        <f>ROUND(0.9*3.5*781242,0)</f>
        <v>2460912</v>
      </c>
      <c r="D23" s="45"/>
      <c r="E23" s="36" t="s">
        <v>29</v>
      </c>
      <c r="F23" s="46">
        <v>4</v>
      </c>
      <c r="G23" s="47">
        <f t="shared" si="0"/>
        <v>9843648</v>
      </c>
      <c r="J23" s="41"/>
      <c r="K23" s="41"/>
      <c r="L23" s="41"/>
      <c r="M23" s="41"/>
      <c r="N23" s="33"/>
    </row>
    <row r="24" spans="1:15" s="2" customFormat="1" x14ac:dyDescent="0.25">
      <c r="A24" s="43"/>
      <c r="B24" s="48" t="s">
        <v>30</v>
      </c>
      <c r="C24" s="45"/>
      <c r="D24" s="45"/>
      <c r="E24" s="36"/>
      <c r="F24" s="46"/>
      <c r="G24" s="47">
        <f t="shared" si="0"/>
        <v>0</v>
      </c>
      <c r="N24" s="33"/>
    </row>
    <row r="25" spans="1:15" s="2" customFormat="1" x14ac:dyDescent="0.25">
      <c r="A25" s="43">
        <v>1</v>
      </c>
      <c r="B25" s="44" t="s">
        <v>31</v>
      </c>
      <c r="C25" s="35">
        <v>1260060</v>
      </c>
      <c r="D25" s="45"/>
      <c r="E25" s="36" t="s">
        <v>27</v>
      </c>
      <c r="F25" s="46">
        <f>F19</f>
        <v>0.5</v>
      </c>
      <c r="G25" s="47">
        <f t="shared" si="0"/>
        <v>630030</v>
      </c>
      <c r="N25" s="33"/>
    </row>
    <row r="26" spans="1:15" s="2" customFormat="1" x14ac:dyDescent="0.25">
      <c r="A26" s="43">
        <v>1</v>
      </c>
      <c r="B26" s="44" t="s">
        <v>31</v>
      </c>
      <c r="C26" s="35">
        <v>1260060</v>
      </c>
      <c r="D26" s="45"/>
      <c r="E26" s="36" t="s">
        <v>27</v>
      </c>
      <c r="F26" s="46">
        <f t="shared" ref="F26:F27" si="3">F20</f>
        <v>1</v>
      </c>
      <c r="G26" s="47">
        <f t="shared" si="0"/>
        <v>1260060</v>
      </c>
      <c r="N26" s="33"/>
    </row>
    <row r="27" spans="1:15" s="2" customFormat="1" x14ac:dyDescent="0.25">
      <c r="A27" s="43">
        <v>1</v>
      </c>
      <c r="B27" s="44" t="s">
        <v>31</v>
      </c>
      <c r="C27" s="35">
        <v>1260060</v>
      </c>
      <c r="D27" s="45"/>
      <c r="E27" s="36" t="s">
        <v>27</v>
      </c>
      <c r="F27" s="46">
        <f t="shared" si="3"/>
        <v>2</v>
      </c>
      <c r="G27" s="47">
        <f t="shared" si="0"/>
        <v>2520120</v>
      </c>
      <c r="N27" s="33"/>
    </row>
    <row r="28" spans="1:15" s="2" customFormat="1" x14ac:dyDescent="0.25">
      <c r="A28" s="40">
        <v>1</v>
      </c>
      <c r="B28" s="49" t="s">
        <v>32</v>
      </c>
      <c r="C28" s="35">
        <f>1.5*781242</f>
        <v>1171863</v>
      </c>
      <c r="D28" s="35"/>
      <c r="E28" s="36" t="s">
        <v>29</v>
      </c>
      <c r="F28" s="36">
        <v>4</v>
      </c>
      <c r="G28" s="37">
        <f t="shared" si="0"/>
        <v>4687452</v>
      </c>
      <c r="N28" s="33"/>
    </row>
    <row r="29" spans="1:15" s="2" customFormat="1" x14ac:dyDescent="0.25">
      <c r="A29" s="40">
        <v>1</v>
      </c>
      <c r="B29" s="49" t="s">
        <v>32</v>
      </c>
      <c r="C29" s="35">
        <f t="shared" ref="C29:C30" si="4">1.5*781242</f>
        <v>1171863</v>
      </c>
      <c r="D29" s="35"/>
      <c r="E29" s="36" t="s">
        <v>29</v>
      </c>
      <c r="F29" s="36">
        <v>4</v>
      </c>
      <c r="G29" s="37">
        <f t="shared" si="0"/>
        <v>4687452</v>
      </c>
      <c r="N29" s="33"/>
    </row>
    <row r="30" spans="1:15" s="2" customFormat="1" x14ac:dyDescent="0.25">
      <c r="A30" s="40">
        <v>1</v>
      </c>
      <c r="B30" s="49" t="s">
        <v>32</v>
      </c>
      <c r="C30" s="35">
        <f t="shared" si="4"/>
        <v>1171863</v>
      </c>
      <c r="D30" s="35"/>
      <c r="E30" s="36" t="s">
        <v>29</v>
      </c>
      <c r="F30" s="36">
        <v>3</v>
      </c>
      <c r="G30" s="37">
        <f t="shared" si="0"/>
        <v>3515589</v>
      </c>
      <c r="N30" s="33"/>
    </row>
    <row r="31" spans="1:15" s="2" customFormat="1" x14ac:dyDescent="0.25">
      <c r="A31" s="39"/>
      <c r="B31" s="50" t="s">
        <v>33</v>
      </c>
      <c r="C31" s="39"/>
      <c r="D31" s="39"/>
      <c r="E31" s="39"/>
      <c r="F31" s="39"/>
      <c r="G31" s="51">
        <f>SUM(G14:G30)</f>
        <v>95549896</v>
      </c>
      <c r="L31" s="52"/>
      <c r="M31" s="52"/>
      <c r="N31" s="53"/>
      <c r="O31" s="52"/>
    </row>
    <row r="32" spans="1:15" s="2" customFormat="1" x14ac:dyDescent="0.25">
      <c r="A32" s="39"/>
      <c r="B32" s="50" t="s">
        <v>34</v>
      </c>
      <c r="C32" s="39"/>
      <c r="D32" s="39"/>
      <c r="E32" s="39"/>
      <c r="F32" s="39"/>
      <c r="G32" s="54">
        <v>2.2999999999999998</v>
      </c>
      <c r="N32" s="55"/>
    </row>
    <row r="33" spans="1:15" s="2" customFormat="1" ht="16.5" customHeight="1" x14ac:dyDescent="0.25">
      <c r="A33" s="39"/>
      <c r="B33" s="50" t="s">
        <v>35</v>
      </c>
      <c r="C33" s="39"/>
      <c r="D33" s="39"/>
      <c r="E33" s="39"/>
      <c r="F33" s="39"/>
      <c r="G33" s="51">
        <f>ROUND(G31*G32,0)</f>
        <v>219764761</v>
      </c>
      <c r="N33" s="53"/>
    </row>
    <row r="34" spans="1:15" s="2" customFormat="1" ht="9.9499999999999993" customHeight="1" x14ac:dyDescent="0.25">
      <c r="A34" s="10"/>
      <c r="B34" s="56"/>
      <c r="C34" s="10"/>
      <c r="D34" s="10"/>
      <c r="E34" s="10"/>
      <c r="F34" s="10"/>
      <c r="G34" s="53"/>
      <c r="N34" s="10"/>
    </row>
    <row r="35" spans="1:15" s="2" customFormat="1" ht="9.9499999999999993" customHeight="1" x14ac:dyDescent="0.25">
      <c r="A35" s="10"/>
      <c r="B35" s="56"/>
      <c r="C35" s="10"/>
      <c r="D35" s="10"/>
      <c r="E35" s="57"/>
      <c r="F35" s="57"/>
      <c r="G35" s="10"/>
      <c r="N35" s="58"/>
    </row>
    <row r="36" spans="1:15" s="62" customFormat="1" ht="32.25" customHeight="1" x14ac:dyDescent="0.25">
      <c r="A36" s="59" t="s">
        <v>8</v>
      </c>
      <c r="B36" s="97" t="s">
        <v>36</v>
      </c>
      <c r="C36" s="99" t="s">
        <v>37</v>
      </c>
      <c r="D36" s="59" t="s">
        <v>38</v>
      </c>
      <c r="E36" s="60" t="s">
        <v>39</v>
      </c>
      <c r="F36" s="60" t="s">
        <v>39</v>
      </c>
      <c r="G36" s="61" t="s">
        <v>14</v>
      </c>
      <c r="N36" s="22"/>
    </row>
    <row r="37" spans="1:15" s="62" customFormat="1" ht="16.5" customHeight="1" x14ac:dyDescent="0.25">
      <c r="A37" s="63" t="s">
        <v>40</v>
      </c>
      <c r="B37" s="98"/>
      <c r="C37" s="100"/>
      <c r="D37" s="63" t="s">
        <v>41</v>
      </c>
      <c r="E37" s="63"/>
      <c r="F37" s="63" t="s">
        <v>42</v>
      </c>
      <c r="G37" s="59" t="s">
        <v>43</v>
      </c>
      <c r="N37" s="22"/>
      <c r="O37" s="64"/>
    </row>
    <row r="38" spans="1:15" s="2" customFormat="1" x14ac:dyDescent="0.25">
      <c r="A38" s="40"/>
      <c r="B38" s="65" t="s">
        <v>44</v>
      </c>
      <c r="C38" s="66"/>
      <c r="D38" s="66"/>
      <c r="E38" s="67"/>
      <c r="F38" s="67"/>
      <c r="G38" s="68"/>
      <c r="N38" s="58"/>
    </row>
    <row r="39" spans="1:15" s="2" customFormat="1" x14ac:dyDescent="0.25">
      <c r="A39" s="40"/>
      <c r="B39" s="65" t="s">
        <v>45</v>
      </c>
      <c r="C39" s="66"/>
      <c r="D39" s="66"/>
      <c r="E39" s="67"/>
      <c r="F39" s="67"/>
      <c r="G39" s="68"/>
      <c r="N39" s="58"/>
    </row>
    <row r="40" spans="1:15" s="2" customFormat="1" x14ac:dyDescent="0.25">
      <c r="A40" s="40">
        <v>1</v>
      </c>
      <c r="B40" s="69" t="s">
        <v>46</v>
      </c>
      <c r="C40" s="70" t="s">
        <v>47</v>
      </c>
      <c r="D40" s="66">
        <v>180000</v>
      </c>
      <c r="E40" s="66"/>
      <c r="F40" s="67">
        <f>8*4</f>
        <v>32</v>
      </c>
      <c r="G40" s="68">
        <f>ROUND(+D40*F40*A40,0)</f>
        <v>5760000</v>
      </c>
      <c r="N40" s="58"/>
    </row>
    <row r="41" spans="1:15" s="2" customFormat="1" x14ac:dyDescent="0.25">
      <c r="A41" s="40"/>
      <c r="B41" s="65"/>
      <c r="C41" s="66"/>
      <c r="D41" s="66"/>
      <c r="E41" s="67"/>
      <c r="F41" s="67"/>
      <c r="G41" s="68"/>
      <c r="N41" s="58"/>
    </row>
    <row r="42" spans="1:15" s="2" customFormat="1" x14ac:dyDescent="0.25">
      <c r="A42" s="40"/>
      <c r="B42" s="65" t="s">
        <v>48</v>
      </c>
      <c r="C42" s="70"/>
      <c r="D42" s="66"/>
      <c r="E42" s="66"/>
      <c r="F42" s="67"/>
      <c r="G42" s="68"/>
      <c r="N42" s="58"/>
    </row>
    <row r="43" spans="1:15" s="2" customFormat="1" ht="45" customHeight="1" x14ac:dyDescent="0.25">
      <c r="A43" s="40">
        <v>3</v>
      </c>
      <c r="B43" s="71" t="s">
        <v>49</v>
      </c>
      <c r="C43" s="72" t="s">
        <v>50</v>
      </c>
      <c r="D43" s="66">
        <v>2500000</v>
      </c>
      <c r="E43" s="66" t="s">
        <v>29</v>
      </c>
      <c r="F43" s="67">
        <v>3.68</v>
      </c>
      <c r="G43" s="68">
        <f>ROUND(+D43*F43*A43,0)</f>
        <v>27600000</v>
      </c>
      <c r="N43" s="33"/>
    </row>
    <row r="44" spans="1:15" s="2" customFormat="1" ht="31.5" x14ac:dyDescent="0.25">
      <c r="A44" s="40">
        <v>3</v>
      </c>
      <c r="B44" s="73" t="s">
        <v>51</v>
      </c>
      <c r="C44" s="70" t="s">
        <v>52</v>
      </c>
      <c r="D44" s="66">
        <v>1500000</v>
      </c>
      <c r="E44" s="66" t="s">
        <v>27</v>
      </c>
      <c r="F44" s="67">
        <v>1.33</v>
      </c>
      <c r="G44" s="68">
        <f>ROUND(+D44*F44*A44,0)</f>
        <v>5985000</v>
      </c>
      <c r="N44" s="33"/>
    </row>
    <row r="45" spans="1:15" s="2" customFormat="1" ht="31.5" x14ac:dyDescent="0.25">
      <c r="A45" s="40">
        <v>3</v>
      </c>
      <c r="B45" s="73" t="s">
        <v>53</v>
      </c>
      <c r="C45" s="70" t="s">
        <v>54</v>
      </c>
      <c r="D45" s="66">
        <v>100000</v>
      </c>
      <c r="E45" s="66"/>
      <c r="F45" s="67">
        <v>10</v>
      </c>
      <c r="G45" s="68">
        <f>ROUND(+D45*F45*A45,0)</f>
        <v>3000000</v>
      </c>
      <c r="N45" s="33"/>
    </row>
    <row r="46" spans="1:15" s="2" customFormat="1" ht="31.5" x14ac:dyDescent="0.25">
      <c r="A46" s="40">
        <v>3</v>
      </c>
      <c r="B46" s="73" t="s">
        <v>55</v>
      </c>
      <c r="C46" s="70" t="s">
        <v>52</v>
      </c>
      <c r="D46" s="66">
        <v>500000</v>
      </c>
      <c r="E46" s="66" t="s">
        <v>56</v>
      </c>
      <c r="F46" s="67">
        <v>3.68</v>
      </c>
      <c r="G46" s="68">
        <f>ROUND(+D46*F46*A46,0)</f>
        <v>5520000</v>
      </c>
      <c r="N46" s="33"/>
    </row>
    <row r="47" spans="1:15" s="2" customFormat="1" x14ac:dyDescent="0.25">
      <c r="A47" s="40"/>
      <c r="B47" s="73"/>
      <c r="C47" s="70"/>
      <c r="D47" s="66"/>
      <c r="E47" s="66"/>
      <c r="F47" s="67"/>
      <c r="G47" s="68"/>
      <c r="N47" s="33"/>
    </row>
    <row r="48" spans="1:15" s="2" customFormat="1" x14ac:dyDescent="0.25">
      <c r="A48" s="40"/>
      <c r="B48" s="65" t="s">
        <v>57</v>
      </c>
      <c r="C48" s="70"/>
      <c r="D48" s="66"/>
      <c r="E48" s="66"/>
      <c r="F48" s="67"/>
      <c r="G48" s="68">
        <f>ROUND(+D48*F48*A48,0)</f>
        <v>0</v>
      </c>
      <c r="N48" s="33"/>
    </row>
    <row r="49" spans="1:14" s="2" customFormat="1" ht="15" customHeight="1" x14ac:dyDescent="0.25">
      <c r="A49" s="40">
        <v>1</v>
      </c>
      <c r="B49" s="73" t="s">
        <v>58</v>
      </c>
      <c r="C49" s="70" t="s">
        <v>59</v>
      </c>
      <c r="D49" s="66">
        <v>350000</v>
      </c>
      <c r="E49" s="66" t="s">
        <v>60</v>
      </c>
      <c r="F49" s="67">
        <f>ROUND(F40*2*2/3,0)</f>
        <v>43</v>
      </c>
      <c r="G49" s="68">
        <f>ROUND(+D49*F49*A49,0)</f>
        <v>15050000</v>
      </c>
      <c r="N49" s="33"/>
    </row>
    <row r="50" spans="1:14" s="2" customFormat="1" ht="30" customHeight="1" x14ac:dyDescent="0.25">
      <c r="A50" s="40">
        <v>3</v>
      </c>
      <c r="B50" s="71" t="s">
        <v>61</v>
      </c>
      <c r="C50" s="70" t="s">
        <v>52</v>
      </c>
      <c r="D50" s="66">
        <v>350000</v>
      </c>
      <c r="E50" s="66"/>
      <c r="F50" s="67">
        <v>3.68</v>
      </c>
      <c r="G50" s="68">
        <f>ROUND(+D50*F50*A50,0)</f>
        <v>3864000</v>
      </c>
      <c r="N50" s="33"/>
    </row>
    <row r="51" spans="1:14" s="2" customFormat="1" ht="30" customHeight="1" x14ac:dyDescent="0.25">
      <c r="A51" s="40">
        <v>3</v>
      </c>
      <c r="B51" s="71" t="s">
        <v>62</v>
      </c>
      <c r="C51" s="70" t="s">
        <v>52</v>
      </c>
      <c r="D51" s="66">
        <v>100000</v>
      </c>
      <c r="E51" s="66" t="s">
        <v>60</v>
      </c>
      <c r="F51" s="67">
        <v>3.68</v>
      </c>
      <c r="G51" s="68">
        <f>ROUND(+D51*F51*A51,0)</f>
        <v>1104000</v>
      </c>
      <c r="N51" s="33"/>
    </row>
    <row r="52" spans="1:14" s="2" customFormat="1" x14ac:dyDescent="0.25">
      <c r="A52" s="10"/>
      <c r="B52" s="74" t="s">
        <v>63</v>
      </c>
      <c r="C52" s="10"/>
      <c r="D52" s="10"/>
      <c r="E52" s="10"/>
      <c r="F52" s="10"/>
      <c r="G52" s="75">
        <f>SUM(G40:G51)</f>
        <v>67883000</v>
      </c>
      <c r="N52" s="33"/>
    </row>
    <row r="53" spans="1:14" s="2" customFormat="1" x14ac:dyDescent="0.25">
      <c r="A53" s="10"/>
      <c r="B53" s="76" t="s">
        <v>64</v>
      </c>
      <c r="C53" s="10"/>
      <c r="D53" s="10"/>
      <c r="E53" s="10"/>
      <c r="F53" s="10"/>
      <c r="G53" s="77">
        <f>+G33+G52</f>
        <v>287647761</v>
      </c>
      <c r="N53" s="33"/>
    </row>
    <row r="54" spans="1:14" x14ac:dyDescent="0.25">
      <c r="A54" s="9"/>
      <c r="B54" s="78" t="s">
        <v>65</v>
      </c>
      <c r="C54" s="9"/>
      <c r="D54" s="9"/>
      <c r="E54" s="9"/>
      <c r="F54" s="9"/>
      <c r="G54" s="79">
        <f>+ROUND(G53*0.19,0)</f>
        <v>54653075</v>
      </c>
      <c r="N54" s="33"/>
    </row>
    <row r="55" spans="1:14" x14ac:dyDescent="0.25">
      <c r="A55" s="9"/>
      <c r="B55" s="78" t="s">
        <v>66</v>
      </c>
      <c r="C55" s="9"/>
      <c r="D55" s="9"/>
      <c r="E55" s="9"/>
      <c r="F55" s="8"/>
      <c r="G55" s="80">
        <f>SUM(G53:G54)</f>
        <v>342300836</v>
      </c>
      <c r="N55" s="81"/>
    </row>
    <row r="56" spans="1:14" x14ac:dyDescent="0.25">
      <c r="A56" s="9"/>
      <c r="B56" s="78"/>
      <c r="C56" s="9"/>
      <c r="D56" s="9"/>
      <c r="E56" s="9"/>
      <c r="F56" s="8"/>
      <c r="G56" s="82"/>
      <c r="N56" s="81"/>
    </row>
    <row r="57" spans="1:14" ht="27" x14ac:dyDescent="0.25">
      <c r="A57" s="9"/>
      <c r="B57" s="83" t="s">
        <v>67</v>
      </c>
      <c r="C57" s="9"/>
      <c r="D57" s="9"/>
      <c r="E57" s="9"/>
      <c r="F57" s="8"/>
      <c r="G57" s="82"/>
      <c r="N57" s="81"/>
    </row>
    <row r="58" spans="1:14" x14ac:dyDescent="0.25">
      <c r="A58" s="9"/>
      <c r="B58" s="84"/>
      <c r="C58" s="9"/>
      <c r="D58" s="9"/>
      <c r="E58" s="9"/>
      <c r="F58" s="8"/>
      <c r="G58" s="82"/>
      <c r="N58" s="81"/>
    </row>
    <row r="59" spans="1:14" x14ac:dyDescent="0.25">
      <c r="G59" s="86">
        <v>2446111489</v>
      </c>
    </row>
    <row r="60" spans="1:14" x14ac:dyDescent="0.25">
      <c r="C60" s="87" t="s">
        <v>68</v>
      </c>
      <c r="F60" s="88"/>
      <c r="G60" s="89">
        <f>+G55/G59</f>
        <v>0.1399367271440014</v>
      </c>
    </row>
    <row r="61" spans="1:14" x14ac:dyDescent="0.25">
      <c r="C61" s="90" t="s">
        <v>69</v>
      </c>
      <c r="G61" s="91"/>
    </row>
    <row r="65" spans="7:7" x14ac:dyDescent="0.25">
      <c r="G65" s="38"/>
    </row>
    <row r="66" spans="7:7" x14ac:dyDescent="0.25">
      <c r="G66" s="92"/>
    </row>
    <row r="67" spans="7:7" x14ac:dyDescent="0.25">
      <c r="G67" s="93"/>
    </row>
  </sheetData>
  <mergeCells count="11">
    <mergeCell ref="D7:F7"/>
    <mergeCell ref="A1:G1"/>
    <mergeCell ref="A2:G2"/>
    <mergeCell ref="A3:G3"/>
    <mergeCell ref="D5:F5"/>
    <mergeCell ref="D6:F6"/>
    <mergeCell ref="D8:F8"/>
    <mergeCell ref="E9:F9"/>
    <mergeCell ref="B10:B11"/>
    <mergeCell ref="B36:B37"/>
    <mergeCell ref="C36:C37"/>
  </mergeCells>
  <printOptions horizontalCentered="1"/>
  <pageMargins left="0.82677165354330717" right="0.62992125984251968" top="0.74803149606299213" bottom="0.55118110236220474" header="0.31496062992125984" footer="0.31496062992125984"/>
  <pageSetup scale="58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Grupo I (2)</vt:lpstr>
      <vt:lpstr>'Presupuesto Grupo I (2)'!Área_de_impresión</vt:lpstr>
      <vt:lpstr>'Presupuesto Grupo I (2)'!Títulos_a_imprimir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del Pilar Martínez Albarracín</dc:creator>
  <cp:lastModifiedBy>Andrea del Pilar Martínez Albarracín</cp:lastModifiedBy>
  <dcterms:created xsi:type="dcterms:W3CDTF">2018-08-17T20:13:15Z</dcterms:created>
  <dcterms:modified xsi:type="dcterms:W3CDTF">2018-08-17T21:42:49Z</dcterms:modified>
</cp:coreProperties>
</file>