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JAMES\Documents\CONTABILIDAD\CONTAB-2021\COMITE EVALUADOR\PANELES SOLARES GUAPI\"/>
    </mc:Choice>
  </mc:AlternateContent>
  <bookViews>
    <workbookView xWindow="0" yWindow="0" windowWidth="20490" windowHeight="7455"/>
  </bookViews>
  <sheets>
    <sheet name="Req fcieros. habilitantes" sheetId="3" r:id="rId1"/>
    <sheet name="Comparativo ofertas economicas" sheetId="2" r:id="rId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19" i="2" l="1"/>
  <c r="M19" i="2"/>
  <c r="N19" i="2" s="1"/>
  <c r="J19" i="2"/>
  <c r="G19" i="2"/>
  <c r="H19" i="2" s="1"/>
  <c r="E19" i="2"/>
  <c r="P18" i="2"/>
  <c r="M18" i="2"/>
  <c r="J18" i="2"/>
  <c r="G18" i="2"/>
  <c r="E18" i="2"/>
  <c r="Q18" i="2" s="1"/>
  <c r="P17" i="2"/>
  <c r="M17" i="2"/>
  <c r="N17" i="2" s="1"/>
  <c r="J17" i="2"/>
  <c r="G17" i="2"/>
  <c r="H17" i="2" s="1"/>
  <c r="E17" i="2"/>
  <c r="P16" i="2"/>
  <c r="M16" i="2"/>
  <c r="J16" i="2"/>
  <c r="G16" i="2"/>
  <c r="E16" i="2"/>
  <c r="Q16" i="2" s="1"/>
  <c r="P15" i="2"/>
  <c r="M15" i="2"/>
  <c r="N15" i="2" s="1"/>
  <c r="J15" i="2"/>
  <c r="G15" i="2"/>
  <c r="H15" i="2" s="1"/>
  <c r="E15" i="2"/>
  <c r="P14" i="2"/>
  <c r="M14" i="2"/>
  <c r="J14" i="2"/>
  <c r="G14" i="2"/>
  <c r="E14" i="2"/>
  <c r="Q14" i="2" s="1"/>
  <c r="P13" i="2"/>
  <c r="M13" i="2"/>
  <c r="N13" i="2" s="1"/>
  <c r="J13" i="2"/>
  <c r="G13" i="2"/>
  <c r="H13" i="2" s="1"/>
  <c r="E13" i="2"/>
  <c r="P12" i="2"/>
  <c r="M12" i="2"/>
  <c r="J12" i="2"/>
  <c r="G12" i="2"/>
  <c r="E12" i="2"/>
  <c r="E20" i="2" s="1"/>
  <c r="P11" i="2"/>
  <c r="M11" i="2"/>
  <c r="J11" i="2"/>
  <c r="G11" i="2"/>
  <c r="E11" i="2"/>
  <c r="K38" i="3"/>
  <c r="K39" i="3" s="1"/>
  <c r="I38" i="3"/>
  <c r="I39" i="3" s="1"/>
  <c r="G38" i="3"/>
  <c r="G39" i="3" s="1"/>
  <c r="E38" i="3"/>
  <c r="E39" i="3" s="1"/>
  <c r="J30" i="3"/>
  <c r="H30" i="3"/>
  <c r="F30" i="3"/>
  <c r="D30" i="3"/>
  <c r="J28" i="3"/>
  <c r="H28" i="3"/>
  <c r="F28" i="3"/>
  <c r="D28" i="3"/>
  <c r="J27" i="3"/>
  <c r="H27" i="3"/>
  <c r="F27" i="3"/>
  <c r="D27" i="3"/>
  <c r="J25" i="3"/>
  <c r="J32" i="3" s="1"/>
  <c r="J36" i="3" s="1"/>
  <c r="H25" i="3"/>
  <c r="H32" i="3" s="1"/>
  <c r="H36" i="3" s="1"/>
  <c r="F25" i="3"/>
  <c r="F32" i="3" s="1"/>
  <c r="F36" i="3" s="1"/>
  <c r="D25" i="3"/>
  <c r="D32" i="3" s="1"/>
  <c r="D36" i="3" s="1"/>
  <c r="J23" i="3"/>
  <c r="H23" i="3"/>
  <c r="F23" i="3"/>
  <c r="D23" i="3"/>
  <c r="J22" i="3"/>
  <c r="H22" i="3"/>
  <c r="F22" i="3"/>
  <c r="D22" i="3"/>
  <c r="J21" i="3"/>
  <c r="H21" i="3"/>
  <c r="F21" i="3"/>
  <c r="D21" i="3"/>
  <c r="J20" i="3"/>
  <c r="H20" i="3"/>
  <c r="F20" i="3"/>
  <c r="D20" i="3"/>
  <c r="J19" i="3"/>
  <c r="H19" i="3"/>
  <c r="F19" i="3"/>
  <c r="D19" i="3"/>
  <c r="J17" i="3"/>
  <c r="H17" i="3"/>
  <c r="F17" i="3"/>
  <c r="D17" i="3"/>
  <c r="K13" i="2" l="1"/>
  <c r="Q13" i="2"/>
  <c r="K15" i="2"/>
  <c r="Q15" i="2"/>
  <c r="K17" i="2"/>
  <c r="Q17" i="2"/>
  <c r="K19" i="2"/>
  <c r="Q19" i="2"/>
  <c r="E23" i="2"/>
  <c r="E25" i="2" s="1"/>
  <c r="H25" i="2" s="1"/>
  <c r="E21" i="2"/>
  <c r="E22" i="2"/>
  <c r="J20" i="2"/>
  <c r="K11" i="2"/>
  <c r="P20" i="2"/>
  <c r="Q11" i="2"/>
  <c r="G20" i="2"/>
  <c r="H11" i="2"/>
  <c r="M20" i="2"/>
  <c r="N11" i="2"/>
  <c r="H12" i="2"/>
  <c r="K12" i="2"/>
  <c r="N12" i="2"/>
  <c r="Q12" i="2"/>
  <c r="H14" i="2"/>
  <c r="K14" i="2"/>
  <c r="N14" i="2"/>
  <c r="H16" i="2"/>
  <c r="K16" i="2"/>
  <c r="N16" i="2"/>
  <c r="H18" i="2"/>
  <c r="K18" i="2"/>
  <c r="N18" i="2"/>
  <c r="H20" i="2" l="1"/>
  <c r="Q20" i="2"/>
  <c r="K20" i="2"/>
  <c r="N20" i="2"/>
  <c r="M22" i="2"/>
  <c r="N22" i="2" s="1"/>
  <c r="M23" i="2"/>
  <c r="M21" i="2"/>
  <c r="G22" i="2"/>
  <c r="H22" i="2" s="1"/>
  <c r="G23" i="2"/>
  <c r="H23" i="2" s="1"/>
  <c r="G21" i="2"/>
  <c r="P22" i="2"/>
  <c r="Q22" i="2" s="1"/>
  <c r="P23" i="2"/>
  <c r="P21" i="2"/>
  <c r="J22" i="2"/>
  <c r="K22" i="2" s="1"/>
  <c r="J23" i="2"/>
  <c r="J21" i="2"/>
  <c r="E24" i="2"/>
  <c r="E26" i="2" s="1"/>
  <c r="J24" i="2" l="1"/>
  <c r="K21" i="2"/>
  <c r="P24" i="2"/>
  <c r="Q21" i="2"/>
  <c r="G24" i="2"/>
  <c r="H21" i="2"/>
  <c r="M24" i="2"/>
  <c r="N21" i="2"/>
  <c r="J25" i="2"/>
  <c r="K25" i="2" s="1"/>
  <c r="K23" i="2"/>
  <c r="P25" i="2"/>
  <c r="Q25" i="2" s="1"/>
  <c r="Q23" i="2"/>
  <c r="M25" i="2"/>
  <c r="N25" i="2" s="1"/>
  <c r="N23" i="2"/>
  <c r="N24" i="2" l="1"/>
  <c r="N26" i="2" s="1"/>
  <c r="N27" i="2" s="1"/>
  <c r="M26" i="2"/>
  <c r="H24" i="2"/>
  <c r="H26" i="2" s="1"/>
  <c r="H27" i="2" s="1"/>
  <c r="G26" i="2"/>
  <c r="Q24" i="2"/>
  <c r="Q26" i="2" s="1"/>
  <c r="Q27" i="2" s="1"/>
  <c r="P26" i="2"/>
  <c r="K24" i="2"/>
  <c r="K26" i="2" s="1"/>
  <c r="K27" i="2" s="1"/>
  <c r="J26" i="2"/>
</calcChain>
</file>

<file path=xl/sharedStrings.xml><?xml version="1.0" encoding="utf-8"?>
<sst xmlns="http://schemas.openxmlformats.org/spreadsheetml/2006/main" count="194" uniqueCount="109">
  <si>
    <t>ACTIVO CORRIENTE</t>
  </si>
  <si>
    <t>PASIVO CORRIENTE</t>
  </si>
  <si>
    <t>UTILIDAD OPERACIONAL</t>
  </si>
  <si>
    <t>GASTOS DE INTERESES</t>
  </si>
  <si>
    <t>Índice de Liquidez</t>
  </si>
  <si>
    <t>Índice de Endeudamiento</t>
  </si>
  <si>
    <t>Razón de Cobertura de Intereses</t>
  </si>
  <si>
    <t>FÓRMULA</t>
  </si>
  <si>
    <t>Activo corriente/Pasivo Corriente</t>
  </si>
  <si>
    <t>Pasivo Total/Activo Total</t>
  </si>
  <si>
    <t>ACTIVO TOTAL</t>
  </si>
  <si>
    <t>PASIVO TOTAL</t>
  </si>
  <si>
    <t>Utilidad Operacional/Gastos de Intereses</t>
  </si>
  <si>
    <t>MARGEN SOLICITADO</t>
  </si>
  <si>
    <t>Mayor o Igual a 1.3</t>
  </si>
  <si>
    <t>Menor o Igual a 70%</t>
  </si>
  <si>
    <t>PATRIMONIO</t>
  </si>
  <si>
    <t>Rentabilidad del Patrimonio</t>
  </si>
  <si>
    <t>Utilidad Operacional/Patrimonio</t>
  </si>
  <si>
    <t>Rentabilidad del Activo</t>
  </si>
  <si>
    <t>CUMPLE</t>
  </si>
  <si>
    <t>CAPACIDAD ORGANIZACIONAL</t>
  </si>
  <si>
    <t>CAPACIDAD FINANCIERA</t>
  </si>
  <si>
    <t>VARIABLE</t>
  </si>
  <si>
    <t>Utilidad Operacional/Activo Total</t>
  </si>
  <si>
    <t>FECHA DE CORTE:</t>
  </si>
  <si>
    <t>SI</t>
  </si>
  <si>
    <t>DIRECCIÓN SECCIONAL DE ADMINISTRACIÓN JUDICIAL DE POPAYÁN</t>
  </si>
  <si>
    <t>VALOR TOTAL OFERTA ECONÓMICA</t>
  </si>
  <si>
    <t>2.</t>
  </si>
  <si>
    <t>Elaboró:</t>
  </si>
  <si>
    <t>James Alexander Montenegro Manzano</t>
  </si>
  <si>
    <t>Área Financiera-Grupo de Contabilidad Seccional Popayán.</t>
  </si>
  <si>
    <t>INDICADOR/VALOR</t>
  </si>
  <si>
    <t>CAPACIDAD RESIDUAL DE LA ORGANIZACIÓN</t>
  </si>
  <si>
    <t>Presupuesto oficial establecido-Anticipo o Pago Anticipado</t>
  </si>
  <si>
    <t>VALOR PRESUPUESTO OFICIAL</t>
  </si>
  <si>
    <t>OBJETO</t>
  </si>
  <si>
    <t>COMPARATIVO PRESUPUESTO OFICIAL - OFERTA ECONÓMICA</t>
  </si>
  <si>
    <t>VALOR PROPUESTA ECONÓMICA</t>
  </si>
  <si>
    <t>DIFERENCIA</t>
  </si>
  <si>
    <t>Capacidad Residual  del Proponente</t>
  </si>
  <si>
    <t>3.</t>
  </si>
  <si>
    <t>5.</t>
  </si>
  <si>
    <t>Mayor a 0.04</t>
  </si>
  <si>
    <t>Capital de Trabajo</t>
  </si>
  <si>
    <t>Mínimo 30% presupuesto Oficial</t>
  </si>
  <si>
    <t>Patrimonio o capital real</t>
  </si>
  <si>
    <t>Mínimo 66% presupuesto Oficial</t>
  </si>
  <si>
    <t>Mayor o Igual a $41.770.117</t>
  </si>
  <si>
    <t>Mayor o Igual a $91.894.257</t>
  </si>
  <si>
    <t>Mayor o Igual a $139.233.722</t>
  </si>
  <si>
    <t>Dic. 31. de 2020</t>
  </si>
  <si>
    <t>Mayor a 0.06</t>
  </si>
  <si>
    <t>Mayor o Igual a 1.5</t>
  </si>
  <si>
    <t>(02)CIENCIA, EDUCACIÓN Y TECNOLOGÍA LTDA- CIEDUTEC LTDA</t>
  </si>
  <si>
    <t>(03) SET INTEGRAL S.A.S.</t>
  </si>
  <si>
    <t>(01) ENERGÍA SISTEMAS Y COMUNICACIONES S.A.S.</t>
  </si>
  <si>
    <t>NO</t>
  </si>
  <si>
    <t>EVALUACIÓN FINANCIERA DE LAS PROPUESTAS PRESENTADAS PROCESO DE CONTRATACIÓN SELECCIÓN ABREVIADA DE MENOR CUANTÍA Nº 03 DE 2021, OBJETO: Contratar  la adquisisción, instalación y puesta en funcionamiento de sistema de autogneración de energía alternativa de tipo solar fotovoltaica para le Palacio de Justicia de Guapi, Cauca.</t>
  </si>
  <si>
    <t xml:space="preserve">1. </t>
  </si>
  <si>
    <t>El proponente ENERGÍA SISTEMAS Y COMUNICACIONES S.A.S. no cumple con todos los requisistos de capacidad financiera que se detallan en el punto 7.3.1 de la invitación pública de la Dirección Seccional de Administración Judicial de Popayán.</t>
  </si>
  <si>
    <t>El proponente ENERGÍA SISTEMAS Y COMUNICACIONES S.A.S. no calcula y adjunta todos los soportes requeridos para determinar la capacidad residual que se detalla en el punto 7.3.3 de la invitación pública de la Dirección Seccional de Administración Judicial de Popayán.</t>
  </si>
  <si>
    <t>El proponente ENERGÍA SISTEMAS Y COMUNICACIONES S.A.S. presenta una oferta económica por un monto que supera el presupuesto oficial que se detalla en el punto 7.3.3 de la invitación pública de la Dirección Seccional de Administración Judicial de Popayán.</t>
  </si>
  <si>
    <t>Contratar  la adquisisción, instalación y puesta en funcionamiento de sistema de autogneración de energía alternativa de tipo solar fotovoltaica para le Palacio de Justicia de Guapi, Cauca.</t>
  </si>
  <si>
    <t>PORCENTAJE DIFERENCIA VALOR PROPUESTA FRENTE AL VALOR DEL PRESUPUESTO OFICIAL:</t>
  </si>
  <si>
    <t>Resultado:</t>
  </si>
  <si>
    <t>Judicial de Popayán.</t>
  </si>
  <si>
    <t xml:space="preserve">2. </t>
  </si>
  <si>
    <t xml:space="preserve">3. </t>
  </si>
  <si>
    <t xml:space="preserve">4. </t>
  </si>
  <si>
    <t>Las  propuestas presentadas por los demás oferentes cumplen con los requisitos financieros, organizacionales y de capacidad residual habilitantes, definidos en la invitación pública para el  proceso de contratación SA MC 03 de 2021, Dirección Seccional de Administración</t>
  </si>
  <si>
    <t>(04) SMART &amp; GREEN ENERGY  S.A.S.</t>
  </si>
  <si>
    <t>COMPARATIVO OFERTAS ECONÓMICAS PRESENTADAS PROCESO DE CONTRATACIÓN SELECCIÓN ABREVIADA DE MENOR CUANTÍA Nº 03 DE 2021, OBJETO: Contratar  la adquisisción, instalación y puesta en funcionamiento de sistema de autogneración de energía alternativa de tipo solar fotovoltaica para le Palacio de Justicia de Guapi, Cauca.</t>
  </si>
  <si>
    <t xml:space="preserve">PRESUPUESTO OFICIAL SISTEMA SOLAR FOTOVOLTAICO DE 3,4 KWP PARA EL PALACIO DE JUSTICIA DE GUAPI </t>
  </si>
  <si>
    <t>(2) CIENCIA, EDUCACIÓN Y TECNOLOGÍA-CIEDUTEC LTDA</t>
  </si>
  <si>
    <t>ITCM</t>
  </si>
  <si>
    <t>ELEMENTO
EQUIPO
MAQUINARIA / SERVICIO
MAQUINARIA / SCRVICIO</t>
  </si>
  <si>
    <t>CANTIDAD</t>
  </si>
  <si>
    <t xml:space="preserve"> VALOR UNITARIO</t>
  </si>
  <si>
    <t xml:space="preserve">VALOR  TOTAL </t>
  </si>
  <si>
    <t>SUMINISTRO, INSTALACIÓN Y PUESTA EN MARCHA DE PANEL SOLAR FOTOVOLTAICO DE 320 Wp</t>
  </si>
  <si>
    <t>SUMINISTRO, INSTALACIÓN Y PUESTA EN MARCHA DE ESTRUCTURA DE SOPORTE EN ALUMINIO</t>
  </si>
  <si>
    <t xml:space="preserve">SUMINISTRO, INSTALACIÓN Y PUESTA EN MARCHA DE GABINETE DE PROTECCIONES </t>
  </si>
  <si>
    <t>SUMINISTRO, INSTALACIÓN Y PUESTA EN MARCHA DE INVERSOR 48/3000/35-50/50 120V VE.Bus</t>
  </si>
  <si>
    <t xml:space="preserve">SUMINISTRO, INSTALACIÓN Y PUESTA EN MARCHA DE SISTEMA DE REGISTRO. </t>
  </si>
  <si>
    <t xml:space="preserve">SUMINISTRO, INSTALACIÓN Y PUESTA EN MARCHA DE ACOMETIDA ELÉCTRICA </t>
  </si>
  <si>
    <t>SUMINISTRO, INSTALACIÓN Y PUESTA EN MARCHA DE CABINA PARA BATERÍAS DE LITIO</t>
  </si>
  <si>
    <t>SUMINISTRO, INSTALACIÓN Y PUESTA EN MARCHA DE Batería de litio 3552Wh 48V</t>
  </si>
  <si>
    <t>SUMINISTRO, INSTALACION Y PUESTA EN MARCHA DE CONTROLADOR DE CARGA</t>
  </si>
  <si>
    <t>TOTAL COSTOS DIRCCTOS</t>
  </si>
  <si>
    <t>ADMINISTRACIÓN</t>
  </si>
  <si>
    <t>IMPREVISTOS</t>
  </si>
  <si>
    <t>UTILIDAD</t>
  </si>
  <si>
    <t>TOTAL COSTOS INDIRECTOS</t>
  </si>
  <si>
    <t>IVA 19% (Sobre la utilidad)</t>
  </si>
  <si>
    <t>COSTO TOTAL (directos + indirectos)</t>
  </si>
  <si>
    <t>1.</t>
  </si>
  <si>
    <t>La oferta económica del proponente ENERGÍA SISTEMAS Y COMUNICACIONES S.A.S. ,  registra inconsistencias en los cálculos del valor de algunos ítems (color rojo)</t>
  </si>
  <si>
    <t>La oferta económica del proponente ENERGÍA SISTEMAS Y COMUNICACIONES S.A.S. , no incluye dentro del valor total el monto del IVA.</t>
  </si>
  <si>
    <t>La oferta económica del proponente ENERGÍA SISTEMAS Y COMUNICACIONES S.A.S. ,  registra modificación en los porcentajes de la administración, imprevistos y utilidad  que figuran en presupuesto oficial como resultado del estudio de mercado</t>
  </si>
  <si>
    <t>4.</t>
  </si>
  <si>
    <t>La oferta económica del proponente ENERGÍA SISTEMAS Y COMUNICACIONES S.A.S. ,  además de superar el monto total del presupuesto oficial, registra algunos ítems que superan el respectivo valor que figura en presupuesto oficial como resultado del estudio de mercado</t>
  </si>
  <si>
    <t>La oferta económica del proponente CIENCIA, EDUCACIÓN Y TECNOLOGÍA-CIEDUTEC LTDA, registra algunos ítems que superan el respectivo valor que figura en presupuesto oficial como resultado del estudio de mercado</t>
  </si>
  <si>
    <t>6.</t>
  </si>
  <si>
    <t>La oferta económica del proponente SMART &amp; GREEN ENERGY  S.A.S. registra valores decimales, para efectos del presente comparativo se aproximan.</t>
  </si>
  <si>
    <t>Área Financiera-Grupo de Contabilidad Seccional Popayán</t>
  </si>
  <si>
    <t xml:space="preserve">5. </t>
  </si>
  <si>
    <t>Ver hoja comparativo ofertas económicas.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</si>
</sst>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0_-;\-* #,##0_-;_-* &quot;-&quot;_-;_-@_-"/>
    <numFmt numFmtId="164" formatCode="_-* #,##0.0_-;\-* #,##0.0_-;_-* &quot;-&quot;_-;_-@_-"/>
    <numFmt numFmtId="165" formatCode="_-* #,##0.00_-;\-* #,##0.00_-;_-* &quot;-&quot;_-;_-@_-"/>
  </numFmts>
  <fonts count="10" x14ac:knownFonts="1">
    <font>
      <sz val="11"/>
      <color theme="1"/>
      <name val="Calibri"/>
      <family val="2"/>
      <scheme val="minor"/>
    </font>
    <font>
      <sz val="11"/>
      <color theme="1"/>
      <name val="Calibri"/>
      <family val="2"/>
      <scheme val="minor"/>
    </font>
    <font>
      <b/>
      <sz val="11"/>
      <color theme="1"/>
      <name val="Calibri"/>
      <family val="2"/>
      <scheme val="minor"/>
    </font>
    <font>
      <sz val="11"/>
      <name val="Calibri"/>
      <family val="2"/>
      <scheme val="minor"/>
    </font>
    <font>
      <sz val="11"/>
      <color rgb="FFFF0000"/>
      <name val="Calibri"/>
      <family val="2"/>
      <scheme val="minor"/>
    </font>
    <font>
      <b/>
      <sz val="11"/>
      <color rgb="FFFF0000"/>
      <name val="Calibri"/>
      <family val="2"/>
      <scheme val="minor"/>
    </font>
    <font>
      <sz val="11"/>
      <color rgb="FF000000"/>
      <name val="Calibri"/>
      <family val="2"/>
    </font>
    <font>
      <sz val="10"/>
      <color rgb="FF000000"/>
      <name val="Bookman Old Style"/>
      <family val="1"/>
    </font>
    <font>
      <sz val="9"/>
      <color theme="1"/>
      <name val="Calibri"/>
      <family val="2"/>
      <scheme val="minor"/>
    </font>
    <font>
      <b/>
      <sz val="10"/>
      <color rgb="FF000000"/>
      <name val="Bookman Old Style"/>
      <family val="1"/>
    </font>
  </fonts>
  <fills count="4">
    <fill>
      <patternFill patternType="none"/>
    </fill>
    <fill>
      <patternFill patternType="gray125"/>
    </fill>
    <fill>
      <patternFill patternType="solid">
        <fgColor theme="7" tint="0.79998168889431442"/>
        <bgColor indexed="64"/>
      </patternFill>
    </fill>
    <fill>
      <patternFill patternType="solid">
        <fgColor theme="9" tint="0.79998168889431442"/>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s>
  <cellStyleXfs count="5">
    <xf numFmtId="0" fontId="0" fillId="0" borderId="0"/>
    <xf numFmtId="41" fontId="1" fillId="0" borderId="0" applyFont="0" applyFill="0" applyBorder="0" applyAlignment="0" applyProtection="0"/>
    <xf numFmtId="9" fontId="1" fillId="0" borderId="0" applyFont="0" applyFill="0" applyBorder="0" applyAlignment="0" applyProtection="0"/>
    <xf numFmtId="0" fontId="6" fillId="0" borderId="0"/>
    <xf numFmtId="9" fontId="6" fillId="0" borderId="0"/>
  </cellStyleXfs>
  <cellXfs count="125">
    <xf numFmtId="0" fontId="0" fillId="0" borderId="0" xfId="0"/>
    <xf numFmtId="41" fontId="0" fillId="0" borderId="0" xfId="1" applyFont="1"/>
    <xf numFmtId="164" fontId="0" fillId="0" borderId="0" xfId="1" applyNumberFormat="1" applyFont="1"/>
    <xf numFmtId="0" fontId="2" fillId="0" borderId="0" xfId="0" applyFont="1"/>
    <xf numFmtId="0" fontId="0" fillId="0" borderId="0" xfId="0" applyBorder="1"/>
    <xf numFmtId="165" fontId="0" fillId="0" borderId="0" xfId="1" applyNumberFormat="1" applyFont="1" applyBorder="1"/>
    <xf numFmtId="165" fontId="0" fillId="0" borderId="0" xfId="1" applyNumberFormat="1" applyFont="1" applyBorder="1" applyAlignment="1">
      <alignment horizontal="center"/>
    </xf>
    <xf numFmtId="0" fontId="0" fillId="0" borderId="0" xfId="0" applyAlignment="1">
      <alignment horizontal="right"/>
    </xf>
    <xf numFmtId="164" fontId="0" fillId="2" borderId="0" xfId="1" applyNumberFormat="1" applyFont="1" applyFill="1"/>
    <xf numFmtId="41" fontId="0" fillId="2" borderId="0" xfId="1" applyFont="1" applyFill="1"/>
    <xf numFmtId="165" fontId="0" fillId="2" borderId="1" xfId="1" applyNumberFormat="1" applyFont="1" applyFill="1" applyBorder="1"/>
    <xf numFmtId="9" fontId="0" fillId="2" borderId="1" xfId="2" applyFont="1" applyFill="1" applyBorder="1"/>
    <xf numFmtId="0" fontId="0" fillId="3" borderId="0" xfId="0" applyFill="1"/>
    <xf numFmtId="0" fontId="0" fillId="3" borderId="1" xfId="0" applyFill="1" applyBorder="1"/>
    <xf numFmtId="0" fontId="3" fillId="0" borderId="0" xfId="0" applyFont="1"/>
    <xf numFmtId="0" fontId="2" fillId="3" borderId="1" xfId="0" applyFont="1" applyFill="1" applyBorder="1" applyAlignment="1">
      <alignment horizontal="center" vertical="center"/>
    </xf>
    <xf numFmtId="41" fontId="2" fillId="2" borderId="1" xfId="1" applyFont="1" applyFill="1" applyBorder="1" applyAlignment="1">
      <alignment horizontal="center" vertical="center"/>
    </xf>
    <xf numFmtId="0" fontId="2" fillId="0" borderId="0" xfId="0" applyFont="1" applyAlignment="1">
      <alignment horizontal="center" vertical="center"/>
    </xf>
    <xf numFmtId="0" fontId="0" fillId="3" borderId="0" xfId="0" applyFill="1" applyBorder="1"/>
    <xf numFmtId="165" fontId="0" fillId="2" borderId="0" xfId="1" applyNumberFormat="1" applyFont="1" applyFill="1" applyBorder="1"/>
    <xf numFmtId="165" fontId="0" fillId="2" borderId="0" xfId="1" applyNumberFormat="1" applyFont="1" applyFill="1" applyBorder="1" applyAlignment="1">
      <alignment horizontal="center"/>
    </xf>
    <xf numFmtId="41" fontId="2" fillId="2" borderId="1" xfId="1" applyFont="1" applyFill="1" applyBorder="1" applyAlignment="1">
      <alignment horizontal="center" vertical="center" wrapText="1"/>
    </xf>
    <xf numFmtId="165" fontId="0" fillId="2" borderId="5" xfId="1" applyNumberFormat="1" applyFont="1" applyFill="1" applyBorder="1" applyAlignment="1">
      <alignment horizontal="center"/>
    </xf>
    <xf numFmtId="0" fontId="2" fillId="0" borderId="0" xfId="0" applyFont="1" applyBorder="1" applyAlignment="1">
      <alignment horizontal="center" vertical="center" wrapText="1"/>
    </xf>
    <xf numFmtId="164" fontId="2" fillId="0" borderId="0" xfId="1" applyNumberFormat="1" applyFont="1" applyBorder="1" applyAlignment="1">
      <alignment horizontal="center" vertical="center" wrapText="1"/>
    </xf>
    <xf numFmtId="41" fontId="0" fillId="3" borderId="1" xfId="1" applyFont="1" applyFill="1" applyBorder="1"/>
    <xf numFmtId="165" fontId="0" fillId="2" borderId="1" xfId="1" applyNumberFormat="1" applyFont="1" applyFill="1" applyBorder="1" applyAlignment="1">
      <alignment horizontal="center"/>
    </xf>
    <xf numFmtId="9" fontId="5" fillId="0" borderId="0" xfId="2" applyFont="1" applyBorder="1" applyAlignment="1">
      <alignment horizontal="center" vertical="center" wrapText="1"/>
    </xf>
    <xf numFmtId="9" fontId="5" fillId="0" borderId="0" xfId="2" applyFont="1"/>
    <xf numFmtId="9" fontId="5" fillId="2" borderId="1" xfId="2" applyFont="1" applyFill="1" applyBorder="1" applyAlignment="1">
      <alignment horizontal="center" vertical="center" wrapText="1"/>
    </xf>
    <xf numFmtId="165" fontId="4" fillId="2" borderId="1" xfId="1" applyNumberFormat="1" applyFont="1" applyFill="1" applyBorder="1" applyAlignment="1">
      <alignment horizontal="center"/>
    </xf>
    <xf numFmtId="0" fontId="2" fillId="3" borderId="1" xfId="0" applyFont="1" applyFill="1" applyBorder="1" applyAlignment="1">
      <alignment horizontal="center" vertical="center" wrapText="1"/>
    </xf>
    <xf numFmtId="0" fontId="2" fillId="0" borderId="0" xfId="0" applyFont="1" applyAlignment="1">
      <alignment horizontal="center"/>
    </xf>
    <xf numFmtId="0" fontId="0" fillId="3" borderId="1" xfId="0" applyFill="1" applyBorder="1" applyAlignment="1">
      <alignment horizontal="left"/>
    </xf>
    <xf numFmtId="164" fontId="2" fillId="2" borderId="1" xfId="1" applyNumberFormat="1" applyFont="1" applyFill="1" applyBorder="1" applyAlignment="1">
      <alignment horizontal="center" vertical="center" wrapText="1"/>
    </xf>
    <xf numFmtId="0" fontId="2" fillId="0" borderId="0" xfId="0" applyFont="1" applyAlignment="1">
      <alignment horizontal="center"/>
    </xf>
    <xf numFmtId="164" fontId="3" fillId="2" borderId="1" xfId="1" applyNumberFormat="1" applyFont="1" applyFill="1" applyBorder="1" applyAlignment="1">
      <alignment horizontal="center"/>
    </xf>
    <xf numFmtId="0" fontId="3" fillId="3" borderId="1" xfId="0" applyFont="1" applyFill="1" applyBorder="1" applyAlignment="1">
      <alignment horizontal="left"/>
    </xf>
    <xf numFmtId="0" fontId="2" fillId="3" borderId="1" xfId="0" applyFont="1" applyFill="1" applyBorder="1" applyAlignment="1">
      <alignment horizontal="center" vertical="center" wrapText="1"/>
    </xf>
    <xf numFmtId="164" fontId="0" fillId="2" borderId="1" xfId="1" applyNumberFormat="1" applyFont="1" applyFill="1" applyBorder="1" applyAlignment="1">
      <alignment horizontal="center"/>
    </xf>
    <xf numFmtId="164" fontId="2" fillId="0" borderId="2" xfId="1" applyNumberFormat="1" applyFont="1" applyBorder="1" applyAlignment="1">
      <alignment horizontal="center" vertical="center" wrapText="1"/>
    </xf>
    <xf numFmtId="164" fontId="2" fillId="0" borderId="3" xfId="1" applyNumberFormat="1" applyFont="1" applyBorder="1" applyAlignment="1">
      <alignment horizontal="center" vertical="center" wrapText="1"/>
    </xf>
    <xf numFmtId="0" fontId="2" fillId="0" borderId="1" xfId="0" applyFont="1" applyBorder="1" applyAlignment="1">
      <alignment horizontal="center" vertical="center" wrapText="1"/>
    </xf>
    <xf numFmtId="164" fontId="2" fillId="0" borderId="1" xfId="1" applyNumberFormat="1" applyFont="1" applyBorder="1" applyAlignment="1">
      <alignment horizontal="center" vertical="center" wrapText="1"/>
    </xf>
    <xf numFmtId="164" fontId="2" fillId="2" borderId="2" xfId="1" applyNumberFormat="1" applyFont="1" applyFill="1" applyBorder="1" applyAlignment="1">
      <alignment horizontal="center" vertical="center" wrapText="1"/>
    </xf>
    <xf numFmtId="164" fontId="2" fillId="2" borderId="3" xfId="1" applyNumberFormat="1" applyFont="1" applyFill="1" applyBorder="1" applyAlignment="1">
      <alignment horizontal="center" vertical="center" wrapText="1"/>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xf>
    <xf numFmtId="0" fontId="0" fillId="3" borderId="2" xfId="0" applyFill="1" applyBorder="1" applyAlignment="1">
      <alignment horizontal="justify" vertical="justify" wrapText="1"/>
    </xf>
    <xf numFmtId="0" fontId="0" fillId="3" borderId="3" xfId="0" applyFill="1" applyBorder="1" applyAlignment="1">
      <alignment horizontal="justify" vertical="justify" wrapText="1"/>
    </xf>
    <xf numFmtId="0" fontId="2" fillId="3" borderId="2"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3" xfId="0" applyFont="1" applyFill="1" applyBorder="1" applyAlignment="1">
      <alignment horizontal="center" vertical="center" wrapText="1"/>
    </xf>
    <xf numFmtId="41" fontId="2" fillId="2" borderId="2" xfId="1" applyFont="1" applyFill="1" applyBorder="1" applyAlignment="1">
      <alignment horizontal="center" vertical="center"/>
    </xf>
    <xf numFmtId="41" fontId="2" fillId="2" borderId="3" xfId="1" applyFont="1" applyFill="1" applyBorder="1" applyAlignment="1">
      <alignment horizontal="center" vertical="center"/>
    </xf>
    <xf numFmtId="165" fontId="0" fillId="2" borderId="2" xfId="1" applyNumberFormat="1" applyFont="1" applyFill="1" applyBorder="1" applyAlignment="1">
      <alignment horizontal="center"/>
    </xf>
    <xf numFmtId="165" fontId="0" fillId="2" borderId="3" xfId="1" applyNumberFormat="1" applyFont="1" applyFill="1" applyBorder="1" applyAlignment="1">
      <alignment horizontal="center"/>
    </xf>
    <xf numFmtId="164" fontId="2" fillId="3" borderId="1" xfId="1" applyNumberFormat="1" applyFont="1" applyFill="1" applyBorder="1" applyAlignment="1">
      <alignment horizontal="center" vertical="center" wrapText="1"/>
    </xf>
    <xf numFmtId="164" fontId="3" fillId="3" borderId="1" xfId="1" applyNumberFormat="1" applyFont="1" applyFill="1" applyBorder="1" applyAlignment="1">
      <alignment horizontal="center"/>
    </xf>
    <xf numFmtId="164" fontId="0" fillId="3" borderId="1" xfId="1" applyNumberFormat="1" applyFont="1" applyFill="1" applyBorder="1" applyAlignment="1">
      <alignment horizontal="center"/>
    </xf>
    <xf numFmtId="164" fontId="0" fillId="3" borderId="0" xfId="1" applyNumberFormat="1" applyFont="1" applyFill="1"/>
    <xf numFmtId="41" fontId="0" fillId="3" borderId="0" xfId="1" applyFont="1" applyFill="1"/>
    <xf numFmtId="41" fontId="2" fillId="3" borderId="1" xfId="1" applyFont="1" applyFill="1" applyBorder="1" applyAlignment="1">
      <alignment horizontal="center" vertical="center"/>
    </xf>
    <xf numFmtId="165" fontId="0" fillId="3" borderId="1" xfId="1" applyNumberFormat="1" applyFont="1" applyFill="1" applyBorder="1"/>
    <xf numFmtId="165" fontId="0" fillId="3" borderId="5" xfId="1" applyNumberFormat="1" applyFont="1" applyFill="1" applyBorder="1" applyAlignment="1">
      <alignment horizontal="center"/>
    </xf>
    <xf numFmtId="9" fontId="0" fillId="3" borderId="1" xfId="2" applyFont="1" applyFill="1" applyBorder="1"/>
    <xf numFmtId="165" fontId="0" fillId="3" borderId="1" xfId="1" applyNumberFormat="1" applyFont="1" applyFill="1" applyBorder="1" applyAlignment="1">
      <alignment horizontal="center"/>
    </xf>
    <xf numFmtId="164" fontId="2" fillId="3" borderId="2" xfId="1" applyNumberFormat="1" applyFont="1" applyFill="1" applyBorder="1" applyAlignment="1">
      <alignment horizontal="center" vertical="center" wrapText="1"/>
    </xf>
    <xf numFmtId="164" fontId="2" fillId="3" borderId="3" xfId="1" applyNumberFormat="1" applyFont="1" applyFill="1" applyBorder="1" applyAlignment="1">
      <alignment horizontal="center" vertical="center" wrapText="1"/>
    </xf>
    <xf numFmtId="165" fontId="0" fillId="3" borderId="0" xfId="1" applyNumberFormat="1" applyFont="1" applyFill="1" applyBorder="1"/>
    <xf numFmtId="165" fontId="0" fillId="3" borderId="0" xfId="1" applyNumberFormat="1" applyFont="1" applyFill="1" applyBorder="1" applyAlignment="1">
      <alignment horizontal="center"/>
    </xf>
    <xf numFmtId="41" fontId="2" fillId="3" borderId="2" xfId="1" applyFont="1" applyFill="1" applyBorder="1" applyAlignment="1">
      <alignment horizontal="center" vertical="center"/>
    </xf>
    <xf numFmtId="41" fontId="2" fillId="3" borderId="3" xfId="1" applyFont="1" applyFill="1" applyBorder="1" applyAlignment="1">
      <alignment horizontal="center" vertical="center"/>
    </xf>
    <xf numFmtId="165" fontId="0" fillId="3" borderId="2" xfId="1" applyNumberFormat="1" applyFont="1" applyFill="1" applyBorder="1" applyAlignment="1">
      <alignment horizontal="center"/>
    </xf>
    <xf numFmtId="165" fontId="0" fillId="3" borderId="3" xfId="1" applyNumberFormat="1" applyFont="1" applyFill="1" applyBorder="1" applyAlignment="1">
      <alignment horizontal="center"/>
    </xf>
    <xf numFmtId="41" fontId="2" fillId="3" borderId="1" xfId="1" applyFont="1" applyFill="1" applyBorder="1" applyAlignment="1">
      <alignment horizontal="center" vertical="center" wrapText="1"/>
    </xf>
    <xf numFmtId="165" fontId="4" fillId="3" borderId="1" xfId="1" applyNumberFormat="1" applyFont="1" applyFill="1" applyBorder="1" applyAlignment="1">
      <alignment horizontal="center"/>
    </xf>
    <xf numFmtId="9" fontId="5" fillId="3" borderId="1" xfId="2" applyFont="1" applyFill="1" applyBorder="1" applyAlignment="1">
      <alignment horizontal="center" vertical="center" wrapText="1"/>
    </xf>
    <xf numFmtId="0" fontId="0" fillId="0" borderId="0" xfId="0" applyFont="1" applyAlignment="1">
      <alignment horizontal="left" vertical="justify"/>
    </xf>
    <xf numFmtId="9" fontId="5" fillId="0" borderId="6" xfId="2" applyFont="1" applyBorder="1" applyAlignment="1">
      <alignment horizontal="center" vertical="center" wrapText="1"/>
    </xf>
    <xf numFmtId="0" fontId="0" fillId="0" borderId="7" xfId="0" applyBorder="1" applyAlignment="1">
      <alignment horizontal="justify" vertical="center" wrapText="1"/>
    </xf>
    <xf numFmtId="41" fontId="2" fillId="3" borderId="8" xfId="1" applyFont="1" applyFill="1" applyBorder="1" applyAlignment="1">
      <alignment horizontal="center" vertical="center" wrapText="1"/>
    </xf>
    <xf numFmtId="41" fontId="2" fillId="3" borderId="6" xfId="1" applyFont="1" applyFill="1" applyBorder="1" applyAlignment="1">
      <alignment horizontal="center" vertical="center" wrapText="1"/>
    </xf>
    <xf numFmtId="41" fontId="2" fillId="3" borderId="9" xfId="1" applyFont="1" applyFill="1" applyBorder="1" applyAlignment="1">
      <alignment horizontal="center" vertical="center" wrapText="1"/>
    </xf>
    <xf numFmtId="41" fontId="2" fillId="2" borderId="8" xfId="1" applyFont="1" applyFill="1" applyBorder="1" applyAlignment="1">
      <alignment horizontal="center" vertical="center" wrapText="1"/>
    </xf>
    <xf numFmtId="41" fontId="2" fillId="2" borderId="6" xfId="1" applyFont="1" applyFill="1" applyBorder="1" applyAlignment="1">
      <alignment horizontal="center" vertical="center" wrapText="1"/>
    </xf>
    <xf numFmtId="41" fontId="2" fillId="3" borderId="10" xfId="1" applyFont="1" applyFill="1" applyBorder="1" applyAlignment="1">
      <alignment horizontal="center" vertical="center" wrapText="1"/>
    </xf>
    <xf numFmtId="41" fontId="2" fillId="3" borderId="0" xfId="1" applyFont="1" applyFill="1" applyBorder="1" applyAlignment="1">
      <alignment horizontal="center" vertical="center" wrapText="1"/>
    </xf>
    <xf numFmtId="41" fontId="2" fillId="3" borderId="11" xfId="1" applyFont="1" applyFill="1" applyBorder="1" applyAlignment="1">
      <alignment horizontal="center" vertical="center" wrapText="1"/>
    </xf>
    <xf numFmtId="41" fontId="2" fillId="2" borderId="10" xfId="1" applyFont="1" applyFill="1" applyBorder="1" applyAlignment="1">
      <alignment horizontal="center" vertical="center" wrapText="1"/>
    </xf>
    <xf numFmtId="41" fontId="2" fillId="2" borderId="0" xfId="1" applyFont="1" applyFill="1" applyBorder="1" applyAlignment="1">
      <alignment horizontal="center" vertical="center" wrapText="1"/>
    </xf>
    <xf numFmtId="41" fontId="2" fillId="3" borderId="12" xfId="1" applyFont="1" applyFill="1" applyBorder="1" applyAlignment="1">
      <alignment horizontal="center" vertical="center" wrapText="1"/>
    </xf>
    <xf numFmtId="41" fontId="2" fillId="3" borderId="7" xfId="1" applyFont="1" applyFill="1" applyBorder="1" applyAlignment="1">
      <alignment horizontal="center" vertical="center" wrapText="1"/>
    </xf>
    <xf numFmtId="41" fontId="2" fillId="3" borderId="13" xfId="1" applyFont="1" applyFill="1" applyBorder="1" applyAlignment="1">
      <alignment horizontal="center" vertical="center" wrapText="1"/>
    </xf>
    <xf numFmtId="41" fontId="2" fillId="2" borderId="12" xfId="1" applyFont="1" applyFill="1" applyBorder="1" applyAlignment="1">
      <alignment horizontal="center" vertical="center" wrapText="1"/>
    </xf>
    <xf numFmtId="41" fontId="2" fillId="2" borderId="7" xfId="1" applyFont="1" applyFill="1" applyBorder="1" applyAlignment="1">
      <alignment horizontal="center" vertical="center" wrapText="1"/>
    </xf>
    <xf numFmtId="0" fontId="7" fillId="3" borderId="14" xfId="3" applyFont="1" applyFill="1" applyBorder="1" applyAlignment="1" applyProtection="1">
      <alignment horizontal="center" vertical="center"/>
    </xf>
    <xf numFmtId="0" fontId="8" fillId="3" borderId="1" xfId="0" applyFont="1" applyFill="1" applyBorder="1" applyAlignment="1">
      <alignment horizontal="left" vertical="center" wrapText="1"/>
    </xf>
    <xf numFmtId="0" fontId="7" fillId="3" borderId="15" xfId="3" applyFont="1" applyFill="1" applyBorder="1" applyAlignment="1" applyProtection="1">
      <alignment horizontal="center" vertical="center" wrapText="1"/>
    </xf>
    <xf numFmtId="41" fontId="0" fillId="3" borderId="1" xfId="1" applyNumberFormat="1" applyFont="1" applyFill="1" applyBorder="1"/>
    <xf numFmtId="41" fontId="0" fillId="2" borderId="1" xfId="1" applyNumberFormat="1" applyFont="1" applyFill="1" applyBorder="1"/>
    <xf numFmtId="41" fontId="4" fillId="3" borderId="1" xfId="1" applyNumberFormat="1" applyFont="1" applyFill="1" applyBorder="1"/>
    <xf numFmtId="41" fontId="4" fillId="2" borderId="1" xfId="1" applyNumberFormat="1" applyFont="1" applyFill="1" applyBorder="1"/>
    <xf numFmtId="0" fontId="9" fillId="3" borderId="14" xfId="3" applyFont="1" applyFill="1" applyBorder="1" applyAlignment="1" applyProtection="1">
      <alignment horizontal="center"/>
    </xf>
    <xf numFmtId="0" fontId="9" fillId="3" borderId="15" xfId="3" applyFont="1" applyFill="1" applyBorder="1" applyAlignment="1" applyProtection="1">
      <alignment horizontal="center"/>
    </xf>
    <xf numFmtId="41" fontId="2" fillId="3" borderId="1" xfId="1" applyNumberFormat="1" applyFont="1" applyFill="1" applyBorder="1"/>
    <xf numFmtId="41" fontId="2" fillId="0" borderId="0" xfId="0" applyNumberFormat="1" applyFont="1"/>
    <xf numFmtId="41" fontId="5" fillId="2" borderId="1" xfId="1" applyNumberFormat="1" applyFont="1" applyFill="1" applyBorder="1"/>
    <xf numFmtId="41" fontId="2" fillId="2" borderId="1" xfId="1" applyNumberFormat="1" applyFont="1" applyFill="1" applyBorder="1"/>
    <xf numFmtId="41" fontId="5" fillId="3" borderId="1" xfId="1" applyNumberFormat="1" applyFont="1" applyFill="1" applyBorder="1"/>
    <xf numFmtId="0" fontId="7" fillId="3" borderId="14" xfId="3" applyFont="1" applyFill="1" applyBorder="1" applyAlignment="1" applyProtection="1">
      <alignment horizontal="center"/>
    </xf>
    <xf numFmtId="0" fontId="7" fillId="3" borderId="15" xfId="3" applyFont="1" applyFill="1" applyBorder="1" applyAlignment="1" applyProtection="1">
      <alignment horizontal="center"/>
    </xf>
    <xf numFmtId="9" fontId="7" fillId="3" borderId="15" xfId="4" applyFont="1" applyFill="1" applyBorder="1" applyAlignment="1" applyProtection="1">
      <alignment horizontal="center"/>
    </xf>
    <xf numFmtId="41" fontId="0" fillId="0" borderId="0" xfId="0" applyNumberFormat="1"/>
    <xf numFmtId="0" fontId="9" fillId="3" borderId="16" xfId="3" applyFont="1" applyFill="1" applyBorder="1" applyAlignment="1" applyProtection="1">
      <alignment horizontal="center"/>
    </xf>
    <xf numFmtId="0" fontId="9" fillId="3" borderId="17" xfId="3" applyFont="1" applyFill="1" applyBorder="1" applyAlignment="1" applyProtection="1">
      <alignment horizontal="center"/>
    </xf>
    <xf numFmtId="0" fontId="9" fillId="3" borderId="18" xfId="3" applyFont="1" applyFill="1" applyBorder="1" applyAlignment="1" applyProtection="1">
      <alignment horizontal="center"/>
    </xf>
    <xf numFmtId="0" fontId="9" fillId="3" borderId="19" xfId="3" applyFont="1" applyFill="1" applyBorder="1" applyAlignment="1" applyProtection="1">
      <alignment horizontal="center"/>
    </xf>
    <xf numFmtId="0" fontId="9" fillId="3" borderId="20" xfId="3" applyFont="1" applyFill="1" applyBorder="1" applyAlignment="1" applyProtection="1">
      <alignment horizontal="center"/>
    </xf>
    <xf numFmtId="9" fontId="0" fillId="0" borderId="0" xfId="2" applyFont="1"/>
    <xf numFmtId="9" fontId="2" fillId="2" borderId="1" xfId="2" applyFont="1" applyFill="1" applyBorder="1"/>
    <xf numFmtId="9" fontId="5" fillId="3" borderId="1" xfId="2" applyFont="1" applyFill="1" applyBorder="1"/>
    <xf numFmtId="9" fontId="4" fillId="0" borderId="0" xfId="2" applyFont="1"/>
    <xf numFmtId="9" fontId="2" fillId="3" borderId="1" xfId="2" applyFont="1" applyFill="1" applyBorder="1"/>
    <xf numFmtId="0" fontId="4" fillId="0" borderId="0" xfId="0" applyFont="1"/>
  </cellXfs>
  <cellStyles count="5">
    <cellStyle name="Excel Built-in Normal 1" xfId="3"/>
    <cellStyle name="Excel_BuiltIn_Percent" xfId="4"/>
    <cellStyle name="Millares [0]" xfId="1" builtinId="6"/>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0</xdr:col>
      <xdr:colOff>57151</xdr:colOff>
      <xdr:row>1</xdr:row>
      <xdr:rowOff>9528</xdr:rowOff>
    </xdr:from>
    <xdr:to>
      <xdr:col>1</xdr:col>
      <xdr:colOff>554896</xdr:colOff>
      <xdr:row>3</xdr:row>
      <xdr:rowOff>31426</xdr:rowOff>
    </xdr:to>
    <xdr:pic>
      <xdr:nvPicPr>
        <xdr:cNvPr id="2" name="Imagen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1" y="200028"/>
          <a:ext cx="2536095" cy="6124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1</xdr:col>
      <xdr:colOff>2536095</xdr:colOff>
      <xdr:row>4</xdr:row>
      <xdr:rowOff>40948</xdr:rowOff>
    </xdr:to>
    <xdr:pic>
      <xdr:nvPicPr>
        <xdr:cNvPr id="2" name="Imagen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 y="190500"/>
          <a:ext cx="2536095" cy="6124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1"/>
  <sheetViews>
    <sheetView tabSelected="1" workbookViewId="0">
      <selection activeCell="B44" sqref="B44"/>
    </sheetView>
  </sheetViews>
  <sheetFormatPr baseColWidth="10" defaultRowHeight="15" x14ac:dyDescent="0.25"/>
  <cols>
    <col min="1" max="1" width="30.5703125" customWidth="1"/>
    <col min="2" max="2" width="46" customWidth="1"/>
    <col min="3" max="3" width="33.7109375" customWidth="1"/>
    <col min="4" max="4" width="20.42578125" style="2" customWidth="1"/>
    <col min="5" max="5" width="18.7109375" style="1" customWidth="1"/>
    <col min="6" max="6" width="20.42578125" style="2" customWidth="1"/>
    <col min="7" max="7" width="18.7109375" style="1" customWidth="1"/>
    <col min="8" max="8" width="20.42578125" style="2" customWidth="1"/>
    <col min="9" max="9" width="17.7109375" style="1" customWidth="1"/>
    <col min="10" max="10" width="20.42578125" style="2" customWidth="1"/>
    <col min="11" max="11" width="18.7109375" style="1" customWidth="1"/>
  </cols>
  <sheetData>
    <row r="1" spans="1:11" ht="8.25" customHeight="1" x14ac:dyDescent="0.25"/>
    <row r="2" spans="1:11" ht="22.5" customHeight="1" x14ac:dyDescent="0.25"/>
    <row r="3" spans="1:11" ht="24" customHeight="1" x14ac:dyDescent="0.25">
      <c r="B3" s="35" t="s">
        <v>27</v>
      </c>
      <c r="C3" s="35"/>
      <c r="D3" s="35"/>
      <c r="E3" s="35"/>
      <c r="F3" s="35"/>
      <c r="G3" s="35"/>
      <c r="H3" s="35"/>
      <c r="I3" s="35"/>
      <c r="J3" s="35"/>
      <c r="K3" s="35"/>
    </row>
    <row r="4" spans="1:11" x14ac:dyDescent="0.25">
      <c r="B4" s="32"/>
      <c r="C4" s="32"/>
      <c r="D4" s="32"/>
      <c r="E4" s="32"/>
      <c r="F4" s="32"/>
      <c r="G4" s="32"/>
      <c r="H4" s="32"/>
      <c r="I4" s="32"/>
      <c r="J4" s="32"/>
      <c r="K4" s="32"/>
    </row>
    <row r="5" spans="1:11" ht="28.5" customHeight="1" x14ac:dyDescent="0.25">
      <c r="A5" s="78" t="s">
        <v>59</v>
      </c>
      <c r="B5" s="78"/>
      <c r="C5" s="78"/>
      <c r="D5" s="78"/>
      <c r="E5" s="78"/>
      <c r="F5" s="78"/>
      <c r="G5" s="78"/>
      <c r="H5" s="78"/>
      <c r="I5" s="78"/>
      <c r="J5" s="78"/>
      <c r="K5" s="78"/>
    </row>
    <row r="6" spans="1:11" x14ac:dyDescent="0.25">
      <c r="B6" s="32"/>
      <c r="C6" s="32"/>
      <c r="D6" s="32"/>
      <c r="E6" s="32"/>
      <c r="F6" s="32"/>
      <c r="G6" s="32"/>
      <c r="H6" s="32"/>
      <c r="I6" s="32"/>
      <c r="J6" s="32"/>
      <c r="K6" s="32"/>
    </row>
    <row r="7" spans="1:11" s="3" customFormat="1" ht="34.5" customHeight="1" x14ac:dyDescent="0.25">
      <c r="A7" s="38" t="s">
        <v>23</v>
      </c>
      <c r="B7" s="38"/>
      <c r="C7" s="38"/>
      <c r="D7" s="34" t="s">
        <v>57</v>
      </c>
      <c r="E7" s="34"/>
      <c r="F7" s="57" t="s">
        <v>55</v>
      </c>
      <c r="G7" s="57"/>
      <c r="H7" s="34" t="s">
        <v>56</v>
      </c>
      <c r="I7" s="34"/>
      <c r="J7" s="57" t="s">
        <v>72</v>
      </c>
      <c r="K7" s="57"/>
    </row>
    <row r="8" spans="1:11" s="14" customFormat="1" x14ac:dyDescent="0.25">
      <c r="A8" s="37" t="s">
        <v>25</v>
      </c>
      <c r="B8" s="37"/>
      <c r="C8" s="37"/>
      <c r="D8" s="36" t="s">
        <v>52</v>
      </c>
      <c r="E8" s="36"/>
      <c r="F8" s="58" t="s">
        <v>52</v>
      </c>
      <c r="G8" s="58"/>
      <c r="H8" s="36" t="s">
        <v>52</v>
      </c>
      <c r="I8" s="36"/>
      <c r="J8" s="58" t="s">
        <v>52</v>
      </c>
      <c r="K8" s="58"/>
    </row>
    <row r="9" spans="1:11" x14ac:dyDescent="0.25">
      <c r="A9" s="33" t="s">
        <v>10</v>
      </c>
      <c r="B9" s="33"/>
      <c r="C9" s="33"/>
      <c r="D9" s="39">
        <v>714331750</v>
      </c>
      <c r="E9" s="39"/>
      <c r="F9" s="59">
        <v>982288914</v>
      </c>
      <c r="G9" s="59"/>
      <c r="H9" s="39">
        <v>1064604837</v>
      </c>
      <c r="I9" s="39"/>
      <c r="J9" s="59">
        <v>690648282</v>
      </c>
      <c r="K9" s="59"/>
    </row>
    <row r="10" spans="1:11" x14ac:dyDescent="0.25">
      <c r="A10" s="33" t="s">
        <v>11</v>
      </c>
      <c r="B10" s="33"/>
      <c r="C10" s="33"/>
      <c r="D10" s="39">
        <v>523627275</v>
      </c>
      <c r="E10" s="39"/>
      <c r="F10" s="59">
        <v>388217129</v>
      </c>
      <c r="G10" s="59"/>
      <c r="H10" s="39">
        <v>526204703</v>
      </c>
      <c r="I10" s="39"/>
      <c r="J10" s="59">
        <v>245462068</v>
      </c>
      <c r="K10" s="59"/>
    </row>
    <row r="11" spans="1:11" x14ac:dyDescent="0.25">
      <c r="A11" s="33" t="s">
        <v>16</v>
      </c>
      <c r="B11" s="33"/>
      <c r="C11" s="33"/>
      <c r="D11" s="39">
        <v>190802840</v>
      </c>
      <c r="E11" s="39"/>
      <c r="F11" s="59">
        <v>594071785</v>
      </c>
      <c r="G11" s="59"/>
      <c r="H11" s="39">
        <v>538400134</v>
      </c>
      <c r="I11" s="39"/>
      <c r="J11" s="59">
        <v>445186214</v>
      </c>
      <c r="K11" s="59"/>
    </row>
    <row r="12" spans="1:11" x14ac:dyDescent="0.25">
      <c r="A12" s="33" t="s">
        <v>0</v>
      </c>
      <c r="B12" s="33"/>
      <c r="C12" s="33"/>
      <c r="D12" s="39">
        <v>707331750</v>
      </c>
      <c r="E12" s="39"/>
      <c r="F12" s="59">
        <v>936454224</v>
      </c>
      <c r="G12" s="59"/>
      <c r="H12" s="39">
        <v>1055143128</v>
      </c>
      <c r="I12" s="39"/>
      <c r="J12" s="59">
        <v>682757411</v>
      </c>
      <c r="K12" s="59"/>
    </row>
    <row r="13" spans="1:11" x14ac:dyDescent="0.25">
      <c r="A13" s="33" t="s">
        <v>1</v>
      </c>
      <c r="B13" s="33"/>
      <c r="C13" s="33"/>
      <c r="D13" s="39">
        <v>523627275</v>
      </c>
      <c r="E13" s="39"/>
      <c r="F13" s="59">
        <v>255989088</v>
      </c>
      <c r="G13" s="59"/>
      <c r="H13" s="39">
        <v>526204703</v>
      </c>
      <c r="I13" s="39"/>
      <c r="J13" s="59">
        <v>245462068</v>
      </c>
      <c r="K13" s="59"/>
    </row>
    <row r="14" spans="1:11" x14ac:dyDescent="0.25">
      <c r="A14" s="33" t="s">
        <v>2</v>
      </c>
      <c r="B14" s="33"/>
      <c r="C14" s="33"/>
      <c r="D14" s="39">
        <v>87663203</v>
      </c>
      <c r="E14" s="39"/>
      <c r="F14" s="59">
        <v>81657000</v>
      </c>
      <c r="G14" s="59"/>
      <c r="H14" s="39">
        <v>220998399</v>
      </c>
      <c r="I14" s="39"/>
      <c r="J14" s="59">
        <v>114758758</v>
      </c>
      <c r="K14" s="59"/>
    </row>
    <row r="15" spans="1:11" x14ac:dyDescent="0.25">
      <c r="A15" s="33" t="s">
        <v>3</v>
      </c>
      <c r="B15" s="33"/>
      <c r="C15" s="33"/>
      <c r="D15" s="39">
        <v>0</v>
      </c>
      <c r="E15" s="39"/>
      <c r="F15" s="59">
        <v>105782</v>
      </c>
      <c r="G15" s="59"/>
      <c r="H15" s="39">
        <v>25608435</v>
      </c>
      <c r="I15" s="39"/>
      <c r="J15" s="59">
        <v>3688597</v>
      </c>
      <c r="K15" s="59"/>
    </row>
    <row r="16" spans="1:11" x14ac:dyDescent="0.25">
      <c r="A16" s="12"/>
      <c r="B16" s="12"/>
      <c r="C16" s="12"/>
      <c r="D16" s="8"/>
      <c r="E16" s="9"/>
      <c r="F16" s="60"/>
      <c r="G16" s="61"/>
      <c r="H16" s="8"/>
      <c r="I16" s="9"/>
      <c r="J16" s="60"/>
      <c r="K16" s="61"/>
    </row>
    <row r="17" spans="1:11" s="3" customFormat="1" ht="32.25" customHeight="1" x14ac:dyDescent="0.25">
      <c r="A17" s="38" t="s">
        <v>22</v>
      </c>
      <c r="B17" s="38"/>
      <c r="C17" s="38"/>
      <c r="D17" s="34" t="str">
        <f t="shared" ref="D17:F17" si="0">+D7</f>
        <v>(01) ENERGÍA SISTEMAS Y COMUNICACIONES S.A.S.</v>
      </c>
      <c r="E17" s="34"/>
      <c r="F17" s="57" t="str">
        <f t="shared" ref="F17:G17" si="1">+F7</f>
        <v>(02)CIENCIA, EDUCACIÓN Y TECNOLOGÍA LTDA- CIEDUTEC LTDA</v>
      </c>
      <c r="G17" s="57"/>
      <c r="H17" s="34" t="str">
        <f t="shared" ref="H17:I17" si="2">+H7</f>
        <v>(03) SET INTEGRAL S.A.S.</v>
      </c>
      <c r="I17" s="34"/>
      <c r="J17" s="57" t="str">
        <f t="shared" ref="J17:K17" si="3">+J7</f>
        <v>(04) SMART &amp; GREEN ENERGY  S.A.S.</v>
      </c>
      <c r="K17" s="57"/>
    </row>
    <row r="18" spans="1:11" s="17" customFormat="1" ht="21.75" customHeight="1" x14ac:dyDescent="0.25">
      <c r="A18" s="15" t="s">
        <v>33</v>
      </c>
      <c r="B18" s="15" t="s">
        <v>7</v>
      </c>
      <c r="C18" s="15" t="s">
        <v>13</v>
      </c>
      <c r="D18" s="16" t="s">
        <v>33</v>
      </c>
      <c r="E18" s="16" t="s">
        <v>20</v>
      </c>
      <c r="F18" s="62" t="s">
        <v>33</v>
      </c>
      <c r="G18" s="62" t="s">
        <v>20</v>
      </c>
      <c r="H18" s="16" t="s">
        <v>33</v>
      </c>
      <c r="I18" s="16" t="s">
        <v>20</v>
      </c>
      <c r="J18" s="62" t="s">
        <v>33</v>
      </c>
      <c r="K18" s="62" t="s">
        <v>20</v>
      </c>
    </row>
    <row r="19" spans="1:11" x14ac:dyDescent="0.25">
      <c r="A19" s="13" t="s">
        <v>4</v>
      </c>
      <c r="B19" s="13" t="s">
        <v>8</v>
      </c>
      <c r="C19" s="13" t="s">
        <v>54</v>
      </c>
      <c r="D19" s="10">
        <f>+D12/D13</f>
        <v>1.3508306075156227</v>
      </c>
      <c r="E19" s="22" t="s">
        <v>58</v>
      </c>
      <c r="F19" s="63">
        <f>+F12/F13</f>
        <v>3.6581802424328336</v>
      </c>
      <c r="G19" s="64" t="s">
        <v>26</v>
      </c>
      <c r="H19" s="10">
        <f>+H12/H13</f>
        <v>2.0051951683145637</v>
      </c>
      <c r="I19" s="22" t="s">
        <v>26</v>
      </c>
      <c r="J19" s="63">
        <f>+J12/J13</f>
        <v>2.7815190206903986</v>
      </c>
      <c r="K19" s="64" t="s">
        <v>26</v>
      </c>
    </row>
    <row r="20" spans="1:11" x14ac:dyDescent="0.25">
      <c r="A20" s="13" t="s">
        <v>5</v>
      </c>
      <c r="B20" s="13" t="s">
        <v>9</v>
      </c>
      <c r="C20" s="13" t="s">
        <v>15</v>
      </c>
      <c r="D20" s="11">
        <f>+D10/D9</f>
        <v>0.73303094115584255</v>
      </c>
      <c r="E20" s="22" t="s">
        <v>58</v>
      </c>
      <c r="F20" s="65">
        <f>+F10/F9</f>
        <v>0.39521684859409906</v>
      </c>
      <c r="G20" s="64" t="s">
        <v>26</v>
      </c>
      <c r="H20" s="11">
        <f>+H10/H9</f>
        <v>0.49427232031259311</v>
      </c>
      <c r="I20" s="22" t="s">
        <v>26</v>
      </c>
      <c r="J20" s="65">
        <f>+J10/J9</f>
        <v>0.35540820761789715</v>
      </c>
      <c r="K20" s="64" t="s">
        <v>26</v>
      </c>
    </row>
    <row r="21" spans="1:11" x14ac:dyDescent="0.25">
      <c r="A21" s="13" t="s">
        <v>6</v>
      </c>
      <c r="B21" s="13" t="s">
        <v>12</v>
      </c>
      <c r="C21" s="13" t="s">
        <v>14</v>
      </c>
      <c r="D21" s="10" t="e">
        <f>+D14/D15</f>
        <v>#DIV/0!</v>
      </c>
      <c r="E21" s="26" t="s">
        <v>26</v>
      </c>
      <c r="F21" s="63">
        <f>+F14/F15</f>
        <v>771.93662437843864</v>
      </c>
      <c r="G21" s="66" t="s">
        <v>26</v>
      </c>
      <c r="H21" s="10">
        <f>+H14/H15</f>
        <v>8.629906474175403</v>
      </c>
      <c r="I21" s="26" t="s">
        <v>26</v>
      </c>
      <c r="J21" s="63">
        <f>+J14/J15</f>
        <v>31.111763632622377</v>
      </c>
      <c r="K21" s="66" t="s">
        <v>26</v>
      </c>
    </row>
    <row r="22" spans="1:11" x14ac:dyDescent="0.25">
      <c r="A22" s="13" t="s">
        <v>45</v>
      </c>
      <c r="B22" s="13" t="s">
        <v>46</v>
      </c>
      <c r="C22" s="13" t="s">
        <v>49</v>
      </c>
      <c r="D22" s="10">
        <f>+D12-D13</f>
        <v>183704475</v>
      </c>
      <c r="E22" s="26" t="s">
        <v>26</v>
      </c>
      <c r="F22" s="63">
        <f>+F12-F13</f>
        <v>680465136</v>
      </c>
      <c r="G22" s="66" t="s">
        <v>26</v>
      </c>
      <c r="H22" s="10">
        <f>+H12-H13</f>
        <v>528938425</v>
      </c>
      <c r="I22" s="26" t="s">
        <v>26</v>
      </c>
      <c r="J22" s="63">
        <f>+J12-J13</f>
        <v>437295343</v>
      </c>
      <c r="K22" s="66" t="s">
        <v>26</v>
      </c>
    </row>
    <row r="23" spans="1:11" x14ac:dyDescent="0.25">
      <c r="A23" s="13" t="s">
        <v>47</v>
      </c>
      <c r="B23" s="13" t="s">
        <v>48</v>
      </c>
      <c r="C23" s="13" t="s">
        <v>50</v>
      </c>
      <c r="D23" s="10">
        <f>+D11</f>
        <v>190802840</v>
      </c>
      <c r="E23" s="26" t="s">
        <v>26</v>
      </c>
      <c r="F23" s="63">
        <f>+F11</f>
        <v>594071785</v>
      </c>
      <c r="G23" s="66" t="s">
        <v>26</v>
      </c>
      <c r="H23" s="10">
        <f>+H11</f>
        <v>538400134</v>
      </c>
      <c r="I23" s="26" t="s">
        <v>26</v>
      </c>
      <c r="J23" s="63">
        <f>+J11</f>
        <v>445186214</v>
      </c>
      <c r="K23" s="66" t="s">
        <v>26</v>
      </c>
    </row>
    <row r="24" spans="1:11" x14ac:dyDescent="0.25">
      <c r="A24" s="12"/>
      <c r="B24" s="12"/>
      <c r="C24" s="12"/>
      <c r="D24" s="8"/>
      <c r="E24" s="9"/>
      <c r="F24" s="60"/>
      <c r="G24" s="61"/>
      <c r="H24" s="8"/>
      <c r="I24" s="9"/>
      <c r="J24" s="60"/>
      <c r="K24" s="61"/>
    </row>
    <row r="25" spans="1:11" s="3" customFormat="1" ht="30.75" customHeight="1" x14ac:dyDescent="0.25">
      <c r="A25" s="38" t="s">
        <v>21</v>
      </c>
      <c r="B25" s="38"/>
      <c r="C25" s="38"/>
      <c r="D25" s="44" t="str">
        <f t="shared" ref="D25:F25" si="4">+D7</f>
        <v>(01) ENERGÍA SISTEMAS Y COMUNICACIONES S.A.S.</v>
      </c>
      <c r="E25" s="45"/>
      <c r="F25" s="67" t="str">
        <f t="shared" ref="F25:G25" si="5">+F7</f>
        <v>(02)CIENCIA, EDUCACIÓN Y TECNOLOGÍA LTDA- CIEDUTEC LTDA</v>
      </c>
      <c r="G25" s="68"/>
      <c r="H25" s="44" t="str">
        <f t="shared" ref="H25:I25" si="6">+H7</f>
        <v>(03) SET INTEGRAL S.A.S.</v>
      </c>
      <c r="I25" s="45"/>
      <c r="J25" s="67" t="str">
        <f t="shared" ref="J25:K25" si="7">+J7</f>
        <v>(04) SMART &amp; GREEN ENERGY  S.A.S.</v>
      </c>
      <c r="K25" s="68"/>
    </row>
    <row r="26" spans="1:11" s="17" customFormat="1" ht="21" customHeight="1" x14ac:dyDescent="0.25">
      <c r="A26" s="15" t="s">
        <v>33</v>
      </c>
      <c r="B26" s="15" t="s">
        <v>7</v>
      </c>
      <c r="C26" s="15" t="s">
        <v>13</v>
      </c>
      <c r="D26" s="16" t="s">
        <v>33</v>
      </c>
      <c r="E26" s="16" t="s">
        <v>20</v>
      </c>
      <c r="F26" s="62" t="s">
        <v>33</v>
      </c>
      <c r="G26" s="62" t="s">
        <v>20</v>
      </c>
      <c r="H26" s="16" t="s">
        <v>33</v>
      </c>
      <c r="I26" s="16" t="s">
        <v>20</v>
      </c>
      <c r="J26" s="62" t="s">
        <v>33</v>
      </c>
      <c r="K26" s="62" t="s">
        <v>20</v>
      </c>
    </row>
    <row r="27" spans="1:11" x14ac:dyDescent="0.25">
      <c r="A27" s="13" t="s">
        <v>17</v>
      </c>
      <c r="B27" s="13" t="s">
        <v>18</v>
      </c>
      <c r="C27" s="13" t="s">
        <v>53</v>
      </c>
      <c r="D27" s="10">
        <f>+D14/D11</f>
        <v>0.45944391079294206</v>
      </c>
      <c r="E27" s="22" t="s">
        <v>26</v>
      </c>
      <c r="F27" s="63">
        <f>+F14/F11</f>
        <v>0.1374530857411449</v>
      </c>
      <c r="G27" s="64" t="s">
        <v>26</v>
      </c>
      <c r="H27" s="10">
        <f>+H14/H11</f>
        <v>0.41047240712610966</v>
      </c>
      <c r="I27" s="22" t="s">
        <v>26</v>
      </c>
      <c r="J27" s="63">
        <f>+J14/J11</f>
        <v>0.25777698048843894</v>
      </c>
      <c r="K27" s="64" t="s">
        <v>26</v>
      </c>
    </row>
    <row r="28" spans="1:11" x14ac:dyDescent="0.25">
      <c r="A28" s="13" t="s">
        <v>19</v>
      </c>
      <c r="B28" s="13" t="s">
        <v>24</v>
      </c>
      <c r="C28" s="13" t="s">
        <v>44</v>
      </c>
      <c r="D28" s="10">
        <f>+D14/D9</f>
        <v>0.12272057485895034</v>
      </c>
      <c r="E28" s="26" t="s">
        <v>26</v>
      </c>
      <c r="F28" s="63">
        <f>+F14/F9</f>
        <v>8.3129310364995115E-2</v>
      </c>
      <c r="G28" s="66" t="s">
        <v>26</v>
      </c>
      <c r="H28" s="10">
        <f>+H14/H9</f>
        <v>0.20758725803159206</v>
      </c>
      <c r="I28" s="26" t="s">
        <v>26</v>
      </c>
      <c r="J28" s="63">
        <f>+J14/J9</f>
        <v>0.16616092588788919</v>
      </c>
      <c r="K28" s="66" t="s">
        <v>26</v>
      </c>
    </row>
    <row r="29" spans="1:11" x14ac:dyDescent="0.25">
      <c r="A29" s="4"/>
      <c r="B29" s="4"/>
      <c r="C29" s="4"/>
      <c r="D29" s="5"/>
      <c r="E29" s="6"/>
      <c r="F29" s="5"/>
      <c r="G29" s="6"/>
      <c r="H29" s="5"/>
      <c r="I29" s="6"/>
      <c r="J29" s="5"/>
      <c r="K29" s="6"/>
    </row>
    <row r="30" spans="1:11" s="3" customFormat="1" ht="60" hidden="1" customHeight="1" x14ac:dyDescent="0.25">
      <c r="A30" s="42" t="s">
        <v>21</v>
      </c>
      <c r="B30" s="42"/>
      <c r="C30" s="42"/>
      <c r="D30" s="40" t="str">
        <f>+D7</f>
        <v>(01) ENERGÍA SISTEMAS Y COMUNICACIONES S.A.S.</v>
      </c>
      <c r="E30" s="41"/>
      <c r="F30" s="40" t="str">
        <f>+F7</f>
        <v>(02)CIENCIA, EDUCACIÓN Y TECNOLOGÍA LTDA- CIEDUTEC LTDA</v>
      </c>
      <c r="G30" s="41"/>
      <c r="H30" s="40" t="str">
        <f>+H7</f>
        <v>(03) SET INTEGRAL S.A.S.</v>
      </c>
      <c r="I30" s="41"/>
      <c r="J30" s="40" t="str">
        <f>+J7</f>
        <v>(04) SMART &amp; GREEN ENERGY  S.A.S.</v>
      </c>
      <c r="K30" s="41"/>
    </row>
    <row r="31" spans="1:11" s="3" customFormat="1" ht="27" hidden="1" customHeight="1" x14ac:dyDescent="0.25">
      <c r="A31" s="42" t="s">
        <v>28</v>
      </c>
      <c r="B31" s="42"/>
      <c r="C31" s="42"/>
      <c r="D31" s="43">
        <v>169093362</v>
      </c>
      <c r="E31" s="43"/>
      <c r="F31" s="43">
        <v>169093362</v>
      </c>
      <c r="G31" s="43"/>
      <c r="H31" s="43">
        <v>169093362</v>
      </c>
      <c r="I31" s="43"/>
      <c r="J31" s="43">
        <v>169093362</v>
      </c>
      <c r="K31" s="43"/>
    </row>
    <row r="32" spans="1:11" s="3" customFormat="1" ht="30.75" customHeight="1" x14ac:dyDescent="0.25">
      <c r="A32" s="50" t="s">
        <v>34</v>
      </c>
      <c r="B32" s="51"/>
      <c r="C32" s="52"/>
      <c r="D32" s="44" t="str">
        <f>+D25</f>
        <v>(01) ENERGÍA SISTEMAS Y COMUNICACIONES S.A.S.</v>
      </c>
      <c r="E32" s="45"/>
      <c r="F32" s="67" t="str">
        <f>+F25</f>
        <v>(02)CIENCIA, EDUCACIÓN Y TECNOLOGÍA LTDA- CIEDUTEC LTDA</v>
      </c>
      <c r="G32" s="68"/>
      <c r="H32" s="44" t="str">
        <f>+H25</f>
        <v>(03) SET INTEGRAL S.A.S.</v>
      </c>
      <c r="I32" s="45"/>
      <c r="J32" s="67" t="str">
        <f>+J25</f>
        <v>(04) SMART &amp; GREEN ENERGY  S.A.S.</v>
      </c>
      <c r="K32" s="68"/>
    </row>
    <row r="33" spans="1:11" s="17" customFormat="1" ht="22.5" customHeight="1" x14ac:dyDescent="0.25">
      <c r="A33" s="15" t="s">
        <v>33</v>
      </c>
      <c r="B33" s="15" t="s">
        <v>7</v>
      </c>
      <c r="C33" s="15" t="s">
        <v>13</v>
      </c>
      <c r="D33" s="53" t="s">
        <v>20</v>
      </c>
      <c r="E33" s="54"/>
      <c r="F33" s="71" t="s">
        <v>20</v>
      </c>
      <c r="G33" s="72"/>
      <c r="H33" s="53" t="s">
        <v>20</v>
      </c>
      <c r="I33" s="54"/>
      <c r="J33" s="71" t="s">
        <v>20</v>
      </c>
      <c r="K33" s="72"/>
    </row>
    <row r="34" spans="1:11" x14ac:dyDescent="0.25">
      <c r="A34" s="13" t="s">
        <v>41</v>
      </c>
      <c r="B34" s="13" t="s">
        <v>35</v>
      </c>
      <c r="C34" s="13" t="s">
        <v>51</v>
      </c>
      <c r="D34" s="55" t="s">
        <v>58</v>
      </c>
      <c r="E34" s="56"/>
      <c r="F34" s="73" t="s">
        <v>26</v>
      </c>
      <c r="G34" s="74"/>
      <c r="H34" s="55" t="s">
        <v>26</v>
      </c>
      <c r="I34" s="56"/>
      <c r="J34" s="73" t="s">
        <v>26</v>
      </c>
      <c r="K34" s="74"/>
    </row>
    <row r="35" spans="1:11" x14ac:dyDescent="0.25">
      <c r="A35" s="18"/>
      <c r="B35" s="18"/>
      <c r="C35" s="18"/>
      <c r="D35" s="19"/>
      <c r="E35" s="20"/>
      <c r="F35" s="69"/>
      <c r="G35" s="70"/>
      <c r="H35" s="19"/>
      <c r="I35" s="20"/>
      <c r="J35" s="69"/>
      <c r="K35" s="70"/>
    </row>
    <row r="36" spans="1:11" s="3" customFormat="1" ht="33" customHeight="1" x14ac:dyDescent="0.25">
      <c r="A36" s="38" t="s">
        <v>38</v>
      </c>
      <c r="B36" s="38"/>
      <c r="C36" s="38"/>
      <c r="D36" s="44" t="str">
        <f>+D32</f>
        <v>(01) ENERGÍA SISTEMAS Y COMUNICACIONES S.A.S.</v>
      </c>
      <c r="E36" s="45"/>
      <c r="F36" s="67" t="str">
        <f>+F32</f>
        <v>(02)CIENCIA, EDUCACIÓN Y TECNOLOGÍA LTDA- CIEDUTEC LTDA</v>
      </c>
      <c r="G36" s="68"/>
      <c r="H36" s="44" t="str">
        <f>+H32</f>
        <v>(03) SET INTEGRAL S.A.S.</v>
      </c>
      <c r="I36" s="45"/>
      <c r="J36" s="67" t="str">
        <f>+J32</f>
        <v>(04) SMART &amp; GREEN ENERGY  S.A.S.</v>
      </c>
      <c r="K36" s="68"/>
    </row>
    <row r="37" spans="1:11" s="17" customFormat="1" ht="42.75" customHeight="1" x14ac:dyDescent="0.25">
      <c r="A37" s="46" t="s">
        <v>37</v>
      </c>
      <c r="B37" s="47"/>
      <c r="C37" s="31" t="s">
        <v>36</v>
      </c>
      <c r="D37" s="21" t="s">
        <v>39</v>
      </c>
      <c r="E37" s="21" t="s">
        <v>40</v>
      </c>
      <c r="F37" s="75" t="s">
        <v>39</v>
      </c>
      <c r="G37" s="75" t="s">
        <v>40</v>
      </c>
      <c r="H37" s="21" t="s">
        <v>39</v>
      </c>
      <c r="I37" s="21" t="s">
        <v>40</v>
      </c>
      <c r="J37" s="75" t="s">
        <v>39</v>
      </c>
      <c r="K37" s="75" t="s">
        <v>40</v>
      </c>
    </row>
    <row r="38" spans="1:11" ht="42.75" customHeight="1" x14ac:dyDescent="0.25">
      <c r="A38" s="48" t="s">
        <v>64</v>
      </c>
      <c r="B38" s="49"/>
      <c r="C38" s="25">
        <v>139233722</v>
      </c>
      <c r="D38" s="10">
        <v>181041284</v>
      </c>
      <c r="E38" s="30">
        <f>+D38-C38</f>
        <v>41807562</v>
      </c>
      <c r="F38" s="63">
        <v>106623102</v>
      </c>
      <c r="G38" s="76">
        <f>+F38-C38</f>
        <v>-32610620</v>
      </c>
      <c r="H38" s="10">
        <v>136449089</v>
      </c>
      <c r="I38" s="30">
        <f>+H38-C38</f>
        <v>-2784633</v>
      </c>
      <c r="J38" s="63">
        <v>136137820</v>
      </c>
      <c r="K38" s="76">
        <f>+J38-C38</f>
        <v>-3095902</v>
      </c>
    </row>
    <row r="39" spans="1:11" s="28" customFormat="1" ht="27" customHeight="1" x14ac:dyDescent="0.25">
      <c r="A39" s="79" t="s">
        <v>65</v>
      </c>
      <c r="B39" s="79"/>
      <c r="C39" s="79"/>
      <c r="D39" s="27"/>
      <c r="E39" s="29">
        <f>+E38/C38</f>
        <v>0.30026893915828812</v>
      </c>
      <c r="F39" s="27"/>
      <c r="G39" s="77">
        <f>+G38/C38</f>
        <v>-0.23421495548327007</v>
      </c>
      <c r="H39" s="27"/>
      <c r="I39" s="29">
        <f>+I38/C38</f>
        <v>-1.9999702370952922E-2</v>
      </c>
      <c r="J39" s="27"/>
      <c r="K39" s="77">
        <f>+K38/C38</f>
        <v>-2.2235288660889207E-2</v>
      </c>
    </row>
    <row r="40" spans="1:11" s="3" customFormat="1" ht="27" customHeight="1" x14ac:dyDescent="0.25">
      <c r="A40" s="23"/>
      <c r="B40" s="23"/>
      <c r="C40" s="23"/>
      <c r="D40" s="24"/>
      <c r="E40" s="24"/>
      <c r="F40" s="24"/>
      <c r="G40" s="24"/>
      <c r="H40" s="24"/>
      <c r="I40" s="24"/>
      <c r="J40" s="24"/>
      <c r="K40" s="24"/>
    </row>
    <row r="41" spans="1:11" x14ac:dyDescent="0.25">
      <c r="B41" t="s">
        <v>66</v>
      </c>
    </row>
    <row r="42" spans="1:11" x14ac:dyDescent="0.25">
      <c r="A42" s="7" t="s">
        <v>60</v>
      </c>
      <c r="B42" t="s">
        <v>61</v>
      </c>
    </row>
    <row r="43" spans="1:11" x14ac:dyDescent="0.25">
      <c r="A43" s="7" t="s">
        <v>68</v>
      </c>
      <c r="B43" t="s">
        <v>62</v>
      </c>
    </row>
    <row r="44" spans="1:11" x14ac:dyDescent="0.25">
      <c r="A44" s="7" t="s">
        <v>69</v>
      </c>
      <c r="B44" t="s">
        <v>63</v>
      </c>
    </row>
    <row r="45" spans="1:11" x14ac:dyDescent="0.25">
      <c r="A45" s="7" t="s">
        <v>70</v>
      </c>
      <c r="B45" t="s">
        <v>71</v>
      </c>
    </row>
    <row r="46" spans="1:11" x14ac:dyDescent="0.25">
      <c r="A46" s="7"/>
      <c r="B46" t="s">
        <v>67</v>
      </c>
    </row>
    <row r="47" spans="1:11" x14ac:dyDescent="0.25">
      <c r="A47" s="7" t="s">
        <v>107</v>
      </c>
      <c r="B47" t="s">
        <v>108</v>
      </c>
    </row>
    <row r="49" spans="2:2" customFormat="1" x14ac:dyDescent="0.25">
      <c r="B49" t="s">
        <v>30</v>
      </c>
    </row>
    <row r="50" spans="2:2" customFormat="1" x14ac:dyDescent="0.25">
      <c r="B50" t="s">
        <v>31</v>
      </c>
    </row>
    <row r="51" spans="2:2" customFormat="1" x14ac:dyDescent="0.25">
      <c r="B51" t="s">
        <v>32</v>
      </c>
    </row>
  </sheetData>
  <mergeCells count="88">
    <mergeCell ref="A37:B37"/>
    <mergeCell ref="A38:B38"/>
    <mergeCell ref="A39:C39"/>
    <mergeCell ref="D34:E34"/>
    <mergeCell ref="F34:G34"/>
    <mergeCell ref="H34:I34"/>
    <mergeCell ref="J34:K34"/>
    <mergeCell ref="A36:C36"/>
    <mergeCell ref="D36:E36"/>
    <mergeCell ref="F36:G36"/>
    <mergeCell ref="H36:I36"/>
    <mergeCell ref="J36:K36"/>
    <mergeCell ref="A32:C32"/>
    <mergeCell ref="D32:E32"/>
    <mergeCell ref="F32:G32"/>
    <mergeCell ref="H32:I32"/>
    <mergeCell ref="J32:K32"/>
    <mergeCell ref="D33:E33"/>
    <mergeCell ref="F33:G33"/>
    <mergeCell ref="H33:I33"/>
    <mergeCell ref="J33:K33"/>
    <mergeCell ref="A30:C30"/>
    <mergeCell ref="D30:E30"/>
    <mergeCell ref="F30:G30"/>
    <mergeCell ref="H30:I30"/>
    <mergeCell ref="J30:K30"/>
    <mergeCell ref="A31:C31"/>
    <mergeCell ref="D31:E31"/>
    <mergeCell ref="F31:G31"/>
    <mergeCell ref="H31:I31"/>
    <mergeCell ref="J31:K31"/>
    <mergeCell ref="A17:C17"/>
    <mergeCell ref="D17:E17"/>
    <mergeCell ref="F17:G17"/>
    <mergeCell ref="H17:I17"/>
    <mergeCell ref="J17:K17"/>
    <mergeCell ref="A25:C25"/>
    <mergeCell ref="D25:E25"/>
    <mergeCell ref="F25:G25"/>
    <mergeCell ref="H25:I25"/>
    <mergeCell ref="J25:K25"/>
    <mergeCell ref="A14:C14"/>
    <mergeCell ref="D14:E14"/>
    <mergeCell ref="F14:G14"/>
    <mergeCell ref="H14:I14"/>
    <mergeCell ref="J14:K14"/>
    <mergeCell ref="A15:C15"/>
    <mergeCell ref="D15:E15"/>
    <mergeCell ref="F15:G15"/>
    <mergeCell ref="H15:I15"/>
    <mergeCell ref="J15:K15"/>
    <mergeCell ref="A12:C12"/>
    <mergeCell ref="D12:E12"/>
    <mergeCell ref="F12:G12"/>
    <mergeCell ref="H12:I12"/>
    <mergeCell ref="J12:K12"/>
    <mergeCell ref="A13:C13"/>
    <mergeCell ref="D13:E13"/>
    <mergeCell ref="F13:G13"/>
    <mergeCell ref="H13:I13"/>
    <mergeCell ref="J13:K13"/>
    <mergeCell ref="A10:C10"/>
    <mergeCell ref="D10:E10"/>
    <mergeCell ref="F10:G10"/>
    <mergeCell ref="H10:I10"/>
    <mergeCell ref="J10:K10"/>
    <mergeCell ref="A11:C11"/>
    <mergeCell ref="D11:E11"/>
    <mergeCell ref="F11:G11"/>
    <mergeCell ref="H11:I11"/>
    <mergeCell ref="J11:K11"/>
    <mergeCell ref="A8:C8"/>
    <mergeCell ref="D8:E8"/>
    <mergeCell ref="F8:G8"/>
    <mergeCell ref="H8:I8"/>
    <mergeCell ref="J8:K8"/>
    <mergeCell ref="A9:C9"/>
    <mergeCell ref="D9:E9"/>
    <mergeCell ref="F9:G9"/>
    <mergeCell ref="H9:I9"/>
    <mergeCell ref="J9:K9"/>
    <mergeCell ref="B3:K3"/>
    <mergeCell ref="A5:K5"/>
    <mergeCell ref="A7:C7"/>
    <mergeCell ref="D7:E7"/>
    <mergeCell ref="F7:G7"/>
    <mergeCell ref="H7:I7"/>
    <mergeCell ref="J7:K7"/>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Q41"/>
  <sheetViews>
    <sheetView topLeftCell="A19" workbookViewId="0">
      <selection activeCell="B31" sqref="B31"/>
    </sheetView>
  </sheetViews>
  <sheetFormatPr baseColWidth="10" defaultColWidth="34.140625" defaultRowHeight="15" x14ac:dyDescent="0.25"/>
  <cols>
    <col min="1" max="1" width="5.140625" customWidth="1"/>
    <col min="2" max="2" width="57.85546875" customWidth="1"/>
    <col min="3" max="3" width="10.140625" customWidth="1"/>
    <col min="4" max="4" width="11.5703125" customWidth="1"/>
    <col min="5" max="5" width="12.28515625" customWidth="1"/>
    <col min="6" max="6" width="12.140625" customWidth="1"/>
    <col min="7" max="7" width="12.5703125" customWidth="1"/>
    <col min="8" max="8" width="11.85546875" customWidth="1"/>
    <col min="9" max="9" width="13.28515625" customWidth="1"/>
    <col min="10" max="10" width="12.28515625" customWidth="1"/>
    <col min="11" max="11" width="12.85546875" customWidth="1"/>
    <col min="12" max="12" width="12" customWidth="1"/>
    <col min="13" max="13" width="13.28515625" customWidth="1"/>
    <col min="14" max="14" width="11.42578125" customWidth="1"/>
    <col min="15" max="15" width="12.7109375" customWidth="1"/>
    <col min="16" max="16" width="12.42578125" customWidth="1"/>
    <col min="17" max="17" width="10.28515625" customWidth="1"/>
  </cols>
  <sheetData>
    <row r="3" spans="1:17" x14ac:dyDescent="0.25">
      <c r="C3" s="35" t="s">
        <v>27</v>
      </c>
      <c r="D3" s="35"/>
      <c r="E3" s="35"/>
      <c r="F3" s="35"/>
      <c r="G3" s="35"/>
      <c r="H3" s="35"/>
      <c r="I3" s="35"/>
      <c r="J3" s="35"/>
      <c r="K3" s="35"/>
      <c r="L3" s="35"/>
      <c r="M3" s="35"/>
      <c r="N3" s="35"/>
      <c r="O3" s="35"/>
      <c r="P3" s="35"/>
      <c r="Q3" s="35"/>
    </row>
    <row r="6" spans="1:17" x14ac:dyDescent="0.25">
      <c r="A6" s="80" t="s">
        <v>73</v>
      </c>
      <c r="B6" s="80"/>
      <c r="C6" s="80"/>
      <c r="D6" s="80"/>
      <c r="E6" s="80"/>
      <c r="F6" s="80"/>
      <c r="G6" s="80"/>
      <c r="H6" s="80"/>
      <c r="I6" s="80"/>
      <c r="J6" s="80"/>
      <c r="K6" s="80"/>
      <c r="L6" s="80"/>
      <c r="M6" s="80"/>
      <c r="N6" s="80"/>
      <c r="O6" s="80"/>
      <c r="P6" s="80"/>
      <c r="Q6" s="80"/>
    </row>
    <row r="7" spans="1:17" ht="15" customHeight="1" x14ac:dyDescent="0.25">
      <c r="A7" s="81" t="s">
        <v>74</v>
      </c>
      <c r="B7" s="82"/>
      <c r="C7" s="82"/>
      <c r="D7" s="82"/>
      <c r="E7" s="83"/>
      <c r="F7" s="84" t="s">
        <v>57</v>
      </c>
      <c r="G7" s="85"/>
      <c r="H7" s="85"/>
      <c r="I7" s="81" t="s">
        <v>75</v>
      </c>
      <c r="J7" s="82"/>
      <c r="K7" s="82"/>
      <c r="L7" s="84" t="s">
        <v>56</v>
      </c>
      <c r="M7" s="85"/>
      <c r="N7" s="85"/>
      <c r="O7" s="81" t="s">
        <v>72</v>
      </c>
      <c r="P7" s="82"/>
      <c r="Q7" s="83"/>
    </row>
    <row r="8" spans="1:17" x14ac:dyDescent="0.25">
      <c r="A8" s="86"/>
      <c r="B8" s="87"/>
      <c r="C8" s="87"/>
      <c r="D8" s="87"/>
      <c r="E8" s="88"/>
      <c r="F8" s="89"/>
      <c r="G8" s="90"/>
      <c r="H8" s="90"/>
      <c r="I8" s="86"/>
      <c r="J8" s="87"/>
      <c r="K8" s="87"/>
      <c r="L8" s="89"/>
      <c r="M8" s="90"/>
      <c r="N8" s="90"/>
      <c r="O8" s="86"/>
      <c r="P8" s="87"/>
      <c r="Q8" s="88"/>
    </row>
    <row r="9" spans="1:17" x14ac:dyDescent="0.25">
      <c r="A9" s="91"/>
      <c r="B9" s="92"/>
      <c r="C9" s="92"/>
      <c r="D9" s="92"/>
      <c r="E9" s="93"/>
      <c r="F9" s="94"/>
      <c r="G9" s="95"/>
      <c r="H9" s="95"/>
      <c r="I9" s="91"/>
      <c r="J9" s="92"/>
      <c r="K9" s="92"/>
      <c r="L9" s="94"/>
      <c r="M9" s="95"/>
      <c r="N9" s="95"/>
      <c r="O9" s="91"/>
      <c r="P9" s="92"/>
      <c r="Q9" s="93"/>
    </row>
    <row r="10" spans="1:17" s="17" customFormat="1" ht="60" x14ac:dyDescent="0.25">
      <c r="A10" s="15" t="s">
        <v>76</v>
      </c>
      <c r="B10" s="31" t="s">
        <v>77</v>
      </c>
      <c r="C10" s="31" t="s">
        <v>78</v>
      </c>
      <c r="D10" s="75" t="s">
        <v>79</v>
      </c>
      <c r="E10" s="75" t="s">
        <v>80</v>
      </c>
      <c r="F10" s="21" t="s">
        <v>79</v>
      </c>
      <c r="G10" s="21" t="s">
        <v>80</v>
      </c>
      <c r="H10" s="21" t="s">
        <v>40</v>
      </c>
      <c r="I10" s="75" t="s">
        <v>79</v>
      </c>
      <c r="J10" s="75" t="s">
        <v>80</v>
      </c>
      <c r="K10" s="75" t="s">
        <v>40</v>
      </c>
      <c r="L10" s="21" t="s">
        <v>79</v>
      </c>
      <c r="M10" s="21" t="s">
        <v>80</v>
      </c>
      <c r="N10" s="21" t="s">
        <v>40</v>
      </c>
      <c r="O10" s="75" t="s">
        <v>79</v>
      </c>
      <c r="P10" s="75" t="s">
        <v>80</v>
      </c>
      <c r="Q10" s="75" t="s">
        <v>40</v>
      </c>
    </row>
    <row r="11" spans="1:17" ht="24" x14ac:dyDescent="0.25">
      <c r="A11" s="96">
        <v>1</v>
      </c>
      <c r="B11" s="97" t="s">
        <v>81</v>
      </c>
      <c r="C11" s="98">
        <v>11</v>
      </c>
      <c r="D11" s="99">
        <v>805427</v>
      </c>
      <c r="E11" s="99">
        <f>D11*C11</f>
        <v>8859697</v>
      </c>
      <c r="F11" s="100">
        <v>1407424</v>
      </c>
      <c r="G11" s="100">
        <f>(F11*C11)+1</f>
        <v>15481665</v>
      </c>
      <c r="H11" s="100">
        <f>+G11-E11</f>
        <v>6621968</v>
      </c>
      <c r="I11" s="99">
        <v>564687</v>
      </c>
      <c r="J11" s="99">
        <f>I11*C11</f>
        <v>6211557</v>
      </c>
      <c r="K11" s="101">
        <f>+J11-E11</f>
        <v>-2648140</v>
      </c>
      <c r="L11" s="100">
        <v>789319</v>
      </c>
      <c r="M11" s="100">
        <f>L11*C11</f>
        <v>8682509</v>
      </c>
      <c r="N11" s="100">
        <f>+M11-E11</f>
        <v>-177188</v>
      </c>
      <c r="O11" s="99">
        <v>801617</v>
      </c>
      <c r="P11" s="99">
        <f>O11*C11</f>
        <v>8817787</v>
      </c>
      <c r="Q11" s="99">
        <f>+P11-E11</f>
        <v>-41910</v>
      </c>
    </row>
    <row r="12" spans="1:17" ht="24" x14ac:dyDescent="0.25">
      <c r="A12" s="96">
        <v>2</v>
      </c>
      <c r="B12" s="97" t="s">
        <v>82</v>
      </c>
      <c r="C12" s="98">
        <v>3.4</v>
      </c>
      <c r="D12" s="99">
        <v>1109941</v>
      </c>
      <c r="E12" s="99">
        <f t="shared" ref="E12:E16" si="0">D12*C12</f>
        <v>3773799.4</v>
      </c>
      <c r="F12" s="100">
        <v>2091475</v>
      </c>
      <c r="G12" s="102">
        <f>(F12*C12)+2</f>
        <v>7111017</v>
      </c>
      <c r="H12" s="100">
        <f t="shared" ref="H12:H25" si="1">+G12-E12</f>
        <v>3337217.6</v>
      </c>
      <c r="I12" s="99">
        <v>921418</v>
      </c>
      <c r="J12" s="99">
        <f>I12*C12</f>
        <v>3132821.1999999997</v>
      </c>
      <c r="K12" s="101">
        <f>+J12-E12</f>
        <v>-640978.20000000019</v>
      </c>
      <c r="L12" s="100">
        <v>1087743</v>
      </c>
      <c r="M12" s="100">
        <f>L12*C12</f>
        <v>3698326.1999999997</v>
      </c>
      <c r="N12" s="100">
        <f>+M12-E12</f>
        <v>-75473.200000000186</v>
      </c>
      <c r="O12" s="99">
        <v>908543</v>
      </c>
      <c r="P12" s="99">
        <f>O12*C12</f>
        <v>3089046.1999999997</v>
      </c>
      <c r="Q12" s="99">
        <f>+P12-E12</f>
        <v>-684753.20000000019</v>
      </c>
    </row>
    <row r="13" spans="1:17" ht="24" x14ac:dyDescent="0.25">
      <c r="A13" s="96">
        <v>3</v>
      </c>
      <c r="B13" s="97" t="s">
        <v>83</v>
      </c>
      <c r="C13" s="98">
        <v>1</v>
      </c>
      <c r="D13" s="99">
        <v>2471712</v>
      </c>
      <c r="E13" s="99">
        <f t="shared" si="0"/>
        <v>2471712</v>
      </c>
      <c r="F13" s="100">
        <v>3359845</v>
      </c>
      <c r="G13" s="100">
        <f>F13*C13</f>
        <v>3359845</v>
      </c>
      <c r="H13" s="100">
        <f t="shared" si="1"/>
        <v>888133</v>
      </c>
      <c r="I13" s="99">
        <v>2861558</v>
      </c>
      <c r="J13" s="99">
        <f>I13*C13</f>
        <v>2861558</v>
      </c>
      <c r="K13" s="99">
        <f>+J13-E13</f>
        <v>389846</v>
      </c>
      <c r="L13" s="100">
        <v>2422278</v>
      </c>
      <c r="M13" s="100">
        <f>L13*C13</f>
        <v>2422278</v>
      </c>
      <c r="N13" s="100">
        <f>+M13-E13</f>
        <v>-49434</v>
      </c>
      <c r="O13" s="99">
        <v>2431564</v>
      </c>
      <c r="P13" s="99">
        <f>O13*C13</f>
        <v>2431564</v>
      </c>
      <c r="Q13" s="99">
        <f>+P13-E13</f>
        <v>-40148</v>
      </c>
    </row>
    <row r="14" spans="1:17" ht="24" x14ac:dyDescent="0.25">
      <c r="A14" s="96">
        <v>4</v>
      </c>
      <c r="B14" s="97" t="s">
        <v>84</v>
      </c>
      <c r="C14" s="98">
        <v>3</v>
      </c>
      <c r="D14" s="99">
        <v>11101231</v>
      </c>
      <c r="E14" s="99">
        <f t="shared" si="0"/>
        <v>33303693</v>
      </c>
      <c r="F14" s="100">
        <v>9453553</v>
      </c>
      <c r="G14" s="102">
        <f>(F14*C14)-1</f>
        <v>28360658</v>
      </c>
      <c r="H14" s="102">
        <f t="shared" si="1"/>
        <v>-4943035</v>
      </c>
      <c r="I14" s="99">
        <v>3513623</v>
      </c>
      <c r="J14" s="99">
        <f>I14*C14</f>
        <v>10540869</v>
      </c>
      <c r="K14" s="101">
        <f>+J14-E14</f>
        <v>-22762824</v>
      </c>
      <c r="L14" s="100">
        <v>10879207</v>
      </c>
      <c r="M14" s="100">
        <f>L14*C14</f>
        <v>32637621</v>
      </c>
      <c r="N14" s="100">
        <f>+M14-E14</f>
        <v>-666072</v>
      </c>
      <c r="O14" s="99">
        <v>10797500</v>
      </c>
      <c r="P14" s="99">
        <f>O14*C14</f>
        <v>32392500</v>
      </c>
      <c r="Q14" s="99">
        <f>+P14-E14</f>
        <v>-911193</v>
      </c>
    </row>
    <row r="15" spans="1:17" ht="24" x14ac:dyDescent="0.25">
      <c r="A15" s="96">
        <v>5</v>
      </c>
      <c r="B15" s="97" t="s">
        <v>85</v>
      </c>
      <c r="C15" s="98">
        <v>1</v>
      </c>
      <c r="D15" s="99">
        <v>2532643</v>
      </c>
      <c r="E15" s="99">
        <f t="shared" si="0"/>
        <v>2532643</v>
      </c>
      <c r="F15" s="100">
        <v>2687495</v>
      </c>
      <c r="G15" s="100">
        <f>F15*C15</f>
        <v>2687495</v>
      </c>
      <c r="H15" s="100">
        <f t="shared" si="1"/>
        <v>154852</v>
      </c>
      <c r="I15" s="99">
        <v>4282593</v>
      </c>
      <c r="J15" s="99">
        <f>I15*C15</f>
        <v>4282593</v>
      </c>
      <c r="K15" s="99">
        <f>+J15-E15</f>
        <v>1749950</v>
      </c>
      <c r="L15" s="100">
        <v>2481991</v>
      </c>
      <c r="M15" s="100">
        <f>L15*C15</f>
        <v>2481991</v>
      </c>
      <c r="N15" s="100">
        <f>+M15-E15</f>
        <v>-50652</v>
      </c>
      <c r="O15" s="99">
        <v>2450695</v>
      </c>
      <c r="P15" s="99">
        <f>O15*C15</f>
        <v>2450695</v>
      </c>
      <c r="Q15" s="99">
        <f>+P15-E15</f>
        <v>-81948</v>
      </c>
    </row>
    <row r="16" spans="1:17" ht="24" x14ac:dyDescent="0.25">
      <c r="A16" s="96">
        <v>6</v>
      </c>
      <c r="B16" s="97" t="s">
        <v>86</v>
      </c>
      <c r="C16" s="98">
        <v>50</v>
      </c>
      <c r="D16" s="99">
        <v>357168</v>
      </c>
      <c r="E16" s="99">
        <f t="shared" si="0"/>
        <v>17858400</v>
      </c>
      <c r="F16" s="100">
        <v>581957</v>
      </c>
      <c r="G16" s="102">
        <f>(F16*C16)+14</f>
        <v>29097864</v>
      </c>
      <c r="H16" s="100">
        <f t="shared" si="1"/>
        <v>11239464</v>
      </c>
      <c r="I16" s="99">
        <v>387484</v>
      </c>
      <c r="J16" s="99">
        <f>I16*C16</f>
        <v>19374200</v>
      </c>
      <c r="K16" s="99">
        <f>+J16-E16</f>
        <v>1515800</v>
      </c>
      <c r="L16" s="100">
        <v>350025</v>
      </c>
      <c r="M16" s="100">
        <f>L16*C16</f>
        <v>17501250</v>
      </c>
      <c r="N16" s="100">
        <f>+M16-E16</f>
        <v>-357150</v>
      </c>
      <c r="O16" s="99">
        <v>351889</v>
      </c>
      <c r="P16" s="99">
        <f>O16*C16</f>
        <v>17594450</v>
      </c>
      <c r="Q16" s="99">
        <f>+P16-E16</f>
        <v>-263950</v>
      </c>
    </row>
    <row r="17" spans="1:17" ht="24" x14ac:dyDescent="0.25">
      <c r="A17" s="96">
        <v>7</v>
      </c>
      <c r="B17" s="97" t="s">
        <v>87</v>
      </c>
      <c r="C17" s="98">
        <v>1</v>
      </c>
      <c r="D17" s="99">
        <v>3708591</v>
      </c>
      <c r="E17" s="99">
        <f>D17*C17</f>
        <v>3708591</v>
      </c>
      <c r="F17" s="100">
        <v>4936595</v>
      </c>
      <c r="G17" s="100">
        <f>F17*C17</f>
        <v>4936595</v>
      </c>
      <c r="H17" s="100">
        <f t="shared" si="1"/>
        <v>1228004</v>
      </c>
      <c r="I17" s="99">
        <v>3856960</v>
      </c>
      <c r="J17" s="99">
        <f>I17*C17</f>
        <v>3856960</v>
      </c>
      <c r="K17" s="99">
        <f>+J17-E17</f>
        <v>148369</v>
      </c>
      <c r="L17" s="100">
        <v>3634420</v>
      </c>
      <c r="M17" s="100">
        <f>L17*C17</f>
        <v>3634420</v>
      </c>
      <c r="N17" s="100">
        <f>+M17-E17</f>
        <v>-74171</v>
      </c>
      <c r="O17" s="99">
        <v>3683998</v>
      </c>
      <c r="P17" s="99">
        <f>O17*C17</f>
        <v>3683998</v>
      </c>
      <c r="Q17" s="99">
        <f>+P17-E17</f>
        <v>-24593</v>
      </c>
    </row>
    <row r="18" spans="1:17" ht="24" x14ac:dyDescent="0.25">
      <c r="A18" s="96">
        <v>8</v>
      </c>
      <c r="B18" s="97" t="s">
        <v>88</v>
      </c>
      <c r="C18" s="98">
        <v>5</v>
      </c>
      <c r="D18" s="99">
        <v>6140160</v>
      </c>
      <c r="E18" s="99">
        <f>+C18*D18</f>
        <v>30700800</v>
      </c>
      <c r="F18" s="100">
        <v>10140295</v>
      </c>
      <c r="G18" s="102">
        <f>(+C18*F18)+2</f>
        <v>50701477</v>
      </c>
      <c r="H18" s="100">
        <f t="shared" si="1"/>
        <v>20000677</v>
      </c>
      <c r="I18" s="99">
        <v>5564496</v>
      </c>
      <c r="J18" s="99">
        <f>+C18*I18</f>
        <v>27822480</v>
      </c>
      <c r="K18" s="101">
        <f>+J18-E18</f>
        <v>-2878320</v>
      </c>
      <c r="L18" s="100">
        <v>6017357</v>
      </c>
      <c r="M18" s="100">
        <f>+C18*L18</f>
        <v>30086785</v>
      </c>
      <c r="N18" s="100">
        <f>+M18-E18</f>
        <v>-614015</v>
      </c>
      <c r="O18" s="99">
        <v>6078276</v>
      </c>
      <c r="P18" s="99">
        <f>+C18*O18</f>
        <v>30391380</v>
      </c>
      <c r="Q18" s="99">
        <f>+P18-E18</f>
        <v>-309420</v>
      </c>
    </row>
    <row r="19" spans="1:17" ht="24" x14ac:dyDescent="0.25">
      <c r="A19" s="96">
        <v>9</v>
      </c>
      <c r="B19" s="97" t="s">
        <v>89</v>
      </c>
      <c r="C19" s="98">
        <v>1</v>
      </c>
      <c r="D19" s="99">
        <v>3116531</v>
      </c>
      <c r="E19" s="99">
        <f>+C19*D19</f>
        <v>3116531</v>
      </c>
      <c r="F19" s="100">
        <v>3096410</v>
      </c>
      <c r="G19" s="100">
        <f>+C19*F19</f>
        <v>3096410</v>
      </c>
      <c r="H19" s="102">
        <f t="shared" si="1"/>
        <v>-20121</v>
      </c>
      <c r="I19" s="99">
        <v>3339719</v>
      </c>
      <c r="J19" s="99">
        <f>+C19*I19</f>
        <v>3339719</v>
      </c>
      <c r="K19" s="99">
        <f>+J19-E19</f>
        <v>223188</v>
      </c>
      <c r="L19" s="100">
        <v>3054201</v>
      </c>
      <c r="M19" s="100">
        <f>+C19*L19</f>
        <v>3054201</v>
      </c>
      <c r="N19" s="100">
        <f>+M19-E19</f>
        <v>-62330</v>
      </c>
      <c r="O19" s="99">
        <v>3110260</v>
      </c>
      <c r="P19" s="99">
        <f>+C19*O19</f>
        <v>3110260</v>
      </c>
      <c r="Q19" s="99">
        <f>+P19-E19</f>
        <v>-6271</v>
      </c>
    </row>
    <row r="20" spans="1:17" x14ac:dyDescent="0.25">
      <c r="A20" s="103" t="s">
        <v>90</v>
      </c>
      <c r="B20" s="104"/>
      <c r="C20" s="104"/>
      <c r="D20" s="104"/>
      <c r="E20" s="105">
        <f>SUM(E11:E19)</f>
        <v>106325866.40000001</v>
      </c>
      <c r="F20" s="106"/>
      <c r="G20" s="107">
        <f>SUM(G11:G19)+1</f>
        <v>144833027</v>
      </c>
      <c r="H20" s="108">
        <f>SUM(H11:H19)</f>
        <v>38507159.600000001</v>
      </c>
      <c r="I20" s="106"/>
      <c r="J20" s="105">
        <f>SUM(J11:J19)</f>
        <v>81422757.200000003</v>
      </c>
      <c r="K20" s="109">
        <f>SUM(K11:K19)</f>
        <v>-24903109.199999999</v>
      </c>
      <c r="L20" s="106"/>
      <c r="M20" s="108">
        <f>SUM(M11:M19)</f>
        <v>104199381.2</v>
      </c>
      <c r="N20" s="108">
        <f>SUM(N11:N19)</f>
        <v>-2126485.2000000002</v>
      </c>
      <c r="O20" s="106"/>
      <c r="P20" s="105">
        <f>SUM(P11:P19)</f>
        <v>103961680.2</v>
      </c>
      <c r="Q20" s="105">
        <f>SUM(Q11:Q19)</f>
        <v>-2364186.2000000002</v>
      </c>
    </row>
    <row r="21" spans="1:17" ht="15.75" x14ac:dyDescent="0.3">
      <c r="A21" s="110" t="s">
        <v>91</v>
      </c>
      <c r="B21" s="111"/>
      <c r="C21" s="111"/>
      <c r="D21" s="112">
        <v>0.22</v>
      </c>
      <c r="E21" s="99">
        <f>$E$20*D21</f>
        <v>23391690.608000003</v>
      </c>
      <c r="F21" s="113"/>
      <c r="G21" s="100">
        <f>($G$20*0.1)</f>
        <v>14483302.700000001</v>
      </c>
      <c r="H21" s="100">
        <f t="shared" si="1"/>
        <v>-8908387.9080000017</v>
      </c>
      <c r="I21" s="113"/>
      <c r="J21" s="99">
        <f>$J$20*D21</f>
        <v>17913006.584000003</v>
      </c>
      <c r="K21" s="101">
        <f t="shared" ref="K21:K25" si="2">+J21-E21</f>
        <v>-5478684.0240000002</v>
      </c>
      <c r="L21" s="113"/>
      <c r="M21" s="100">
        <f>$M$20*D21</f>
        <v>22923863.864</v>
      </c>
      <c r="N21" s="100">
        <f t="shared" ref="N21:N25" si="3">+M21-E21</f>
        <v>-467826.74400000274</v>
      </c>
      <c r="O21" s="113"/>
      <c r="P21" s="99">
        <f>$P$20*D21</f>
        <v>22871569.644000001</v>
      </c>
      <c r="Q21" s="99">
        <f t="shared" ref="Q21:Q25" si="4">+P21-E21</f>
        <v>-520120.96400000155</v>
      </c>
    </row>
    <row r="22" spans="1:17" ht="15.75" x14ac:dyDescent="0.3">
      <c r="A22" s="110" t="s">
        <v>92</v>
      </c>
      <c r="B22" s="111"/>
      <c r="C22" s="111"/>
      <c r="D22" s="112">
        <v>0.03</v>
      </c>
      <c r="E22" s="99">
        <f>$E$20*D22</f>
        <v>3189775.9920000001</v>
      </c>
      <c r="F22" s="113"/>
      <c r="G22" s="100">
        <f>($G$20*0.1)</f>
        <v>14483302.700000001</v>
      </c>
      <c r="H22" s="100">
        <f t="shared" si="1"/>
        <v>11293526.708000001</v>
      </c>
      <c r="I22" s="113"/>
      <c r="J22" s="99">
        <f>$J$20*D22</f>
        <v>2442682.716</v>
      </c>
      <c r="K22" s="101">
        <f t="shared" si="2"/>
        <v>-747093.27600000007</v>
      </c>
      <c r="L22" s="113"/>
      <c r="M22" s="100">
        <f>$M$20*D22</f>
        <v>3125981.4359999998</v>
      </c>
      <c r="N22" s="100">
        <f t="shared" si="3"/>
        <v>-63794.556000000332</v>
      </c>
      <c r="O22" s="113"/>
      <c r="P22" s="99">
        <f>$P$20*D22</f>
        <v>3118850.406</v>
      </c>
      <c r="Q22" s="99">
        <f t="shared" si="4"/>
        <v>-70925.586000000127</v>
      </c>
    </row>
    <row r="23" spans="1:17" ht="15.75" x14ac:dyDescent="0.3">
      <c r="A23" s="110" t="s">
        <v>93</v>
      </c>
      <c r="B23" s="111"/>
      <c r="C23" s="111"/>
      <c r="D23" s="112">
        <v>0.05</v>
      </c>
      <c r="E23" s="99">
        <f>$E$20*D23</f>
        <v>5316293.32</v>
      </c>
      <c r="F23" s="113"/>
      <c r="G23" s="100">
        <f>($G$20*0.05)</f>
        <v>7241651.3500000006</v>
      </c>
      <c r="H23" s="100">
        <f t="shared" si="1"/>
        <v>1925358.0300000003</v>
      </c>
      <c r="I23" s="113"/>
      <c r="J23" s="99">
        <f>$J$20*D23</f>
        <v>4071137.8600000003</v>
      </c>
      <c r="K23" s="101">
        <f t="shared" si="2"/>
        <v>-1245155.46</v>
      </c>
      <c r="L23" s="113"/>
      <c r="M23" s="100">
        <f>$M$20*D23</f>
        <v>5209969.0600000005</v>
      </c>
      <c r="N23" s="100">
        <f t="shared" si="3"/>
        <v>-106324.25999999978</v>
      </c>
      <c r="O23" s="113"/>
      <c r="P23" s="99">
        <f>$P$20*D23</f>
        <v>5198084.0100000007</v>
      </c>
      <c r="Q23" s="99">
        <f t="shared" si="4"/>
        <v>-118209.30999999959</v>
      </c>
    </row>
    <row r="24" spans="1:17" x14ac:dyDescent="0.25">
      <c r="A24" s="114" t="s">
        <v>94</v>
      </c>
      <c r="B24" s="115"/>
      <c r="C24" s="115"/>
      <c r="D24" s="116"/>
      <c r="E24" s="99">
        <f>SUM(E21:E23)</f>
        <v>31897759.920000002</v>
      </c>
      <c r="F24" s="113"/>
      <c r="G24" s="100">
        <f>SUM(G21:G23)</f>
        <v>36208256.75</v>
      </c>
      <c r="H24" s="100">
        <f t="shared" si="1"/>
        <v>4310496.8299999982</v>
      </c>
      <c r="I24" s="113"/>
      <c r="J24" s="99">
        <f>SUM(J21:J23)</f>
        <v>24426827.160000004</v>
      </c>
      <c r="K24" s="101">
        <f t="shared" si="2"/>
        <v>-7470932.7599999979</v>
      </c>
      <c r="L24" s="113"/>
      <c r="M24" s="100">
        <f>SUM(M21:M23)</f>
        <v>31259814.359999999</v>
      </c>
      <c r="N24" s="100">
        <f t="shared" si="3"/>
        <v>-637945.56000000238</v>
      </c>
      <c r="O24" s="113"/>
      <c r="P24" s="99">
        <f>SUM(P21:P23)</f>
        <v>31188504.060000002</v>
      </c>
      <c r="Q24" s="99">
        <f t="shared" si="4"/>
        <v>-709255.8599999994</v>
      </c>
    </row>
    <row r="25" spans="1:17" x14ac:dyDescent="0.25">
      <c r="A25" s="114" t="s">
        <v>95</v>
      </c>
      <c r="B25" s="115"/>
      <c r="C25" s="115"/>
      <c r="D25" s="116"/>
      <c r="E25" s="99">
        <f>+(E23*19%)</f>
        <v>1010095.7308</v>
      </c>
      <c r="F25" s="113"/>
      <c r="G25" s="100">
        <v>0</v>
      </c>
      <c r="H25" s="100">
        <f t="shared" si="1"/>
        <v>-1010095.7308</v>
      </c>
      <c r="I25" s="113"/>
      <c r="J25" s="99">
        <f>+(J23*19%)</f>
        <v>773516.19340000011</v>
      </c>
      <c r="K25" s="101">
        <f t="shared" si="2"/>
        <v>-236579.53739999991</v>
      </c>
      <c r="L25" s="113"/>
      <c r="M25" s="100">
        <f>+(M23*19%)</f>
        <v>989894.12140000006</v>
      </c>
      <c r="N25" s="100">
        <f t="shared" si="3"/>
        <v>-20201.609399999958</v>
      </c>
      <c r="O25" s="113"/>
      <c r="P25" s="99">
        <f>+(P23*19%)</f>
        <v>987635.96190000011</v>
      </c>
      <c r="Q25" s="99">
        <f t="shared" si="4"/>
        <v>-22459.768899999908</v>
      </c>
    </row>
    <row r="26" spans="1:17" ht="15.75" thickBot="1" x14ac:dyDescent="0.3">
      <c r="A26" s="117" t="s">
        <v>96</v>
      </c>
      <c r="B26" s="118"/>
      <c r="C26" s="118"/>
      <c r="D26" s="118"/>
      <c r="E26" s="105">
        <f>+(E20+E24)+E25</f>
        <v>139233722.0508</v>
      </c>
      <c r="F26" s="106"/>
      <c r="G26" s="108">
        <f>+(G20+G24)+G25</f>
        <v>181041283.75</v>
      </c>
      <c r="H26" s="108">
        <f>+(H20+H24)+H25</f>
        <v>41807560.699199997</v>
      </c>
      <c r="I26" s="106"/>
      <c r="J26" s="105">
        <f>+(J20+J24)+J25</f>
        <v>106623100.55340001</v>
      </c>
      <c r="K26" s="109">
        <f>+(K20+K24)+K25</f>
        <v>-32610621.497399997</v>
      </c>
      <c r="L26" s="106"/>
      <c r="M26" s="108">
        <f>+(M20+M24)+M25</f>
        <v>136449089.6814</v>
      </c>
      <c r="N26" s="108">
        <f>+(N20+N24)+N25</f>
        <v>-2784632.3694000025</v>
      </c>
      <c r="O26" s="106"/>
      <c r="P26" s="105">
        <f>+(P20+P24)+P25</f>
        <v>136137820.22189999</v>
      </c>
      <c r="Q26" s="105">
        <f>+(Q20+Q24)+Q25</f>
        <v>-3095901.8288999996</v>
      </c>
    </row>
    <row r="27" spans="1:17" x14ac:dyDescent="0.25">
      <c r="B27" t="s">
        <v>65</v>
      </c>
      <c r="G27" s="119"/>
      <c r="H27" s="120">
        <f>+H26/E26</f>
        <v>0.30026892970616942</v>
      </c>
      <c r="I27" s="119"/>
      <c r="J27" s="119"/>
      <c r="K27" s="121">
        <f>+K26/E26</f>
        <v>-0.23421496615239429</v>
      </c>
      <c r="L27" s="122"/>
      <c r="M27" s="122"/>
      <c r="N27" s="120">
        <f>+N26/E26</f>
        <v>-1.9999697834580749E-2</v>
      </c>
      <c r="O27" s="122"/>
      <c r="P27" s="122"/>
      <c r="Q27" s="123">
        <f>+Q26/E26</f>
        <v>-2.2235287423907603E-2</v>
      </c>
    </row>
    <row r="28" spans="1:17" x14ac:dyDescent="0.25">
      <c r="K28" s="124"/>
      <c r="L28" s="124"/>
      <c r="M28" s="124"/>
      <c r="N28" s="124"/>
      <c r="O28" s="124"/>
      <c r="P28" s="124"/>
      <c r="Q28" s="124"/>
    </row>
    <row r="29" spans="1:17" x14ac:dyDescent="0.25">
      <c r="B29" t="s">
        <v>66</v>
      </c>
    </row>
    <row r="31" spans="1:17" x14ac:dyDescent="0.25">
      <c r="A31" t="s">
        <v>97</v>
      </c>
      <c r="B31" t="s">
        <v>102</v>
      </c>
    </row>
    <row r="32" spans="1:17" x14ac:dyDescent="0.25">
      <c r="A32" t="s">
        <v>29</v>
      </c>
      <c r="B32" t="s">
        <v>98</v>
      </c>
    </row>
    <row r="33" spans="1:2" x14ac:dyDescent="0.25">
      <c r="A33" t="s">
        <v>42</v>
      </c>
      <c r="B33" t="s">
        <v>99</v>
      </c>
    </row>
    <row r="34" spans="1:2" x14ac:dyDescent="0.25">
      <c r="A34" t="s">
        <v>101</v>
      </c>
      <c r="B34" t="s">
        <v>100</v>
      </c>
    </row>
    <row r="35" spans="1:2" x14ac:dyDescent="0.25">
      <c r="A35" t="s">
        <v>43</v>
      </c>
      <c r="B35" t="s">
        <v>103</v>
      </c>
    </row>
    <row r="36" spans="1:2" x14ac:dyDescent="0.25">
      <c r="A36" t="s">
        <v>104</v>
      </c>
      <c r="B36" t="s">
        <v>105</v>
      </c>
    </row>
    <row r="38" spans="1:2" x14ac:dyDescent="0.25">
      <c r="B38" t="s">
        <v>30</v>
      </c>
    </row>
    <row r="40" spans="1:2" x14ac:dyDescent="0.25">
      <c r="B40" t="s">
        <v>31</v>
      </c>
    </row>
    <row r="41" spans="1:2" x14ac:dyDescent="0.25">
      <c r="B41" t="s">
        <v>106</v>
      </c>
    </row>
  </sheetData>
  <mergeCells count="14">
    <mergeCell ref="A26:D26"/>
    <mergeCell ref="A20:D20"/>
    <mergeCell ref="A21:C21"/>
    <mergeCell ref="A22:C22"/>
    <mergeCell ref="A23:C23"/>
    <mergeCell ref="A24:D24"/>
    <mergeCell ref="A25:D25"/>
    <mergeCell ref="C3:Q3"/>
    <mergeCell ref="A6:Q6"/>
    <mergeCell ref="A7:E9"/>
    <mergeCell ref="F7:H9"/>
    <mergeCell ref="I7:K9"/>
    <mergeCell ref="L7:N9"/>
    <mergeCell ref="O7:Q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Req fcieros. habilitantes</vt:lpstr>
      <vt:lpstr>Comparativo ofertas economicas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JAMES</dc:creator>
  <cp:lastModifiedBy>JAMES</cp:lastModifiedBy>
  <dcterms:created xsi:type="dcterms:W3CDTF">2020-06-10T19:53:45Z</dcterms:created>
  <dcterms:modified xsi:type="dcterms:W3CDTF">2021-06-01T03:20:44Z</dcterms:modified>
</cp:coreProperties>
</file>