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codeName="{4D1C537B-E38A-612A-F078-A93A15B4B7F4}"/>
  <workbookPr codeName="ThisWorkbook" defaultThemeVersion="124226"/>
  <mc:AlternateContent xmlns:mc="http://schemas.openxmlformats.org/markup-compatibility/2006">
    <mc:Choice Requires="x15">
      <x15ac:absPath xmlns:x15ac="http://schemas.microsoft.com/office/spreadsheetml/2010/11/ac" url="C:\Users\diale\OneDrive\Escritorio\"/>
    </mc:Choice>
  </mc:AlternateContent>
  <xr:revisionPtr revIDLastSave="0" documentId="13_ncr:1_{346B71BC-AB17-4FEB-928B-B457AC67450D}" xr6:coauthVersionLast="46" xr6:coauthVersionMax="46" xr10:uidLastSave="{00000000-0000-0000-0000-000000000000}"/>
  <bookViews>
    <workbookView xWindow="-120" yWindow="-120" windowWidth="20730" windowHeight="11160" xr2:uid="{00000000-000D-0000-FFFF-FFFF00000000}"/>
  </bookViews>
  <sheets>
    <sheet name="INFORME OPS" sheetId="1" r:id="rId1"/>
    <sheet name="Hoja1" sheetId="6" state="hidden" r:id="rId2"/>
    <sheet name="MAESTROS" sheetId="3" state="hidden" r:id="rId3"/>
  </sheets>
  <functionGroups builtInGroupCount="19"/>
  <definedNames>
    <definedName name="_xlnm._FilterDatabase" localSheetId="0" hidden="1">'INFORME OPS'!$E$99:$O$109</definedName>
    <definedName name="AMBU001">'INFORME OPS'!$H$21</definedName>
    <definedName name="AMBU002">'INFORME OPS'!$H$22</definedName>
    <definedName name="AMBU003">'INFORME OPS'!$H$23</definedName>
    <definedName name="AÑOCTO">'INFORME OPS'!$J$14</definedName>
    <definedName name="AÑOPAGO">'INFORME OPS'!$F$118</definedName>
    <definedName name="AÑOPERAPO">'INFORME OPS'!$B$118</definedName>
    <definedName name="AÑOS">MAESTROS!$D$2:$D$7</definedName>
    <definedName name="APH">'INFORME OPS'!$B$48</definedName>
    <definedName name="APOMINARL">'INFORME OPS'!$L$123</definedName>
    <definedName name="APOMINPEN">'INFORME OPS'!$L$121</definedName>
    <definedName name="APOMINSAL">'INFORME OPS'!$L$122</definedName>
    <definedName name="APORTEARL">'INFORME OPS'!$M$123</definedName>
    <definedName name="APORTEPEN">'INFORME OPS'!$M$121</definedName>
    <definedName name="APORTESAL">'INFORME OPS'!$M$122</definedName>
    <definedName name="APOYOSUP1">'INFORME OPS'!$K$128</definedName>
    <definedName name="APOYOSUP2">'INFORME OPS'!#REF!</definedName>
    <definedName name="ARL">MAESTROS!$E$14</definedName>
    <definedName name="CAPH001">'INFORME OPS'!$H$49</definedName>
    <definedName name="CAPH002">'INFORME OPS'!$H$51</definedName>
    <definedName name="CargoApoyo1">'INFORME OPS'!#REF!</definedName>
    <definedName name="CargoApoyo2">'INFORME OPS'!#REF!</definedName>
    <definedName name="CargoApoyo3">'INFORME OPS'!#REF!</definedName>
    <definedName name="CargoApoyo4">'INFORME OPS'!#REF!</definedName>
    <definedName name="CargoProfe1">'INFORME OPS'!#REF!</definedName>
    <definedName name="CargoSuper1">'INFORME OPS'!$L$9</definedName>
    <definedName name="CargoSuper2">'INFORME OPS'!#REF!</definedName>
    <definedName name="CargoSuper3">'INFORME OPS'!#REF!</definedName>
    <definedName name="CargoSuper4">'INFORME OPS'!#REF!</definedName>
    <definedName name="CATORCE">#REF!</definedName>
    <definedName name="CCO">#REF!</definedName>
    <definedName name="cedula">'INFORME OPS'!$L$7</definedName>
    <definedName name="CENCOS">#REF!</definedName>
    <definedName name="CENTROSCCO">'INFORME OPS'!$N$20:$N$73</definedName>
    <definedName name="CINCO">#REF!</definedName>
    <definedName name="COMP001">'INFORME OPS'!$H$45</definedName>
    <definedName name="COMP002">'INFORME OPS'!$H$46</definedName>
    <definedName name="COMP003">'INFORME OPS'!$H$47</definedName>
    <definedName name="CUATRO">#REF!</definedName>
    <definedName name="DIAPAGO">'INFORME OPS'!$H$118</definedName>
    <definedName name="DIAS">MAESTROS!$L$2:$L$32</definedName>
    <definedName name="DIEZ">#REF!</definedName>
    <definedName name="DIRAMB">'INFORME OPS'!$B$20</definedName>
    <definedName name="DIRCOMP">'INFORME OPS'!$B$44</definedName>
    <definedName name="DIRECCIONES">#REF!</definedName>
    <definedName name="DIRHOSP">'INFORME OPS'!$B$28</definedName>
    <definedName name="DIRURG">'INFORME OPS'!$B$24</definedName>
    <definedName name="DIRUSS">#REF!</definedName>
    <definedName name="DOCE">#REF!</definedName>
    <definedName name="DOS">#REF!</definedName>
    <definedName name="ENTBANC">'INFORME OPS'!$F$126</definedName>
    <definedName name="FIN">MAESTROS!$F$9</definedName>
    <definedName name="FINPORC">MAESTROS!$K$101</definedName>
    <definedName name="HONO">'INFORME OPS'!$B$69</definedName>
    <definedName name="HONO001">'INFORME OPS'!$H$70</definedName>
    <definedName name="HONO002">'INFORME OPS'!$H$71</definedName>
    <definedName name="HONO003">'INFORME OPS'!$H$72</definedName>
    <definedName name="HOSP001">'INFORME OPS'!$H$29</definedName>
    <definedName name="HOSP002">'INFORME OPS'!$H$30</definedName>
    <definedName name="HOSP003">'INFORME OPS'!$H$31</definedName>
    <definedName name="IDBCO">TBBANCOS[ENTIDAD]</definedName>
    <definedName name="IDMES">MAESTROS!$A$2:$A$13</definedName>
    <definedName name="IDRIESGO">MAESTROS!$H$2:$H$6</definedName>
    <definedName name="INICIO">MAESTROS!$E$9</definedName>
    <definedName name="INIPORC">MAESTROS!$K$2</definedName>
    <definedName name="mAMBU">'INFORME OPS'!$G$20</definedName>
    <definedName name="MAPA_COSTOS">#REF!</definedName>
    <definedName name="mCOMP">'INFORME OPS'!$G$44</definedName>
    <definedName name="MENSAJE1">'INFORME OPS'!#REF!</definedName>
    <definedName name="MENSAJE2">'INFORME OPS'!#REF!</definedName>
    <definedName name="MENSAJE3">'INFORME OPS'!#REF!</definedName>
    <definedName name="MENSAJE4">'INFORME OPS'!#REF!</definedName>
    <definedName name="MESES">MAESTROS!$A$2:$B$13</definedName>
    <definedName name="MESPAGO">'INFORME OPS'!$G$118</definedName>
    <definedName name="MESPERAPO">'INFORME OPS'!$E$118</definedName>
    <definedName name="mHOSP">'INFORME OPS'!$G$28</definedName>
    <definedName name="MINIMO">MAESTROS!$E$10</definedName>
    <definedName name="MTOMIN">MAESTROS!$E$11</definedName>
    <definedName name="mUCIA">'INFORME OPS'!$G$40</definedName>
    <definedName name="mUCIN">'INFORME OPS'!$G$36</definedName>
    <definedName name="mUCIP">'INFORME OPS'!$G$32</definedName>
    <definedName name="MUNIDADES">#REF!</definedName>
    <definedName name="mURGE">'INFORME OPS'!$G$24</definedName>
    <definedName name="NIVRIE">'INFORME OPS'!$F$123</definedName>
    <definedName name="NOMAPOYO1">'INFORME OPS'!$K$130</definedName>
    <definedName name="NOMAPOYO2">'INFORME OPS'!#REF!</definedName>
    <definedName name="NombreApoyo1">'INFORME OPS'!#REF!</definedName>
    <definedName name="NombreApoyo2">'INFORME OPS'!#REF!</definedName>
    <definedName name="NombreApoyo3">'INFORME OPS'!#REF!</definedName>
    <definedName name="NombreApoyo4">'INFORME OPS'!#REF!</definedName>
    <definedName name="nombreApoyoTec1">'INFORME OPS'!$G$11</definedName>
    <definedName name="nombreApoyoTec2">'INFORME OPS'!$G$12</definedName>
    <definedName name="nombreContratista">'INFORME OPS'!$G$7</definedName>
    <definedName name="NombreProfe1">'INFORME OPS'!#REF!</definedName>
    <definedName name="nombreSuper1">'INFORME OPS'!$G$9</definedName>
    <definedName name="NombreSuper2">'INFORME OPS'!#REF!</definedName>
    <definedName name="NombreSuper3">'INFORME OPS'!#REF!</definedName>
    <definedName name="Nombresuper4">'INFORME OPS'!#REF!</definedName>
    <definedName name="nombreSuperCont">'INFORME OPS'!$G$10</definedName>
    <definedName name="nombreSuperPlanta">'INFORME OPS'!$G$9</definedName>
    <definedName name="NOMMESES">MAESTROS!$B$2:$B$13</definedName>
    <definedName name="NRO_CTA">'INFORME OPS'!$L$126</definedName>
    <definedName name="NROPLANILLA">'INFORME OPS'!$I$118</definedName>
    <definedName name="NUEVE">#REF!</definedName>
    <definedName name="OCHO">#REF!</definedName>
    <definedName name="ONCE">#REF!</definedName>
    <definedName name="PART">'INFORME OPS'!$B$57</definedName>
    <definedName name="PART001">'INFORME OPS'!$H$58</definedName>
    <definedName name="PART002">'INFORME OPS'!$H$59</definedName>
    <definedName name="PART003">'INFORME OPS'!$H$60</definedName>
    <definedName name="PENSION">MAESTROS!$E$13</definedName>
    <definedName name="PENSIONADO">'INFORME OPS'!$F$121</definedName>
    <definedName name="perfilSuperCont">'INFORME OPS'!$L$10</definedName>
    <definedName name="PERIAPO">MAESTROS!$H$11:$H$46</definedName>
    <definedName name="PERIODOS">MAESTROS!$D$2:$F$7</definedName>
    <definedName name="PIC">'INFORME OPS'!$B$65</definedName>
    <definedName name="PORCBASE">MAESTROS!$E$15</definedName>
    <definedName name="PORCENT">MAESTROS!$K$2:$K$101</definedName>
    <definedName name="REMU">'INFORME OPS'!$B$73</definedName>
    <definedName name="REMU001">'INFORME OPS'!$H$74</definedName>
    <definedName name="REMU002">'INFORME OPS'!$H$75</definedName>
    <definedName name="REMU003">'INFORME OPS'!$H$76</definedName>
    <definedName name="RIESGO">MAESTROS!$H$2:$I$6</definedName>
    <definedName name="RURA">'INFORME OPS'!$B$53</definedName>
    <definedName name="RURA001">'INFORME OPS'!$H$54</definedName>
    <definedName name="RURA002">'INFORME OPS'!$H$55</definedName>
    <definedName name="RURA003">'INFORME OPS'!$H$56</definedName>
    <definedName name="SALUD">MAESTROS!$E$12</definedName>
    <definedName name="SEIS">#REF!</definedName>
    <definedName name="SIETE">#REF!</definedName>
    <definedName name="SIRC">'INFORME OPS'!$B$52</definedName>
    <definedName name="SIRC001">'INFORME OPS'!$H$52</definedName>
    <definedName name="SMLV">MAESTROS!$N$2:$O$9</definedName>
    <definedName name="SPUB001">'INFORME OPS'!$H$66</definedName>
    <definedName name="SPUB002">'INFORME OPS'!$H$67</definedName>
    <definedName name="SPUB003">'INFORME OPS'!$H$68</definedName>
    <definedName name="SUMACANTHORAS">'INFORME OPS'!$H$20:$H$48</definedName>
    <definedName name="SUMAVRHORA">'INFORME OPS'!#REF!</definedName>
    <definedName name="TBUSS">#REF!</definedName>
    <definedName name="TCTA">TIPOCTA[TIPOCTA]</definedName>
    <definedName name="TIPO_CTA">'INFORME OPS'!$J$126</definedName>
    <definedName name="_xlnm.Print_Titles" localSheetId="0">'INFORME OPS'!$1:$3</definedName>
    <definedName name="TOTAMB">'INFORME OPS'!$M$21:$N$23</definedName>
    <definedName name="TOTAPH">'INFORME OPS'!$M$49:$N$51</definedName>
    <definedName name="TOTCOM">'INFORME OPS'!$M$45:$N$47</definedName>
    <definedName name="TOTHON">'INFORME OPS'!$M$70:$N$72</definedName>
    <definedName name="TOTHOS">'INFORME OPS'!$M$29:$N$31</definedName>
    <definedName name="TOTPAR">'INFORME OPS'!$M$58:$N$60</definedName>
    <definedName name="TOTPIC">'INFORME OPS'!$M$66:$N$68</definedName>
    <definedName name="TOTPORC">'INFORME OPS'!$Q$20:$Q$73</definedName>
    <definedName name="TOTREM">'INFORME OPS'!$M$74:$N$76</definedName>
    <definedName name="TOTRUR">'INFORME OPS'!$M$54:$N$56</definedName>
    <definedName name="TOTSIR">'INFORME OPS'!$M$52</definedName>
    <definedName name="TOTUCIA">'INFORME OPS'!$M$41:$N$43</definedName>
    <definedName name="TOTUCIN">'INFORME OPS'!$M$37:$N$39</definedName>
    <definedName name="TOTUCIP">'INFORME OPS'!$M$33:$N$35</definedName>
    <definedName name="TOTURG">'INFORME OPS'!$M$25:$N$27</definedName>
    <definedName name="TRECE">#REF!</definedName>
    <definedName name="TRES">#REF!</definedName>
    <definedName name="UCIA">'INFORME OPS'!$B$40</definedName>
    <definedName name="UCIA001">'INFORME OPS'!$H$41</definedName>
    <definedName name="UCIA002">'INFORME OPS'!$H$42</definedName>
    <definedName name="UCIA003">'INFORME OPS'!$H$43</definedName>
    <definedName name="UCIN">'INFORME OPS'!$B$36</definedName>
    <definedName name="UCIN001">'INFORME OPS'!$H$37</definedName>
    <definedName name="UCIN002">'INFORME OPS'!$H$38</definedName>
    <definedName name="UCIN003">'INFORME OPS'!$H$39</definedName>
    <definedName name="UCIP">'INFORME OPS'!$B$32</definedName>
    <definedName name="UCIP001">'INFORME OPS'!$H$33</definedName>
    <definedName name="UCIP002">'INFORME OPS'!$H$34</definedName>
    <definedName name="UCIP003">'INFORME OPS'!$H$35</definedName>
    <definedName name="UNO">#REF!</definedName>
    <definedName name="URGE001">'INFORME OPS'!$H$25</definedName>
    <definedName name="URGE002">'INFORME OPS'!$H$26</definedName>
    <definedName name="URGE003">'INFORME OPS'!$H$27</definedName>
    <definedName name="USS">#REF!</definedName>
    <definedName name="USSCCO">#REF!</definedName>
    <definedName name="VALAMB">'INFORME OPS'!$K$21:$L$23</definedName>
    <definedName name="VALCOM">'INFORME OPS'!$K$45:$L$47</definedName>
    <definedName name="VALHOS">'INFORME OPS'!$K$29:$L$31</definedName>
    <definedName name="VALUCA">'INFORME OPS'!$K$41:$L$43</definedName>
    <definedName name="VALUCN">'INFORME OPS'!$K$37:$L$39</definedName>
    <definedName name="VALUCP">'INFORME OPS'!$K$33:$L$35</definedName>
    <definedName name="VALURG">'INFORME OPS'!$K$25:$L$27</definedName>
    <definedName name="VIGENCIA">MAESTROS!#REF!</definedName>
    <definedName name="VRADMIN">'INFORME OPS'!$K$73</definedName>
    <definedName name="VRAPOMIN">'INFORME OPS'!$L$124</definedName>
    <definedName name="VRCERT">'INFORME OPS'!#REF!</definedName>
    <definedName name="VRCERTAPO">'INFORME OPS'!$M$116</definedName>
    <definedName name="VRFINCER">'INFORME OPS'!$L$6</definedName>
    <definedName name="VRINICER">'INFORME OPS'!$H$6</definedName>
    <definedName name="VRINICTO">'INFORME OPS'!$C$96</definedName>
    <definedName name="VRMENCTO">'INFORME OPS'!$F$77</definedName>
    <definedName name="VRMINAPO">MAESTROS!$F$15</definedName>
    <definedName name="VRMINARL">MAESTROS!$F$14</definedName>
    <definedName name="VRMINPEN">MAESTROS!$F$13</definedName>
    <definedName name="VRMINSAL">MAESTROS!$F$12</definedName>
    <definedName name="VRPAGTO">'INFORME OPS'!$J$96</definedName>
    <definedName name="VRPIC">'INFORME OPS'!$K$69</definedName>
    <definedName name="VRSDOCTO">'INFORME OPS'!$N$96</definedName>
    <definedName name="VRTOTCTO">'INFORME OPS'!$G$96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50" i="1" l="1"/>
  <c r="O50" i="1" s="1"/>
  <c r="B50" i="1"/>
  <c r="F135" i="1"/>
  <c r="F133" i="1"/>
  <c r="G96" i="1"/>
  <c r="O64" i="1"/>
  <c r="B64" i="1"/>
  <c r="O63" i="1"/>
  <c r="B63" i="1"/>
  <c r="O62" i="1"/>
  <c r="B62" i="1"/>
  <c r="G119" i="1"/>
  <c r="K130" i="1" l="1"/>
  <c r="K128" i="1"/>
  <c r="J96" i="1" l="1"/>
  <c r="E9" i="3" l="1"/>
  <c r="B1" i="6" l="1"/>
  <c r="B2" i="6" s="1"/>
  <c r="N124" i="1" l="1"/>
  <c r="M59" i="1"/>
  <c r="M60" i="1"/>
  <c r="M58" i="1"/>
  <c r="M56" i="1" l="1"/>
  <c r="M55" i="1"/>
  <c r="M54" i="1"/>
  <c r="M52" i="1"/>
  <c r="M51" i="1"/>
  <c r="M49" i="1"/>
  <c r="M47" i="1"/>
  <c r="M46" i="1"/>
  <c r="M45" i="1"/>
  <c r="M43" i="1"/>
  <c r="M42" i="1"/>
  <c r="M41" i="1"/>
  <c r="M39" i="1"/>
  <c r="M38" i="1"/>
  <c r="M37" i="1"/>
  <c r="M35" i="1"/>
  <c r="M34" i="1"/>
  <c r="M33" i="1"/>
  <c r="M31" i="1"/>
  <c r="M30" i="1"/>
  <c r="M29" i="1"/>
  <c r="M27" i="1"/>
  <c r="M26" i="1"/>
  <c r="M25" i="1"/>
  <c r="M23" i="1"/>
  <c r="M22" i="1"/>
  <c r="M21" i="1"/>
  <c r="N96" i="1" l="1"/>
  <c r="B76" i="1"/>
  <c r="B75" i="1"/>
  <c r="B74" i="1"/>
  <c r="B72" i="1"/>
  <c r="B71" i="1"/>
  <c r="B68" i="1"/>
  <c r="B67" i="1"/>
  <c r="B66" i="1"/>
  <c r="B60" i="1"/>
  <c r="B59" i="1"/>
  <c r="B58" i="1"/>
  <c r="B56" i="1"/>
  <c r="B55" i="1"/>
  <c r="B54" i="1"/>
  <c r="B51" i="1"/>
  <c r="B49" i="1"/>
  <c r="B47" i="1"/>
  <c r="B46" i="1"/>
  <c r="B45" i="1"/>
  <c r="B43" i="1"/>
  <c r="B42" i="1"/>
  <c r="B41" i="1"/>
  <c r="B39" i="1"/>
  <c r="B38" i="1"/>
  <c r="B37" i="1"/>
  <c r="B35" i="1"/>
  <c r="B34" i="1"/>
  <c r="B33" i="1"/>
  <c r="B31" i="1"/>
  <c r="B30" i="1"/>
  <c r="B29" i="1"/>
  <c r="B27" i="1"/>
  <c r="B26" i="1"/>
  <c r="B25" i="1"/>
  <c r="O76" i="1" l="1"/>
  <c r="O75" i="1"/>
  <c r="O74" i="1"/>
  <c r="O68" i="1"/>
  <c r="O67" i="1"/>
  <c r="Q73" i="1"/>
  <c r="Q69" i="1"/>
  <c r="Q65" i="1"/>
  <c r="O51" i="1"/>
  <c r="O46" i="1"/>
  <c r="O45" i="1"/>
  <c r="O39" i="1"/>
  <c r="O38" i="1"/>
  <c r="O34" i="1"/>
  <c r="O33" i="1"/>
  <c r="O31" i="1"/>
  <c r="O30" i="1"/>
  <c r="O29" i="1"/>
  <c r="O27" i="1"/>
  <c r="O26" i="1"/>
  <c r="O25" i="1"/>
  <c r="O72" i="1" l="1"/>
  <c r="Q57" i="1"/>
  <c r="Q53" i="1"/>
  <c r="O71" i="1"/>
  <c r="O52" i="1"/>
  <c r="Q24" i="1"/>
  <c r="Q28" i="1"/>
  <c r="Q32" i="1"/>
  <c r="Q36" i="1"/>
  <c r="O37" i="1" s="1"/>
  <c r="Q40" i="1"/>
  <c r="O43" i="1" s="1"/>
  <c r="Q44" i="1"/>
  <c r="O47" i="1"/>
  <c r="Q48" i="1"/>
  <c r="Q20" i="1"/>
  <c r="O35" i="1"/>
  <c r="O66" i="1" l="1"/>
  <c r="F77" i="1"/>
  <c r="O41" i="1"/>
  <c r="O42" i="1"/>
  <c r="O59" i="1"/>
  <c r="O60" i="1"/>
  <c r="O58" i="1"/>
  <c r="O54" i="1"/>
  <c r="O23" i="1"/>
  <c r="O21" i="1"/>
  <c r="O22" i="1"/>
  <c r="O49" i="1"/>
  <c r="O70" i="1"/>
  <c r="Q19" i="1"/>
  <c r="H77" i="1"/>
  <c r="B23" i="1" l="1"/>
  <c r="B22" i="1"/>
  <c r="B21" i="1"/>
  <c r="F130" i="1" l="1"/>
  <c r="F128" i="1"/>
  <c r="F9" i="3" l="1"/>
  <c r="E10" i="3"/>
  <c r="E11" i="3" s="1"/>
  <c r="K121" i="1" l="1"/>
  <c r="F12" i="3"/>
  <c r="F13" i="3"/>
  <c r="L121" i="1" s="1"/>
  <c r="E14" i="3"/>
  <c r="F14" i="3" s="1"/>
  <c r="L123" i="1" l="1"/>
  <c r="L122" i="1"/>
  <c r="F15" i="3" l="1"/>
  <c r="L124" i="1"/>
</calcChain>
</file>

<file path=xl/sharedStrings.xml><?xml version="1.0" encoding="utf-8"?>
<sst xmlns="http://schemas.openxmlformats.org/spreadsheetml/2006/main" count="295" uniqueCount="258">
  <si>
    <t>SUBRED INTEGRADA DE SERVICIOS  DE SALUD SUR E.S.E</t>
  </si>
  <si>
    <t>DATOS DEL INFORME</t>
  </si>
  <si>
    <t>Desde:</t>
  </si>
  <si>
    <t>Hasta:</t>
  </si>
  <si>
    <t>Nombre del Contratista:</t>
  </si>
  <si>
    <t>Cédula:</t>
  </si>
  <si>
    <t>%</t>
  </si>
  <si>
    <t xml:space="preserve">DATOS DEL CONTRATO </t>
  </si>
  <si>
    <t>NO CONTRATO:</t>
  </si>
  <si>
    <t>Año Contrato:</t>
  </si>
  <si>
    <t>EJECUCIÓN DE ACTIVIDADES FRENTE A LAS OBLIGACIONES DURANTE EL PERÍODO REPORTADO</t>
  </si>
  <si>
    <t>TOTAL</t>
  </si>
  <si>
    <t>INGRESO BASE DE COTIZACION</t>
  </si>
  <si>
    <t>VALOR MINIMO DE LOS APORTES</t>
  </si>
  <si>
    <t>PENSIONADO</t>
  </si>
  <si>
    <t>SALUD</t>
  </si>
  <si>
    <t>ARL</t>
  </si>
  <si>
    <t>NOMBRE COMPLETO CONTRATISTA</t>
  </si>
  <si>
    <t>CC.  NO. CONTRATISTA</t>
  </si>
  <si>
    <t>ID MES</t>
  </si>
  <si>
    <t>MES</t>
  </si>
  <si>
    <t>ID AÑO</t>
  </si>
  <si>
    <t>INICIO</t>
  </si>
  <si>
    <t>FIN</t>
  </si>
  <si>
    <t>NIVEL RIESGO</t>
  </si>
  <si>
    <t>DIAS</t>
  </si>
  <si>
    <t>Enero</t>
  </si>
  <si>
    <t>Febrero</t>
  </si>
  <si>
    <t>Marzo</t>
  </si>
  <si>
    <t>Abril</t>
  </si>
  <si>
    <t>Mayo</t>
  </si>
  <si>
    <t>Junio</t>
  </si>
  <si>
    <t>Julio</t>
  </si>
  <si>
    <t>Agosto</t>
  </si>
  <si>
    <t>INI-FIN-CTO</t>
  </si>
  <si>
    <t>Septiembre</t>
  </si>
  <si>
    <t>MINIMO</t>
  </si>
  <si>
    <t>Octubre</t>
  </si>
  <si>
    <t>MTO MINIMO</t>
  </si>
  <si>
    <t>Noviembre</t>
  </si>
  <si>
    <t>% SALUD</t>
  </si>
  <si>
    <t>Diciembre</t>
  </si>
  <si>
    <t>% PENSION</t>
  </si>
  <si>
    <t>% ARL</t>
  </si>
  <si>
    <t>% BASE OPS</t>
  </si>
  <si>
    <t>AÑO</t>
  </si>
  <si>
    <t>VALOR SERVICIO PRESTADO MES:</t>
  </si>
  <si>
    <t>ENTIDAD</t>
  </si>
  <si>
    <t>BANCO CAJA SOCIAL - BCSC S.A.</t>
  </si>
  <si>
    <t>BANCO DAVIVIENDA S.A.</t>
  </si>
  <si>
    <t>BANCO DE BOGOTÁ</t>
  </si>
  <si>
    <t>BANCO DE OCCIDENTE</t>
  </si>
  <si>
    <t>BANCO PICHINCHA S.A.</t>
  </si>
  <si>
    <t>BANCO POPULAR</t>
  </si>
  <si>
    <t>BANCOLOMBIA S.A.</t>
  </si>
  <si>
    <t>BANCOOMEVA</t>
  </si>
  <si>
    <t>BBVA COLOMBIA</t>
  </si>
  <si>
    <t>CITIBANK COLOMBIA</t>
  </si>
  <si>
    <t>COD</t>
  </si>
  <si>
    <t>ENTIDAD BANCARIA:</t>
  </si>
  <si>
    <t>TIPOCTA</t>
  </si>
  <si>
    <t>AHORROS</t>
  </si>
  <si>
    <t>CORRIENTE</t>
  </si>
  <si>
    <t xml:space="preserve">HELM BANK S.A. </t>
  </si>
  <si>
    <t>BANCO AGRARIO DE COLOMBIA  S.A.</t>
  </si>
  <si>
    <t>AV VILLAS S.A.</t>
  </si>
  <si>
    <t>BANCO COLPATRIA</t>
  </si>
  <si>
    <t>Correo Electrónico:</t>
  </si>
  <si>
    <t>PERFIL:</t>
  </si>
  <si>
    <t>BANCO FALABELLA</t>
  </si>
  <si>
    <t>BANCO W</t>
  </si>
  <si>
    <t>BANCO PROCEDIT</t>
  </si>
  <si>
    <t>BANCO SUDAMERIS</t>
  </si>
  <si>
    <t>Teléfono(s):</t>
  </si>
  <si>
    <t>SERVICIOS</t>
  </si>
  <si>
    <t>VALOR HORA</t>
  </si>
  <si>
    <t>PORCENTAJE (%) CENTRO DE COSTOS</t>
  </si>
  <si>
    <t>CENTRO DE COSTOS</t>
  </si>
  <si>
    <t xml:space="preserve"> INFORME DE ACTIVIDADES CONTRATO DE PRESTACIÓN DE SERVICIOS</t>
  </si>
  <si>
    <t>2018-01</t>
  </si>
  <si>
    <t>2018-02</t>
  </si>
  <si>
    <t>2018-03</t>
  </si>
  <si>
    <t>2018-04</t>
  </si>
  <si>
    <t>2018-05</t>
  </si>
  <si>
    <t>2018-06</t>
  </si>
  <si>
    <t>2018-07</t>
  </si>
  <si>
    <t>2018-08</t>
  </si>
  <si>
    <t>2018-09</t>
  </si>
  <si>
    <t>2018-10</t>
  </si>
  <si>
    <t>2018-11</t>
  </si>
  <si>
    <t>2018-12</t>
  </si>
  <si>
    <t>2019-01</t>
  </si>
  <si>
    <t>2019-02</t>
  </si>
  <si>
    <t>2019-03</t>
  </si>
  <si>
    <t>2019-04</t>
  </si>
  <si>
    <t>2019-05</t>
  </si>
  <si>
    <t>2019-06</t>
  </si>
  <si>
    <t>2019-07</t>
  </si>
  <si>
    <t>2019-08</t>
  </si>
  <si>
    <t>2019-09</t>
  </si>
  <si>
    <t>2019-10</t>
  </si>
  <si>
    <t>2019-11</t>
  </si>
  <si>
    <t>2019-12</t>
  </si>
  <si>
    <t>2020-01</t>
  </si>
  <si>
    <t>2020-02</t>
  </si>
  <si>
    <t>2020-03</t>
  </si>
  <si>
    <t>2020-04</t>
  </si>
  <si>
    <t>2020-05</t>
  </si>
  <si>
    <t>2020-06</t>
  </si>
  <si>
    <t>2020-07</t>
  </si>
  <si>
    <t>2020-08</t>
  </si>
  <si>
    <t>2020-09</t>
  </si>
  <si>
    <t>2020-10</t>
  </si>
  <si>
    <t>2020-11</t>
  </si>
  <si>
    <t>2020-12</t>
  </si>
  <si>
    <t>PERÍODO AL QUE CORRESPONDE  EL PAGO</t>
  </si>
  <si>
    <t>DIA</t>
  </si>
  <si>
    <t>FECHA DE PAGO</t>
  </si>
  <si>
    <r>
      <t xml:space="preserve">VALOR APORTADO
</t>
    </r>
    <r>
      <rPr>
        <sz val="7.5"/>
        <color indexed="8"/>
        <rFont val="Calibri"/>
        <family val="2"/>
      </rPr>
      <t>(Sobre el 40% de los ingresos mensuales) no debe ser inferior a un SMLMV</t>
    </r>
  </si>
  <si>
    <t>ENTIDADES APORTANTES SEGURIDAD SOCIAL</t>
  </si>
  <si>
    <t>SALUD PUBLICA</t>
  </si>
  <si>
    <t>K27PI</t>
  </si>
  <si>
    <t>VALOR HONORARIOS CERTIFICADOS MES ANTERIOR</t>
  </si>
  <si>
    <t>VALOR HONORARIOS CERTIFICADOS MES ANTERIOR EN LETRAS</t>
  </si>
  <si>
    <t>LIQUIDACIÓN DE SERVICIOS</t>
  </si>
  <si>
    <t>INFORMACIÓN PAGO DE SEGURIDAD SOCIAL</t>
  </si>
  <si>
    <t>ÍTEM</t>
  </si>
  <si>
    <t>INFORMACIÓN MEDIO DE PAGO</t>
  </si>
  <si>
    <t>UNIDAD</t>
  </si>
  <si>
    <t>CONVENIO APH</t>
  </si>
  <si>
    <t>SIRC</t>
  </si>
  <si>
    <t>RURALIDAD</t>
  </si>
  <si>
    <t>SALUD PUBLICA PIC</t>
  </si>
  <si>
    <t>HONORARIOS</t>
  </si>
  <si>
    <t>REMUNERACION</t>
  </si>
  <si>
    <t>DIRECCION DE URGENCIAS</t>
  </si>
  <si>
    <t>DIRECCION DE HOSPITALARIOS</t>
  </si>
  <si>
    <t>UCI PEDIATRICA</t>
  </si>
  <si>
    <t>UCI NEONATAL</t>
  </si>
  <si>
    <t>UCI ADULTOS</t>
  </si>
  <si>
    <t>DIRECCION COMPLEMENTARIOS</t>
  </si>
  <si>
    <t>PARTICIPACION COMUNITARIA Y SERVICIO AL CIUDADANO (ASISTENCIAL) Y RUTA DE LA SALUD</t>
  </si>
  <si>
    <t>DIRECCION DE AMBULATORIOS</t>
  </si>
  <si>
    <t>=DESREF('CONSOLIDADO POR DIRECCION'!I$2,COINCIDIR(REMU,DIRECCIONES,0)-1,0,CONTAR.SI(DIRECCIONES,REMU),1)</t>
  </si>
  <si>
    <t>CANT HORAS ESTANDAR</t>
  </si>
  <si>
    <t>Mostrar</t>
  </si>
  <si>
    <t>=DESREF('CONSOLIDADO POR DIRECCION'!I$2;COINCIDIR(DIRCOMP;DIRECCIONES;0)-1;0;CONTAR.SI(DIRECCIONES;DIRCOMP);1)</t>
  </si>
  <si>
    <t>=DESREF('CONSOLIDADO POR DIRECCION'!I$2;COINCIDIR(RURA;DIRECCIONES;0)-1;0;CONTAR.SI(DIRECCIONES;RURA);1)</t>
  </si>
  <si>
    <t>=DESREF('CONSOLIDADO POR DIRECCION'!C$708;COINCIDIR(F57;CATORCE;0)-1;0;CONTAR.SI(CATORCE;F57);1)</t>
  </si>
  <si>
    <t>=DESREF('CONSOLIDADO POR DIRECCION'!I$2;COINCIDIR(DIRURG;DIRECCIONES;0)-1;0;CONTAR.SI(DIRECCIONES;DIRURG);1)</t>
  </si>
  <si>
    <t>=DESREF('CONSOLIDADO POR DIRECCION'!C$478;COINCIDIR(F29;CINCO;0)-1;0;CONTAR.SI(CINCO;F29);1)</t>
  </si>
  <si>
    <t>=DESREF('CONSOLIDADO POR DIRECCION'!I$2;COINCIDIR(DIRHOSP;DIRECCIONES;0)-1;0;CONTAR.SI(DIRECCIONES;DIRHOSP);1)</t>
  </si>
  <si>
    <t>=DESREF('CONSOLIDADO POR DIRECCION'!C$388;COINCIDIR(F33;CUATRO;0)-1;0;CONTAR.SI(CUATRO;F33);1)</t>
  </si>
  <si>
    <t>=DESREF('CONSOLIDADO POR DIRECCION'!I$2;COINCIDIR(UCIP;DIRECCIONES;0)-1;0;CONTAR.SI(DIRECCIONES;UCIP);1)</t>
  </si>
  <si>
    <t>=DESREF('CONSOLIDADO POR DIRECCION'!C$706;COINCIDIR(F37;TRECE;0)-1;0;CONTAR.SI(TRECE;F37);1)</t>
  </si>
  <si>
    <t>=DESREF('CONSOLIDADO POR DIRECCION'!I$2;COINCIDIR(UCIN;DIRECCIONES;0)-1;0;CONTAR.SI(DIRECCIONES;UCIN);1)</t>
  </si>
  <si>
    <t>=DESREF('CONSOLIDADO POR DIRECCION'!C$703;COINCIDIR(F41;DOCE;0)-1;0;CONTAR.SI(DOCE;F41);1)</t>
  </si>
  <si>
    <t>=DESREF('CONSOLIDADO POR DIRECCION'!I$2;COINCIDIR(UCIA;DIRECCIONES;0)-1;0;CONTAR.SI(DIRECCIONES;UCIA);1)</t>
  </si>
  <si>
    <t>=DESREF('CONSOLIDADO POR DIRECCION'!C$698;COINCIDIR(F45;ONCE;0)-1;0;CONTAR.SI(ONCE;F45);1)</t>
  </si>
  <si>
    <t>=DESREF('CONSOLIDADO POR DIRECCION'!C$4;COINCIDIR(F49;DOS;0)-1;0;CONTAR.SI(DOS;F49);1)</t>
  </si>
  <si>
    <t>=DESREF('CONSOLIDADO POR DIRECCION'!I$2;COINCIDIR(APH;DIRECCIONES;0)-1;0;CONTAR.SI(DIRECCIONES;APH);1)</t>
  </si>
  <si>
    <t>=DESREF('CONSOLIDADO POR DIRECCION'!C$2;COINCIDIR(F53;UNO;0)-1;0;CONTAR.SI(UNO;F53);1)</t>
  </si>
  <si>
    <t>=DESREF('CONSOLIDADO POR DIRECCION'!I$2;COINCIDIR(PART;DIRECCIONES;0)-1;0;CONTAR.SI(DIRECCIONES;PART);1)</t>
  </si>
  <si>
    <t>=DESREF('CONSOLIDADO POR DIRECCION'!I$2;COINCIDIR(PIC;DIRECCIONES;0)-1;0;CONTAR.SI(DIRECCIONES;PIC);1)</t>
  </si>
  <si>
    <t>=DESREF('CONSOLIDADO POR DIRECCION'!C$688;COINCIDIR(F65;NUEVE;0)-1;0;CONTAR.SI(NUEVE;F65);1)</t>
  </si>
  <si>
    <t>=DESREF('CONSOLIDADO POR DIRECCION'!I$2;COINCIDIR(HONO;DIRECCIONES;0)-1;0;CONTAR.SI(DIRECCIONES;HONO);1)</t>
  </si>
  <si>
    <t>=DESREF('CONSOLIDADO POR DIRECCION'!C$521;COINCIDIR(F69;SEIS;0)-1;0;CONTAR.SI(SEIS;F69);1)</t>
  </si>
  <si>
    <t>=DESREF('CONSOLIDADO POR DIRECCION'!I2;COINCIDIR(DIRAMB;DIRECCIONES;0)-1;0;CONTAR.SI(DIRECCIONES;DIRAMB);1)</t>
  </si>
  <si>
    <t>=DESREF('CONSOLIDADO POR DIRECCION'!C$108;COINCIDIR(F25;TRES;0)-1;0;CONTAR.SI(TRES;F25);1)</t>
  </si>
  <si>
    <t>=DESREF('CONSOLIDADO POR DIRECCION'!I$2;COINCIDIR(SIRC;DIRECCIONES;0)-1;0;CONTAR.SI(DIRECCIONES;SIRC);1)</t>
  </si>
  <si>
    <t>=DESREF('CONSOLIDADO POR DIRECCION'!C$697;COINCIDIR(F55;DIEZ;0)-1;0;CONTAR.SI(DIEZ;F55);1)</t>
  </si>
  <si>
    <t>=DESREF('CONSOLIDADO POR DIRECCION'!C$598;COINCIDIR(F61;SIETE;0)-1;0;CONTAR.SI(SIETE;F61);1)</t>
  </si>
  <si>
    <t>=DESREF('CONSOLIDADO POR DIRECCION'!I$2;COINCIDIR(REMU;DIRECCIONES;0)-1;0;CONTAR.SI(DIRECCIONES;REMU);1)</t>
  </si>
  <si>
    <t>=DESREF('CONSOLIDADO POR DIRECCION'!C$611;COINCIDIR(F73;OCHO;0)-1;0;CONTAR.SI(OCHO;F73);1)</t>
  </si>
  <si>
    <t>CDP</t>
  </si>
  <si>
    <t>VALOR ADICION</t>
  </si>
  <si>
    <t>FECHA INICIO</t>
  </si>
  <si>
    <t>FECHA TERMINACION</t>
  </si>
  <si>
    <t>MES CUENTA DE COBRO</t>
  </si>
  <si>
    <t>VALOR A PAGAR</t>
  </si>
  <si>
    <t>VALOR INICIAL DEL CONTRATO</t>
  </si>
  <si>
    <t>VALOR TOTAL DEL CONTRATO</t>
  </si>
  <si>
    <t>PAGOS REALIZADOS</t>
  </si>
  <si>
    <t>SALDO DEL CONTRATO</t>
  </si>
  <si>
    <t>EJECUCION PRESUPUESTAL DEL CONTRATO</t>
  </si>
  <si>
    <t xml:space="preserve"> Desde: </t>
  </si>
  <si>
    <t>AÑO/MES/DÍA</t>
  </si>
  <si>
    <t>FECHA INICIO CONTRATO</t>
  </si>
  <si>
    <t>Periodo a Certificar:</t>
  </si>
  <si>
    <t>OBLIGACIONES ESPECIFICAS ( Las estipuladas en la minuta )</t>
  </si>
  <si>
    <t>PRODUCTO O EVIDENCIA</t>
  </si>
  <si>
    <t>NUMERO DE PLANILLA</t>
  </si>
  <si>
    <t>FECHA TERMINACION CONTRATO INICIAL</t>
  </si>
  <si>
    <t>No. PRORROGA</t>
  </si>
  <si>
    <t>No. ADICION</t>
  </si>
  <si>
    <t>TIPO CUENTA</t>
  </si>
  <si>
    <t>NRO CUENTA</t>
  </si>
  <si>
    <t>CANT HORAS ADICIONALES</t>
  </si>
  <si>
    <t>ACTIVIDADES DESARROLLADAS EN EL PERIODO EN CUMPLIMIENTO DE CADA OBLIGACION</t>
  </si>
  <si>
    <t>NO</t>
  </si>
  <si>
    <t>DIRECCION A LA QUE PERTENECE:</t>
  </si>
  <si>
    <t>UNIDAD DE SERVICIOS :</t>
  </si>
  <si>
    <t>C.D.P. CONTRATO INICIAL :</t>
  </si>
  <si>
    <t>N. CUENTA SEGÚN MES CERTIFICADO</t>
  </si>
  <si>
    <t>CAJA DE COMPENSACION</t>
  </si>
  <si>
    <t>Cargo:</t>
  </si>
  <si>
    <t>Codigo-Grado:</t>
  </si>
  <si>
    <t>Nombre del Supervisor - Planta:</t>
  </si>
  <si>
    <t>Apoyo tecnico a la supervision - Planta:</t>
  </si>
  <si>
    <t>Perfil</t>
  </si>
  <si>
    <t>No. CTO:</t>
  </si>
  <si>
    <t>Còdigo-Grado:</t>
  </si>
  <si>
    <t>GESTION DEL RIESGO</t>
  </si>
  <si>
    <t>Nombre del Supervisor - Contratista:</t>
  </si>
  <si>
    <t>Apoyo tecnico a la supervision - Contratista:</t>
  </si>
  <si>
    <t>BANCO ITAU</t>
  </si>
  <si>
    <t>Enero*2022</t>
  </si>
  <si>
    <t>NOMBRE DEL SUPERVISOR</t>
  </si>
  <si>
    <t>NOMBRE DEL APOYO TECNICO A LA SUPERVISIÓN</t>
  </si>
  <si>
    <t>Ocultar</t>
  </si>
  <si>
    <t>CO-OPS-FT-11 V6</t>
  </si>
  <si>
    <t>WILLIAM EDUARDO GOMEZ RAMIREZ</t>
  </si>
  <si>
    <t>COORDINADOR PSPIC</t>
  </si>
  <si>
    <t>243-20</t>
  </si>
  <si>
    <t>ENFERMERO</t>
  </si>
  <si>
    <t>GESTION DEL RIESGO EN SALUD</t>
  </si>
  <si>
    <t>ESPACIO VIVIENDA</t>
  </si>
  <si>
    <t>Realizar planeacion, implementacion, monitoreo y evaluacion correspondiente a los procesos asignados de acuerdo al Plan de intervenciones Colectivas y conforme a las cualidades de los lineamientos definidos para las actividades a desarrollar en cumplimiento al objeto contractual</t>
  </si>
  <si>
    <t>Presentar informes y reportes en la periodicidad definida, con calidad, veracidad y cumplimiento de acuerdo a la meta acordada, productividad y actividades ejecutadas</t>
  </si>
  <si>
    <t>Planear, verificar y presentar procesos de preauditorias y auditorias internas y externas según requeriiento cumpliendo con caracteristicas de calidad, oportunidad y veracidad</t>
  </si>
  <si>
    <t>Garantizar la custodia y proteccion de los documentos fisicos y magneticos entregados para la ejecucion de sus actividades</t>
  </si>
  <si>
    <t>Activar los procesos de referencia y contrareferencia dando respuesta a las necesidades identificadas en la comunidad</t>
  </si>
  <si>
    <t>Informar a tiempo cualquier eventualidad que interfiera en el adecuado cumplimiento de los objetivos establecidos.</t>
  </si>
  <si>
    <t>SOPORTAR AUDITORIA CON LA FIRMA INTERVENTORA A CARGO DEL PROCESO</t>
  </si>
  <si>
    <t>REALIZAR LAS ACCIONES DE ACUERDO A LOS AJUSTES DESDE LA SDS  A LOS LINEAMIENTOS PARA LOS PERIODOS CONTRATADOS  DEL PIC</t>
  </si>
  <si>
    <t>REALIZAR LAS DEMAS ACTIVIDADES QUE SEAN ASIGNADAS POR EL SUPERVISOR DEL CONTRATO INHERENTES CON EL OBJETO DEL CONTRATO</t>
  </si>
  <si>
    <t>TOMA COPIAS</t>
  </si>
  <si>
    <t>REVISION FORMATOS SALUD-PENSIO-ARL Y ACTIVIDADES</t>
  </si>
  <si>
    <t>Alimentacion de base TH, cronograma vehiculos y cronograma actividades</t>
  </si>
  <si>
    <t>Apoyo alistamiento auditoria</t>
  </si>
  <si>
    <t>Se realiza la busqueda dando respuesta a cualquier tramite o solicitud requerida por parte del referente del espacio</t>
  </si>
  <si>
    <t>Se mantiene constante comunicación con el referente del espacio a quien se reportan las novedades.</t>
  </si>
  <si>
    <t>APOYO ALISTAMIENTO AUDITORIA</t>
  </si>
  <si>
    <t>CREACION DE OFICIOS PARA SOLICITUD COPIAS, INSUMOS Y ESPACIOS</t>
  </si>
  <si>
    <t>TOMA FOTOCOPIAS FORMATOS INSTITUCIONALES PARA DESARROLLO ACTIVIDADES DEL MES</t>
  </si>
  <si>
    <t>Correo</t>
  </si>
  <si>
    <t>Acta</t>
  </si>
  <si>
    <t>Listado asistencia</t>
  </si>
  <si>
    <t>Correo y Radicados</t>
  </si>
  <si>
    <t>Copias entregadas</t>
  </si>
  <si>
    <t>VICTOR GOMEZ-ANDRES MOJICA</t>
  </si>
  <si>
    <t>JOSE MIGUEL GARZON SANTOS</t>
  </si>
  <si>
    <t>JGARZON130@GMAIL.COM</t>
  </si>
  <si>
    <t>MARZO</t>
  </si>
  <si>
    <t>PORVENIR</t>
  </si>
  <si>
    <t>SURA</t>
  </si>
  <si>
    <t>PROF. ESPECIALIZADO II</t>
  </si>
  <si>
    <t>ABRIL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</si>
</sst>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quot;$&quot;* #,##0_-;\-&quot;$&quot;* #,##0_-;_-&quot;$&quot;* &quot;-&quot;_-;_-@_-"/>
    <numFmt numFmtId="165" formatCode="_ &quot;$&quot;\ * #,##0_ ;_ &quot;$&quot;\ * \-#,##0_ ;_ &quot;$&quot;\ * &quot;-&quot;_ ;_ @_ "/>
    <numFmt numFmtId="166" formatCode="yyyy\-mm\-dd;@"/>
    <numFmt numFmtId="167" formatCode="0.00000"/>
    <numFmt numFmtId="168" formatCode="00"/>
    <numFmt numFmtId="169" formatCode="000000"/>
    <numFmt numFmtId="170" formatCode="#,##0_ ;[Red]\-#,##0\ "/>
    <numFmt numFmtId="171" formatCode="[$-C0A]dd\-mmm\-yy;@"/>
    <numFmt numFmtId="172" formatCode="yyyy\-mm\-dd"/>
    <numFmt numFmtId="173" formatCode="[$-C0A]mmmm\-yy;@"/>
  </numFmts>
  <fonts count="37" x14ac:knownFonts="1">
    <font>
      <sz val="11"/>
      <color theme="1"/>
      <name val="Calibri"/>
      <family val="2"/>
      <scheme val="minor"/>
    </font>
    <font>
      <sz val="11"/>
      <color indexed="8"/>
      <name val="Calibri"/>
      <family val="2"/>
    </font>
    <font>
      <sz val="10"/>
      <color indexed="8"/>
      <name val="Calibri"/>
      <family val="2"/>
    </font>
    <font>
      <sz val="8"/>
      <color indexed="8"/>
      <name val="Calibri"/>
      <family val="2"/>
    </font>
    <font>
      <sz val="8"/>
      <name val="Calibri"/>
      <family val="2"/>
    </font>
    <font>
      <b/>
      <sz val="8"/>
      <color indexed="8"/>
      <name val="Calibri"/>
      <family val="2"/>
    </font>
    <font>
      <b/>
      <sz val="8"/>
      <color indexed="8"/>
      <name val="Arial"/>
      <family val="2"/>
    </font>
    <font>
      <b/>
      <sz val="11"/>
      <color theme="1"/>
      <name val="Calibri"/>
      <family val="2"/>
      <scheme val="minor"/>
    </font>
    <font>
      <sz val="8"/>
      <color theme="1"/>
      <name val="Calibri"/>
      <family val="2"/>
      <scheme val="minor"/>
    </font>
    <font>
      <b/>
      <sz val="8"/>
      <color theme="1"/>
      <name val="Calibri"/>
      <family val="2"/>
      <scheme val="minor"/>
    </font>
    <font>
      <sz val="8"/>
      <color theme="1"/>
      <name val="Arial"/>
      <family val="2"/>
    </font>
    <font>
      <sz val="10"/>
      <color theme="1"/>
      <name val="Calibri"/>
      <family val="2"/>
      <scheme val="minor"/>
    </font>
    <font>
      <b/>
      <sz val="9"/>
      <color theme="1"/>
      <name val="Calibri"/>
      <family val="2"/>
      <scheme val="minor"/>
    </font>
    <font>
      <sz val="9"/>
      <color theme="1"/>
      <name val="Calibri"/>
      <family val="2"/>
      <scheme val="minor"/>
    </font>
    <font>
      <sz val="9"/>
      <color theme="1"/>
      <name val="Calibri"/>
      <family val="2"/>
      <scheme val="minor"/>
    </font>
    <font>
      <b/>
      <sz val="9"/>
      <color indexed="8"/>
      <name val="Calibri"/>
      <family val="2"/>
    </font>
    <font>
      <u/>
      <sz val="11"/>
      <color theme="10"/>
      <name val="Calibri"/>
      <family val="2"/>
      <scheme val="minor"/>
    </font>
    <font>
      <b/>
      <sz val="10"/>
      <color indexed="8"/>
      <name val="Calibri"/>
      <family val="2"/>
    </font>
    <font>
      <b/>
      <sz val="11"/>
      <color indexed="8"/>
      <name val="Calibri"/>
      <family val="2"/>
    </font>
    <font>
      <b/>
      <sz val="13"/>
      <color indexed="8"/>
      <name val="Calibri"/>
      <family val="2"/>
    </font>
    <font>
      <sz val="12"/>
      <color theme="1"/>
      <name val="Calibri"/>
      <family val="2"/>
      <scheme val="minor"/>
    </font>
    <font>
      <b/>
      <sz val="10"/>
      <color theme="1"/>
      <name val="Calibri"/>
      <family val="2"/>
      <scheme val="minor"/>
    </font>
    <font>
      <b/>
      <sz val="7.5"/>
      <color indexed="8"/>
      <name val="Calibri"/>
      <family val="2"/>
    </font>
    <font>
      <sz val="7.5"/>
      <color indexed="8"/>
      <name val="Calibri"/>
      <family val="2"/>
    </font>
    <font>
      <sz val="7.5"/>
      <color theme="1"/>
      <name val="Calibri"/>
      <family val="2"/>
      <scheme val="minor"/>
    </font>
    <font>
      <b/>
      <sz val="7"/>
      <color theme="1"/>
      <name val="Calibri"/>
      <family val="2"/>
      <scheme val="minor"/>
    </font>
    <font>
      <b/>
      <u/>
      <sz val="8"/>
      <color rgb="FF002060"/>
      <name val="Calibri"/>
      <family val="2"/>
      <scheme val="minor"/>
    </font>
    <font>
      <sz val="9"/>
      <color indexed="8"/>
      <name val="Calibri"/>
      <family val="2"/>
    </font>
    <font>
      <b/>
      <sz val="9.5"/>
      <color indexed="8"/>
      <name val="Calibri"/>
      <family val="2"/>
    </font>
    <font>
      <b/>
      <sz val="10"/>
      <color indexed="8"/>
      <name val="Times New Roman"/>
      <family val="1"/>
    </font>
    <font>
      <sz val="8.5"/>
      <name val="Times New Roman"/>
      <family val="1"/>
    </font>
    <font>
      <u/>
      <sz val="8.5"/>
      <color theme="10"/>
      <name val="Times New Roman"/>
      <family val="1"/>
    </font>
    <font>
      <sz val="10"/>
      <color indexed="8"/>
      <name val="Times New Roman"/>
      <family val="1"/>
    </font>
    <font>
      <sz val="6"/>
      <color indexed="8"/>
      <name val="Times New Roman"/>
      <family val="1"/>
    </font>
    <font>
      <u/>
      <sz val="10"/>
      <color indexed="8"/>
      <name val="Calibri"/>
      <family val="2"/>
    </font>
    <font>
      <b/>
      <sz val="12"/>
      <color indexed="8"/>
      <name val="Calibri"/>
      <family val="2"/>
    </font>
    <font>
      <sz val="10"/>
      <name val="Calibri"/>
      <family val="2"/>
      <scheme val="minor"/>
    </font>
  </fonts>
  <fills count="10">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rgb="FFCCFFFF"/>
        <bgColor indexed="64"/>
      </patternFill>
    </fill>
    <fill>
      <patternFill patternType="solid">
        <fgColor theme="0"/>
        <bgColor indexed="64"/>
      </patternFill>
    </fill>
    <fill>
      <patternFill patternType="lightUp"/>
    </fill>
    <fill>
      <patternFill patternType="lightUp">
        <bgColor auto="1"/>
      </patternFill>
    </fill>
    <fill>
      <patternFill patternType="solid">
        <fgColor theme="8" tint="0.59996337778862885"/>
        <bgColor indexed="64"/>
      </patternFill>
    </fill>
    <fill>
      <patternFill patternType="solid">
        <fgColor rgb="FFFFFFFF"/>
        <bgColor indexed="64"/>
      </patternFill>
    </fill>
  </fills>
  <borders count="67">
    <border>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s>
  <cellStyleXfs count="2">
    <xf numFmtId="0" fontId="0" fillId="0" borderId="0"/>
    <xf numFmtId="0" fontId="16" fillId="0" borderId="0" applyNumberFormat="0" applyFill="0" applyBorder="0" applyAlignment="0" applyProtection="0"/>
  </cellStyleXfs>
  <cellXfs count="470">
    <xf numFmtId="0" fontId="0" fillId="0" borderId="0" xfId="0"/>
    <xf numFmtId="0" fontId="5" fillId="0" borderId="1" xfId="0" applyFont="1" applyBorder="1" applyAlignment="1" applyProtection="1">
      <alignment horizontal="center" vertical="center"/>
      <protection hidden="1"/>
    </xf>
    <xf numFmtId="0" fontId="5" fillId="0" borderId="5" xfId="0" applyFont="1" applyBorder="1" applyAlignment="1" applyProtection="1">
      <alignment horizontal="center" vertical="center"/>
      <protection hidden="1"/>
    </xf>
    <xf numFmtId="0" fontId="3" fillId="0" borderId="0" xfId="0" applyFont="1" applyBorder="1" applyAlignment="1" applyProtection="1">
      <alignment vertical="center"/>
      <protection hidden="1"/>
    </xf>
    <xf numFmtId="0" fontId="3" fillId="0" borderId="4" xfId="0" applyFont="1" applyBorder="1" applyAlignment="1" applyProtection="1">
      <alignment vertical="center"/>
      <protection hidden="1"/>
    </xf>
    <xf numFmtId="0" fontId="3" fillId="0" borderId="3" xfId="0" applyFont="1" applyBorder="1" applyAlignment="1" applyProtection="1">
      <alignment horizontal="center" vertical="center"/>
      <protection hidden="1"/>
    </xf>
    <xf numFmtId="0" fontId="3" fillId="0" borderId="0" xfId="0" applyFont="1" applyBorder="1" applyAlignment="1" applyProtection="1">
      <alignment horizontal="center" vertical="center"/>
      <protection hidden="1"/>
    </xf>
    <xf numFmtId="0" fontId="3" fillId="0" borderId="18" xfId="0" applyFont="1" applyBorder="1" applyAlignment="1" applyProtection="1">
      <alignment horizontal="center" vertical="center"/>
      <protection hidden="1"/>
    </xf>
    <xf numFmtId="0" fontId="3" fillId="0" borderId="18" xfId="0" applyFont="1" applyBorder="1" applyAlignment="1" applyProtection="1">
      <alignment vertical="center"/>
      <protection hidden="1"/>
    </xf>
    <xf numFmtId="0" fontId="3" fillId="0" borderId="4" xfId="0" applyFont="1" applyBorder="1" applyAlignment="1" applyProtection="1">
      <alignment horizontal="center" vertical="center"/>
      <protection hidden="1"/>
    </xf>
    <xf numFmtId="0" fontId="5" fillId="0" borderId="3" xfId="0" applyFont="1" applyBorder="1" applyAlignment="1" applyProtection="1">
      <alignment vertical="center"/>
      <protection hidden="1"/>
    </xf>
    <xf numFmtId="0" fontId="5" fillId="0" borderId="0" xfId="0" applyFont="1" applyBorder="1" applyAlignment="1" applyProtection="1">
      <alignment vertical="center"/>
      <protection hidden="1"/>
    </xf>
    <xf numFmtId="0" fontId="8" fillId="0" borderId="4" xfId="0" applyFont="1" applyBorder="1" applyAlignment="1" applyProtection="1">
      <alignment vertical="center"/>
      <protection hidden="1"/>
    </xf>
    <xf numFmtId="0" fontId="5" fillId="0" borderId="3" xfId="0" applyFont="1" applyBorder="1" applyAlignment="1" applyProtection="1">
      <alignment horizontal="center" vertical="center"/>
      <protection hidden="1"/>
    </xf>
    <xf numFmtId="0" fontId="2" fillId="0" borderId="0" xfId="0" applyFont="1" applyAlignment="1" applyProtection="1">
      <alignment vertical="center"/>
      <protection hidden="1"/>
    </xf>
    <xf numFmtId="0" fontId="9" fillId="0" borderId="2" xfId="0" applyFont="1" applyBorder="1" applyAlignment="1" applyProtection="1">
      <alignment horizontal="center" vertical="center" wrapText="1"/>
      <protection hidden="1"/>
    </xf>
    <xf numFmtId="0" fontId="12" fillId="0" borderId="0" xfId="0" applyFont="1" applyAlignment="1">
      <alignment horizontal="center" vertical="center" wrapText="1"/>
    </xf>
    <xf numFmtId="0" fontId="13" fillId="0" borderId="0" xfId="0" applyFont="1" applyAlignment="1">
      <alignment vertical="center"/>
    </xf>
    <xf numFmtId="0" fontId="13" fillId="0" borderId="0" xfId="0" applyFont="1" applyAlignment="1">
      <alignment horizontal="center" vertical="center"/>
    </xf>
    <xf numFmtId="14" fontId="13" fillId="0" borderId="0" xfId="0" applyNumberFormat="1" applyFont="1" applyAlignment="1">
      <alignment horizontal="center" vertical="center"/>
    </xf>
    <xf numFmtId="167" fontId="13" fillId="0" borderId="0" xfId="0" applyNumberFormat="1" applyFont="1" applyAlignment="1">
      <alignment vertical="center"/>
    </xf>
    <xf numFmtId="3" fontId="13" fillId="0" borderId="0" xfId="0" applyNumberFormat="1" applyFont="1" applyAlignment="1">
      <alignment horizontal="center" vertical="center"/>
    </xf>
    <xf numFmtId="166" fontId="13" fillId="0" borderId="0" xfId="0" applyNumberFormat="1" applyFont="1" applyAlignment="1">
      <alignment vertical="center"/>
    </xf>
    <xf numFmtId="3" fontId="13" fillId="0" borderId="0" xfId="0" applyNumberFormat="1" applyFont="1" applyAlignment="1">
      <alignment vertical="center"/>
    </xf>
    <xf numFmtId="4" fontId="13" fillId="0" borderId="0" xfId="0" applyNumberFormat="1" applyFont="1" applyAlignment="1">
      <alignment vertical="center"/>
    </xf>
    <xf numFmtId="0" fontId="3" fillId="2" borderId="8" xfId="0" applyFont="1" applyFill="1" applyBorder="1" applyAlignment="1" applyProtection="1">
      <alignment horizontal="right" vertical="center" wrapText="1"/>
      <protection hidden="1"/>
    </xf>
    <xf numFmtId="0" fontId="14" fillId="0" borderId="0" xfId="0" applyFont="1" applyAlignment="1">
      <alignment vertical="center"/>
    </xf>
    <xf numFmtId="0" fontId="14" fillId="0" borderId="0" xfId="0" applyFont="1" applyAlignment="1">
      <alignment horizontal="center" vertical="center"/>
    </xf>
    <xf numFmtId="0" fontId="3" fillId="0" borderId="3" xfId="0" applyFont="1" applyBorder="1" applyAlignment="1" applyProtection="1">
      <alignment vertical="center"/>
      <protection hidden="1"/>
    </xf>
    <xf numFmtId="0" fontId="2" fillId="0" borderId="0" xfId="0" applyFont="1" applyBorder="1" applyAlignment="1" applyProtection="1">
      <alignment vertical="center"/>
      <protection hidden="1"/>
    </xf>
    <xf numFmtId="0" fontId="15" fillId="0" borderId="6" xfId="0" applyFont="1" applyBorder="1" applyAlignment="1" applyProtection="1">
      <alignment vertical="center"/>
      <protection hidden="1"/>
    </xf>
    <xf numFmtId="0" fontId="9" fillId="0" borderId="2"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locked="0" hidden="1"/>
    </xf>
    <xf numFmtId="0" fontId="5" fillId="4" borderId="14" xfId="0" applyFont="1" applyFill="1" applyBorder="1" applyAlignment="1" applyProtection="1">
      <alignment horizontal="center" vertical="center" wrapText="1"/>
      <protection hidden="1"/>
    </xf>
    <xf numFmtId="0" fontId="5" fillId="0" borderId="2" xfId="0" applyFont="1" applyFill="1" applyBorder="1" applyAlignment="1" applyProtection="1">
      <alignment horizontal="center" vertical="center" wrapText="1"/>
      <protection hidden="1"/>
    </xf>
    <xf numFmtId="168" fontId="1" fillId="2" borderId="48" xfId="0" applyNumberFormat="1" applyFont="1" applyFill="1" applyBorder="1" applyAlignment="1" applyProtection="1">
      <alignment horizontal="center" vertical="center"/>
      <protection locked="0" hidden="1"/>
    </xf>
    <xf numFmtId="0" fontId="21" fillId="0" borderId="47" xfId="0" applyFont="1" applyBorder="1" applyAlignment="1" applyProtection="1">
      <alignment horizontal="center" vertical="center" wrapText="1"/>
      <protection locked="0" hidden="1"/>
    </xf>
    <xf numFmtId="0" fontId="25" fillId="0" borderId="13" xfId="0" applyFont="1" applyBorder="1" applyAlignment="1" applyProtection="1">
      <alignment vertical="center"/>
      <protection hidden="1"/>
    </xf>
    <xf numFmtId="0" fontId="18" fillId="4" borderId="6" xfId="0" applyFont="1" applyFill="1" applyBorder="1" applyAlignment="1" applyProtection="1">
      <alignment horizontal="center" vertical="center" wrapText="1"/>
      <protection hidden="1"/>
    </xf>
    <xf numFmtId="0" fontId="17" fillId="0" borderId="6" xfId="0" applyFont="1" applyFill="1" applyBorder="1" applyAlignment="1" applyProtection="1">
      <alignment vertical="center"/>
      <protection hidden="1"/>
    </xf>
    <xf numFmtId="0" fontId="25" fillId="0" borderId="27" xfId="0" applyFont="1" applyBorder="1" applyAlignment="1" applyProtection="1">
      <alignment vertical="center"/>
      <protection hidden="1"/>
    </xf>
    <xf numFmtId="0" fontId="2" fillId="0" borderId="0" xfId="0" quotePrefix="1" applyFont="1" applyAlignment="1" applyProtection="1">
      <alignment vertical="center"/>
      <protection hidden="1"/>
    </xf>
    <xf numFmtId="3" fontId="3" fillId="0" borderId="52"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vertical="center"/>
      <protection locked="0" hidden="1"/>
    </xf>
    <xf numFmtId="3" fontId="3" fillId="0" borderId="54"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horizontal="center" vertical="center" wrapText="1"/>
      <protection locked="0" hidden="1"/>
    </xf>
    <xf numFmtId="3" fontId="3" fillId="0" borderId="54" xfId="0" applyNumberFormat="1" applyFont="1" applyFill="1" applyBorder="1" applyAlignment="1" applyProtection="1">
      <alignment horizontal="center" vertical="center" wrapText="1"/>
      <protection locked="0" hidden="1"/>
    </xf>
    <xf numFmtId="3" fontId="5" fillId="0" borderId="5" xfId="0" applyNumberFormat="1" applyFont="1" applyFill="1" applyBorder="1" applyAlignment="1" applyProtection="1">
      <alignment horizontal="center" vertical="center" wrapText="1"/>
      <protection locked="0" hidden="1"/>
    </xf>
    <xf numFmtId="3" fontId="5" fillId="0" borderId="54" xfId="0" applyNumberFormat="1" applyFont="1" applyFill="1" applyBorder="1" applyAlignment="1" applyProtection="1">
      <alignment horizontal="center" vertical="center" wrapText="1"/>
      <protection locked="0" hidden="1"/>
    </xf>
    <xf numFmtId="0" fontId="17" fillId="0" borderId="26" xfId="0" applyFont="1" applyFill="1" applyBorder="1" applyAlignment="1" applyProtection="1">
      <alignment vertical="center"/>
      <protection hidden="1"/>
    </xf>
    <xf numFmtId="3" fontId="3" fillId="0" borderId="30" xfId="0" applyNumberFormat="1" applyFont="1" applyFill="1" applyBorder="1" applyAlignment="1" applyProtection="1">
      <alignment horizontal="center" vertical="center" wrapText="1"/>
      <protection locked="0" hidden="1"/>
    </xf>
    <xf numFmtId="3" fontId="3" fillId="0" borderId="24" xfId="0" applyNumberFormat="1" applyFont="1" applyFill="1" applyBorder="1" applyAlignment="1" applyProtection="1">
      <alignment horizontal="center" vertical="center" wrapText="1"/>
      <protection locked="0" hidden="1"/>
    </xf>
    <xf numFmtId="3" fontId="3" fillId="0" borderId="56" xfId="0" applyNumberFormat="1" applyFont="1" applyFill="1" applyBorder="1" applyAlignment="1" applyProtection="1">
      <alignment horizontal="center" vertical="center" wrapText="1"/>
      <protection locked="0" hidden="1"/>
    </xf>
    <xf numFmtId="3" fontId="3" fillId="0" borderId="42" xfId="0" applyNumberFormat="1" applyFont="1" applyFill="1" applyBorder="1" applyAlignment="1" applyProtection="1">
      <alignment vertical="center"/>
      <protection locked="0" hidden="1"/>
    </xf>
    <xf numFmtId="3" fontId="3" fillId="0" borderId="42" xfId="0" applyNumberFormat="1" applyFont="1" applyFill="1" applyBorder="1" applyAlignment="1" applyProtection="1">
      <alignment horizontal="center" vertical="center" wrapText="1"/>
      <protection locked="0" hidden="1"/>
    </xf>
    <xf numFmtId="10" fontId="1" fillId="0" borderId="9" xfId="0" applyNumberFormat="1" applyFont="1" applyFill="1" applyBorder="1" applyAlignment="1" applyProtection="1">
      <alignment horizontal="center" vertical="center" wrapText="1"/>
      <protection hidden="1"/>
    </xf>
    <xf numFmtId="3" fontId="26" fillId="0" borderId="28" xfId="1" quotePrefix="1" applyNumberFormat="1" applyFont="1" applyBorder="1" applyAlignment="1" applyProtection="1">
      <alignment horizontal="center" vertical="center" wrapText="1"/>
      <protection locked="0" hidden="1"/>
    </xf>
    <xf numFmtId="3" fontId="26" fillId="0" borderId="14" xfId="1" quotePrefix="1" applyNumberFormat="1" applyFont="1" applyBorder="1" applyAlignment="1" applyProtection="1">
      <alignment horizontal="center" vertical="center" wrapText="1"/>
      <protection locked="0" hidden="1"/>
    </xf>
    <xf numFmtId="10" fontId="1" fillId="0" borderId="61" xfId="0" applyNumberFormat="1" applyFont="1" applyFill="1" applyBorder="1" applyAlignment="1" applyProtection="1">
      <alignment horizontal="center" vertical="center" wrapText="1"/>
      <protection hidden="1"/>
    </xf>
    <xf numFmtId="164" fontId="17" fillId="0" borderId="42" xfId="0" applyNumberFormat="1" applyFont="1" applyBorder="1" applyAlignment="1" applyProtection="1">
      <alignment horizontal="center" vertical="center" wrapText="1"/>
      <protection hidden="1"/>
    </xf>
    <xf numFmtId="0" fontId="1" fillId="0" borderId="0" xfId="0" applyFont="1" applyBorder="1" applyAlignment="1" applyProtection="1">
      <alignment horizontal="justify" vertical="center" wrapText="1"/>
      <protection hidden="1"/>
    </xf>
    <xf numFmtId="0" fontId="17" fillId="0" borderId="0" xfId="0" applyFont="1" applyBorder="1" applyAlignment="1" applyProtection="1">
      <alignment vertical="center" wrapText="1"/>
      <protection hidden="1"/>
    </xf>
    <xf numFmtId="0" fontId="1" fillId="0" borderId="0" xfId="0" applyFont="1" applyBorder="1" applyAlignment="1" applyProtection="1">
      <alignment horizontal="center" vertical="center" wrapText="1"/>
      <protection hidden="1"/>
    </xf>
    <xf numFmtId="0" fontId="17" fillId="0" borderId="42" xfId="0" applyFont="1" applyBorder="1" applyAlignment="1" applyProtection="1">
      <alignment horizontal="center" vertical="center" wrapText="1"/>
      <protection hidden="1"/>
    </xf>
    <xf numFmtId="0" fontId="17" fillId="0" borderId="27" xfId="0" applyFont="1" applyFill="1" applyBorder="1" applyAlignment="1" applyProtection="1">
      <alignment vertical="center"/>
      <protection hidden="1"/>
    </xf>
    <xf numFmtId="0" fontId="17" fillId="0" borderId="13" xfId="0" applyFont="1" applyFill="1" applyBorder="1" applyAlignment="1" applyProtection="1">
      <alignment vertical="center"/>
      <protection hidden="1"/>
    </xf>
    <xf numFmtId="0" fontId="15" fillId="0" borderId="13" xfId="0" applyFont="1" applyFill="1" applyBorder="1" applyAlignment="1" applyProtection="1">
      <alignment vertical="center"/>
      <protection hidden="1"/>
    </xf>
    <xf numFmtId="0" fontId="18" fillId="4" borderId="13" xfId="0" applyFont="1" applyFill="1" applyBorder="1" applyAlignment="1" applyProtection="1">
      <alignment horizontal="center" vertical="center" wrapText="1"/>
      <protection hidden="1"/>
    </xf>
    <xf numFmtId="0" fontId="15" fillId="0" borderId="13" xfId="0" applyFont="1" applyBorder="1" applyAlignment="1" applyProtection="1">
      <alignment vertical="center"/>
      <protection hidden="1"/>
    </xf>
    <xf numFmtId="0" fontId="17" fillId="2" borderId="0" xfId="0" applyFont="1" applyFill="1" applyBorder="1" applyAlignment="1" applyProtection="1">
      <alignment vertical="center" wrapText="1"/>
      <protection hidden="1"/>
    </xf>
    <xf numFmtId="0" fontId="2" fillId="5" borderId="0" xfId="0" applyFont="1" applyFill="1" applyAlignment="1" applyProtection="1">
      <alignment vertical="center"/>
      <protection hidden="1"/>
    </xf>
    <xf numFmtId="0" fontId="1" fillId="2" borderId="2" xfId="0" applyNumberFormat="1" applyFont="1" applyFill="1" applyBorder="1" applyAlignment="1" applyProtection="1">
      <alignment vertical="center"/>
      <protection locked="0" hidden="1"/>
    </xf>
    <xf numFmtId="0" fontId="3" fillId="2" borderId="26" xfId="0" applyFont="1" applyFill="1" applyBorder="1" applyAlignment="1" applyProtection="1">
      <alignment horizontal="right" vertical="center" wrapText="1"/>
      <protection hidden="1"/>
    </xf>
    <xf numFmtId="0" fontId="34" fillId="0" borderId="0" xfId="0" applyFont="1" applyAlignment="1" applyProtection="1">
      <alignment vertical="center"/>
      <protection hidden="1"/>
    </xf>
    <xf numFmtId="0" fontId="17" fillId="2" borderId="0"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5" fillId="0" borderId="0" xfId="0" applyFont="1" applyBorder="1" applyAlignment="1" applyProtection="1">
      <alignment horizontal="center" vertical="center"/>
      <protection hidden="1"/>
    </xf>
    <xf numFmtId="0" fontId="5" fillId="2" borderId="2" xfId="0" applyFont="1" applyFill="1" applyBorder="1" applyAlignment="1" applyProtection="1">
      <alignment horizontal="center" vertical="center" wrapText="1"/>
      <protection hidden="1"/>
    </xf>
    <xf numFmtId="0" fontId="5" fillId="4" borderId="2" xfId="0" applyFont="1" applyFill="1" applyBorder="1" applyAlignment="1" applyProtection="1">
      <alignment horizontal="center" vertical="center" wrapText="1"/>
      <protection hidden="1"/>
    </xf>
    <xf numFmtId="0" fontId="15" fillId="0" borderId="30" xfId="0" applyFont="1" applyBorder="1" applyAlignment="1" applyProtection="1">
      <alignment horizontal="center" vertical="center"/>
      <protection locked="0" hidden="1"/>
    </xf>
    <xf numFmtId="164" fontId="21" fillId="0" borderId="41" xfId="0" applyNumberFormat="1" applyFont="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3" fontId="3" fillId="0" borderId="1" xfId="0" applyNumberFormat="1" applyFont="1" applyFill="1" applyBorder="1" applyAlignment="1" applyProtection="1">
      <alignment vertical="center"/>
      <protection locked="0" hidden="1"/>
    </xf>
    <xf numFmtId="3" fontId="3" fillId="0" borderId="1" xfId="0" applyNumberFormat="1" applyFont="1" applyFill="1" applyBorder="1" applyAlignment="1" applyProtection="1">
      <alignment horizontal="center" vertical="center" wrapText="1"/>
      <protection locked="0" hidden="1"/>
    </xf>
    <xf numFmtId="10" fontId="1" fillId="0" borderId="63" xfId="0" applyNumberFormat="1" applyFont="1" applyFill="1" applyBorder="1" applyAlignment="1" applyProtection="1">
      <alignment horizontal="center" vertical="center" wrapText="1"/>
      <protection hidden="1"/>
    </xf>
    <xf numFmtId="10" fontId="1" fillId="0" borderId="41" xfId="0" applyNumberFormat="1" applyFont="1" applyFill="1" applyBorder="1" applyAlignment="1" applyProtection="1">
      <alignment horizontal="center" vertical="center" wrapText="1"/>
      <protection hidden="1"/>
    </xf>
    <xf numFmtId="0" fontId="7" fillId="0" borderId="14" xfId="0" applyFont="1" applyBorder="1" applyAlignment="1" applyProtection="1">
      <alignment horizontal="right" vertical="center"/>
      <protection hidden="1"/>
    </xf>
    <xf numFmtId="0" fontId="29" fillId="0" borderId="58" xfId="0" applyFont="1" applyBorder="1" applyAlignment="1" applyProtection="1">
      <alignment vertical="center"/>
      <protection hidden="1"/>
    </xf>
    <xf numFmtId="0" fontId="29" fillId="0" borderId="0" xfId="0" applyFont="1" applyBorder="1" applyAlignment="1" applyProtection="1">
      <alignment vertical="center"/>
      <protection hidden="1"/>
    </xf>
    <xf numFmtId="0" fontId="30" fillId="0" borderId="0" xfId="1" applyFont="1" applyBorder="1" applyAlignment="1" applyProtection="1">
      <alignment vertical="center"/>
      <protection hidden="1"/>
    </xf>
    <xf numFmtId="0" fontId="31" fillId="0" borderId="0" xfId="1" applyFont="1" applyBorder="1" applyAlignment="1" applyProtection="1">
      <alignment vertical="center"/>
      <protection hidden="1"/>
    </xf>
    <xf numFmtId="0" fontId="33" fillId="0" borderId="21" xfId="0" applyFont="1" applyBorder="1" applyAlignment="1" applyProtection="1">
      <alignment horizontal="center" vertical="center" wrapText="1"/>
      <protection hidden="1"/>
    </xf>
    <xf numFmtId="0" fontId="32" fillId="0" borderId="0" xfId="0" applyFont="1" applyAlignment="1" applyProtection="1">
      <alignment horizontal="center" vertical="center"/>
      <protection hidden="1"/>
    </xf>
    <xf numFmtId="172" fontId="27" fillId="2" borderId="19" xfId="0" applyNumberFormat="1" applyFont="1" applyFill="1" applyBorder="1" applyAlignment="1" applyProtection="1">
      <alignment horizontal="center" vertical="center" wrapText="1"/>
      <protection locked="0" hidden="1"/>
    </xf>
    <xf numFmtId="172" fontId="27" fillId="2" borderId="57" xfId="0" applyNumberFormat="1" applyFont="1" applyFill="1" applyBorder="1" applyAlignment="1" applyProtection="1">
      <alignment horizontal="center" vertical="center" wrapText="1"/>
      <protection locked="0" hidden="1"/>
    </xf>
    <xf numFmtId="172" fontId="27" fillId="0" borderId="5" xfId="0" applyNumberFormat="1" applyFont="1" applyBorder="1" applyAlignment="1" applyProtection="1">
      <alignment horizontal="center" vertical="center" wrapText="1"/>
      <protection locked="0" hidden="1"/>
    </xf>
    <xf numFmtId="0" fontId="27" fillId="0" borderId="5" xfId="0" applyFont="1" applyBorder="1" applyAlignment="1" applyProtection="1">
      <alignment horizontal="center" vertical="center" wrapText="1"/>
      <protection locked="0" hidden="1"/>
    </xf>
    <xf numFmtId="172" fontId="27" fillId="0" borderId="51" xfId="0" applyNumberFormat="1" applyFont="1" applyBorder="1" applyAlignment="1" applyProtection="1">
      <alignment horizontal="center" vertical="center" wrapText="1"/>
      <protection locked="0" hidden="1"/>
    </xf>
    <xf numFmtId="0" fontId="27" fillId="0" borderId="51" xfId="0" applyFont="1" applyBorder="1" applyAlignment="1" applyProtection="1">
      <alignment horizontal="center" vertical="center" wrapText="1"/>
      <protection locked="0" hidden="1"/>
    </xf>
    <xf numFmtId="164" fontId="27" fillId="0" borderId="5" xfId="0" applyNumberFormat="1" applyFont="1" applyBorder="1" applyAlignment="1" applyProtection="1">
      <alignment horizontal="left" vertical="center" wrapText="1" indent="1"/>
      <protection locked="0" hidden="1"/>
    </xf>
    <xf numFmtId="164" fontId="27" fillId="0" borderId="51" xfId="0" applyNumberFormat="1" applyFont="1" applyBorder="1" applyAlignment="1" applyProtection="1">
      <alignment horizontal="left" vertical="center" wrapText="1" indent="1"/>
      <protection locked="0" hidden="1"/>
    </xf>
    <xf numFmtId="165" fontId="0" fillId="0" borderId="5" xfId="0" applyNumberFormat="1" applyFont="1" applyFill="1" applyBorder="1" applyAlignment="1" applyProtection="1">
      <alignment horizontal="center" vertical="center" wrapText="1"/>
      <protection locked="0" hidden="1"/>
    </xf>
    <xf numFmtId="0" fontId="5" fillId="4" borderId="2" xfId="0" applyFont="1" applyFill="1" applyBorder="1" applyAlignment="1" applyProtection="1">
      <alignment horizontal="center" vertical="center" wrapText="1"/>
      <protection hidden="1"/>
    </xf>
    <xf numFmtId="165" fontId="0" fillId="0" borderId="54" xfId="0" applyNumberFormat="1" applyFont="1" applyFill="1" applyBorder="1" applyAlignment="1" applyProtection="1">
      <alignment horizontal="center" vertical="center" wrapText="1"/>
      <protection locked="0" hidden="1"/>
    </xf>
    <xf numFmtId="165" fontId="0" fillId="0" borderId="42" xfId="0" applyNumberFormat="1" applyFont="1" applyFill="1" applyBorder="1" applyAlignment="1" applyProtection="1">
      <alignment horizontal="center" vertical="center" wrapText="1"/>
      <protection locked="0" hidden="1"/>
    </xf>
    <xf numFmtId="170" fontId="1" fillId="0" borderId="5"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center" vertical="center" wrapText="1"/>
      <protection locked="0" hidden="1"/>
    </xf>
    <xf numFmtId="0" fontId="1" fillId="0" borderId="54" xfId="0" applyNumberFormat="1" applyFont="1" applyFill="1" applyBorder="1" applyAlignment="1" applyProtection="1">
      <alignment horizontal="center" vertical="center" wrapText="1"/>
      <protection locked="0" hidden="1"/>
    </xf>
    <xf numFmtId="0" fontId="1" fillId="0" borderId="52" xfId="0" applyNumberFormat="1" applyFont="1" applyFill="1" applyBorder="1" applyAlignment="1" applyProtection="1">
      <alignment horizontal="center" vertical="center" wrapText="1"/>
      <protection locked="0" hidden="1"/>
    </xf>
    <xf numFmtId="0" fontId="1" fillId="0" borderId="1" xfId="0" applyNumberFormat="1" applyFont="1" applyFill="1" applyBorder="1" applyAlignment="1" applyProtection="1">
      <alignment horizontal="center" vertical="center" wrapText="1"/>
      <protection locked="0" hidden="1"/>
    </xf>
    <xf numFmtId="0" fontId="1" fillId="0" borderId="39"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right" vertical="center" wrapText="1"/>
      <protection locked="0" hidden="1"/>
    </xf>
    <xf numFmtId="0" fontId="1" fillId="0" borderId="54"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center" vertical="center" wrapText="1"/>
      <protection locked="0" hidden="1"/>
    </xf>
    <xf numFmtId="0" fontId="13" fillId="0" borderId="9" xfId="0" applyNumberFormat="1" applyFont="1" applyBorder="1" applyAlignment="1" applyProtection="1">
      <alignment horizontal="center" vertical="center" wrapText="1"/>
      <protection locked="0" hidden="1"/>
    </xf>
    <xf numFmtId="0" fontId="13" fillId="0" borderId="62" xfId="0" applyNumberFormat="1" applyFont="1" applyBorder="1" applyAlignment="1" applyProtection="1">
      <alignment horizontal="center" vertical="center" wrapText="1"/>
      <protection locked="0" hidden="1"/>
    </xf>
    <xf numFmtId="14" fontId="13" fillId="0" borderId="0" xfId="0" applyNumberFormat="1" applyFont="1" applyAlignment="1">
      <alignment horizontal="left" vertical="center"/>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8" fillId="0" borderId="32" xfId="0" applyFont="1" applyBorder="1" applyAlignment="1" applyProtection="1">
      <alignment horizontal="left" vertical="center"/>
      <protection locked="0" hidden="1"/>
    </xf>
    <xf numFmtId="0" fontId="3" fillId="2" borderId="53" xfId="0" applyFont="1" applyFill="1" applyBorder="1" applyAlignment="1" applyProtection="1">
      <alignment horizontal="right" vertical="center" wrapText="1"/>
      <protection hidden="1"/>
    </xf>
    <xf numFmtId="0" fontId="5" fillId="2" borderId="40" xfId="0" applyFont="1" applyFill="1" applyBorder="1" applyAlignment="1" applyProtection="1">
      <alignment horizontal="right"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21" fillId="0" borderId="5" xfId="0" applyFont="1" applyBorder="1" applyAlignment="1" applyProtection="1">
      <alignment horizontal="center" vertical="center" wrapText="1"/>
      <protection locked="0" hidden="1"/>
    </xf>
    <xf numFmtId="0" fontId="3" fillId="0" borderId="0" xfId="0" applyFont="1" applyBorder="1" applyAlignment="1" applyProtection="1">
      <alignment horizontal="left" vertical="center"/>
      <protection locked="0" hidden="1"/>
    </xf>
    <xf numFmtId="0" fontId="8" fillId="0" borderId="0" xfId="0" applyFont="1" applyBorder="1" applyAlignment="1" applyProtection="1">
      <alignment horizontal="left" vertical="center"/>
      <protection locked="0" hidden="1"/>
    </xf>
    <xf numFmtId="0" fontId="8" fillId="0" borderId="4" xfId="0" applyFont="1" applyBorder="1" applyAlignment="1" applyProtection="1">
      <alignment horizontal="left" vertical="center"/>
      <protection locked="0" hidden="1"/>
    </xf>
    <xf numFmtId="0" fontId="3" fillId="0" borderId="24" xfId="0" applyFont="1" applyBorder="1" applyAlignment="1" applyProtection="1">
      <alignment vertical="center"/>
      <protection locked="0" hidden="1"/>
    </xf>
    <xf numFmtId="0" fontId="8" fillId="0" borderId="25" xfId="0" applyFont="1" applyBorder="1" applyAlignment="1" applyProtection="1">
      <alignment vertical="center"/>
      <protection locked="0" hidden="1"/>
    </xf>
    <xf numFmtId="0" fontId="8" fillId="0" borderId="32" xfId="0" applyFont="1" applyBorder="1" applyAlignment="1" applyProtection="1">
      <alignment vertical="center"/>
      <protection locked="0" hidden="1"/>
    </xf>
    <xf numFmtId="0" fontId="8" fillId="0" borderId="32" xfId="0" applyNumberFormat="1" applyFont="1" applyBorder="1" applyAlignment="1" applyProtection="1">
      <alignment horizontal="right" vertical="center"/>
      <protection locked="0" hidden="1"/>
    </xf>
    <xf numFmtId="3" fontId="3" fillId="0" borderId="59" xfId="0" applyNumberFormat="1" applyFont="1" applyFill="1" applyBorder="1" applyAlignment="1" applyProtection="1">
      <alignment vertical="center"/>
      <protection locked="0" hidden="1"/>
    </xf>
    <xf numFmtId="3" fontId="5" fillId="0" borderId="11" xfId="0" applyNumberFormat="1" applyFont="1" applyFill="1" applyBorder="1" applyAlignment="1" applyProtection="1">
      <alignment horizontal="center" vertical="center" wrapText="1"/>
      <protection locked="0" hidden="1"/>
    </xf>
    <xf numFmtId="0" fontId="1" fillId="0" borderId="11" xfId="0" applyNumberFormat="1" applyFont="1" applyFill="1" applyBorder="1" applyAlignment="1" applyProtection="1">
      <alignment horizontal="right" vertical="center" wrapText="1"/>
      <protection locked="0" hidden="1"/>
    </xf>
    <xf numFmtId="0" fontId="1" fillId="0" borderId="0" xfId="0" applyNumberFormat="1" applyFont="1" applyFill="1" applyBorder="1" applyAlignment="1" applyProtection="1">
      <alignment horizontal="center" vertical="center" wrapText="1"/>
      <protection locked="0" hidden="1"/>
    </xf>
    <xf numFmtId="165" fontId="0" fillId="0" borderId="0" xfId="0" applyNumberFormat="1" applyFont="1" applyFill="1" applyBorder="1" applyAlignment="1" applyProtection="1">
      <alignment horizontal="center" vertical="center" wrapText="1"/>
      <protection locked="0" hidden="1"/>
    </xf>
    <xf numFmtId="165" fontId="18" fillId="4" borderId="0" xfId="0" applyNumberFormat="1" applyFont="1" applyFill="1" applyBorder="1" applyAlignment="1" applyProtection="1">
      <alignment horizontal="center" vertical="center" wrapText="1"/>
      <protection hidden="1"/>
    </xf>
    <xf numFmtId="165" fontId="0" fillId="0" borderId="0" xfId="0" applyNumberFormat="1" applyFont="1" applyBorder="1" applyAlignment="1" applyProtection="1">
      <alignment horizontal="center" vertical="center"/>
      <protection hidden="1"/>
    </xf>
    <xf numFmtId="10" fontId="1" fillId="0" borderId="4" xfId="0" applyNumberFormat="1" applyFont="1" applyFill="1" applyBorder="1" applyAlignment="1" applyProtection="1">
      <alignment horizontal="center" vertical="center" wrapText="1"/>
      <protection hidden="1"/>
    </xf>
    <xf numFmtId="0" fontId="3" fillId="2" borderId="48" xfId="0" applyFont="1" applyFill="1" applyBorder="1" applyAlignment="1" applyProtection="1">
      <alignment horizontal="right" vertical="center" wrapText="1"/>
      <protection hidden="1"/>
    </xf>
    <xf numFmtId="173" fontId="13" fillId="0" borderId="0" xfId="0" applyNumberFormat="1" applyFont="1" applyAlignment="1">
      <alignment horizontal="left" vertical="center"/>
    </xf>
    <xf numFmtId="172" fontId="27" fillId="2" borderId="5" xfId="0" applyNumberFormat="1" applyFont="1" applyFill="1" applyBorder="1" applyAlignment="1" applyProtection="1">
      <alignment horizontal="center" vertical="center" wrapText="1"/>
      <protection locked="0" hidden="1"/>
    </xf>
    <xf numFmtId="172" fontId="27" fillId="2" borderId="54" xfId="0" applyNumberFormat="1" applyFont="1" applyFill="1" applyBorder="1" applyAlignment="1" applyProtection="1">
      <alignment horizontal="center" vertical="center" wrapText="1"/>
      <protection locked="0" hidden="1"/>
    </xf>
    <xf numFmtId="172" fontId="27" fillId="0" borderId="54" xfId="0" applyNumberFormat="1" applyFont="1" applyBorder="1" applyAlignment="1" applyProtection="1">
      <alignment horizontal="center" vertical="center" wrapText="1"/>
      <protection locked="0" hidden="1"/>
    </xf>
    <xf numFmtId="0" fontId="27" fillId="0" borderId="54" xfId="0" applyFont="1" applyBorder="1" applyAlignment="1" applyProtection="1">
      <alignment horizontal="center" vertical="center" wrapText="1"/>
      <protection locked="0" hidden="1"/>
    </xf>
    <xf numFmtId="164" fontId="27" fillId="0" borderId="61" xfId="0" applyNumberFormat="1" applyFont="1" applyBorder="1" applyAlignment="1" applyProtection="1">
      <alignment horizontal="left" vertical="center" wrapText="1" inden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17" fillId="0" borderId="6" xfId="0" applyFont="1" applyFill="1" applyBorder="1" applyAlignment="1" applyProtection="1">
      <alignment horizontal="left" vertical="center"/>
      <protection hidden="1"/>
    </xf>
    <xf numFmtId="0" fontId="5" fillId="0" borderId="0" xfId="0" applyFont="1" applyBorder="1" applyAlignment="1" applyProtection="1">
      <alignment horizontal="center" vertical="center"/>
      <protection hidden="1"/>
    </xf>
    <xf numFmtId="172" fontId="2" fillId="2" borderId="28" xfId="0" applyNumberFormat="1" applyFont="1" applyFill="1" applyBorder="1" applyAlignment="1" applyProtection="1">
      <alignment horizontal="center" vertical="center" wrapText="1"/>
      <protection locked="0" hidden="1"/>
    </xf>
    <xf numFmtId="172" fontId="2" fillId="0" borderId="52" xfId="0" applyNumberFormat="1" applyFont="1" applyBorder="1" applyAlignment="1" applyProtection="1">
      <alignment horizontal="center" vertical="center" wrapText="1"/>
      <protection locked="0" hidden="1"/>
    </xf>
    <xf numFmtId="0" fontId="2" fillId="0" borderId="52" xfId="0" applyFont="1" applyBorder="1" applyAlignment="1" applyProtection="1">
      <alignment horizontal="center" vertical="center" wrapText="1"/>
      <protection locked="0" hidden="1"/>
    </xf>
    <xf numFmtId="164" fontId="2" fillId="0" borderId="52" xfId="0" applyNumberFormat="1" applyFont="1" applyBorder="1" applyAlignment="1" applyProtection="1">
      <alignment horizontal="left" vertical="center" wrapText="1" indent="1"/>
      <protection locked="0" hidden="1"/>
    </xf>
    <xf numFmtId="0" fontId="11" fillId="0" borderId="7" xfId="0" applyNumberFormat="1" applyFont="1" applyFill="1" applyBorder="1" applyAlignment="1" applyProtection="1">
      <alignment horizontal="center" vertical="center" wrapText="1"/>
      <protection locked="0" hidden="1"/>
    </xf>
    <xf numFmtId="172" fontId="2" fillId="2" borderId="19" xfId="0" applyNumberFormat="1" applyFont="1" applyFill="1" applyBorder="1" applyAlignment="1" applyProtection="1">
      <alignment horizontal="center" vertical="center" wrapText="1"/>
      <protection locked="0" hidden="1"/>
    </xf>
    <xf numFmtId="172" fontId="2" fillId="0" borderId="5" xfId="0" applyNumberFormat="1" applyFont="1" applyBorder="1" applyAlignment="1" applyProtection="1">
      <alignment horizontal="center" vertical="center" wrapText="1"/>
      <protection locked="0" hidden="1"/>
    </xf>
    <xf numFmtId="0" fontId="2" fillId="0" borderId="5" xfId="0" applyFont="1" applyBorder="1" applyAlignment="1" applyProtection="1">
      <alignment horizontal="center" vertical="center" wrapText="1"/>
      <protection locked="0" hidden="1"/>
    </xf>
    <xf numFmtId="164" fontId="2" fillId="0" borderId="5" xfId="0" applyNumberFormat="1" applyFont="1" applyBorder="1" applyAlignment="1" applyProtection="1">
      <alignment horizontal="left" vertical="center" wrapText="1" indent="1"/>
      <protection locked="0" hidden="1"/>
    </xf>
    <xf numFmtId="0" fontId="11" fillId="0" borderId="9" xfId="0" applyNumberFormat="1" applyFont="1" applyBorder="1" applyAlignment="1" applyProtection="1">
      <alignment horizontal="center" vertical="center" wrapText="1"/>
      <protection locked="0" hidden="1"/>
    </xf>
    <xf numFmtId="172" fontId="27" fillId="0" borderId="19" xfId="0" applyNumberFormat="1" applyFont="1" applyFill="1" applyBorder="1" applyAlignment="1" applyProtection="1">
      <alignment horizontal="center" vertical="center" wrapText="1"/>
      <protection locked="0" hidden="1"/>
    </xf>
    <xf numFmtId="172" fontId="27" fillId="0" borderId="5" xfId="0" applyNumberFormat="1" applyFont="1" applyFill="1" applyBorder="1" applyAlignment="1" applyProtection="1">
      <alignment horizontal="center" vertical="center" wrapText="1"/>
      <protection locked="0" hidden="1"/>
    </xf>
    <xf numFmtId="164" fontId="2" fillId="0" borderId="5" xfId="0" applyNumberFormat="1" applyFont="1" applyFill="1" applyBorder="1" applyAlignment="1" applyProtection="1">
      <alignment horizontal="left" vertical="center" wrapText="1" indent="1"/>
      <protection locked="0" hidden="1"/>
    </xf>
    <xf numFmtId="0" fontId="11" fillId="0" borderId="9" xfId="0" applyNumberFormat="1" applyFont="1" applyFill="1" applyBorder="1" applyAlignment="1" applyProtection="1">
      <alignment horizontal="center" vertical="center" wrapText="1"/>
      <protection locked="0" hidden="1"/>
    </xf>
    <xf numFmtId="0" fontId="3" fillId="0" borderId="35" xfId="0" applyFont="1" applyBorder="1" applyAlignment="1" applyProtection="1">
      <alignment horizontal="center" vertical="center"/>
      <protection hidden="1"/>
    </xf>
    <xf numFmtId="0" fontId="8" fillId="0" borderId="35" xfId="0" applyFont="1" applyBorder="1" applyAlignment="1" applyProtection="1">
      <alignment horizontal="center" vertical="center"/>
      <protection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2" fillId="0" borderId="27" xfId="0" applyFont="1" applyBorder="1" applyAlignment="1" applyProtection="1">
      <alignment horizontal="center" vertical="center"/>
      <protection locked="0" hidden="1"/>
    </xf>
    <xf numFmtId="0" fontId="0" fillId="0" borderId="27" xfId="0" applyBorder="1" applyAlignment="1" applyProtection="1">
      <alignment horizontal="center" vertical="center"/>
      <protection locked="0" hidden="1"/>
    </xf>
    <xf numFmtId="164" fontId="20" fillId="0" borderId="45" xfId="0" applyNumberFormat="1" applyFont="1" applyBorder="1" applyAlignment="1" applyProtection="1">
      <alignment horizontal="center" vertical="center"/>
      <protection hidden="1"/>
    </xf>
    <xf numFmtId="164" fontId="20" fillId="0" borderId="49" xfId="0" applyNumberFormat="1" applyFont="1" applyBorder="1" applyAlignment="1" applyProtection="1">
      <alignment horizontal="center" vertical="center"/>
      <protection hidden="1"/>
    </xf>
    <xf numFmtId="164" fontId="20" fillId="0" borderId="50" xfId="0" applyNumberFormat="1" applyFont="1" applyBorder="1" applyAlignment="1" applyProtection="1">
      <alignment horizontal="center" vertical="center"/>
      <protection hidden="1"/>
    </xf>
    <xf numFmtId="0" fontId="5" fillId="2" borderId="29" xfId="0" applyFont="1" applyFill="1" applyBorder="1" applyAlignment="1" applyProtection="1">
      <alignment horizontal="justify" vertical="center" wrapText="1"/>
      <protection hidden="1"/>
    </xf>
    <xf numFmtId="0" fontId="5" fillId="2" borderId="25" xfId="0" applyFont="1" applyFill="1" applyBorder="1" applyAlignment="1" applyProtection="1">
      <alignment horizontal="justify" vertical="center" wrapText="1"/>
      <protection hidden="1"/>
    </xf>
    <xf numFmtId="0" fontId="8" fillId="0" borderId="19" xfId="0" applyFont="1" applyBorder="1" applyAlignment="1" applyProtection="1">
      <alignment horizontal="justify" vertical="center" wrapText="1"/>
      <protection hidden="1"/>
    </xf>
    <xf numFmtId="0" fontId="3" fillId="0" borderId="24" xfId="0" applyFont="1" applyBorder="1" applyAlignment="1" applyProtection="1">
      <alignment horizontal="center" vertical="center"/>
      <protection locked="0" hidden="1"/>
    </xf>
    <xf numFmtId="0" fontId="3" fillId="0" borderId="25" xfId="0" applyFont="1" applyBorder="1" applyAlignment="1" applyProtection="1">
      <alignment horizontal="center" vertical="center"/>
      <protection locked="0" hidden="1"/>
    </xf>
    <xf numFmtId="0" fontId="3" fillId="0" borderId="19" xfId="0" applyFont="1" applyBorder="1" applyAlignment="1" applyProtection="1">
      <alignment horizontal="center" vertical="center"/>
      <protection locked="0" hidden="1"/>
    </xf>
    <xf numFmtId="0" fontId="5" fillId="2" borderId="33" xfId="0" applyFont="1" applyFill="1" applyBorder="1" applyAlignment="1" applyProtection="1">
      <alignment horizontal="left" vertical="center" wrapText="1"/>
      <protection hidden="1"/>
    </xf>
    <xf numFmtId="0" fontId="5" fillId="2" borderId="34" xfId="0" applyFont="1" applyFill="1" applyBorder="1" applyAlignment="1" applyProtection="1">
      <alignment horizontal="left" vertical="center" wrapText="1"/>
      <protection hidden="1"/>
    </xf>
    <xf numFmtId="0" fontId="2" fillId="0" borderId="24" xfId="0" applyFont="1" applyBorder="1" applyAlignment="1" applyProtection="1">
      <alignment horizontal="left" vertical="center" wrapText="1"/>
      <protection locked="0" hidden="1"/>
    </xf>
    <xf numFmtId="0" fontId="11" fillId="0" borderId="25" xfId="0" applyFont="1" applyBorder="1" applyAlignment="1" applyProtection="1">
      <alignment horizontal="left" vertical="center" wrapText="1"/>
      <protection locked="0" hidden="1"/>
    </xf>
    <xf numFmtId="0" fontId="17" fillId="0" borderId="29" xfId="0" applyFont="1" applyBorder="1" applyAlignment="1" applyProtection="1">
      <alignment horizontal="center" vertical="center" wrapText="1"/>
      <protection hidden="1"/>
    </xf>
    <xf numFmtId="0" fontId="17" fillId="0" borderId="25" xfId="0" applyFont="1" applyBorder="1" applyAlignment="1" applyProtection="1">
      <alignment horizontal="center" vertical="center" wrapText="1"/>
      <protection hidden="1"/>
    </xf>
    <xf numFmtId="0" fontId="17" fillId="0" borderId="8" xfId="0" applyFont="1" applyBorder="1" applyAlignment="1" applyProtection="1">
      <alignment horizontal="center" vertical="center" wrapText="1"/>
      <protection hidden="1"/>
    </xf>
    <xf numFmtId="0" fontId="17" fillId="0" borderId="24" xfId="0" applyFont="1" applyBorder="1" applyAlignment="1" applyProtection="1">
      <alignment horizontal="center" vertical="center" wrapText="1"/>
      <protection hidden="1"/>
    </xf>
    <xf numFmtId="0" fontId="17" fillId="2" borderId="6" xfId="0" applyFont="1" applyFill="1" applyBorder="1" applyAlignment="1" applyProtection="1">
      <alignment vertical="center" wrapText="1"/>
      <protection hidden="1"/>
    </xf>
    <xf numFmtId="0" fontId="0" fillId="0" borderId="13" xfId="0" applyBorder="1" applyAlignment="1" applyProtection="1">
      <alignment vertical="center" wrapText="1"/>
      <protection hidden="1"/>
    </xf>
    <xf numFmtId="0" fontId="0" fillId="0" borderId="14" xfId="0" applyBorder="1" applyAlignment="1" applyProtection="1">
      <alignment vertical="center" wrapText="1"/>
      <protection hidden="1"/>
    </xf>
    <xf numFmtId="164" fontId="35" fillId="0" borderId="6" xfId="0" applyNumberFormat="1" applyFont="1" applyBorder="1" applyAlignment="1" applyProtection="1">
      <alignment horizontal="center" vertical="center" wrapText="1"/>
      <protection hidden="1"/>
    </xf>
    <xf numFmtId="0" fontId="20" fillId="0" borderId="14" xfId="0" applyFont="1" applyBorder="1" applyAlignment="1" applyProtection="1">
      <alignment vertical="center" wrapText="1"/>
      <protection hidden="1"/>
    </xf>
    <xf numFmtId="164" fontId="21" fillId="0" borderId="13" xfId="0" applyNumberFormat="1" applyFont="1" applyBorder="1" applyAlignment="1" applyProtection="1">
      <alignment vertical="center" wrapText="1"/>
      <protection hidden="1"/>
    </xf>
    <xf numFmtId="0" fontId="11" fillId="0" borderId="13" xfId="0" applyFont="1" applyBorder="1" applyAlignment="1" applyProtection="1">
      <alignment vertical="center" wrapText="1"/>
      <protection hidden="1"/>
    </xf>
    <xf numFmtId="0" fontId="11" fillId="0" borderId="44" xfId="0" applyFont="1" applyBorder="1" applyAlignment="1" applyProtection="1">
      <alignment vertical="center" wrapText="1"/>
      <protection hidden="1"/>
    </xf>
    <xf numFmtId="0" fontId="12" fillId="0" borderId="29" xfId="0" applyFont="1" applyBorder="1" applyAlignment="1" applyProtection="1">
      <alignment horizontal="center" vertical="center" wrapText="1"/>
      <protection locked="0" hidden="1"/>
    </xf>
    <xf numFmtId="0" fontId="12" fillId="0" borderId="25" xfId="0" applyFont="1" applyBorder="1" applyAlignment="1" applyProtection="1">
      <alignment horizontal="center" vertical="center" wrapText="1"/>
      <protection locked="0" hidden="1"/>
    </xf>
    <xf numFmtId="0" fontId="12" fillId="0" borderId="19" xfId="0" applyFont="1" applyBorder="1" applyAlignment="1" applyProtection="1">
      <alignment horizontal="center" vertical="center" wrapText="1"/>
      <protection locked="0" hidden="1"/>
    </xf>
    <xf numFmtId="0" fontId="11" fillId="0" borderId="29" xfId="0" applyFont="1" applyBorder="1" applyAlignment="1" applyProtection="1">
      <alignment horizontal="center" vertical="center" wrapText="1"/>
      <protection locked="0" hidden="1"/>
    </xf>
    <xf numFmtId="0" fontId="11" fillId="0" borderId="25" xfId="0" applyFont="1" applyBorder="1" applyAlignment="1" applyProtection="1">
      <alignment horizontal="center" vertical="center" wrapText="1"/>
      <protection locked="0" hidden="1"/>
    </xf>
    <xf numFmtId="0" fontId="11" fillId="0" borderId="19" xfId="0" applyFont="1" applyBorder="1" applyAlignment="1" applyProtection="1">
      <alignment horizontal="center" vertical="center" wrapText="1"/>
      <protection locked="0" hidden="1"/>
    </xf>
    <xf numFmtId="164" fontId="21" fillId="0" borderId="6" xfId="0" applyNumberFormat="1" applyFont="1" applyBorder="1" applyAlignment="1" applyProtection="1">
      <alignment horizontal="center" vertical="center" wrapText="1"/>
      <protection hidden="1"/>
    </xf>
    <xf numFmtId="164" fontId="21" fillId="0" borderId="13" xfId="0" applyNumberFormat="1" applyFont="1" applyBorder="1" applyAlignment="1" applyProtection="1">
      <alignment horizontal="center" vertical="center" wrapText="1"/>
      <protection hidden="1"/>
    </xf>
    <xf numFmtId="164" fontId="21" fillId="0" borderId="44" xfId="0" applyNumberFormat="1" applyFont="1" applyBorder="1" applyAlignment="1" applyProtection="1">
      <alignment horizontal="center" vertical="center" wrapText="1"/>
      <protection hidden="1"/>
    </xf>
    <xf numFmtId="0" fontId="12" fillId="0" borderId="26" xfId="0" applyFont="1" applyBorder="1" applyAlignment="1" applyProtection="1">
      <alignment horizontal="center" vertical="center" wrapText="1"/>
      <protection locked="0" hidden="1"/>
    </xf>
    <xf numFmtId="0" fontId="12" fillId="0" borderId="27" xfId="0" applyFont="1" applyBorder="1" applyAlignment="1" applyProtection="1">
      <alignment horizontal="center" vertical="center" wrapText="1"/>
      <protection locked="0" hidden="1"/>
    </xf>
    <xf numFmtId="0" fontId="12" fillId="0" borderId="28" xfId="0" applyFont="1" applyBorder="1" applyAlignment="1" applyProtection="1">
      <alignment horizontal="center" vertical="center" wrapText="1"/>
      <protection locked="0" hidden="1"/>
    </xf>
    <xf numFmtId="164" fontId="21" fillId="0" borderId="42" xfId="0" applyNumberFormat="1" applyFont="1" applyBorder="1" applyAlignment="1" applyProtection="1">
      <alignment horizontal="center" vertical="center" wrapText="1"/>
      <protection hidden="1"/>
    </xf>
    <xf numFmtId="164" fontId="21" fillId="0" borderId="41" xfId="0" applyNumberFormat="1" applyFont="1" applyBorder="1" applyAlignment="1" applyProtection="1">
      <alignment horizontal="center" vertical="center" wrapText="1"/>
      <protection hidden="1"/>
    </xf>
    <xf numFmtId="0" fontId="17" fillId="2" borderId="6" xfId="0" applyFont="1" applyFill="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0" fontId="2" fillId="2" borderId="26" xfId="0" applyFont="1" applyFill="1" applyBorder="1" applyAlignment="1" applyProtection="1">
      <alignment horizontal="center" vertical="center" wrapText="1"/>
      <protection locked="0" hidden="1"/>
    </xf>
    <xf numFmtId="0" fontId="2" fillId="2" borderId="28" xfId="0" applyFont="1" applyFill="1" applyBorder="1" applyAlignment="1" applyProtection="1">
      <alignment horizontal="center" vertical="center" wrapText="1"/>
      <protection locked="0" hidden="1"/>
    </xf>
    <xf numFmtId="0" fontId="2" fillId="2" borderId="29" xfId="0" applyFont="1" applyFill="1" applyBorder="1" applyAlignment="1" applyProtection="1">
      <alignment horizontal="center" vertical="center" wrapText="1"/>
      <protection locked="0" hidden="1"/>
    </xf>
    <xf numFmtId="0" fontId="2" fillId="2" borderId="19" xfId="0" applyFont="1" applyFill="1" applyBorder="1" applyAlignment="1" applyProtection="1">
      <alignment horizontal="center" vertical="center" wrapText="1"/>
      <protection locked="0" hidden="1"/>
    </xf>
    <xf numFmtId="0" fontId="15" fillId="4" borderId="2" xfId="0" applyFont="1" applyFill="1" applyBorder="1" applyAlignment="1" applyProtection="1">
      <alignment horizontal="center" vertical="center" wrapText="1"/>
      <protection hidden="1"/>
    </xf>
    <xf numFmtId="164" fontId="12" fillId="0" borderId="52" xfId="0" applyNumberFormat="1" applyFont="1" applyBorder="1" applyAlignment="1" applyProtection="1">
      <alignment horizontal="center" vertical="center" wrapText="1"/>
      <protection locked="0" hidden="1"/>
    </xf>
    <xf numFmtId="164" fontId="12" fillId="0" borderId="7" xfId="0" applyNumberFormat="1" applyFont="1" applyBorder="1" applyAlignment="1" applyProtection="1">
      <alignment horizontal="center" vertical="center" wrapText="1"/>
      <protection locked="0" hidden="1"/>
    </xf>
    <xf numFmtId="164" fontId="12" fillId="0" borderId="5" xfId="0" applyNumberFormat="1" applyFont="1" applyBorder="1" applyAlignment="1" applyProtection="1">
      <alignment horizontal="center" vertical="center" wrapText="1"/>
      <protection locked="0" hidden="1"/>
    </xf>
    <xf numFmtId="164" fontId="12" fillId="0" borderId="9" xfId="0" applyNumberFormat="1" applyFont="1" applyBorder="1" applyAlignment="1" applyProtection="1">
      <alignment horizontal="center" vertical="center" wrapText="1"/>
      <protection locked="0" hidden="1"/>
    </xf>
    <xf numFmtId="165" fontId="18" fillId="4" borderId="5" xfId="0" applyNumberFormat="1" applyFont="1" applyFill="1" applyBorder="1" applyAlignment="1" applyProtection="1">
      <alignment horizontal="center" vertical="center" wrapText="1"/>
      <protection hidden="1"/>
    </xf>
    <xf numFmtId="165" fontId="0" fillId="0" borderId="5" xfId="0" applyNumberFormat="1" applyFont="1" applyBorder="1" applyAlignment="1" applyProtection="1">
      <alignment horizontal="center" vertical="center"/>
      <protection hidden="1"/>
    </xf>
    <xf numFmtId="0" fontId="3" fillId="0" borderId="8" xfId="0" applyFont="1" applyFill="1" applyBorder="1" applyAlignment="1" applyProtection="1">
      <alignment horizontal="left" vertical="center"/>
      <protection hidden="1"/>
    </xf>
    <xf numFmtId="0" fontId="3" fillId="0" borderId="19" xfId="0" applyFont="1" applyFill="1" applyBorder="1" applyAlignment="1" applyProtection="1">
      <alignment horizontal="left" vertical="center"/>
      <protection hidden="1"/>
    </xf>
    <xf numFmtId="0" fontId="0" fillId="0" borderId="5" xfId="0" applyBorder="1" applyAlignment="1" applyProtection="1">
      <alignment horizontal="left" vertical="center"/>
      <protection hidden="1"/>
    </xf>
    <xf numFmtId="0" fontId="3" fillId="0" borderId="53" xfId="0" applyFont="1" applyFill="1" applyBorder="1" applyAlignment="1" applyProtection="1">
      <alignment horizontal="left" vertical="center"/>
      <protection hidden="1"/>
    </xf>
    <xf numFmtId="0" fontId="3" fillId="0" borderId="55" xfId="0" applyFont="1" applyFill="1" applyBorder="1" applyAlignment="1" applyProtection="1">
      <alignment horizontal="left" vertical="center"/>
      <protection hidden="1"/>
    </xf>
    <xf numFmtId="0" fontId="0" fillId="0" borderId="54" xfId="0" applyBorder="1" applyAlignment="1" applyProtection="1">
      <alignment horizontal="left" vertical="center"/>
      <protection hidden="1"/>
    </xf>
    <xf numFmtId="0" fontId="15" fillId="5" borderId="6" xfId="0" applyFont="1" applyFill="1" applyBorder="1" applyAlignment="1" applyProtection="1">
      <alignment horizontal="center" vertical="center" wrapText="1"/>
      <protection hidden="1"/>
    </xf>
    <xf numFmtId="0" fontId="15" fillId="5" borderId="13" xfId="0" applyFont="1" applyFill="1" applyBorder="1" applyAlignment="1" applyProtection="1">
      <alignment horizontal="center" vertical="center" wrapText="1"/>
      <protection hidden="1"/>
    </xf>
    <xf numFmtId="0" fontId="15" fillId="5" borderId="14" xfId="0" applyFont="1" applyFill="1" applyBorder="1" applyAlignment="1" applyProtection="1">
      <alignment horizontal="center" vertical="center" wrapText="1"/>
      <protection hidden="1"/>
    </xf>
    <xf numFmtId="14" fontId="15" fillId="5" borderId="6" xfId="0" applyNumberFormat="1" applyFont="1" applyFill="1" applyBorder="1" applyAlignment="1" applyProtection="1">
      <alignment horizontal="center" vertical="center" wrapText="1"/>
      <protection locked="0" hidden="1"/>
    </xf>
    <xf numFmtId="0" fontId="15" fillId="5" borderId="13" xfId="0" applyFont="1" applyFill="1" applyBorder="1" applyAlignment="1" applyProtection="1">
      <alignment horizontal="center" vertical="center" wrapText="1"/>
      <protection locked="0" hidden="1"/>
    </xf>
    <xf numFmtId="0" fontId="15" fillId="5" borderId="14" xfId="0" applyFont="1" applyFill="1" applyBorder="1" applyAlignment="1" applyProtection="1">
      <alignment horizontal="center" vertical="center" wrapText="1"/>
      <protection locked="0" hidden="1"/>
    </xf>
    <xf numFmtId="165" fontId="18" fillId="4" borderId="47" xfId="0" applyNumberFormat="1" applyFont="1" applyFill="1" applyBorder="1" applyAlignment="1" applyProtection="1">
      <alignment horizontal="center" vertical="center" wrapText="1"/>
      <protection locked="0" hidden="1"/>
    </xf>
    <xf numFmtId="165" fontId="18" fillId="4" borderId="64" xfId="0" applyNumberFormat="1" applyFont="1" applyFill="1" applyBorder="1" applyAlignment="1" applyProtection="1">
      <alignment horizontal="center" vertical="center" wrapText="1"/>
      <protection locked="0" hidden="1"/>
    </xf>
    <xf numFmtId="3" fontId="5" fillId="6" borderId="65" xfId="0" applyNumberFormat="1" applyFont="1" applyFill="1" applyBorder="1" applyAlignment="1" applyProtection="1">
      <alignment horizontal="right" vertical="center" wrapText="1"/>
      <protection hidden="1"/>
    </xf>
    <xf numFmtId="3" fontId="5" fillId="6" borderId="13" xfId="0" applyNumberFormat="1" applyFont="1" applyFill="1" applyBorder="1" applyAlignment="1" applyProtection="1">
      <alignment horizontal="right" vertical="center" wrapText="1"/>
      <protection hidden="1"/>
    </xf>
    <xf numFmtId="3" fontId="5" fillId="6" borderId="14" xfId="0" applyNumberFormat="1" applyFont="1" applyFill="1" applyBorder="1" applyAlignment="1" applyProtection="1">
      <alignment horizontal="right" vertical="center" wrapText="1"/>
      <protection hidden="1"/>
    </xf>
    <xf numFmtId="0" fontId="3" fillId="0" borderId="66" xfId="0" applyFont="1" applyFill="1" applyBorder="1" applyAlignment="1" applyProtection="1">
      <alignment horizontal="left" vertical="center"/>
      <protection hidden="1"/>
    </xf>
    <xf numFmtId="0" fontId="3" fillId="0" borderId="64" xfId="0" applyFont="1" applyFill="1" applyBorder="1" applyAlignment="1" applyProtection="1">
      <alignment horizontal="left" vertical="center"/>
      <protection hidden="1"/>
    </xf>
    <xf numFmtId="0" fontId="0" fillId="0" borderId="1" xfId="0" applyBorder="1" applyAlignment="1" applyProtection="1">
      <alignment horizontal="left" vertical="center"/>
      <protection hidden="1"/>
    </xf>
    <xf numFmtId="3" fontId="5" fillId="6" borderId="42" xfId="0" applyNumberFormat="1" applyFont="1" applyFill="1" applyBorder="1" applyAlignment="1" applyProtection="1">
      <alignment horizontal="right" vertical="center" wrapText="1"/>
      <protection hidden="1"/>
    </xf>
    <xf numFmtId="0" fontId="0" fillId="0" borderId="42" xfId="0" applyBorder="1" applyAlignment="1" applyProtection="1">
      <alignment vertical="center"/>
      <protection hidden="1"/>
    </xf>
    <xf numFmtId="0" fontId="0" fillId="0" borderId="41" xfId="0" applyBorder="1" applyAlignment="1" applyProtection="1">
      <alignment vertical="center"/>
      <protection hidden="1"/>
    </xf>
    <xf numFmtId="3" fontId="5" fillId="6" borderId="52" xfId="0" applyNumberFormat="1" applyFont="1" applyFill="1" applyBorder="1" applyAlignment="1" applyProtection="1">
      <alignment horizontal="right" vertical="center" wrapText="1"/>
      <protection hidden="1"/>
    </xf>
    <xf numFmtId="0" fontId="0" fillId="0" borderId="52" xfId="0" applyBorder="1" applyAlignment="1" applyProtection="1">
      <alignment vertical="center"/>
      <protection hidden="1"/>
    </xf>
    <xf numFmtId="0" fontId="0" fillId="0" borderId="7" xfId="0" applyBorder="1" applyAlignment="1" applyProtection="1">
      <alignment vertical="center"/>
      <protection hidden="1"/>
    </xf>
    <xf numFmtId="165" fontId="18" fillId="4" borderId="54" xfId="0" applyNumberFormat="1" applyFont="1" applyFill="1" applyBorder="1" applyAlignment="1" applyProtection="1">
      <alignment horizontal="center" vertical="center" wrapText="1"/>
      <protection hidden="1"/>
    </xf>
    <xf numFmtId="165" fontId="0" fillId="0" borderId="54" xfId="0" applyNumberFormat="1" applyFont="1" applyBorder="1" applyAlignment="1" applyProtection="1">
      <alignment horizontal="center" vertical="center"/>
      <protection hidden="1"/>
    </xf>
    <xf numFmtId="0" fontId="17" fillId="0" borderId="26" xfId="0" applyFont="1" applyFill="1" applyBorder="1" applyAlignment="1" applyProtection="1">
      <alignment vertical="center" wrapText="1"/>
      <protection hidden="1"/>
    </xf>
    <xf numFmtId="0" fontId="17" fillId="0" borderId="27" xfId="0" applyFont="1" applyFill="1" applyBorder="1" applyAlignment="1" applyProtection="1">
      <alignment vertical="center" wrapText="1"/>
      <protection hidden="1"/>
    </xf>
    <xf numFmtId="0" fontId="21" fillId="0" borderId="27" xfId="0" applyFont="1" applyBorder="1" applyAlignment="1" applyProtection="1">
      <alignment vertical="center"/>
      <protection hidden="1"/>
    </xf>
    <xf numFmtId="166" fontId="3" fillId="0" borderId="10" xfId="0" applyNumberFormat="1" applyFont="1" applyBorder="1" applyAlignment="1" applyProtection="1">
      <alignment horizontal="center" wrapText="1"/>
      <protection hidden="1"/>
    </xf>
    <xf numFmtId="166" fontId="3" fillId="0" borderId="11" xfId="0" applyNumberFormat="1" applyFont="1" applyBorder="1" applyAlignment="1" applyProtection="1">
      <alignment horizontal="center" wrapText="1"/>
      <protection hidden="1"/>
    </xf>
    <xf numFmtId="0" fontId="0" fillId="0" borderId="11" xfId="0" applyBorder="1" applyAlignment="1" applyProtection="1">
      <alignment horizontal="center" wrapText="1"/>
      <protection hidden="1"/>
    </xf>
    <xf numFmtId="0" fontId="0" fillId="0" borderId="12" xfId="0" applyBorder="1" applyAlignment="1" applyProtection="1">
      <alignment horizontal="center" wrapText="1"/>
      <protection hidden="1"/>
    </xf>
    <xf numFmtId="164" fontId="20" fillId="0" borderId="6" xfId="0" applyNumberFormat="1" applyFont="1" applyBorder="1" applyAlignment="1" applyProtection="1">
      <alignment vertical="center" shrinkToFit="1"/>
      <protection hidden="1"/>
    </xf>
    <xf numFmtId="164" fontId="20" fillId="0" borderId="13" xfId="0" applyNumberFormat="1" applyFont="1" applyBorder="1" applyAlignment="1" applyProtection="1">
      <alignment vertical="center"/>
      <protection hidden="1"/>
    </xf>
    <xf numFmtId="0" fontId="8" fillId="0" borderId="0" xfId="0" applyFont="1" applyBorder="1" applyAlignment="1" applyProtection="1">
      <alignment horizontal="center" vertical="center"/>
      <protection hidden="1"/>
    </xf>
    <xf numFmtId="0" fontId="17" fillId="2" borderId="29" xfId="0" applyFont="1" applyFill="1" applyBorder="1" applyAlignment="1" applyProtection="1">
      <alignment horizontal="left" vertical="center" wrapText="1"/>
      <protection hidden="1"/>
    </xf>
    <xf numFmtId="0" fontId="17" fillId="2" borderId="25" xfId="0" applyFont="1" applyFill="1" applyBorder="1" applyAlignment="1" applyProtection="1">
      <alignment horizontal="left" vertical="center" wrapText="1"/>
      <protection hidden="1"/>
    </xf>
    <xf numFmtId="0" fontId="21" fillId="0" borderId="25" xfId="0" applyFont="1" applyBorder="1" applyAlignment="1" applyProtection="1">
      <alignment horizontal="left" vertical="center" wrapText="1"/>
      <protection hidden="1"/>
    </xf>
    <xf numFmtId="0" fontId="17" fillId="2" borderId="43" xfId="0" applyFont="1" applyFill="1" applyBorder="1" applyAlignment="1" applyProtection="1">
      <alignment horizontal="left" vertical="center" wrapText="1"/>
      <protection hidden="1"/>
    </xf>
    <xf numFmtId="0" fontId="17" fillId="2" borderId="35" xfId="0" applyFont="1" applyFill="1" applyBorder="1" applyAlignment="1" applyProtection="1">
      <alignment horizontal="left" vertical="center" wrapText="1"/>
      <protection hidden="1"/>
    </xf>
    <xf numFmtId="0" fontId="11" fillId="0" borderId="35" xfId="0" applyFont="1" applyBorder="1" applyAlignment="1" applyProtection="1">
      <alignment horizontal="left" vertical="center" wrapText="1"/>
      <protection hidden="1"/>
    </xf>
    <xf numFmtId="164" fontId="7" fillId="0" borderId="45" xfId="0" applyNumberFormat="1" applyFont="1" applyBorder="1" applyAlignment="1" applyProtection="1">
      <alignment vertical="center" wrapText="1"/>
      <protection locked="0" hidden="1"/>
    </xf>
    <xf numFmtId="164" fontId="7" fillId="0" borderId="49" xfId="0" applyNumberFormat="1" applyFont="1" applyBorder="1" applyAlignment="1" applyProtection="1">
      <alignment vertical="center" wrapText="1"/>
      <protection locked="0" hidden="1"/>
    </xf>
    <xf numFmtId="164" fontId="7" fillId="0" borderId="50" xfId="0" applyNumberFormat="1" applyFont="1" applyBorder="1" applyAlignment="1" applyProtection="1">
      <alignment vertical="center" wrapText="1"/>
      <protection locked="0" hidden="1"/>
    </xf>
    <xf numFmtId="0" fontId="5" fillId="2" borderId="6" xfId="0" applyFont="1" applyFill="1" applyBorder="1" applyAlignment="1" applyProtection="1">
      <alignment horizontal="center" vertical="center" wrapText="1"/>
      <protection hidden="1"/>
    </xf>
    <xf numFmtId="0" fontId="0" fillId="0" borderId="13" xfId="0" applyBorder="1" applyAlignment="1" applyProtection="1">
      <alignment horizontal="center" vertical="center" wrapText="1"/>
      <protection hidden="1"/>
    </xf>
    <xf numFmtId="0" fontId="2" fillId="0" borderId="26" xfId="0" applyFont="1" applyBorder="1" applyAlignment="1" applyProtection="1">
      <alignment horizontal="center" vertical="center"/>
      <protection locked="0" hidden="1"/>
    </xf>
    <xf numFmtId="0" fontId="9" fillId="0" borderId="2" xfId="0" applyFont="1" applyBorder="1" applyAlignment="1" applyProtection="1">
      <alignment vertical="center" wrapText="1"/>
      <protection hidden="1"/>
    </xf>
    <xf numFmtId="0" fontId="5" fillId="0" borderId="2" xfId="0" applyFont="1" applyFill="1" applyBorder="1" applyAlignment="1" applyProtection="1">
      <alignment vertical="center" wrapText="1"/>
      <protection hidden="1"/>
    </xf>
    <xf numFmtId="0" fontId="0" fillId="0" borderId="2" xfId="0" applyBorder="1" applyAlignment="1" applyProtection="1">
      <alignment vertical="center" wrapText="1"/>
      <protection hidden="1"/>
    </xf>
    <xf numFmtId="169" fontId="1" fillId="0" borderId="6" xfId="0" quotePrefix="1" applyNumberFormat="1" applyFont="1" applyBorder="1" applyAlignment="1" applyProtection="1">
      <alignment vertical="center"/>
      <protection locked="0" hidden="1"/>
    </xf>
    <xf numFmtId="169" fontId="0" fillId="0" borderId="13" xfId="0" applyNumberFormat="1" applyFont="1" applyBorder="1" applyAlignment="1" applyProtection="1">
      <alignment vertical="center"/>
      <protection locked="0" hidden="1"/>
    </xf>
    <xf numFmtId="169" fontId="0" fillId="0" borderId="14" xfId="0" applyNumberFormat="1" applyFont="1" applyBorder="1" applyAlignment="1" applyProtection="1">
      <alignment vertical="center"/>
      <protection locked="0" hidden="1"/>
    </xf>
    <xf numFmtId="0" fontId="5" fillId="0" borderId="2" xfId="0" applyFont="1" applyBorder="1" applyAlignment="1" applyProtection="1">
      <alignment vertical="center"/>
      <protection hidden="1"/>
    </xf>
    <xf numFmtId="0" fontId="0" fillId="0" borderId="2" xfId="0" applyBorder="1" applyAlignment="1" applyProtection="1">
      <alignment vertical="center"/>
      <protection hidden="1"/>
    </xf>
    <xf numFmtId="164" fontId="20" fillId="0" borderId="25" xfId="0" applyNumberFormat="1" applyFont="1" applyBorder="1" applyAlignment="1" applyProtection="1">
      <alignment vertical="center" shrinkToFit="1"/>
      <protection hidden="1"/>
    </xf>
    <xf numFmtId="164" fontId="20" fillId="0" borderId="25" xfId="0" applyNumberFormat="1" applyFont="1" applyBorder="1" applyAlignment="1" applyProtection="1">
      <alignment vertical="center"/>
      <protection hidden="1"/>
    </xf>
    <xf numFmtId="164" fontId="20" fillId="0" borderId="34" xfId="0" applyNumberFormat="1" applyFont="1" applyBorder="1" applyAlignment="1" applyProtection="1">
      <alignment vertical="center" shrinkToFit="1"/>
      <protection hidden="1"/>
    </xf>
    <xf numFmtId="164" fontId="20" fillId="0" borderId="34" xfId="0" applyNumberFormat="1" applyFont="1" applyBorder="1" applyAlignment="1" applyProtection="1">
      <alignment vertical="center"/>
      <protection hidden="1"/>
    </xf>
    <xf numFmtId="3" fontId="3" fillId="0" borderId="0" xfId="0" applyNumberFormat="1" applyFont="1" applyBorder="1" applyAlignment="1" applyProtection="1">
      <alignment horizontal="center" vertical="center"/>
      <protection hidden="1"/>
    </xf>
    <xf numFmtId="3" fontId="8" fillId="0" borderId="0" xfId="0" applyNumberFormat="1" applyFont="1" applyBorder="1" applyAlignment="1" applyProtection="1">
      <alignment vertical="center"/>
      <protection hidden="1"/>
    </xf>
    <xf numFmtId="164" fontId="20" fillId="0" borderId="26" xfId="0" applyNumberFormat="1" applyFont="1" applyBorder="1" applyAlignment="1" applyProtection="1">
      <alignment vertical="center"/>
      <protection locked="0" hidden="1"/>
    </xf>
    <xf numFmtId="164" fontId="20" fillId="0" borderId="31" xfId="0" applyNumberFormat="1" applyFont="1" applyBorder="1" applyAlignment="1" applyProtection="1">
      <alignment vertical="center"/>
      <protection locked="0" hidden="1"/>
    </xf>
    <xf numFmtId="164" fontId="20" fillId="0" borderId="29" xfId="0" applyNumberFormat="1" applyFont="1" applyBorder="1" applyAlignment="1" applyProtection="1">
      <alignment vertical="center"/>
      <protection locked="0" hidden="1"/>
    </xf>
    <xf numFmtId="164" fontId="20" fillId="0" borderId="32" xfId="0" applyNumberFormat="1" applyFont="1" applyBorder="1" applyAlignment="1" applyProtection="1">
      <alignment vertical="center"/>
      <protection locked="0" hidden="1"/>
    </xf>
    <xf numFmtId="164" fontId="20" fillId="0" borderId="33" xfId="0" applyNumberFormat="1" applyFont="1" applyBorder="1" applyAlignment="1" applyProtection="1">
      <alignment vertical="center" wrapText="1"/>
      <protection locked="0" hidden="1"/>
    </xf>
    <xf numFmtId="164" fontId="20" fillId="0" borderId="36" xfId="0" applyNumberFormat="1" applyFont="1" applyBorder="1" applyAlignment="1" applyProtection="1">
      <alignment vertical="center" wrapText="1"/>
      <protection locked="0" hidden="1"/>
    </xf>
    <xf numFmtId="164" fontId="20" fillId="0" borderId="6" xfId="0" applyNumberFormat="1" applyFont="1" applyBorder="1" applyAlignment="1" applyProtection="1">
      <alignment vertical="center"/>
      <protection hidden="1"/>
    </xf>
    <xf numFmtId="164" fontId="20" fillId="0" borderId="14" xfId="0" applyNumberFormat="1" applyFont="1" applyBorder="1" applyAlignment="1" applyProtection="1">
      <alignment vertical="center"/>
      <protection hidden="1"/>
    </xf>
    <xf numFmtId="0" fontId="3" fillId="0" borderId="15" xfId="0" applyFont="1" applyBorder="1" applyAlignment="1" applyProtection="1">
      <alignment horizontal="center" vertical="center"/>
      <protection hidden="1"/>
    </xf>
    <xf numFmtId="0" fontId="3" fillId="0" borderId="16" xfId="0" applyFont="1" applyBorder="1" applyAlignment="1" applyProtection="1">
      <alignment horizontal="center" vertical="center"/>
      <protection hidden="1"/>
    </xf>
    <xf numFmtId="0" fontId="8" fillId="0" borderId="17"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8" fillId="0" borderId="12"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19" fillId="4" borderId="2" xfId="0" applyFont="1" applyFill="1" applyBorder="1" applyAlignment="1" applyProtection="1">
      <alignment horizontal="center" vertical="center" wrapText="1"/>
      <protection hidden="1"/>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10" fillId="0" borderId="2" xfId="0" applyFont="1" applyBorder="1" applyAlignment="1" applyProtection="1">
      <alignment vertical="center"/>
      <protection hidden="1"/>
    </xf>
    <xf numFmtId="0" fontId="5" fillId="2" borderId="26" xfId="0" applyFont="1" applyFill="1" applyBorder="1" applyAlignment="1" applyProtection="1">
      <alignment horizontal="justify" vertical="center" wrapText="1"/>
      <protection hidden="1"/>
    </xf>
    <xf numFmtId="0" fontId="5" fillId="2" borderId="27" xfId="0" applyFont="1" applyFill="1" applyBorder="1" applyAlignment="1" applyProtection="1">
      <alignment horizontal="justify" vertical="center" wrapText="1"/>
      <protection hidden="1"/>
    </xf>
    <xf numFmtId="0" fontId="8" fillId="0" borderId="28" xfId="0" applyFont="1" applyBorder="1" applyAlignment="1" applyProtection="1">
      <alignment horizontal="justify" vertical="center" wrapText="1"/>
      <protection hidden="1"/>
    </xf>
    <xf numFmtId="0" fontId="6" fillId="0" borderId="6" xfId="0" applyFont="1" applyBorder="1" applyAlignment="1" applyProtection="1">
      <alignment horizontal="center" vertical="center" wrapText="1"/>
      <protection hidden="1"/>
    </xf>
    <xf numFmtId="0" fontId="6" fillId="0" borderId="13" xfId="0" applyFont="1" applyBorder="1" applyAlignment="1" applyProtection="1">
      <alignment horizontal="center" vertical="center" wrapText="1"/>
      <protection hidden="1"/>
    </xf>
    <xf numFmtId="0" fontId="6" fillId="0" borderId="14" xfId="0" applyFont="1" applyBorder="1" applyAlignment="1" applyProtection="1">
      <alignment horizontal="center" vertical="center" wrapText="1"/>
      <protection hidden="1"/>
    </xf>
    <xf numFmtId="171" fontId="5" fillId="0" borderId="30" xfId="0" applyNumberFormat="1" applyFont="1" applyBorder="1" applyAlignment="1" applyProtection="1">
      <alignment horizontal="center" vertical="center"/>
      <protection locked="0" hidden="1"/>
    </xf>
    <xf numFmtId="171" fontId="8" fillId="0" borderId="27" xfId="0" applyNumberFormat="1" applyFont="1" applyBorder="1" applyAlignment="1" applyProtection="1">
      <alignment horizontal="center" vertical="center"/>
      <protection locked="0" hidden="1"/>
    </xf>
    <xf numFmtId="171" fontId="5" fillId="0" borderId="27" xfId="0" applyNumberFormat="1" applyFont="1" applyBorder="1" applyAlignment="1" applyProtection="1">
      <alignment horizontal="center" vertical="center"/>
      <protection locked="0" hidden="1"/>
    </xf>
    <xf numFmtId="171" fontId="5" fillId="0" borderId="28" xfId="0" applyNumberFormat="1" applyFont="1" applyBorder="1" applyAlignment="1" applyProtection="1">
      <alignment horizontal="center" vertical="center"/>
      <protection locked="0" hidden="1"/>
    </xf>
    <xf numFmtId="1" fontId="3" fillId="0" borderId="24" xfId="0" applyNumberFormat="1" applyFont="1" applyBorder="1" applyAlignment="1" applyProtection="1">
      <alignment horizontal="left" vertical="center"/>
      <protection locked="0" hidden="1"/>
    </xf>
    <xf numFmtId="1" fontId="8" fillId="0" borderId="25" xfId="0" applyNumberFormat="1" applyFont="1" applyBorder="1" applyAlignment="1" applyProtection="1">
      <alignment horizontal="left" vertical="center"/>
      <protection locked="0" hidden="1"/>
    </xf>
    <xf numFmtId="1" fontId="8" fillId="0" borderId="32" xfId="0" applyNumberFormat="1" applyFont="1" applyBorder="1" applyAlignment="1" applyProtection="1">
      <alignment horizontal="left" vertical="center"/>
      <protection locked="0" hidden="1"/>
    </xf>
    <xf numFmtId="0" fontId="36" fillId="0" borderId="24" xfId="1" applyFont="1" applyBorder="1" applyAlignment="1" applyProtection="1">
      <alignment horizontal="left" vertical="center"/>
      <protection locked="0" hidden="1"/>
    </xf>
    <xf numFmtId="0" fontId="36" fillId="0" borderId="25" xfId="0" applyFont="1" applyBorder="1" applyAlignment="1" applyProtection="1">
      <alignment horizontal="left" vertical="center"/>
      <protection locked="0" hidden="1"/>
    </xf>
    <xf numFmtId="1" fontId="2" fillId="0" borderId="24" xfId="0" applyNumberFormat="1" applyFont="1" applyBorder="1" applyAlignment="1" applyProtection="1">
      <alignment horizontal="left" vertical="center"/>
      <protection locked="0" hidden="1"/>
    </xf>
    <xf numFmtId="1" fontId="11" fillId="0" borderId="25" xfId="0" applyNumberFormat="1" applyFont="1" applyBorder="1" applyAlignment="1" applyProtection="1">
      <alignment horizontal="left" vertical="center"/>
      <protection locked="0" hidden="1"/>
    </xf>
    <xf numFmtId="1" fontId="11" fillId="0" borderId="32" xfId="0" applyNumberFormat="1" applyFont="1" applyBorder="1" applyAlignment="1" applyProtection="1">
      <alignment horizontal="left" vertical="center"/>
      <protection locked="0" hidden="1"/>
    </xf>
    <xf numFmtId="0" fontId="2" fillId="0" borderId="30" xfId="0" applyNumberFormat="1" applyFont="1" applyBorder="1" applyAlignment="1" applyProtection="1">
      <alignment horizontal="center" vertical="center"/>
      <protection locked="0" hidden="1"/>
    </xf>
    <xf numFmtId="0" fontId="11" fillId="0" borderId="27" xfId="0" applyNumberFormat="1" applyFont="1" applyBorder="1" applyAlignment="1" applyProtection="1">
      <alignment horizontal="center" vertical="center"/>
      <protection locked="0" hidden="1"/>
    </xf>
    <xf numFmtId="0" fontId="15" fillId="0" borderId="30" xfId="0" applyFont="1" applyBorder="1" applyAlignment="1" applyProtection="1">
      <alignment horizontal="center" vertical="center"/>
      <protection hidden="1"/>
    </xf>
    <xf numFmtId="0" fontId="13" fillId="0" borderId="28" xfId="0" applyFont="1" applyBorder="1" applyAlignment="1" applyProtection="1">
      <alignment horizontal="center" vertical="center"/>
      <protection hidden="1"/>
    </xf>
    <xf numFmtId="0" fontId="17" fillId="4" borderId="2" xfId="0" applyFont="1" applyFill="1" applyBorder="1" applyAlignment="1" applyProtection="1">
      <alignment horizontal="center" vertical="center" wrapText="1"/>
      <protection hidden="1"/>
    </xf>
    <xf numFmtId="0" fontId="17" fillId="0" borderId="2" xfId="0" applyFont="1" applyBorder="1" applyAlignment="1" applyProtection="1">
      <alignment horizontal="center" vertical="center" wrapText="1"/>
      <protection hidden="1"/>
    </xf>
    <xf numFmtId="169" fontId="2" fillId="0" borderId="30" xfId="0" applyNumberFormat="1" applyFont="1" applyBorder="1" applyAlignment="1" applyProtection="1">
      <alignment horizontal="center" vertical="center"/>
      <protection locked="0" hidden="1"/>
    </xf>
    <xf numFmtId="169" fontId="11" fillId="0" borderId="28" xfId="0" applyNumberFormat="1" applyFont="1" applyBorder="1" applyAlignment="1" applyProtection="1">
      <alignment horizontal="center" vertical="center"/>
      <protection locked="0" hidden="1"/>
    </xf>
    <xf numFmtId="3" fontId="5" fillId="7" borderId="52" xfId="0" applyNumberFormat="1" applyFont="1" applyFill="1" applyBorder="1" applyAlignment="1" applyProtection="1">
      <alignment horizontal="right" vertical="center" wrapText="1"/>
      <protection hidden="1"/>
    </xf>
    <xf numFmtId="0" fontId="5" fillId="2" borderId="6" xfId="0" applyFont="1" applyFill="1" applyBorder="1" applyAlignment="1" applyProtection="1">
      <alignment horizontal="left" vertical="center" wrapText="1"/>
      <protection hidden="1"/>
    </xf>
    <xf numFmtId="0" fontId="5" fillId="2" borderId="13" xfId="0" applyFont="1" applyFill="1" applyBorder="1" applyAlignment="1" applyProtection="1">
      <alignment horizontal="left" vertical="center" wrapText="1"/>
      <protection hidden="1"/>
    </xf>
    <xf numFmtId="169" fontId="3" fillId="0" borderId="65" xfId="0" applyNumberFormat="1" applyFont="1" applyBorder="1" applyAlignment="1" applyProtection="1">
      <alignment horizontal="left" vertical="center"/>
      <protection locked="0" hidden="1"/>
    </xf>
    <xf numFmtId="169" fontId="3" fillId="0" borderId="13" xfId="0" applyNumberFormat="1" applyFont="1" applyBorder="1" applyAlignment="1" applyProtection="1">
      <alignment horizontal="left" vertical="center"/>
      <protection locked="0" hidden="1"/>
    </xf>
    <xf numFmtId="169" fontId="3" fillId="0" borderId="44" xfId="0" applyNumberFormat="1" applyFont="1" applyBorder="1" applyAlignment="1" applyProtection="1">
      <alignment horizontal="left" vertical="center"/>
      <protection locked="0" hidden="1"/>
    </xf>
    <xf numFmtId="0" fontId="27" fillId="2" borderId="8" xfId="0" applyFont="1" applyFill="1" applyBorder="1" applyAlignment="1" applyProtection="1">
      <alignment horizontal="center" vertical="center" wrapText="1"/>
      <protection locked="0" hidden="1"/>
    </xf>
    <xf numFmtId="0" fontId="27" fillId="2" borderId="5" xfId="0" applyFont="1" applyFill="1" applyBorder="1" applyAlignment="1" applyProtection="1">
      <alignment horizontal="center" vertical="center" wrapText="1"/>
      <protection locked="0" hidden="1"/>
    </xf>
    <xf numFmtId="3" fontId="5" fillId="6" borderId="6" xfId="0" applyNumberFormat="1" applyFont="1" applyFill="1" applyBorder="1" applyAlignment="1" applyProtection="1">
      <alignment horizontal="right" vertical="center" wrapText="1"/>
      <protection hidden="1"/>
    </xf>
    <xf numFmtId="0" fontId="0" fillId="0" borderId="13" xfId="0" applyBorder="1" applyAlignment="1" applyProtection="1">
      <alignment vertical="center"/>
      <protection hidden="1"/>
    </xf>
    <xf numFmtId="0" fontId="0" fillId="0" borderId="14" xfId="0" applyBorder="1" applyAlignment="1" applyProtection="1">
      <alignment vertical="center"/>
      <protection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5" fillId="2" borderId="2" xfId="0" applyFont="1" applyFill="1" applyBorder="1" applyAlignment="1" applyProtection="1">
      <alignment horizontal="center" vertical="center" wrapText="1"/>
      <protection hidden="1"/>
    </xf>
    <xf numFmtId="0" fontId="8" fillId="0" borderId="6" xfId="0" applyFont="1" applyBorder="1" applyAlignment="1" applyProtection="1">
      <alignment horizontal="center" vertical="center" wrapText="1"/>
      <protection hidden="1"/>
    </xf>
    <xf numFmtId="0" fontId="17" fillId="2" borderId="37" xfId="0" applyFont="1" applyFill="1" applyBorder="1" applyAlignment="1" applyProtection="1">
      <alignment horizontal="left" vertical="center" wrapText="1"/>
      <protection hidden="1"/>
    </xf>
    <xf numFmtId="0" fontId="17" fillId="2" borderId="18" xfId="0" applyFont="1" applyFill="1" applyBorder="1" applyAlignment="1" applyProtection="1">
      <alignment horizontal="left" vertical="center" wrapText="1"/>
      <protection hidden="1"/>
    </xf>
    <xf numFmtId="0" fontId="11" fillId="0" borderId="18" xfId="0" applyFont="1" applyBorder="1" applyAlignment="1" applyProtection="1">
      <alignment horizontal="left" vertical="center" wrapText="1"/>
      <protection hidden="1"/>
    </xf>
    <xf numFmtId="0" fontId="22" fillId="2" borderId="6" xfId="0" applyFont="1" applyFill="1" applyBorder="1" applyAlignment="1" applyProtection="1">
      <alignment horizontal="center" vertical="center" wrapText="1"/>
      <protection hidden="1"/>
    </xf>
    <xf numFmtId="0" fontId="24" fillId="0" borderId="14" xfId="0" applyFont="1" applyBorder="1" applyAlignment="1" applyProtection="1">
      <alignment vertical="center" wrapText="1"/>
      <protection hidden="1"/>
    </xf>
    <xf numFmtId="3" fontId="5" fillId="6" borderId="58" xfId="0" applyNumberFormat="1" applyFont="1" applyFill="1" applyBorder="1" applyAlignment="1" applyProtection="1">
      <alignment horizontal="right" vertical="center" wrapText="1"/>
      <protection hidden="1"/>
    </xf>
    <xf numFmtId="0" fontId="0" fillId="6" borderId="0" xfId="0" applyFill="1" applyBorder="1" applyAlignment="1" applyProtection="1">
      <alignment vertical="center" wrapText="1"/>
      <protection hidden="1"/>
    </xf>
    <xf numFmtId="0" fontId="0" fillId="6" borderId="21" xfId="0" applyFill="1" applyBorder="1" applyAlignment="1" applyProtection="1">
      <alignment vertical="center" wrapText="1"/>
      <protection hidden="1"/>
    </xf>
    <xf numFmtId="0" fontId="0" fillId="6" borderId="58" xfId="0" applyFill="1" applyBorder="1" applyAlignment="1" applyProtection="1">
      <alignment vertical="center" wrapText="1"/>
      <protection hidden="1"/>
    </xf>
    <xf numFmtId="0" fontId="0" fillId="6" borderId="0" xfId="0" applyFill="1" applyAlignment="1" applyProtection="1">
      <alignment vertical="center" wrapText="1"/>
      <protection hidden="1"/>
    </xf>
    <xf numFmtId="0" fontId="0" fillId="6" borderId="59" xfId="0" applyFill="1" applyBorder="1" applyAlignment="1" applyProtection="1">
      <alignment vertical="center" wrapText="1"/>
      <protection hidden="1"/>
    </xf>
    <xf numFmtId="0" fontId="0" fillId="6" borderId="11" xfId="0" applyFill="1" applyBorder="1" applyAlignment="1" applyProtection="1">
      <alignment vertical="center" wrapText="1"/>
      <protection hidden="1"/>
    </xf>
    <xf numFmtId="0" fontId="0" fillId="6" borderId="60" xfId="0" applyFill="1" applyBorder="1" applyAlignment="1" applyProtection="1">
      <alignment vertical="center" wrapText="1"/>
      <protection hidden="1"/>
    </xf>
    <xf numFmtId="165" fontId="18" fillId="4" borderId="24" xfId="0" applyNumberFormat="1" applyFont="1" applyFill="1" applyBorder="1" applyAlignment="1" applyProtection="1">
      <alignment horizontal="center" vertical="center" wrapText="1"/>
      <protection locked="0" hidden="1"/>
    </xf>
    <xf numFmtId="165" fontId="18" fillId="4" borderId="19" xfId="0" applyNumberFormat="1" applyFont="1" applyFill="1" applyBorder="1" applyAlignment="1" applyProtection="1">
      <alignment horizontal="center" vertical="center" wrapText="1"/>
      <protection locked="0" hidden="1"/>
    </xf>
    <xf numFmtId="0" fontId="9" fillId="0" borderId="6" xfId="0" applyFont="1" applyBorder="1" applyAlignment="1" applyProtection="1">
      <alignment horizontal="center" vertical="center" wrapText="1"/>
      <protection hidden="1"/>
    </xf>
    <xf numFmtId="0" fontId="0" fillId="0" borderId="13" xfId="0" applyBorder="1" applyAlignment="1" applyProtection="1">
      <alignment horizontal="center" vertical="center"/>
      <protection hidden="1"/>
    </xf>
    <xf numFmtId="164" fontId="20" fillId="0" borderId="27" xfId="0" applyNumberFormat="1" applyFont="1" applyBorder="1" applyAlignment="1" applyProtection="1">
      <alignment vertical="center" shrinkToFit="1"/>
      <protection hidden="1"/>
    </xf>
    <xf numFmtId="164" fontId="20" fillId="0" borderId="27" xfId="0" applyNumberFormat="1" applyFont="1" applyBorder="1" applyAlignment="1" applyProtection="1">
      <alignment vertical="center"/>
      <protection hidden="1"/>
    </xf>
    <xf numFmtId="0" fontId="5" fillId="0" borderId="15" xfId="0" applyFont="1" applyFill="1" applyBorder="1" applyAlignment="1" applyProtection="1">
      <alignment horizontal="center" vertical="center" wrapText="1"/>
      <protection hidden="1"/>
    </xf>
    <xf numFmtId="0" fontId="0" fillId="0" borderId="16" xfId="0" applyBorder="1" applyAlignment="1" applyProtection="1">
      <alignment vertical="center"/>
      <protection hidden="1"/>
    </xf>
    <xf numFmtId="0" fontId="0" fillId="0" borderId="17" xfId="0" applyBorder="1" applyAlignment="1" applyProtection="1">
      <alignment vertical="center"/>
      <protection hidden="1"/>
    </xf>
    <xf numFmtId="0" fontId="0" fillId="0" borderId="3" xfId="0" applyBorder="1" applyAlignment="1" applyProtection="1">
      <alignment vertical="center"/>
      <protection hidden="1"/>
    </xf>
    <xf numFmtId="0" fontId="0" fillId="0" borderId="0" xfId="0" applyBorder="1" applyAlignment="1" applyProtection="1">
      <alignment vertical="center"/>
      <protection hidden="1"/>
    </xf>
    <xf numFmtId="0" fontId="0" fillId="0" borderId="4" xfId="0" applyBorder="1" applyAlignment="1" applyProtection="1">
      <alignment vertical="center"/>
      <protection hidden="1"/>
    </xf>
    <xf numFmtId="0" fontId="0" fillId="0" borderId="10" xfId="0" applyBorder="1" applyAlignment="1" applyProtection="1">
      <alignment vertical="center"/>
      <protection hidden="1"/>
    </xf>
    <xf numFmtId="0" fontId="0" fillId="0" borderId="11" xfId="0" applyBorder="1" applyAlignment="1" applyProtection="1">
      <alignment vertical="center"/>
      <protection hidden="1"/>
    </xf>
    <xf numFmtId="0" fontId="0" fillId="0" borderId="12" xfId="0" applyBorder="1" applyAlignment="1" applyProtection="1">
      <alignment vertical="center"/>
      <protection hidden="1"/>
    </xf>
    <xf numFmtId="0" fontId="32" fillId="0" borderId="0" xfId="0" applyFont="1" applyBorder="1" applyAlignment="1" applyProtection="1">
      <alignment horizontal="center" vertical="center" wrapText="1"/>
      <protection hidden="1"/>
    </xf>
    <xf numFmtId="0" fontId="29" fillId="0" borderId="0" xfId="0" applyFont="1" applyBorder="1" applyAlignment="1" applyProtection="1">
      <alignment horizontal="center" vertical="center"/>
      <protection hidden="1"/>
    </xf>
    <xf numFmtId="0" fontId="29" fillId="0" borderId="21" xfId="0" applyFont="1" applyBorder="1" applyAlignment="1" applyProtection="1">
      <alignment horizontal="center" vertical="center"/>
      <protection hidden="1"/>
    </xf>
    <xf numFmtId="166" fontId="30" fillId="0" borderId="5" xfId="1" applyNumberFormat="1" applyFont="1" applyBorder="1" applyAlignment="1" applyProtection="1">
      <alignment horizontal="left" vertical="center"/>
      <protection hidden="1"/>
    </xf>
    <xf numFmtId="0" fontId="29" fillId="0" borderId="0" xfId="0" applyFont="1" applyBorder="1" applyAlignment="1" applyProtection="1">
      <alignment horizontal="right" vertical="center"/>
      <protection hidden="1"/>
    </xf>
    <xf numFmtId="0" fontId="29" fillId="0" borderId="21" xfId="0" applyFont="1" applyBorder="1" applyAlignment="1" applyProtection="1">
      <alignment horizontal="right" vertical="center"/>
      <protection hidden="1"/>
    </xf>
    <xf numFmtId="166" fontId="30" fillId="0" borderId="24" xfId="1" applyNumberFormat="1" applyFont="1" applyBorder="1" applyAlignment="1" applyProtection="1">
      <alignment horizontal="left" vertical="center"/>
      <protection hidden="1"/>
    </xf>
    <xf numFmtId="166" fontId="30" fillId="0" borderId="25" xfId="1" applyNumberFormat="1" applyFont="1" applyBorder="1" applyAlignment="1" applyProtection="1">
      <alignment horizontal="left" vertical="center"/>
      <protection hidden="1"/>
    </xf>
    <xf numFmtId="166" fontId="30" fillId="0" borderId="19" xfId="1" applyNumberFormat="1" applyFont="1" applyBorder="1" applyAlignment="1" applyProtection="1">
      <alignment horizontal="left" vertical="center"/>
      <protection hidden="1"/>
    </xf>
    <xf numFmtId="0" fontId="19" fillId="3" borderId="20" xfId="0" applyFont="1" applyFill="1" applyBorder="1" applyAlignment="1" applyProtection="1">
      <alignment horizontal="center" vertical="center" wrapText="1"/>
      <protection hidden="1"/>
    </xf>
    <xf numFmtId="0" fontId="19" fillId="3" borderId="21" xfId="0" applyFont="1" applyFill="1" applyBorder="1" applyAlignment="1" applyProtection="1">
      <alignment horizontal="center" vertical="center" wrapText="1"/>
      <protection hidden="1"/>
    </xf>
    <xf numFmtId="0" fontId="19" fillId="3" borderId="22" xfId="0" applyFont="1" applyFill="1" applyBorder="1" applyAlignment="1" applyProtection="1">
      <alignment horizontal="center" vertical="center" wrapText="1"/>
      <protection hidden="1"/>
    </xf>
    <xf numFmtId="0" fontId="19" fillId="3" borderId="23" xfId="0" applyFont="1" applyFill="1" applyBorder="1" applyAlignment="1" applyProtection="1">
      <alignment horizontal="center" vertical="center" wrapText="1"/>
      <protection hidden="1"/>
    </xf>
    <xf numFmtId="0" fontId="3" fillId="0" borderId="6" xfId="0" applyFont="1" applyBorder="1" applyAlignment="1" applyProtection="1">
      <alignment horizontal="center" vertical="center" wrapText="1"/>
      <protection locked="0" hidden="1"/>
    </xf>
    <xf numFmtId="0" fontId="0" fillId="0" borderId="13" xfId="0" applyBorder="1" applyAlignment="1" applyProtection="1">
      <alignment horizontal="center" vertical="center" wrapText="1"/>
      <protection locked="0" hidden="1"/>
    </xf>
    <xf numFmtId="0" fontId="0" fillId="0" borderId="14" xfId="0" applyBorder="1" applyAlignment="1" applyProtection="1">
      <alignment horizontal="center" vertical="center" wrapText="1"/>
      <protection locked="0" hidden="1"/>
    </xf>
    <xf numFmtId="169" fontId="3" fillId="0" borderId="56" xfId="0" applyNumberFormat="1" applyFont="1" applyBorder="1" applyAlignment="1" applyProtection="1">
      <alignment horizontal="left" vertical="center"/>
      <protection locked="0" hidden="1"/>
    </xf>
    <xf numFmtId="169" fontId="3" fillId="0" borderId="34" xfId="0" applyNumberFormat="1" applyFont="1" applyBorder="1" applyAlignment="1" applyProtection="1">
      <alignment horizontal="left" vertical="center"/>
      <protection locked="0" hidden="1"/>
    </xf>
    <xf numFmtId="169" fontId="3" fillId="0" borderId="55" xfId="0" applyNumberFormat="1" applyFont="1" applyBorder="1" applyAlignment="1" applyProtection="1">
      <alignment horizontal="left" vertical="center"/>
      <protection locked="0" hidden="1"/>
    </xf>
    <xf numFmtId="0" fontId="21" fillId="8" borderId="6" xfId="0" applyFont="1" applyFill="1" applyBorder="1" applyAlignment="1" applyProtection="1">
      <alignment horizontal="center" vertical="center" wrapText="1"/>
      <protection hidden="1"/>
    </xf>
    <xf numFmtId="0" fontId="21" fillId="8" borderId="14" xfId="0" applyFont="1" applyFill="1" applyBorder="1" applyAlignment="1" applyProtection="1">
      <alignment horizontal="center" vertical="center" wrapText="1"/>
      <protection hidden="1"/>
    </xf>
    <xf numFmtId="164" fontId="19" fillId="0" borderId="6" xfId="0" applyNumberFormat="1" applyFont="1" applyBorder="1" applyAlignment="1" applyProtection="1">
      <alignment horizontal="center" vertical="center" wrapText="1"/>
      <protection hidden="1"/>
    </xf>
    <xf numFmtId="164" fontId="19" fillId="0" borderId="14" xfId="0" applyNumberFormat="1" applyFont="1" applyBorder="1" applyAlignment="1" applyProtection="1">
      <alignment horizontal="center" vertical="center" wrapText="1"/>
      <protection hidden="1"/>
    </xf>
    <xf numFmtId="0" fontId="17" fillId="8" borderId="6" xfId="0" applyFont="1" applyFill="1" applyBorder="1" applyAlignment="1" applyProtection="1">
      <alignment horizontal="center" vertical="center" wrapText="1"/>
      <protection hidden="1"/>
    </xf>
    <xf numFmtId="0" fontId="17" fillId="8" borderId="14" xfId="0" applyFont="1" applyFill="1" applyBorder="1" applyAlignment="1" applyProtection="1">
      <alignment horizontal="center" vertical="center" wrapText="1"/>
      <protection hidden="1"/>
    </xf>
    <xf numFmtId="164" fontId="19" fillId="2" borderId="6" xfId="0" applyNumberFormat="1" applyFont="1" applyFill="1" applyBorder="1" applyAlignment="1" applyProtection="1">
      <alignment horizontal="center" vertical="center" wrapText="1"/>
      <protection locked="0" hidden="1"/>
    </xf>
    <xf numFmtId="164" fontId="19" fillId="2" borderId="13" xfId="0" applyNumberFormat="1" applyFont="1" applyFill="1" applyBorder="1" applyAlignment="1" applyProtection="1">
      <alignment horizontal="center" vertical="center" wrapText="1"/>
      <protection locked="0" hidden="1"/>
    </xf>
    <xf numFmtId="164" fontId="19" fillId="2" borderId="14" xfId="0" applyNumberFormat="1" applyFont="1" applyFill="1" applyBorder="1" applyAlignment="1" applyProtection="1">
      <alignment horizontal="center" vertical="center" wrapText="1"/>
      <protection locked="0" hidden="1"/>
    </xf>
    <xf numFmtId="0" fontId="17" fillId="8" borderId="13" xfId="0" applyFont="1" applyFill="1" applyBorder="1" applyAlignment="1" applyProtection="1">
      <alignment horizontal="center" vertical="center" wrapText="1"/>
      <protection hidden="1"/>
    </xf>
    <xf numFmtId="0" fontId="5" fillId="5" borderId="6" xfId="0" applyFont="1" applyFill="1" applyBorder="1" applyAlignment="1" applyProtection="1">
      <alignment horizontal="center" vertical="center" wrapText="1"/>
      <protection hidden="1"/>
    </xf>
    <xf numFmtId="0" fontId="5" fillId="5" borderId="14" xfId="0" applyFont="1" applyFill="1" applyBorder="1" applyAlignment="1" applyProtection="1">
      <alignment horizontal="center" vertical="center" wrapText="1"/>
      <protection hidden="1"/>
    </xf>
    <xf numFmtId="0" fontId="5" fillId="0" borderId="15" xfId="0" applyFont="1" applyBorder="1" applyAlignment="1" applyProtection="1">
      <alignment horizontal="center" vertical="center" wrapText="1"/>
      <protection hidden="1"/>
    </xf>
    <xf numFmtId="0" fontId="5" fillId="0" borderId="17" xfId="0" applyFont="1" applyBorder="1" applyAlignment="1" applyProtection="1">
      <alignment horizontal="center" vertical="center" wrapText="1"/>
      <protection hidden="1"/>
    </xf>
    <xf numFmtId="0" fontId="17" fillId="0" borderId="26" xfId="0" applyFont="1" applyBorder="1" applyAlignment="1" applyProtection="1">
      <alignment horizontal="center" vertical="center" wrapText="1"/>
      <protection hidden="1"/>
    </xf>
    <xf numFmtId="0" fontId="17" fillId="0" borderId="27" xfId="0" applyFont="1" applyBorder="1" applyAlignment="1" applyProtection="1">
      <alignment horizontal="center"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5" fillId="2" borderId="16" xfId="0" applyFont="1" applyFill="1" applyBorder="1" applyAlignment="1" applyProtection="1">
      <alignment horizontal="center" vertical="center" wrapText="1"/>
      <protection locked="0" hidden="1"/>
    </xf>
    <xf numFmtId="0" fontId="5" fillId="2" borderId="17" xfId="0" applyFont="1" applyFill="1" applyBorder="1" applyAlignment="1" applyProtection="1">
      <alignment horizontal="center" vertical="center" wrapText="1"/>
      <protection locked="0" hidden="1"/>
    </xf>
    <xf numFmtId="0" fontId="5" fillId="2" borderId="11" xfId="0" applyFont="1" applyFill="1" applyBorder="1" applyAlignment="1" applyProtection="1">
      <alignment horizontal="center" vertical="center" wrapText="1"/>
      <protection locked="0" hidden="1"/>
    </xf>
    <xf numFmtId="0" fontId="5" fillId="2" borderId="12" xfId="0" applyFont="1" applyFill="1" applyBorder="1" applyAlignment="1" applyProtection="1">
      <alignment horizontal="center" vertical="center" wrapText="1"/>
      <protection locked="0" hidden="1"/>
    </xf>
    <xf numFmtId="0" fontId="28" fillId="4" borderId="15" xfId="0" applyFont="1" applyFill="1" applyBorder="1" applyAlignment="1" applyProtection="1">
      <alignment horizontal="center" vertical="center" wrapText="1"/>
      <protection hidden="1"/>
    </xf>
    <xf numFmtId="0" fontId="28" fillId="4" borderId="16" xfId="0" applyFont="1" applyFill="1" applyBorder="1" applyAlignment="1" applyProtection="1">
      <alignment horizontal="center" vertical="center" wrapText="1"/>
      <protection hidden="1"/>
    </xf>
    <xf numFmtId="0" fontId="28" fillId="4" borderId="17" xfId="0" applyFont="1" applyFill="1" applyBorder="1" applyAlignment="1" applyProtection="1">
      <alignment horizontal="center" vertical="center" wrapText="1"/>
      <protection hidden="1"/>
    </xf>
    <xf numFmtId="0" fontId="3" fillId="9" borderId="6" xfId="0" applyFont="1" applyFill="1" applyBorder="1" applyAlignment="1" applyProtection="1">
      <alignment horizontal="left" vertical="center" wrapText="1" shrinkToFit="1"/>
      <protection locked="0" hidden="1"/>
    </xf>
    <xf numFmtId="0" fontId="3" fillId="9" borderId="13" xfId="0" applyFont="1" applyFill="1" applyBorder="1" applyAlignment="1" applyProtection="1">
      <alignment horizontal="left" vertical="center" wrapText="1" shrinkToFit="1"/>
      <protection locked="0" hidden="1"/>
    </xf>
    <xf numFmtId="0" fontId="3" fillId="9" borderId="44" xfId="0" applyFont="1" applyFill="1" applyBorder="1" applyAlignment="1" applyProtection="1">
      <alignment horizontal="left" vertical="center" wrapText="1" shrinkToFit="1"/>
      <protection locked="0" hidden="1"/>
    </xf>
    <xf numFmtId="0" fontId="3" fillId="2" borderId="65" xfId="0" applyFont="1" applyFill="1" applyBorder="1" applyAlignment="1" applyProtection="1">
      <alignment horizontal="left" vertical="center" wrapText="1"/>
      <protection locked="0" hidden="1"/>
    </xf>
    <xf numFmtId="0" fontId="3" fillId="2" borderId="13" xfId="0" applyFont="1" applyFill="1" applyBorder="1" applyAlignment="1" applyProtection="1">
      <alignment horizontal="left" vertical="center" wrapText="1"/>
      <protection locked="0" hidden="1"/>
    </xf>
    <xf numFmtId="0" fontId="3" fillId="2" borderId="14" xfId="0" applyFont="1" applyFill="1" applyBorder="1" applyAlignment="1" applyProtection="1">
      <alignment horizontal="left" vertical="center" wrapText="1"/>
      <protection locked="0" hidden="1"/>
    </xf>
    <xf numFmtId="0" fontId="5" fillId="0" borderId="6" xfId="0" applyFont="1" applyFill="1" applyBorder="1" applyAlignment="1" applyProtection="1">
      <alignment horizontal="center" vertical="center" wrapText="1"/>
      <protection hidden="1"/>
    </xf>
    <xf numFmtId="0" fontId="5" fillId="0" borderId="13" xfId="0" applyFont="1" applyFill="1" applyBorder="1" applyAlignment="1" applyProtection="1">
      <alignment horizontal="center" vertical="center" wrapText="1"/>
      <protection hidden="1"/>
    </xf>
    <xf numFmtId="164" fontId="11" fillId="0" borderId="5" xfId="0" applyNumberFormat="1" applyFont="1" applyBorder="1" applyAlignment="1" applyProtection="1">
      <alignment horizontal="center" vertical="center" wrapText="1"/>
      <protection locked="0" hidden="1"/>
    </xf>
    <xf numFmtId="164" fontId="11" fillId="0" borderId="9" xfId="0" applyNumberFormat="1" applyFont="1" applyBorder="1" applyAlignment="1" applyProtection="1">
      <alignment horizontal="center" vertical="center" wrapText="1"/>
      <protection locked="0" hidden="1"/>
    </xf>
    <xf numFmtId="0" fontId="12" fillId="0" borderId="6" xfId="0" applyFont="1" applyBorder="1" applyAlignment="1" applyProtection="1">
      <alignment horizontal="center" vertical="center" wrapText="1"/>
      <protection hidden="1"/>
    </xf>
    <xf numFmtId="0" fontId="12" fillId="0" borderId="14" xfId="0" applyFont="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28" fillId="4" borderId="13" xfId="0" applyFont="1" applyFill="1" applyBorder="1" applyAlignment="1" applyProtection="1">
      <alignment horizontal="center" vertical="center" wrapText="1"/>
      <protection hidden="1"/>
    </xf>
    <xf numFmtId="0" fontId="28" fillId="4" borderId="14" xfId="0" applyFont="1" applyFill="1" applyBorder="1" applyAlignment="1" applyProtection="1">
      <alignment horizontal="center" vertical="center" wrapText="1"/>
      <protection hidden="1"/>
    </xf>
    <xf numFmtId="0" fontId="28" fillId="0" borderId="13" xfId="0" applyFont="1" applyBorder="1" applyAlignment="1" applyProtection="1">
      <alignment horizontal="center" vertical="center" wrapText="1"/>
      <protection hidden="1"/>
    </xf>
    <xf numFmtId="0" fontId="28" fillId="0" borderId="14" xfId="0" applyFont="1" applyBorder="1" applyAlignment="1" applyProtection="1">
      <alignment horizontal="center" vertical="center" wrapText="1"/>
      <protection hidden="1"/>
    </xf>
    <xf numFmtId="0" fontId="19" fillId="3" borderId="40" xfId="0" applyFont="1" applyFill="1" applyBorder="1" applyAlignment="1" applyProtection="1">
      <alignment horizontal="center" vertical="center" wrapText="1"/>
      <protection hidden="1"/>
    </xf>
    <xf numFmtId="0" fontId="19" fillId="3" borderId="44" xfId="0" applyFont="1" applyFill="1" applyBorder="1" applyAlignment="1" applyProtection="1">
      <alignment horizontal="center" vertical="center" wrapText="1"/>
      <protection hidden="1"/>
    </xf>
    <xf numFmtId="0" fontId="19" fillId="3" borderId="38" xfId="0" applyFont="1" applyFill="1" applyBorder="1" applyAlignment="1" applyProtection="1">
      <alignment horizontal="center" vertical="center" wrapText="1"/>
      <protection hidden="1"/>
    </xf>
    <xf numFmtId="0" fontId="19" fillId="3" borderId="46" xfId="0" applyFont="1" applyFill="1" applyBorder="1" applyAlignment="1" applyProtection="1">
      <alignment horizontal="center" vertical="center" wrapText="1"/>
      <protection hidden="1"/>
    </xf>
    <xf numFmtId="0" fontId="27" fillId="2" borderId="53" xfId="0" applyFont="1" applyFill="1" applyBorder="1" applyAlignment="1" applyProtection="1">
      <alignment horizontal="center" vertical="center" wrapText="1"/>
      <protection locked="0" hidden="1"/>
    </xf>
    <xf numFmtId="0" fontId="27" fillId="2" borderId="54" xfId="0" applyFont="1" applyFill="1" applyBorder="1" applyAlignment="1" applyProtection="1">
      <alignment horizontal="center" vertical="center" wrapText="1"/>
      <protection locked="0" hidden="1"/>
    </xf>
    <xf numFmtId="0" fontId="17" fillId="0" borderId="53" xfId="0" applyFont="1" applyBorder="1" applyAlignment="1" applyProtection="1">
      <alignment horizontal="center" vertical="center" wrapText="1"/>
      <protection hidden="1"/>
    </xf>
    <xf numFmtId="0" fontId="17" fillId="0" borderId="56" xfId="0" applyFont="1" applyBorder="1" applyAlignment="1" applyProtection="1">
      <alignment horizontal="center" vertical="center" wrapText="1"/>
      <protection hidden="1"/>
    </xf>
    <xf numFmtId="164" fontId="12" fillId="0" borderId="54" xfId="0" applyNumberFormat="1" applyFont="1" applyBorder="1" applyAlignment="1" applyProtection="1">
      <alignment horizontal="center" vertical="center" wrapText="1"/>
      <protection locked="0" hidden="1"/>
    </xf>
    <xf numFmtId="164" fontId="12" fillId="0" borderId="61" xfId="0" applyNumberFormat="1" applyFont="1" applyBorder="1" applyAlignment="1" applyProtection="1">
      <alignment horizontal="center" vertical="center" wrapText="1"/>
      <protection locked="0" hidden="1"/>
    </xf>
    <xf numFmtId="0" fontId="12" fillId="0" borderId="53" xfId="0" applyFont="1" applyBorder="1" applyAlignment="1" applyProtection="1">
      <alignment horizontal="center" vertical="center" wrapText="1"/>
      <protection locked="0" hidden="1"/>
    </xf>
    <xf numFmtId="0" fontId="12" fillId="0" borderId="54" xfId="0" applyFont="1" applyBorder="1" applyAlignment="1" applyProtection="1">
      <alignment horizontal="center" vertical="center" wrapText="1"/>
      <protection locked="0" hidden="1"/>
    </xf>
    <xf numFmtId="0" fontId="0" fillId="0" borderId="0" xfId="0" applyFont="1" applyBorder="1" applyAlignment="1" applyProtection="1">
      <alignment horizontal="center" vertical="center" wrapText="1"/>
      <protection hidden="1"/>
    </xf>
    <xf numFmtId="0" fontId="27" fillId="2" borderId="29" xfId="0" applyFont="1" applyFill="1" applyBorder="1" applyAlignment="1" applyProtection="1">
      <alignment horizontal="center" vertical="center" wrapText="1"/>
      <protection locked="0" hidden="1"/>
    </xf>
    <xf numFmtId="0" fontId="27" fillId="2" borderId="19" xfId="0" applyFont="1" applyFill="1" applyBorder="1" applyAlignment="1" applyProtection="1">
      <alignment horizontal="center" vertical="center" wrapText="1"/>
      <protection locked="0" hidden="1"/>
    </xf>
    <xf numFmtId="0" fontId="27" fillId="0" borderId="29" xfId="0" applyFont="1" applyFill="1" applyBorder="1" applyAlignment="1" applyProtection="1">
      <alignment horizontal="center" vertical="center" wrapText="1"/>
      <protection locked="0" hidden="1"/>
    </xf>
    <xf numFmtId="0" fontId="27" fillId="0" borderId="19" xfId="0" applyFont="1" applyFill="1" applyBorder="1" applyAlignment="1" applyProtection="1">
      <alignment horizontal="center" vertical="center" wrapText="1"/>
      <protection locked="0" hidden="1"/>
    </xf>
    <xf numFmtId="0" fontId="17" fillId="2" borderId="3" xfId="0" applyFont="1" applyFill="1" applyBorder="1" applyAlignment="1" applyProtection="1">
      <alignment horizontal="center" vertical="center" wrapText="1"/>
      <protection hidden="1"/>
    </xf>
    <xf numFmtId="0" fontId="17" fillId="2" borderId="11" xfId="0" applyFont="1" applyFill="1" applyBorder="1" applyAlignment="1" applyProtection="1">
      <alignment horizontal="center" vertical="center" wrapText="1"/>
      <protection hidden="1"/>
    </xf>
    <xf numFmtId="0" fontId="17" fillId="2" borderId="0" xfId="0" applyFont="1" applyFill="1" applyBorder="1" applyAlignment="1" applyProtection="1">
      <alignment horizontal="center" vertical="center" wrapText="1"/>
      <protection hidden="1"/>
    </xf>
    <xf numFmtId="0" fontId="17" fillId="2" borderId="21" xfId="0" applyFont="1" applyFill="1" applyBorder="1" applyAlignment="1" applyProtection="1">
      <alignment horizontal="center" vertical="center" wrapText="1"/>
      <protection hidden="1"/>
    </xf>
    <xf numFmtId="0" fontId="5" fillId="4" borderId="6" xfId="0" applyFont="1" applyFill="1" applyBorder="1" applyAlignment="1" applyProtection="1">
      <alignment horizontal="center" vertical="center" wrapText="1"/>
      <protection hidden="1"/>
    </xf>
    <xf numFmtId="0" fontId="0" fillId="0" borderId="14" xfId="0" applyBorder="1" applyAlignment="1" applyProtection="1">
      <alignment horizontal="center" vertical="center" wrapText="1"/>
      <protection hidden="1"/>
    </xf>
  </cellXfs>
  <cellStyles count="2">
    <cellStyle name="Hipervínculo" xfId="1" builtinId="8"/>
    <cellStyle name="Normal" xfId="0" builtinId="0"/>
  </cellStyles>
  <dxfs count="54">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ill>
        <patternFill>
          <bgColor rgb="FFFF0000"/>
        </patternFill>
      </fill>
    </dxf>
    <dxf>
      <font>
        <b/>
        <i val="0"/>
        <color auto="1"/>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auto="1"/>
      </font>
      <fill>
        <patternFill>
          <bgColor rgb="FFFF0000"/>
        </patternFill>
      </fill>
    </dxf>
    <dxf>
      <font>
        <color rgb="FFFF0000"/>
      </font>
      <fill>
        <patternFill>
          <bgColor rgb="FFFF0000"/>
        </patternFill>
      </fill>
    </dxf>
    <dxf>
      <font>
        <b/>
        <i val="0"/>
        <color auto="1"/>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color rgb="FFFF0000"/>
      </font>
      <fill>
        <patternFill>
          <bgColor rgb="FFFF0000"/>
        </patternFill>
      </fill>
    </dxf>
    <dxf>
      <font>
        <b/>
        <i val="0"/>
        <color auto="1"/>
      </font>
      <fill>
        <patternFill>
          <bgColor rgb="FFFF0000"/>
        </patternFill>
      </fill>
    </dxf>
    <dxf>
      <font>
        <color auto="1"/>
      </font>
      <fill>
        <patternFill>
          <bgColor rgb="FFFF0000"/>
        </patternFill>
      </fill>
    </dxf>
    <dxf>
      <font>
        <color auto="1"/>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b/>
        <i val="0"/>
        <color theme="0"/>
      </font>
      <fill>
        <patternFill>
          <bgColor rgb="FFFF0000"/>
        </patternFill>
      </fill>
    </dxf>
    <dxf>
      <fill>
        <patternFill>
          <bgColor theme="0"/>
        </patternFill>
      </fill>
    </dxf>
    <dxf>
      <font>
        <b/>
        <i val="0"/>
        <color theme="0"/>
      </font>
      <fill>
        <patternFill>
          <bgColor rgb="FFFF0000"/>
        </patternFill>
      </fill>
    </dxf>
    <dxf>
      <fill>
        <patternFill>
          <bgColor rgb="FFFF0000"/>
        </patternFill>
      </fill>
    </dxf>
    <dxf>
      <font>
        <b/>
        <i val="0"/>
        <color theme="0"/>
      </font>
      <fill>
        <patternFill>
          <bgColor theme="9" tint="-0.24994659260841701"/>
        </patternFill>
      </fill>
    </dxf>
    <dxf>
      <font>
        <b/>
        <i val="0"/>
        <color theme="0"/>
      </font>
      <fill>
        <patternFill>
          <bgColor theme="9" tint="-0.24994659260841701"/>
        </patternFill>
      </fill>
    </dxf>
    <dxf>
      <fill>
        <patternFill>
          <bgColor rgb="FFFF0000"/>
        </patternFill>
      </fill>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numFmt numFmtId="3" formatCode="#,##0"/>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color rgb="FFFF0000"/>
      </font>
      <fill>
        <patternFill>
          <bgColor rgb="FFFF0000"/>
        </patternFill>
      </fill>
    </dxf>
    <dxf>
      <font>
        <b/>
        <i val="0"/>
        <color theme="0"/>
      </font>
      <fill>
        <patternFill>
          <bgColor rgb="FFFF0000"/>
        </patternFill>
      </fill>
    </dxf>
    <dxf>
      <font>
        <b/>
        <i val="0"/>
        <color theme="0"/>
      </font>
      <fill>
        <patternFill>
          <bgColor rgb="FFFF0000"/>
        </patternFill>
      </fill>
    </dxf>
    <dxf>
      <font>
        <color rgb="FFFF0000"/>
      </font>
      <fill>
        <patternFill>
          <bgColor rgb="FFFF0000"/>
        </patternFill>
      </fill>
    </dxf>
    <dxf>
      <font>
        <b/>
        <i val="0"/>
        <color rgb="FFFF0000"/>
      </font>
      <fill>
        <patternFill>
          <bgColor rgb="FFFF0000"/>
        </patternFill>
      </fill>
    </dxf>
    <dxf>
      <fill>
        <patternFill>
          <bgColor rgb="FFFF0000"/>
        </patternFill>
      </fill>
    </dxf>
  </dxfs>
  <tableStyles count="0" defaultTableStyle="TableStyleMedium2" defaultPivotStyle="PivotStyleLight16"/>
  <colors>
    <mruColors>
      <color rgb="FF99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0</xdr:rowOff>
    </xdr:from>
    <xdr:to>
      <xdr:col>1</xdr:col>
      <xdr:colOff>0</xdr:colOff>
      <xdr:row>9</xdr:row>
      <xdr:rowOff>0</xdr:rowOff>
    </xdr:to>
    <xdr:pic>
      <xdr:nvPicPr>
        <xdr:cNvPr id="1880" name="2 Imagen">
          <a:extLst>
            <a:ext uri="{FF2B5EF4-FFF2-40B4-BE49-F238E27FC236}">
              <a16:creationId xmlns:a16="http://schemas.microsoft.com/office/drawing/2014/main"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1620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158433</xdr:colOff>
      <xdr:row>1</xdr:row>
      <xdr:rowOff>7589</xdr:rowOff>
    </xdr:from>
    <xdr:to>
      <xdr:col>3</xdr:col>
      <xdr:colOff>488647</xdr:colOff>
      <xdr:row>3</xdr:row>
      <xdr:rowOff>2106</xdr:rowOff>
    </xdr:to>
    <xdr:pic>
      <xdr:nvPicPr>
        <xdr:cNvPr id="4" name="Imagen 2" descr="escudo_subred_sur">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r="-833"/>
        <a:stretch>
          <a:fillRect/>
        </a:stretch>
      </xdr:blipFill>
      <xdr:spPr bwMode="auto">
        <a:xfrm>
          <a:off x="961846" y="90415"/>
          <a:ext cx="752627" cy="704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BANCOS" displayName="TBBANCOS" ref="Q1:T20" totalsRowShown="0" headerRowDxfId="8" dataDxfId="7">
  <autoFilter ref="Q1:T20" xr:uid="{00000000-0009-0000-0100-000001000000}"/>
  <sortState xmlns:xlrd2="http://schemas.microsoft.com/office/spreadsheetml/2017/richdata2" ref="Q2:T15">
    <sortCondition ref="Q2:Q15"/>
  </sortState>
  <tableColumns count="4">
    <tableColumn id="1" xr3:uid="{00000000-0010-0000-0000-000001000000}" name="ENTIDAD" dataDxfId="6"/>
    <tableColumn id="2" xr3:uid="{00000000-0010-0000-0000-000002000000}" name="COD" dataDxfId="5"/>
    <tableColumn id="3" xr3:uid="{00000000-0010-0000-0000-000003000000}" name="AHORROS" dataDxfId="4"/>
    <tableColumn id="4" xr3:uid="{00000000-0010-0000-0000-000004000000}" name="CORRIENTE" dataDxfId="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IPOCTA" displayName="TIPOCTA" ref="V1:V3" totalsRowShown="0" headerRowDxfId="2" dataDxfId="1">
  <autoFilter ref="V1:V3" xr:uid="{00000000-0009-0000-0100-000002000000}"/>
  <tableColumns count="1">
    <tableColumn id="1" xr3:uid="{00000000-0010-0000-0100-000001000000}" name="TIPOCTA"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BP139"/>
  <sheetViews>
    <sheetView showGridLines="0" tabSelected="1" zoomScale="115" zoomScaleNormal="115" zoomScaleSheetLayoutView="100" workbookViewId="0">
      <pane xSplit="1" ySplit="5" topLeftCell="B92" activePane="bottomRight" state="frozen"/>
      <selection pane="topRight" activeCell="B1" sqref="B1"/>
      <selection pane="bottomLeft" activeCell="A6" sqref="A6"/>
      <selection pane="bottomRight" activeCell="O97" sqref="O97"/>
    </sheetView>
  </sheetViews>
  <sheetFormatPr baseColWidth="10" defaultColWidth="0" defaultRowHeight="12.75" x14ac:dyDescent="0.25"/>
  <cols>
    <col min="1" max="1" width="5.7109375" style="14" customWidth="1"/>
    <col min="2" max="3" width="6.28515625" style="14" customWidth="1"/>
    <col min="4" max="4" width="11.7109375" style="14" customWidth="1"/>
    <col min="5" max="5" width="12" style="14" customWidth="1"/>
    <col min="6" max="7" width="11.7109375" style="14" customWidth="1"/>
    <col min="8" max="8" width="11.28515625" style="14" customWidth="1"/>
    <col min="9" max="9" width="8.7109375" style="14" customWidth="1"/>
    <col min="10" max="10" width="9.7109375" style="14" customWidth="1"/>
    <col min="11" max="11" width="14.28515625" style="14" customWidth="1"/>
    <col min="12" max="12" width="18" style="14" customWidth="1"/>
    <col min="13" max="13" width="0.7109375" style="14" hidden="1" customWidth="1"/>
    <col min="14" max="14" width="19.42578125" style="14" customWidth="1"/>
    <col min="15" max="15" width="15.85546875" style="14" customWidth="1"/>
    <col min="16" max="16" width="5.7109375" style="14" customWidth="1"/>
    <col min="17" max="17" width="15.7109375" style="14" hidden="1" customWidth="1"/>
    <col min="18" max="18" width="2.7109375" style="14" hidden="1" customWidth="1"/>
    <col min="19" max="19" width="101.140625" style="14" hidden="1" customWidth="1"/>
    <col min="20" max="25" width="11.42578125" style="14" hidden="1" customWidth="1"/>
    <col min="26" max="16384" width="11.42578125" style="14" hidden="1"/>
  </cols>
  <sheetData>
    <row r="1" spans="2:15" ht="6.95" customHeight="1" thickBot="1" x14ac:dyDescent="0.3"/>
    <row r="2" spans="2:15" ht="27.95" customHeight="1" thickBot="1" x14ac:dyDescent="0.3">
      <c r="B2" s="302"/>
      <c r="C2" s="303"/>
      <c r="D2" s="303"/>
      <c r="E2" s="303"/>
      <c r="F2" s="304"/>
      <c r="G2" s="308" t="s">
        <v>0</v>
      </c>
      <c r="H2" s="308"/>
      <c r="I2" s="308"/>
      <c r="J2" s="308"/>
      <c r="K2" s="308"/>
      <c r="L2" s="308"/>
      <c r="M2" s="308"/>
      <c r="N2" s="308"/>
      <c r="O2" s="308"/>
    </row>
    <row r="3" spans="2:15" ht="27.95" customHeight="1" thickBot="1" x14ac:dyDescent="0.3">
      <c r="B3" s="305"/>
      <c r="C3" s="306"/>
      <c r="D3" s="306"/>
      <c r="E3" s="306"/>
      <c r="F3" s="307"/>
      <c r="G3" s="316" t="s">
        <v>78</v>
      </c>
      <c r="H3" s="317"/>
      <c r="I3" s="317"/>
      <c r="J3" s="317"/>
      <c r="K3" s="317"/>
      <c r="L3" s="317"/>
      <c r="M3" s="318"/>
      <c r="N3" s="308" t="s">
        <v>220</v>
      </c>
      <c r="O3" s="312"/>
    </row>
    <row r="4" spans="2:15" ht="3" customHeight="1" thickBot="1" x14ac:dyDescent="0.3">
      <c r="B4" s="28"/>
      <c r="C4" s="3"/>
      <c r="D4" s="3"/>
      <c r="E4" s="3"/>
      <c r="F4" s="3"/>
      <c r="G4" s="3"/>
      <c r="H4" s="3"/>
      <c r="I4" s="3"/>
      <c r="J4" s="3"/>
      <c r="K4" s="3"/>
      <c r="L4" s="3"/>
      <c r="M4" s="3"/>
      <c r="N4" s="3"/>
      <c r="O4" s="4"/>
    </row>
    <row r="5" spans="2:15" ht="22.5" customHeight="1" thickBot="1" x14ac:dyDescent="0.3">
      <c r="B5" s="309" t="s">
        <v>1</v>
      </c>
      <c r="C5" s="309"/>
      <c r="D5" s="309"/>
      <c r="E5" s="309"/>
      <c r="F5" s="309"/>
      <c r="G5" s="309"/>
      <c r="H5" s="309"/>
      <c r="I5" s="309"/>
      <c r="J5" s="309"/>
      <c r="K5" s="309"/>
      <c r="L5" s="309"/>
      <c r="M5" s="309"/>
      <c r="N5" s="309"/>
      <c r="O5" s="309"/>
    </row>
    <row r="6" spans="2:15" ht="12" customHeight="1" x14ac:dyDescent="0.25">
      <c r="B6" s="313" t="s">
        <v>188</v>
      </c>
      <c r="C6" s="314"/>
      <c r="D6" s="314"/>
      <c r="E6" s="314"/>
      <c r="F6" s="315"/>
      <c r="G6" s="1" t="s">
        <v>2</v>
      </c>
      <c r="H6" s="319">
        <v>44287</v>
      </c>
      <c r="I6" s="320"/>
      <c r="J6" s="320"/>
      <c r="K6" s="1" t="s">
        <v>3</v>
      </c>
      <c r="L6" s="319">
        <v>44316</v>
      </c>
      <c r="M6" s="321"/>
      <c r="N6" s="321"/>
      <c r="O6" s="322"/>
    </row>
    <row r="7" spans="2:15" ht="12" customHeight="1" x14ac:dyDescent="0.25">
      <c r="B7" s="181" t="s">
        <v>4</v>
      </c>
      <c r="C7" s="182"/>
      <c r="D7" s="182"/>
      <c r="E7" s="182"/>
      <c r="F7" s="183"/>
      <c r="G7" s="310" t="s">
        <v>251</v>
      </c>
      <c r="H7" s="311"/>
      <c r="I7" s="311"/>
      <c r="J7" s="311"/>
      <c r="K7" s="2" t="s">
        <v>5</v>
      </c>
      <c r="L7" s="323">
        <v>1030633130</v>
      </c>
      <c r="M7" s="324"/>
      <c r="N7" s="324"/>
      <c r="O7" s="325"/>
    </row>
    <row r="8" spans="2:15" ht="12" customHeight="1" x14ac:dyDescent="0.25">
      <c r="B8" s="181" t="s">
        <v>67</v>
      </c>
      <c r="C8" s="182"/>
      <c r="D8" s="182"/>
      <c r="E8" s="182"/>
      <c r="F8" s="183"/>
      <c r="G8" s="326" t="s">
        <v>252</v>
      </c>
      <c r="H8" s="327"/>
      <c r="I8" s="327"/>
      <c r="J8" s="327"/>
      <c r="K8" s="2" t="s">
        <v>73</v>
      </c>
      <c r="L8" s="328">
        <v>3108009470</v>
      </c>
      <c r="M8" s="329"/>
      <c r="N8" s="329"/>
      <c r="O8" s="330"/>
    </row>
    <row r="9" spans="2:15" ht="12" customHeight="1" x14ac:dyDescent="0.25">
      <c r="B9" s="181" t="s">
        <v>207</v>
      </c>
      <c r="C9" s="182"/>
      <c r="D9" s="182"/>
      <c r="E9" s="182"/>
      <c r="F9" s="183"/>
      <c r="G9" s="189" t="s">
        <v>221</v>
      </c>
      <c r="H9" s="190"/>
      <c r="I9" s="190"/>
      <c r="J9" s="190"/>
      <c r="K9" s="2" t="s">
        <v>205</v>
      </c>
      <c r="L9" s="135" t="s">
        <v>222</v>
      </c>
      <c r="M9" s="136"/>
      <c r="N9" s="2" t="s">
        <v>206</v>
      </c>
      <c r="O9" s="138" t="s">
        <v>223</v>
      </c>
    </row>
    <row r="10" spans="2:15" ht="12" customHeight="1" x14ac:dyDescent="0.25">
      <c r="B10" s="181" t="s">
        <v>213</v>
      </c>
      <c r="C10" s="182"/>
      <c r="D10" s="182"/>
      <c r="E10" s="182"/>
      <c r="F10" s="183"/>
      <c r="G10" s="184"/>
      <c r="H10" s="185"/>
      <c r="I10" s="185"/>
      <c r="J10" s="186"/>
      <c r="K10" s="2" t="s">
        <v>209</v>
      </c>
      <c r="L10" s="118"/>
      <c r="M10" s="119"/>
      <c r="N10" s="2" t="s">
        <v>210</v>
      </c>
      <c r="O10" s="120"/>
    </row>
    <row r="11" spans="2:15" ht="12" customHeight="1" thickBot="1" x14ac:dyDescent="0.3">
      <c r="B11" s="187" t="s">
        <v>208</v>
      </c>
      <c r="C11" s="188"/>
      <c r="D11" s="188"/>
      <c r="E11" s="188"/>
      <c r="F11" s="188"/>
      <c r="G11" s="184"/>
      <c r="H11" s="185"/>
      <c r="I11" s="185"/>
      <c r="J11" s="186"/>
      <c r="K11" s="2" t="s">
        <v>205</v>
      </c>
      <c r="L11" s="135"/>
      <c r="M11" s="136"/>
      <c r="N11" s="2" t="s">
        <v>211</v>
      </c>
      <c r="O11" s="137"/>
    </row>
    <row r="12" spans="2:15" ht="12" customHeight="1" thickBot="1" x14ac:dyDescent="0.3">
      <c r="B12" s="187" t="s">
        <v>214</v>
      </c>
      <c r="C12" s="188"/>
      <c r="D12" s="188"/>
      <c r="E12" s="188"/>
      <c r="F12" s="188"/>
      <c r="G12" s="189" t="s">
        <v>250</v>
      </c>
      <c r="H12" s="190"/>
      <c r="I12" s="190"/>
      <c r="J12" s="190"/>
      <c r="K12" s="2" t="s">
        <v>209</v>
      </c>
      <c r="L12" s="132" t="s">
        <v>256</v>
      </c>
      <c r="M12" s="133"/>
      <c r="N12" s="2" t="s">
        <v>210</v>
      </c>
      <c r="O12" s="134">
        <v>4031</v>
      </c>
    </row>
    <row r="13" spans="2:15" ht="21.75" customHeight="1" thickBot="1" x14ac:dyDescent="0.3">
      <c r="B13" s="309" t="s">
        <v>7</v>
      </c>
      <c r="C13" s="309"/>
      <c r="D13" s="309"/>
      <c r="E13" s="309"/>
      <c r="F13" s="309"/>
      <c r="G13" s="309"/>
      <c r="H13" s="309"/>
      <c r="I13" s="309"/>
      <c r="J13" s="309"/>
      <c r="K13" s="309"/>
      <c r="L13" s="309"/>
      <c r="M13" s="309"/>
      <c r="N13" s="309"/>
      <c r="O13" s="309"/>
    </row>
    <row r="14" spans="2:15" ht="15" customHeight="1" thickBot="1" x14ac:dyDescent="0.3">
      <c r="B14" s="313" t="s">
        <v>8</v>
      </c>
      <c r="C14" s="314"/>
      <c r="D14" s="314"/>
      <c r="E14" s="314"/>
      <c r="F14" s="315"/>
      <c r="G14" s="337">
        <v>3859</v>
      </c>
      <c r="H14" s="338"/>
      <c r="I14" s="1" t="s">
        <v>9</v>
      </c>
      <c r="J14" s="79">
        <v>2021</v>
      </c>
      <c r="K14" s="333" t="s">
        <v>202</v>
      </c>
      <c r="L14" s="334"/>
      <c r="M14" s="331">
        <v>775</v>
      </c>
      <c r="N14" s="332"/>
      <c r="O14" s="332"/>
    </row>
    <row r="15" spans="2:15" ht="15" customHeight="1" thickBot="1" x14ac:dyDescent="0.3">
      <c r="B15" s="340" t="s">
        <v>68</v>
      </c>
      <c r="C15" s="341"/>
      <c r="D15" s="341"/>
      <c r="E15" s="341"/>
      <c r="F15" s="341"/>
      <c r="G15" s="402" t="s">
        <v>224</v>
      </c>
      <c r="H15" s="403"/>
      <c r="I15" s="403"/>
      <c r="J15" s="403"/>
      <c r="K15" s="403"/>
      <c r="L15" s="403"/>
      <c r="M15" s="403"/>
      <c r="N15" s="403"/>
      <c r="O15" s="404"/>
    </row>
    <row r="16" spans="2:15" ht="15" customHeight="1" thickBot="1" x14ac:dyDescent="0.3">
      <c r="B16" s="340" t="s">
        <v>200</v>
      </c>
      <c r="C16" s="341"/>
      <c r="D16" s="341"/>
      <c r="E16" s="341"/>
      <c r="F16" s="341"/>
      <c r="G16" s="342" t="s">
        <v>225</v>
      </c>
      <c r="H16" s="343"/>
      <c r="I16" s="343"/>
      <c r="J16" s="343"/>
      <c r="K16" s="343"/>
      <c r="L16" s="343"/>
      <c r="M16" s="343"/>
      <c r="N16" s="343"/>
      <c r="O16" s="344"/>
    </row>
    <row r="17" spans="2:19" ht="15" customHeight="1" thickBot="1" x14ac:dyDescent="0.3">
      <c r="B17" s="340" t="s">
        <v>201</v>
      </c>
      <c r="C17" s="341"/>
      <c r="D17" s="341"/>
      <c r="E17" s="341"/>
      <c r="F17" s="341"/>
      <c r="G17" s="342" t="s">
        <v>226</v>
      </c>
      <c r="H17" s="343"/>
      <c r="I17" s="343"/>
      <c r="J17" s="343"/>
      <c r="K17" s="343"/>
      <c r="L17" s="343"/>
      <c r="M17" s="343"/>
      <c r="N17" s="343"/>
      <c r="O17" s="344"/>
    </row>
    <row r="18" spans="2:19" ht="21" customHeight="1" thickBot="1" x14ac:dyDescent="0.3">
      <c r="B18" s="309" t="s">
        <v>124</v>
      </c>
      <c r="C18" s="309"/>
      <c r="D18" s="309"/>
      <c r="E18" s="309"/>
      <c r="F18" s="309"/>
      <c r="G18" s="309"/>
      <c r="H18" s="309"/>
      <c r="I18" s="309"/>
      <c r="J18" s="309"/>
      <c r="K18" s="309"/>
      <c r="L18" s="309"/>
      <c r="M18" s="309"/>
      <c r="N18" s="309"/>
      <c r="O18" s="309"/>
    </row>
    <row r="19" spans="2:19" ht="33" customHeight="1" thickBot="1" x14ac:dyDescent="0.3">
      <c r="B19" s="335" t="s">
        <v>74</v>
      </c>
      <c r="C19" s="335"/>
      <c r="D19" s="335"/>
      <c r="E19" s="336"/>
      <c r="F19" s="336"/>
      <c r="G19" s="336"/>
      <c r="H19" s="78" t="s">
        <v>128</v>
      </c>
      <c r="I19" s="78" t="s">
        <v>77</v>
      </c>
      <c r="J19" s="33" t="s">
        <v>144</v>
      </c>
      <c r="K19" s="33" t="s">
        <v>197</v>
      </c>
      <c r="L19" s="102" t="s">
        <v>75</v>
      </c>
      <c r="M19" s="468" t="s">
        <v>11</v>
      </c>
      <c r="N19" s="469"/>
      <c r="O19" s="78" t="s">
        <v>76</v>
      </c>
      <c r="Q19" s="14">
        <f>+COUNTIF(TOTPORC,"&gt;0")</f>
        <v>1</v>
      </c>
    </row>
    <row r="20" spans="2:19" ht="18" customHeight="1" thickBot="1" x14ac:dyDescent="0.3">
      <c r="B20" s="49" t="s">
        <v>142</v>
      </c>
      <c r="C20" s="64"/>
      <c r="D20" s="64"/>
      <c r="E20" s="40"/>
      <c r="F20" s="40"/>
      <c r="G20" s="56" t="s">
        <v>145</v>
      </c>
      <c r="H20" s="339"/>
      <c r="I20" s="254"/>
      <c r="J20" s="254"/>
      <c r="K20" s="254"/>
      <c r="L20" s="254"/>
      <c r="M20" s="254"/>
      <c r="N20" s="254"/>
      <c r="O20" s="255"/>
      <c r="Q20" s="14">
        <f>+SUM(TOTAMB)</f>
        <v>0</v>
      </c>
      <c r="S20" s="41" t="s">
        <v>167</v>
      </c>
    </row>
    <row r="21" spans="2:19" ht="15" hidden="1" customHeight="1" x14ac:dyDescent="0.25">
      <c r="B21" s="230" t="str">
        <f>+IF(I21&lt;&gt;"",+VLOOKUP(I21,CENCOS,2,0),"")</f>
        <v/>
      </c>
      <c r="C21" s="231"/>
      <c r="D21" s="231"/>
      <c r="E21" s="232"/>
      <c r="F21" s="232"/>
      <c r="G21" s="232"/>
      <c r="H21" s="43"/>
      <c r="I21" s="45"/>
      <c r="J21" s="105"/>
      <c r="K21" s="106"/>
      <c r="L21" s="101"/>
      <c r="M21" s="228">
        <f>IF(AND(COUNTA(H21:I21)=2,SUM(J21:K21)&gt;0),+(J21+K21)*L21,0)</f>
        <v>0</v>
      </c>
      <c r="N21" s="229"/>
      <c r="O21" s="55">
        <f>+IF(M21&gt;0,+M21/SUM(TOTPORC),0)</f>
        <v>0</v>
      </c>
      <c r="S21" s="41" t="s">
        <v>168</v>
      </c>
    </row>
    <row r="22" spans="2:19" ht="15" hidden="1" customHeight="1" x14ac:dyDescent="0.25">
      <c r="B22" s="230" t="str">
        <f>+IF(I22&lt;&gt;"",+VLOOKUP(I22,CENCOS,2,0),"")</f>
        <v/>
      </c>
      <c r="C22" s="231"/>
      <c r="D22" s="231"/>
      <c r="E22" s="232"/>
      <c r="F22" s="232"/>
      <c r="G22" s="232"/>
      <c r="H22" s="43"/>
      <c r="I22" s="45"/>
      <c r="J22" s="105"/>
      <c r="K22" s="106"/>
      <c r="L22" s="101"/>
      <c r="M22" s="228">
        <f t="shared" ref="M22" si="0">IF(AND(COUNTA(H22:I22)=2,SUM(J22:K22)&gt;0),+(J22+K22)*L22,0)</f>
        <v>0</v>
      </c>
      <c r="N22" s="229"/>
      <c r="O22" s="55">
        <f>+IF(M22&gt;0,+M22/SUM(TOTPORC),0)</f>
        <v>0</v>
      </c>
    </row>
    <row r="23" spans="2:19" ht="15" hidden="1" customHeight="1" thickBot="1" x14ac:dyDescent="0.3">
      <c r="B23" s="233" t="str">
        <f>+IF(I23&lt;&gt;"",+VLOOKUP(I23,CENCOS,2,0),"")</f>
        <v/>
      </c>
      <c r="C23" s="234"/>
      <c r="D23" s="234"/>
      <c r="E23" s="235"/>
      <c r="F23" s="235"/>
      <c r="G23" s="235"/>
      <c r="H23" s="44"/>
      <c r="I23" s="45"/>
      <c r="J23" s="105"/>
      <c r="K23" s="106"/>
      <c r="L23" s="101"/>
      <c r="M23" s="228">
        <f t="shared" ref="M23" si="1">IF(AND(COUNTA(H23:I23)=2,SUM(J23:K23)&gt;0),+(J23+K23)*L23,0)</f>
        <v>0</v>
      </c>
      <c r="N23" s="229"/>
      <c r="O23" s="55">
        <f>+IF(M23&gt;0,+M23/SUM(TOTPORC),0)</f>
        <v>0</v>
      </c>
    </row>
    <row r="24" spans="2:19" ht="18" customHeight="1" thickBot="1" x14ac:dyDescent="0.3">
      <c r="B24" s="49" t="s">
        <v>135</v>
      </c>
      <c r="C24" s="64"/>
      <c r="D24" s="64"/>
      <c r="E24" s="40"/>
      <c r="F24" s="40"/>
      <c r="G24" s="56" t="s">
        <v>145</v>
      </c>
      <c r="H24" s="253"/>
      <c r="I24" s="254"/>
      <c r="J24" s="254"/>
      <c r="K24" s="254"/>
      <c r="L24" s="254"/>
      <c r="M24" s="254"/>
      <c r="N24" s="254"/>
      <c r="O24" s="255"/>
      <c r="Q24" s="14">
        <f>+SUM(TOTURG)</f>
        <v>0</v>
      </c>
      <c r="S24" s="41" t="s">
        <v>149</v>
      </c>
    </row>
    <row r="25" spans="2:19" ht="15" hidden="1" customHeight="1" x14ac:dyDescent="0.25">
      <c r="B25" s="230" t="str">
        <f>+IF(I25&lt;&gt;"",+VLOOKUP(I25,CENCOS,2,0),"")</f>
        <v/>
      </c>
      <c r="C25" s="231"/>
      <c r="D25" s="231"/>
      <c r="E25" s="232"/>
      <c r="F25" s="232"/>
      <c r="G25" s="232"/>
      <c r="H25" s="43"/>
      <c r="I25" s="47"/>
      <c r="J25" s="106"/>
      <c r="K25" s="106"/>
      <c r="L25" s="101"/>
      <c r="M25" s="228">
        <f>IF(AND(COUNTA(H25:I25)=2,SUM(J25:K25)&gt;0),+(J25+K25)*L25,0)</f>
        <v>0</v>
      </c>
      <c r="N25" s="229"/>
      <c r="O25" s="55">
        <f>+IF(M25&gt;0,+M25/SUM(TOTPORC),0)</f>
        <v>0</v>
      </c>
      <c r="S25" s="41" t="s">
        <v>150</v>
      </c>
    </row>
    <row r="26" spans="2:19" ht="15" hidden="1" customHeight="1" x14ac:dyDescent="0.25">
      <c r="B26" s="230" t="str">
        <f>+IF(I26&lt;&gt;"",+VLOOKUP(I26,CENCOS,2,0),"")</f>
        <v/>
      </c>
      <c r="C26" s="231"/>
      <c r="D26" s="231"/>
      <c r="E26" s="232"/>
      <c r="F26" s="232"/>
      <c r="G26" s="232"/>
      <c r="H26" s="43"/>
      <c r="I26" s="47"/>
      <c r="J26" s="106"/>
      <c r="K26" s="106"/>
      <c r="L26" s="101"/>
      <c r="M26" s="228">
        <f t="shared" ref="M26:M27" si="2">IF(AND(COUNTA(H26:I26)=2,SUM(J26:K26)&gt;0),+(J26+K26)*L26,0)</f>
        <v>0</v>
      </c>
      <c r="N26" s="229"/>
      <c r="O26" s="55">
        <f>+IF(M26&gt;0,+M26/SUM(TOTPORC),0)</f>
        <v>0</v>
      </c>
    </row>
    <row r="27" spans="2:19" ht="15" hidden="1" customHeight="1" thickBot="1" x14ac:dyDescent="0.3">
      <c r="B27" s="233" t="str">
        <f>+IF(I27&lt;&gt;"",+VLOOKUP(I27,CENCOS,2,0),"")</f>
        <v/>
      </c>
      <c r="C27" s="234"/>
      <c r="D27" s="234"/>
      <c r="E27" s="235"/>
      <c r="F27" s="235"/>
      <c r="G27" s="235"/>
      <c r="H27" s="44"/>
      <c r="I27" s="48"/>
      <c r="J27" s="107"/>
      <c r="K27" s="106"/>
      <c r="L27" s="101"/>
      <c r="M27" s="228">
        <f t="shared" si="2"/>
        <v>0</v>
      </c>
      <c r="N27" s="229"/>
      <c r="O27" s="55">
        <f>+IF(M27&gt;0,+M27/SUM(TOTPORC),0)</f>
        <v>0</v>
      </c>
    </row>
    <row r="28" spans="2:19" ht="18" customHeight="1" thickBot="1" x14ac:dyDescent="0.3">
      <c r="B28" s="49" t="s">
        <v>136</v>
      </c>
      <c r="C28" s="64"/>
      <c r="D28" s="64"/>
      <c r="E28" s="40"/>
      <c r="F28" s="40"/>
      <c r="G28" s="56" t="s">
        <v>145</v>
      </c>
      <c r="H28" s="253"/>
      <c r="I28" s="254"/>
      <c r="J28" s="254"/>
      <c r="K28" s="254"/>
      <c r="L28" s="254"/>
      <c r="M28" s="254"/>
      <c r="N28" s="254"/>
      <c r="O28" s="255"/>
      <c r="Q28" s="14">
        <f>+SUM(TOTHOS)</f>
        <v>0</v>
      </c>
      <c r="S28" s="41" t="s">
        <v>151</v>
      </c>
    </row>
    <row r="29" spans="2:19" ht="15" hidden="1" customHeight="1" x14ac:dyDescent="0.25">
      <c r="B29" s="230" t="str">
        <f>+IF(I29&lt;&gt;"",+VLOOKUP(I29,CENCOS,2,0),"")</f>
        <v/>
      </c>
      <c r="C29" s="231"/>
      <c r="D29" s="231"/>
      <c r="E29" s="232"/>
      <c r="F29" s="232"/>
      <c r="G29" s="232"/>
      <c r="H29" s="43"/>
      <c r="I29" s="45"/>
      <c r="J29" s="106"/>
      <c r="K29" s="106"/>
      <c r="L29" s="101"/>
      <c r="M29" s="228">
        <f>IF(AND(COUNTA(H29:I29)=2,SUM(J29:K29)&gt;0),+(J29+K29)*L29,0)</f>
        <v>0</v>
      </c>
      <c r="N29" s="229"/>
      <c r="O29" s="55">
        <f>+IF(M29&gt;0,+M29/SUM(TOTPORC),0)</f>
        <v>0</v>
      </c>
      <c r="S29" s="41" t="s">
        <v>152</v>
      </c>
    </row>
    <row r="30" spans="2:19" ht="15" hidden="1" customHeight="1" x14ac:dyDescent="0.25">
      <c r="B30" s="230" t="str">
        <f>+IF(I30&lt;&gt;"",+VLOOKUP(I30,CENCOS,2,0),"")</f>
        <v/>
      </c>
      <c r="C30" s="231"/>
      <c r="D30" s="231"/>
      <c r="E30" s="232"/>
      <c r="F30" s="232"/>
      <c r="G30" s="232"/>
      <c r="H30" s="43"/>
      <c r="I30" s="45"/>
      <c r="J30" s="106"/>
      <c r="K30" s="106"/>
      <c r="L30" s="101"/>
      <c r="M30" s="228">
        <f t="shared" ref="M30:M31" si="3">IF(AND(COUNTA(H30:I30)=2,SUM(J30:K30)&gt;0),+(J30+K30)*L30,0)</f>
        <v>0</v>
      </c>
      <c r="N30" s="229"/>
      <c r="O30" s="55">
        <f>+IF(M30&gt;0,+M30/SUM(TOTPORC),0)</f>
        <v>0</v>
      </c>
    </row>
    <row r="31" spans="2:19" ht="15" hidden="1" customHeight="1" thickBot="1" x14ac:dyDescent="0.3">
      <c r="B31" s="233" t="str">
        <f>+IF(I31&lt;&gt;"",+VLOOKUP(I31,CENCOS,2,0),"")</f>
        <v/>
      </c>
      <c r="C31" s="234"/>
      <c r="D31" s="234"/>
      <c r="E31" s="235"/>
      <c r="F31" s="235"/>
      <c r="G31" s="235"/>
      <c r="H31" s="44"/>
      <c r="I31" s="46"/>
      <c r="J31" s="107"/>
      <c r="K31" s="106"/>
      <c r="L31" s="101"/>
      <c r="M31" s="228">
        <f t="shared" si="3"/>
        <v>0</v>
      </c>
      <c r="N31" s="229"/>
      <c r="O31" s="55">
        <f>+IF(M31&gt;0,+M31/SUM(TOTPORC),0)</f>
        <v>0</v>
      </c>
    </row>
    <row r="32" spans="2:19" ht="18" customHeight="1" thickBot="1" x14ac:dyDescent="0.3">
      <c r="B32" s="49" t="s">
        <v>137</v>
      </c>
      <c r="C32" s="64"/>
      <c r="D32" s="64"/>
      <c r="E32" s="40"/>
      <c r="F32" s="40"/>
      <c r="G32" s="56" t="s">
        <v>145</v>
      </c>
      <c r="H32" s="253"/>
      <c r="I32" s="254"/>
      <c r="J32" s="254"/>
      <c r="K32" s="254"/>
      <c r="L32" s="254"/>
      <c r="M32" s="254"/>
      <c r="N32" s="254"/>
      <c r="O32" s="255"/>
      <c r="Q32" s="14">
        <f>+SUM(TOTUCIP)</f>
        <v>0</v>
      </c>
      <c r="S32" s="41" t="s">
        <v>153</v>
      </c>
    </row>
    <row r="33" spans="2:25" ht="15" hidden="1" customHeight="1" x14ac:dyDescent="0.25">
      <c r="B33" s="230" t="str">
        <f>+IF(I33&lt;&gt;"",+VLOOKUP(I33,CENCOS,2,0),"")</f>
        <v/>
      </c>
      <c r="C33" s="231"/>
      <c r="D33" s="231"/>
      <c r="E33" s="232"/>
      <c r="F33" s="232"/>
      <c r="G33" s="232"/>
      <c r="H33" s="43"/>
      <c r="I33" s="45"/>
      <c r="J33" s="106"/>
      <c r="K33" s="106"/>
      <c r="L33" s="101"/>
      <c r="M33" s="228">
        <f>IF(AND(COUNTA(H33:I33)=2,SUM(J33:K33)&gt;0),+(J33+K33)*L33,0)</f>
        <v>0</v>
      </c>
      <c r="N33" s="229"/>
      <c r="O33" s="55">
        <f>+IF(M33&gt;0,+M33/SUM(TOTPORC),0)</f>
        <v>0</v>
      </c>
      <c r="S33" s="41" t="s">
        <v>154</v>
      </c>
    </row>
    <row r="34" spans="2:25" ht="15" hidden="1" customHeight="1" x14ac:dyDescent="0.25">
      <c r="B34" s="230" t="str">
        <f>+IF(I34&lt;&gt;"",+VLOOKUP(I34,CENCOS,2,0),"")</f>
        <v/>
      </c>
      <c r="C34" s="231"/>
      <c r="D34" s="231"/>
      <c r="E34" s="232"/>
      <c r="F34" s="232"/>
      <c r="G34" s="232"/>
      <c r="H34" s="43"/>
      <c r="I34" s="45"/>
      <c r="J34" s="106"/>
      <c r="K34" s="106"/>
      <c r="L34" s="101"/>
      <c r="M34" s="228">
        <f t="shared" ref="M34:M35" si="4">IF(AND(COUNTA(H34:I34)=2,SUM(J34:K34)&gt;0),+(J34+K34)*L34,0)</f>
        <v>0</v>
      </c>
      <c r="N34" s="229"/>
      <c r="O34" s="55">
        <f>+IF(M34&gt;0,+M34/SUM(TOTPORC),0)</f>
        <v>0</v>
      </c>
    </row>
    <row r="35" spans="2:25" ht="15" hidden="1" customHeight="1" thickBot="1" x14ac:dyDescent="0.3">
      <c r="B35" s="233" t="str">
        <f>+IF(I35&lt;&gt;"",+VLOOKUP(I35,CENCOS,2,0),"")</f>
        <v/>
      </c>
      <c r="C35" s="234"/>
      <c r="D35" s="234"/>
      <c r="E35" s="235"/>
      <c r="F35" s="235"/>
      <c r="G35" s="235"/>
      <c r="H35" s="44"/>
      <c r="I35" s="46"/>
      <c r="J35" s="107"/>
      <c r="K35" s="106"/>
      <c r="L35" s="101"/>
      <c r="M35" s="228">
        <f t="shared" si="4"/>
        <v>0</v>
      </c>
      <c r="N35" s="229"/>
      <c r="O35" s="55">
        <f>+IF(M35&gt;0,+M35/SUM(TOTPORC),0)</f>
        <v>0</v>
      </c>
    </row>
    <row r="36" spans="2:25" ht="18" customHeight="1" thickBot="1" x14ac:dyDescent="0.3">
      <c r="B36" s="39" t="s">
        <v>138</v>
      </c>
      <c r="C36" s="65"/>
      <c r="D36" s="65"/>
      <c r="E36" s="37"/>
      <c r="F36" s="37"/>
      <c r="G36" s="57" t="s">
        <v>145</v>
      </c>
      <c r="H36" s="347"/>
      <c r="I36" s="348"/>
      <c r="J36" s="348"/>
      <c r="K36" s="348"/>
      <c r="L36" s="348"/>
      <c r="M36" s="348"/>
      <c r="N36" s="348"/>
      <c r="O36" s="349"/>
      <c r="Q36" s="14">
        <f>+SUM(TOTUCIN)</f>
        <v>0</v>
      </c>
      <c r="S36" s="41" t="s">
        <v>155</v>
      </c>
    </row>
    <row r="37" spans="2:25" ht="15" hidden="1" customHeight="1" x14ac:dyDescent="0.25">
      <c r="B37" s="230" t="str">
        <f>+IF(I37&lt;&gt;"",+VLOOKUP(I37,CENCOS,2,0),"")</f>
        <v/>
      </c>
      <c r="C37" s="231"/>
      <c r="D37" s="231"/>
      <c r="E37" s="232"/>
      <c r="F37" s="232"/>
      <c r="G37" s="232"/>
      <c r="H37" s="42"/>
      <c r="I37" s="50"/>
      <c r="J37" s="108"/>
      <c r="K37" s="106"/>
      <c r="L37" s="101"/>
      <c r="M37" s="228">
        <f>IF(AND(COUNTA(H37:I37)=2,SUM(J37:K37)&gt;0),+(J37+K37)*L37,0)</f>
        <v>0</v>
      </c>
      <c r="N37" s="229"/>
      <c r="O37" s="55">
        <f>+IF(M37&gt;0,+M37/SUM(TOTPORC),0)</f>
        <v>0</v>
      </c>
      <c r="S37" s="41" t="s">
        <v>156</v>
      </c>
    </row>
    <row r="38" spans="2:25" ht="15" hidden="1" customHeight="1" x14ac:dyDescent="0.25">
      <c r="B38" s="230" t="str">
        <f>+IF(I38&lt;&gt;"",+VLOOKUP(I38,CENCOS,2,0),"")</f>
        <v/>
      </c>
      <c r="C38" s="231"/>
      <c r="D38" s="231"/>
      <c r="E38" s="232"/>
      <c r="F38" s="232"/>
      <c r="G38" s="232"/>
      <c r="H38" s="43"/>
      <c r="I38" s="51"/>
      <c r="J38" s="109"/>
      <c r="K38" s="106"/>
      <c r="L38" s="101"/>
      <c r="M38" s="228">
        <f t="shared" ref="M38:M39" si="5">IF(AND(COUNTA(H38:I38)=2,SUM(J38:K38)&gt;0),+(J38+K38)*L38,0)</f>
        <v>0</v>
      </c>
      <c r="N38" s="229"/>
      <c r="O38" s="55">
        <f>+IF(M38&gt;0,+M38/SUM(TOTPORC),0)</f>
        <v>0</v>
      </c>
    </row>
    <row r="39" spans="2:25" ht="15" hidden="1" customHeight="1" thickBot="1" x14ac:dyDescent="0.3">
      <c r="B39" s="233" t="str">
        <f>+IF(I39&lt;&gt;"",+VLOOKUP(I39,CENCOS,2,0),"")</f>
        <v/>
      </c>
      <c r="C39" s="234"/>
      <c r="D39" s="234"/>
      <c r="E39" s="235"/>
      <c r="F39" s="235"/>
      <c r="G39" s="235"/>
      <c r="H39" s="44"/>
      <c r="I39" s="52"/>
      <c r="J39" s="110"/>
      <c r="K39" s="106"/>
      <c r="L39" s="101"/>
      <c r="M39" s="228">
        <f t="shared" si="5"/>
        <v>0</v>
      </c>
      <c r="N39" s="229"/>
      <c r="O39" s="55">
        <f>+IF(M39&gt;0,+M39/SUM(TOTPORC),0)</f>
        <v>0</v>
      </c>
    </row>
    <row r="40" spans="2:25" ht="18" customHeight="1" thickBot="1" x14ac:dyDescent="0.3">
      <c r="B40" s="49" t="s">
        <v>139</v>
      </c>
      <c r="C40" s="64"/>
      <c r="D40" s="64"/>
      <c r="E40" s="40"/>
      <c r="F40" s="40"/>
      <c r="G40" s="56" t="s">
        <v>145</v>
      </c>
      <c r="H40" s="253"/>
      <c r="I40" s="254"/>
      <c r="J40" s="254"/>
      <c r="K40" s="254"/>
      <c r="L40" s="254"/>
      <c r="M40" s="254"/>
      <c r="N40" s="254"/>
      <c r="O40" s="255"/>
      <c r="Q40" s="14">
        <f>+SUM(TOTUCIA)</f>
        <v>0</v>
      </c>
      <c r="S40" s="41" t="s">
        <v>157</v>
      </c>
    </row>
    <row r="41" spans="2:25" ht="15" hidden="1" customHeight="1" x14ac:dyDescent="0.25">
      <c r="B41" s="230" t="str">
        <f>+IF(I41&lt;&gt;"",+VLOOKUP(I41,CENCOS,2,0),"")</f>
        <v/>
      </c>
      <c r="C41" s="231"/>
      <c r="D41" s="231"/>
      <c r="E41" s="232"/>
      <c r="F41" s="232"/>
      <c r="G41" s="232"/>
      <c r="H41" s="43"/>
      <c r="I41" s="45"/>
      <c r="J41" s="106"/>
      <c r="K41" s="106"/>
      <c r="L41" s="101"/>
      <c r="M41" s="228">
        <f>IF(AND(COUNTA(H41:I41)=2,SUM(J41:K41)&gt;0),+(J41+K41)*L41,0)</f>
        <v>0</v>
      </c>
      <c r="N41" s="229"/>
      <c r="O41" s="55">
        <f>+IF(M41&gt;0,+M41/SUM(TOTPORC),0)</f>
        <v>0</v>
      </c>
      <c r="S41" s="41" t="s">
        <v>158</v>
      </c>
    </row>
    <row r="42" spans="2:25" ht="15" hidden="1" customHeight="1" x14ac:dyDescent="0.25">
      <c r="B42" s="230" t="str">
        <f>+IF(I42&lt;&gt;"",+VLOOKUP(I42,CENCOS,2,0),"")</f>
        <v/>
      </c>
      <c r="C42" s="231"/>
      <c r="D42" s="231"/>
      <c r="E42" s="232"/>
      <c r="F42" s="232"/>
      <c r="G42" s="232"/>
      <c r="H42" s="43"/>
      <c r="I42" s="45"/>
      <c r="J42" s="106"/>
      <c r="K42" s="106"/>
      <c r="L42" s="101"/>
      <c r="M42" s="228">
        <f t="shared" ref="M42:M43" si="6">IF(AND(COUNTA(H42:I42)=2,SUM(J42:K42)&gt;0),+(J42+K42)*L42,0)</f>
        <v>0</v>
      </c>
      <c r="N42" s="229"/>
      <c r="O42" s="55">
        <f>+IF(M42&gt;0,+M42/SUM(TOTPORC),0)</f>
        <v>0</v>
      </c>
    </row>
    <row r="43" spans="2:25" ht="15" hidden="1" customHeight="1" thickBot="1" x14ac:dyDescent="0.3">
      <c r="B43" s="233" t="str">
        <f>+IF(I43&lt;&gt;"",+VLOOKUP(I43,CENCOS,2,0),"")</f>
        <v/>
      </c>
      <c r="C43" s="234"/>
      <c r="D43" s="234"/>
      <c r="E43" s="235"/>
      <c r="F43" s="235"/>
      <c r="G43" s="235"/>
      <c r="H43" s="44"/>
      <c r="I43" s="46"/>
      <c r="J43" s="107"/>
      <c r="K43" s="106"/>
      <c r="L43" s="101"/>
      <c r="M43" s="228">
        <f t="shared" si="6"/>
        <v>0</v>
      </c>
      <c r="N43" s="229"/>
      <c r="O43" s="55">
        <f>+IF(M43&gt;0,+M43/SUM(TOTPORC),0)</f>
        <v>0</v>
      </c>
    </row>
    <row r="44" spans="2:25" ht="18" customHeight="1" thickBot="1" x14ac:dyDescent="0.3">
      <c r="B44" s="49" t="s">
        <v>140</v>
      </c>
      <c r="C44" s="64"/>
      <c r="D44" s="64"/>
      <c r="E44" s="40"/>
      <c r="F44" s="40"/>
      <c r="G44" s="56" t="s">
        <v>145</v>
      </c>
      <c r="H44" s="253"/>
      <c r="I44" s="254"/>
      <c r="J44" s="254"/>
      <c r="K44" s="254"/>
      <c r="L44" s="254"/>
      <c r="M44" s="254"/>
      <c r="N44" s="254"/>
      <c r="O44" s="255"/>
      <c r="Q44" s="14">
        <f>+SUM(TOTCOM)</f>
        <v>0</v>
      </c>
      <c r="S44" s="41" t="s">
        <v>146</v>
      </c>
    </row>
    <row r="45" spans="2:25" ht="15" hidden="1" customHeight="1" x14ac:dyDescent="0.25">
      <c r="B45" s="230" t="str">
        <f>+IF(I45&lt;&gt;"",+VLOOKUP(I45,CENCOS,2,0),"")</f>
        <v/>
      </c>
      <c r="C45" s="231"/>
      <c r="D45" s="231"/>
      <c r="E45" s="232"/>
      <c r="F45" s="232"/>
      <c r="G45" s="232"/>
      <c r="H45" s="43"/>
      <c r="I45" s="45"/>
      <c r="J45" s="106"/>
      <c r="K45" s="106"/>
      <c r="L45" s="101"/>
      <c r="M45" s="228">
        <f>IF(AND(COUNTA(H45:I45)=2,SUM(J45:K45)&gt;0),+(J45+K45)*L45,0)</f>
        <v>0</v>
      </c>
      <c r="N45" s="229"/>
      <c r="O45" s="55">
        <f>+IF(M45&gt;0,+M45/SUM(TOTPORC),0)</f>
        <v>0</v>
      </c>
      <c r="S45" s="41" t="s">
        <v>159</v>
      </c>
      <c r="Y45" s="41"/>
    </row>
    <row r="46" spans="2:25" ht="15" hidden="1" customHeight="1" x14ac:dyDescent="0.25">
      <c r="B46" s="230" t="str">
        <f>+IF(I46&lt;&gt;"",+VLOOKUP(I46,CENCOS,2,0),"")</f>
        <v/>
      </c>
      <c r="C46" s="231"/>
      <c r="D46" s="231"/>
      <c r="E46" s="232"/>
      <c r="F46" s="232"/>
      <c r="G46" s="232"/>
      <c r="H46" s="43"/>
      <c r="I46" s="45"/>
      <c r="J46" s="106"/>
      <c r="K46" s="106"/>
      <c r="L46" s="101"/>
      <c r="M46" s="228">
        <f t="shared" ref="M46:M47" si="7">IF(AND(COUNTA(H46:I46)=2,SUM(J46:K46)&gt;0),+(J46+K46)*L46,0)</f>
        <v>0</v>
      </c>
      <c r="N46" s="229"/>
      <c r="O46" s="55">
        <f>+IF(M46&gt;0,+M46/SUM(TOTPORC),0)</f>
        <v>0</v>
      </c>
      <c r="S46" s="41"/>
    </row>
    <row r="47" spans="2:25" ht="15" hidden="1" customHeight="1" thickBot="1" x14ac:dyDescent="0.3">
      <c r="B47" s="233" t="str">
        <f>+IF(I47&lt;&gt;"",+VLOOKUP(I47,CENCOS,2,0),"")</f>
        <v/>
      </c>
      <c r="C47" s="234"/>
      <c r="D47" s="234"/>
      <c r="E47" s="235"/>
      <c r="F47" s="235"/>
      <c r="G47" s="235"/>
      <c r="H47" s="44"/>
      <c r="I47" s="46"/>
      <c r="J47" s="107"/>
      <c r="K47" s="106"/>
      <c r="L47" s="101"/>
      <c r="M47" s="228">
        <f t="shared" si="7"/>
        <v>0</v>
      </c>
      <c r="N47" s="229"/>
      <c r="O47" s="55">
        <f>+IF(M47&gt;0,+M47/SUM(TOTPORC),0)</f>
        <v>0</v>
      </c>
      <c r="S47" s="41"/>
    </row>
    <row r="48" spans="2:25" ht="15" customHeight="1" thickBot="1" x14ac:dyDescent="0.3">
      <c r="B48" s="49" t="s">
        <v>129</v>
      </c>
      <c r="C48" s="64"/>
      <c r="D48" s="64"/>
      <c r="E48" s="40"/>
      <c r="F48" s="40"/>
      <c r="G48" s="56" t="s">
        <v>145</v>
      </c>
      <c r="H48" s="253"/>
      <c r="I48" s="254"/>
      <c r="J48" s="254"/>
      <c r="K48" s="254"/>
      <c r="L48" s="254"/>
      <c r="M48" s="254"/>
      <c r="N48" s="254"/>
      <c r="O48" s="255"/>
      <c r="Q48" s="14">
        <f>+SUM(TOTAPH)</f>
        <v>0</v>
      </c>
      <c r="S48" s="41" t="s">
        <v>160</v>
      </c>
      <c r="U48" s="41" t="s">
        <v>143</v>
      </c>
    </row>
    <row r="49" spans="2:21" ht="15" hidden="1" customHeight="1" x14ac:dyDescent="0.25">
      <c r="B49" s="230" t="str">
        <f>+IF(I49&lt;&gt;"",+VLOOKUP(I49,CENCOS,2,0),"")</f>
        <v/>
      </c>
      <c r="C49" s="231"/>
      <c r="D49" s="231"/>
      <c r="E49" s="232"/>
      <c r="F49" s="232"/>
      <c r="G49" s="232"/>
      <c r="H49" s="43"/>
      <c r="I49" s="45"/>
      <c r="J49" s="111"/>
      <c r="K49" s="106"/>
      <c r="L49" s="101"/>
      <c r="M49" s="228">
        <f>IF(AND(COUNTA(H49:I49)=2,SUM(J49:K49)&gt;0),+(J49+K49)*L49,0)</f>
        <v>0</v>
      </c>
      <c r="N49" s="229"/>
      <c r="O49" s="55">
        <f>+IF(M49&gt;0,+M49/SUM(TOTPORC),0)</f>
        <v>0</v>
      </c>
      <c r="S49" s="41" t="s">
        <v>161</v>
      </c>
      <c r="U49" s="41"/>
    </row>
    <row r="50" spans="2:21" ht="15" hidden="1" customHeight="1" thickBot="1" x14ac:dyDescent="0.3">
      <c r="B50" s="230" t="str">
        <f>+IF(I50&lt;&gt;"",+VLOOKUP(I50,CENCOS,2,0),"")</f>
        <v/>
      </c>
      <c r="C50" s="231"/>
      <c r="D50" s="231"/>
      <c r="E50" s="232"/>
      <c r="F50" s="232"/>
      <c r="G50" s="232"/>
      <c r="H50" s="44"/>
      <c r="I50" s="46"/>
      <c r="J50" s="112"/>
      <c r="K50" s="107"/>
      <c r="L50" s="103"/>
      <c r="M50" s="256">
        <f t="shared" ref="M50" si="8">IF(AND(COUNTA(H50:I50)=2,SUM(J50:K50)&gt;0),+(J50+K50)*L50,0)</f>
        <v>0</v>
      </c>
      <c r="N50" s="257"/>
      <c r="O50" s="58">
        <f>+IF(M50&gt;0,+M50/SUM(TOTPORC),0)</f>
        <v>0</v>
      </c>
      <c r="S50" s="41"/>
      <c r="U50" s="41"/>
    </row>
    <row r="51" spans="2:21" ht="15" hidden="1" customHeight="1" thickBot="1" x14ac:dyDescent="0.3">
      <c r="B51" s="230" t="str">
        <f>+IF(I51&lt;&gt;"",+VLOOKUP(I51,CENCOS,2,0),"")</f>
        <v/>
      </c>
      <c r="C51" s="231"/>
      <c r="D51" s="231"/>
      <c r="E51" s="232"/>
      <c r="F51" s="232"/>
      <c r="G51" s="232"/>
      <c r="H51" s="44"/>
      <c r="I51" s="46"/>
      <c r="J51" s="112"/>
      <c r="K51" s="107"/>
      <c r="L51" s="103"/>
      <c r="M51" s="256">
        <f t="shared" ref="M51:M52" si="9">IF(AND(COUNTA(H51:I51)=2,SUM(J51:K51)&gt;0),+(J51+K51)*L51,0)</f>
        <v>0</v>
      </c>
      <c r="N51" s="257"/>
      <c r="O51" s="58">
        <f>+IF(M51&gt;0,+M51/SUM(TOTPORC),0)</f>
        <v>0</v>
      </c>
      <c r="S51" s="41"/>
      <c r="U51" s="41"/>
    </row>
    <row r="52" spans="2:21" ht="15" customHeight="1" thickBot="1" x14ac:dyDescent="0.3">
      <c r="B52" s="49" t="s">
        <v>130</v>
      </c>
      <c r="C52" s="66"/>
      <c r="D52" s="66"/>
      <c r="E52" s="37"/>
      <c r="F52" s="37"/>
      <c r="G52" s="37"/>
      <c r="H52" s="53"/>
      <c r="I52" s="54"/>
      <c r="J52" s="113"/>
      <c r="K52" s="114"/>
      <c r="L52" s="104"/>
      <c r="M52" s="228">
        <f t="shared" si="9"/>
        <v>0</v>
      </c>
      <c r="N52" s="229"/>
      <c r="O52" s="85">
        <f>+IF(M52&gt;0,+M52/SUM(TOTPORC),0)</f>
        <v>0</v>
      </c>
      <c r="S52" s="41" t="s">
        <v>169</v>
      </c>
      <c r="U52" s="41" t="s">
        <v>170</v>
      </c>
    </row>
    <row r="53" spans="2:21" ht="15" customHeight="1" thickBot="1" x14ac:dyDescent="0.3">
      <c r="B53" s="49" t="s">
        <v>131</v>
      </c>
      <c r="C53" s="64"/>
      <c r="D53" s="64"/>
      <c r="E53" s="40"/>
      <c r="F53" s="40"/>
      <c r="G53" s="56" t="s">
        <v>145</v>
      </c>
      <c r="H53" s="253"/>
      <c r="I53" s="254"/>
      <c r="J53" s="254"/>
      <c r="K53" s="254"/>
      <c r="L53" s="254"/>
      <c r="M53" s="254"/>
      <c r="N53" s="254"/>
      <c r="O53" s="255"/>
      <c r="Q53" s="14">
        <f>+SUM(TOTRUR)</f>
        <v>0</v>
      </c>
      <c r="S53" s="41" t="s">
        <v>147</v>
      </c>
    </row>
    <row r="54" spans="2:21" ht="15" hidden="1" customHeight="1" thickBot="1" x14ac:dyDescent="0.3">
      <c r="B54" s="230" t="str">
        <f>+IF(I54&lt;&gt;"",+VLOOKUP(I54,CENCOS,2,0),"")</f>
        <v/>
      </c>
      <c r="C54" s="231"/>
      <c r="D54" s="231"/>
      <c r="E54" s="232"/>
      <c r="F54" s="232"/>
      <c r="G54" s="232"/>
      <c r="H54" s="43"/>
      <c r="I54" s="45"/>
      <c r="J54" s="106"/>
      <c r="K54" s="106"/>
      <c r="L54" s="101"/>
      <c r="M54" s="228">
        <f>IF(AND(COUNTA(H54:I54)=2,SUM(J54:K54)&gt;0),+(J54+K54)*L54,0)</f>
        <v>0</v>
      </c>
      <c r="N54" s="229"/>
      <c r="O54" s="85">
        <f>+IF(M54&gt;0,+M54/SUM(TOTPORC),0)</f>
        <v>0</v>
      </c>
      <c r="S54" s="41" t="s">
        <v>148</v>
      </c>
    </row>
    <row r="55" spans="2:21" ht="15" hidden="1" customHeight="1" x14ac:dyDescent="0.25">
      <c r="B55" s="230" t="str">
        <f>+IF(I55&lt;&gt;"",+VLOOKUP(I55,CENCOS,2,0),"")</f>
        <v/>
      </c>
      <c r="C55" s="231"/>
      <c r="D55" s="231"/>
      <c r="E55" s="232"/>
      <c r="F55" s="232"/>
      <c r="G55" s="232"/>
      <c r="H55" s="43"/>
      <c r="I55" s="45"/>
      <c r="J55" s="106"/>
      <c r="K55" s="106"/>
      <c r="L55" s="101"/>
      <c r="M55" s="228">
        <f t="shared" ref="M55:M56" si="10">IF(AND(COUNTA(H55:I55)=2,SUM(J55:K55)&gt;0),+(J55+K55)*L55,0)</f>
        <v>0</v>
      </c>
      <c r="N55" s="229"/>
      <c r="O55" s="55"/>
      <c r="S55" s="41"/>
    </row>
    <row r="56" spans="2:21" ht="15" hidden="1" customHeight="1" thickBot="1" x14ac:dyDescent="0.3">
      <c r="B56" s="233" t="str">
        <f>+IF(I56&lt;&gt;"",+VLOOKUP(I56,CENCOS,2,0),"")</f>
        <v/>
      </c>
      <c r="C56" s="234"/>
      <c r="D56" s="234"/>
      <c r="E56" s="235"/>
      <c r="F56" s="235"/>
      <c r="G56" s="235"/>
      <c r="H56" s="44"/>
      <c r="I56" s="46"/>
      <c r="J56" s="107"/>
      <c r="K56" s="106"/>
      <c r="L56" s="101"/>
      <c r="M56" s="228">
        <f t="shared" si="10"/>
        <v>0</v>
      </c>
      <c r="N56" s="229"/>
      <c r="O56" s="58"/>
      <c r="S56" s="41"/>
    </row>
    <row r="57" spans="2:21" ht="39.950000000000003" customHeight="1" thickBot="1" x14ac:dyDescent="0.3">
      <c r="B57" s="258" t="s">
        <v>141</v>
      </c>
      <c r="C57" s="259"/>
      <c r="D57" s="259"/>
      <c r="E57" s="260"/>
      <c r="F57" s="260"/>
      <c r="G57" s="56" t="s">
        <v>145</v>
      </c>
      <c r="H57" s="253"/>
      <c r="I57" s="254"/>
      <c r="J57" s="254"/>
      <c r="K57" s="254"/>
      <c r="L57" s="254"/>
      <c r="M57" s="254"/>
      <c r="N57" s="254"/>
      <c r="O57" s="255"/>
      <c r="Q57" s="14">
        <f>+SUM(TOTPAR)</f>
        <v>0</v>
      </c>
      <c r="S57" s="41" t="s">
        <v>162</v>
      </c>
    </row>
    <row r="58" spans="2:21" ht="15" hidden="1" customHeight="1" x14ac:dyDescent="0.25">
      <c r="B58" s="230" t="str">
        <f>+IF(I58&lt;&gt;"",+VLOOKUP(I58,CENCOS,2,0),"")</f>
        <v/>
      </c>
      <c r="C58" s="231"/>
      <c r="D58" s="231"/>
      <c r="E58" s="232"/>
      <c r="F58" s="232"/>
      <c r="G58" s="232"/>
      <c r="H58" s="43"/>
      <c r="I58" s="45"/>
      <c r="J58" s="111"/>
      <c r="K58" s="106"/>
      <c r="L58" s="101"/>
      <c r="M58" s="228">
        <f>IF(AND(COUNTA(H58:I58)=2,SUM(J58:K58)&gt;0),+(J58+K58)*L58,0)</f>
        <v>0</v>
      </c>
      <c r="N58" s="229"/>
      <c r="O58" s="55">
        <f>+IF(M58&gt;0,+M58/SUM(TOTPORC),0)</f>
        <v>0</v>
      </c>
      <c r="S58" s="41" t="s">
        <v>171</v>
      </c>
    </row>
    <row r="59" spans="2:21" ht="15" hidden="1" customHeight="1" x14ac:dyDescent="0.25">
      <c r="B59" s="230" t="str">
        <f>+IF(I59&lt;&gt;"",+VLOOKUP(I59,CENCOS,2,0),"")</f>
        <v/>
      </c>
      <c r="C59" s="231"/>
      <c r="D59" s="231"/>
      <c r="E59" s="232"/>
      <c r="F59" s="232"/>
      <c r="G59" s="232"/>
      <c r="H59" s="43"/>
      <c r="I59" s="47"/>
      <c r="J59" s="111"/>
      <c r="K59" s="106"/>
      <c r="L59" s="101"/>
      <c r="M59" s="228">
        <f t="shared" ref="M59:M60" si="11">IF(AND(COUNTA(H59:I59)=2,SUM(J59:K59)&gt;0),+(J59+K59)*L59,0)</f>
        <v>0</v>
      </c>
      <c r="N59" s="229"/>
      <c r="O59" s="55">
        <f>+IF(M59&gt;0,+M59/SUM(TOTPORC),0)</f>
        <v>0</v>
      </c>
      <c r="S59" s="41"/>
    </row>
    <row r="60" spans="2:21" ht="15" hidden="1" customHeight="1" thickBot="1" x14ac:dyDescent="0.3">
      <c r="B60" s="233" t="str">
        <f>+IF(I60&lt;&gt;"",+VLOOKUP(I60,CENCOS,2,0),"")</f>
        <v/>
      </c>
      <c r="C60" s="234"/>
      <c r="D60" s="234"/>
      <c r="E60" s="235"/>
      <c r="F60" s="235"/>
      <c r="G60" s="235"/>
      <c r="H60" s="44"/>
      <c r="I60" s="48"/>
      <c r="J60" s="112"/>
      <c r="K60" s="106"/>
      <c r="L60" s="101"/>
      <c r="M60" s="228">
        <f t="shared" si="11"/>
        <v>0</v>
      </c>
      <c r="N60" s="229"/>
      <c r="O60" s="55">
        <f>+IF(M60&gt;0,+M60/SUM(TOTPORC),0)</f>
        <v>0</v>
      </c>
      <c r="S60" s="41"/>
    </row>
    <row r="61" spans="2:21" ht="15" customHeight="1" thickBot="1" x14ac:dyDescent="0.3">
      <c r="B61" s="39" t="s">
        <v>212</v>
      </c>
      <c r="C61" s="65"/>
      <c r="D61" s="65"/>
      <c r="E61" s="37"/>
      <c r="F61" s="37"/>
      <c r="G61" s="56" t="s">
        <v>145</v>
      </c>
      <c r="H61" s="139"/>
      <c r="I61" s="140"/>
      <c r="J61" s="141"/>
      <c r="K61" s="142"/>
      <c r="L61" s="143"/>
      <c r="M61" s="144"/>
      <c r="N61" s="145"/>
      <c r="O61" s="146"/>
      <c r="S61" s="41"/>
    </row>
    <row r="62" spans="2:21" ht="15" hidden="1" customHeight="1" x14ac:dyDescent="0.25">
      <c r="B62" s="247" t="str">
        <f>+IF(I62&lt;&gt;"",+VLOOKUP(I62,CENCOS,2,0),"")</f>
        <v/>
      </c>
      <c r="C62" s="248"/>
      <c r="D62" s="248"/>
      <c r="E62" s="249"/>
      <c r="F62" s="249"/>
      <c r="G62" s="249"/>
      <c r="H62" s="82"/>
      <c r="I62" s="83"/>
      <c r="J62" s="363"/>
      <c r="K62" s="364"/>
      <c r="L62" s="365"/>
      <c r="M62" s="242">
        <v>0</v>
      </c>
      <c r="N62" s="243"/>
      <c r="O62" s="84">
        <f>+IF(M62&gt;0,+M62/SUM(TOTPORC),0)</f>
        <v>0</v>
      </c>
      <c r="S62" s="41" t="s">
        <v>164</v>
      </c>
    </row>
    <row r="63" spans="2:21" ht="15" hidden="1" customHeight="1" x14ac:dyDescent="0.25">
      <c r="B63" s="230" t="str">
        <f>+IF(I63&lt;&gt;"",+VLOOKUP(I63,CENCOS,2,0),"")</f>
        <v/>
      </c>
      <c r="C63" s="231"/>
      <c r="D63" s="231"/>
      <c r="E63" s="232"/>
      <c r="F63" s="232"/>
      <c r="G63" s="232"/>
      <c r="H63" s="43"/>
      <c r="I63" s="45"/>
      <c r="J63" s="366"/>
      <c r="K63" s="367"/>
      <c r="L63" s="365"/>
      <c r="M63" s="242">
        <v>0</v>
      </c>
      <c r="N63" s="243"/>
      <c r="O63" s="55">
        <f>+IF(M63&gt;0,+M63/SUM(TOTPORC),0)</f>
        <v>0</v>
      </c>
      <c r="S63" s="41"/>
    </row>
    <row r="64" spans="2:21" ht="15" hidden="1" customHeight="1" thickBot="1" x14ac:dyDescent="0.3">
      <c r="B64" s="233" t="str">
        <f>+IF(I64&lt;&gt;"",+VLOOKUP(I64,CENCOS,2,0),"")</f>
        <v/>
      </c>
      <c r="C64" s="234"/>
      <c r="D64" s="234"/>
      <c r="E64" s="235"/>
      <c r="F64" s="235"/>
      <c r="G64" s="235"/>
      <c r="H64" s="43"/>
      <c r="I64" s="45"/>
      <c r="J64" s="368"/>
      <c r="K64" s="369"/>
      <c r="L64" s="370"/>
      <c r="M64" s="242">
        <v>0</v>
      </c>
      <c r="N64" s="243"/>
      <c r="O64" s="55">
        <f>+IF(M64&gt;0,+M64/SUM(TOTPORC),0)</f>
        <v>0</v>
      </c>
      <c r="S64" s="41"/>
    </row>
    <row r="65" spans="2:19" ht="15" customHeight="1" thickBot="1" x14ac:dyDescent="0.3">
      <c r="B65" s="39" t="s">
        <v>132</v>
      </c>
      <c r="C65" s="65"/>
      <c r="D65" s="65"/>
      <c r="E65" s="37"/>
      <c r="F65" s="37"/>
      <c r="G65" s="56" t="s">
        <v>219</v>
      </c>
      <c r="H65" s="244"/>
      <c r="I65" s="245"/>
      <c r="J65" s="245"/>
      <c r="K65" s="245"/>
      <c r="L65" s="245"/>
      <c r="M65" s="245"/>
      <c r="N65" s="245"/>
      <c r="O65" s="246"/>
      <c r="Q65" s="14">
        <f>+SUM(TOTPIC)</f>
        <v>3627684</v>
      </c>
      <c r="S65" s="41" t="s">
        <v>163</v>
      </c>
    </row>
    <row r="66" spans="2:19" ht="15" customHeight="1" x14ac:dyDescent="0.25">
      <c r="B66" s="247" t="e">
        <f>+IF(I66&lt;&gt;"",+VLOOKUP(I66,CENCOS,2,0),"")</f>
        <v>#REF!</v>
      </c>
      <c r="C66" s="248"/>
      <c r="D66" s="248"/>
      <c r="E66" s="249"/>
      <c r="F66" s="249"/>
      <c r="G66" s="249"/>
      <c r="H66" s="82" t="s">
        <v>120</v>
      </c>
      <c r="I66" s="83" t="s">
        <v>121</v>
      </c>
      <c r="J66" s="363"/>
      <c r="K66" s="364"/>
      <c r="L66" s="365"/>
      <c r="M66" s="242">
        <v>3627684</v>
      </c>
      <c r="N66" s="243"/>
      <c r="O66" s="84">
        <f>+IF(M66&gt;0,+M66/SUM(TOTPORC),0)</f>
        <v>1</v>
      </c>
      <c r="S66" s="41" t="s">
        <v>164</v>
      </c>
    </row>
    <row r="67" spans="2:19" ht="15" customHeight="1" x14ac:dyDescent="0.25">
      <c r="B67" s="230" t="str">
        <f>+IF(I67&lt;&gt;"",+VLOOKUP(I67,CENCOS,2,0),"")</f>
        <v/>
      </c>
      <c r="C67" s="231"/>
      <c r="D67" s="231"/>
      <c r="E67" s="232"/>
      <c r="F67" s="232"/>
      <c r="G67" s="232"/>
      <c r="H67" s="43"/>
      <c r="I67" s="45"/>
      <c r="J67" s="366"/>
      <c r="K67" s="367"/>
      <c r="L67" s="365"/>
      <c r="M67" s="242">
        <v>0</v>
      </c>
      <c r="N67" s="243"/>
      <c r="O67" s="55">
        <f>+IF(M67&gt;0,+M67/SUM(TOTPORC),0)</f>
        <v>0</v>
      </c>
      <c r="S67" s="41"/>
    </row>
    <row r="68" spans="2:19" ht="15" customHeight="1" thickBot="1" x14ac:dyDescent="0.3">
      <c r="B68" s="233" t="str">
        <f>+IF(I68&lt;&gt;"",+VLOOKUP(I68,CENCOS,2,0),"")</f>
        <v/>
      </c>
      <c r="C68" s="234"/>
      <c r="D68" s="234"/>
      <c r="E68" s="235"/>
      <c r="F68" s="235"/>
      <c r="G68" s="235"/>
      <c r="H68" s="43"/>
      <c r="I68" s="45"/>
      <c r="J68" s="368"/>
      <c r="K68" s="369"/>
      <c r="L68" s="370"/>
      <c r="M68" s="242">
        <v>0</v>
      </c>
      <c r="N68" s="243"/>
      <c r="O68" s="55">
        <f>+IF(M68&gt;0,+M68/SUM(TOTPORC),0)</f>
        <v>0</v>
      </c>
      <c r="S68" s="41"/>
    </row>
    <row r="69" spans="2:19" ht="15" customHeight="1" thickBot="1" x14ac:dyDescent="0.3">
      <c r="B69" s="49" t="s">
        <v>133</v>
      </c>
      <c r="C69" s="66"/>
      <c r="D69" s="66"/>
      <c r="E69" s="37"/>
      <c r="F69" s="37"/>
      <c r="G69" s="56" t="s">
        <v>145</v>
      </c>
      <c r="H69" s="250"/>
      <c r="I69" s="251"/>
      <c r="J69" s="251"/>
      <c r="K69" s="251"/>
      <c r="L69" s="251"/>
      <c r="M69" s="251"/>
      <c r="N69" s="251"/>
      <c r="O69" s="252"/>
      <c r="Q69" s="14">
        <f>+SUM(TOTHON)</f>
        <v>0</v>
      </c>
      <c r="S69" s="41" t="s">
        <v>165</v>
      </c>
    </row>
    <row r="70" spans="2:19" ht="15" hidden="1" customHeight="1" x14ac:dyDescent="0.25">
      <c r="B70" s="230"/>
      <c r="C70" s="231"/>
      <c r="D70" s="231"/>
      <c r="E70" s="232"/>
      <c r="F70" s="232"/>
      <c r="G70" s="249"/>
      <c r="H70" s="82"/>
      <c r="I70" s="83"/>
      <c r="J70" s="363"/>
      <c r="K70" s="364"/>
      <c r="L70" s="365"/>
      <c r="M70" s="242"/>
      <c r="N70" s="243"/>
      <c r="O70" s="84">
        <f>+IF(M70&gt;0,+M70/SUM(TOTPORC),0)</f>
        <v>0</v>
      </c>
      <c r="S70" s="41" t="s">
        <v>166</v>
      </c>
    </row>
    <row r="71" spans="2:19" ht="15" hidden="1" customHeight="1" x14ac:dyDescent="0.25">
      <c r="B71" s="230" t="str">
        <f>+IF(I71&lt;&gt;"",+VLOOKUP(I71,CENCOS,2,0),"")</f>
        <v/>
      </c>
      <c r="C71" s="231"/>
      <c r="D71" s="231"/>
      <c r="E71" s="232"/>
      <c r="F71" s="232"/>
      <c r="G71" s="232"/>
      <c r="H71" s="43"/>
      <c r="I71" s="45"/>
      <c r="J71" s="366"/>
      <c r="K71" s="367"/>
      <c r="L71" s="365"/>
      <c r="M71" s="242">
        <v>0</v>
      </c>
      <c r="N71" s="243"/>
      <c r="O71" s="55">
        <f>+IF(M71&gt;0,+M71/SUM(TOTPORC),0)</f>
        <v>0</v>
      </c>
      <c r="S71" s="41"/>
    </row>
    <row r="72" spans="2:19" ht="15" hidden="1" customHeight="1" thickBot="1" x14ac:dyDescent="0.3">
      <c r="B72" s="233" t="str">
        <f>+IF(I72&lt;&gt;"",+VLOOKUP(I72,CENCOS,2,0),"")</f>
        <v/>
      </c>
      <c r="C72" s="234"/>
      <c r="D72" s="234"/>
      <c r="E72" s="235"/>
      <c r="F72" s="235"/>
      <c r="G72" s="235"/>
      <c r="H72" s="43"/>
      <c r="I72" s="45"/>
      <c r="J72" s="368"/>
      <c r="K72" s="369"/>
      <c r="L72" s="370"/>
      <c r="M72" s="242">
        <v>0</v>
      </c>
      <c r="N72" s="243"/>
      <c r="O72" s="55">
        <f>+IF(M72&gt;0,+M72/SUM(TOTPORC),0)</f>
        <v>0</v>
      </c>
      <c r="S72" s="41"/>
    </row>
    <row r="73" spans="2:19" ht="15" customHeight="1" thickBot="1" x14ac:dyDescent="0.3">
      <c r="B73" s="156" t="s">
        <v>134</v>
      </c>
      <c r="C73" s="65"/>
      <c r="D73" s="65"/>
      <c r="E73" s="37"/>
      <c r="F73" s="37"/>
      <c r="G73" s="56" t="s">
        <v>145</v>
      </c>
      <c r="H73" s="250"/>
      <c r="I73" s="251"/>
      <c r="J73" s="251"/>
      <c r="K73" s="251"/>
      <c r="L73" s="251"/>
      <c r="M73" s="251"/>
      <c r="N73" s="251"/>
      <c r="O73" s="252"/>
      <c r="Q73" s="14">
        <f>+SUM(TOTREM)</f>
        <v>0</v>
      </c>
      <c r="S73" s="41" t="s">
        <v>172</v>
      </c>
    </row>
    <row r="74" spans="2:19" ht="15" hidden="1" customHeight="1" x14ac:dyDescent="0.25">
      <c r="B74" s="230" t="str">
        <f>+IF(I74&lt;&gt;"",+VLOOKUP(I74,CENCOS,2,0),"")</f>
        <v/>
      </c>
      <c r="C74" s="231"/>
      <c r="D74" s="231"/>
      <c r="E74" s="232"/>
      <c r="F74" s="232"/>
      <c r="G74" s="232"/>
      <c r="H74" s="82"/>
      <c r="I74" s="83"/>
      <c r="J74" s="363"/>
      <c r="K74" s="364"/>
      <c r="L74" s="365"/>
      <c r="M74" s="242">
        <v>0</v>
      </c>
      <c r="N74" s="243"/>
      <c r="O74" s="84">
        <f>+IF(M74&gt;0,+M74/SUM(TOTPORC),0)</f>
        <v>0</v>
      </c>
      <c r="S74" s="41" t="s">
        <v>173</v>
      </c>
    </row>
    <row r="75" spans="2:19" ht="15" hidden="1" customHeight="1" x14ac:dyDescent="0.25">
      <c r="B75" s="230" t="str">
        <f>+IF(I75&lt;&gt;"",+VLOOKUP(I75,CENCOS,2,0),"")</f>
        <v/>
      </c>
      <c r="C75" s="231"/>
      <c r="D75" s="231"/>
      <c r="E75" s="232"/>
      <c r="F75" s="232"/>
      <c r="G75" s="232"/>
      <c r="H75" s="43"/>
      <c r="I75" s="45"/>
      <c r="J75" s="366"/>
      <c r="K75" s="364"/>
      <c r="L75" s="365"/>
      <c r="M75" s="371">
        <v>0</v>
      </c>
      <c r="N75" s="372"/>
      <c r="O75" s="55">
        <f>+IF(M75&gt;0,+M75/SUM(TOTPORC),0)</f>
        <v>0</v>
      </c>
      <c r="S75" s="41"/>
    </row>
    <row r="76" spans="2:19" ht="15" hidden="1" customHeight="1" thickBot="1" x14ac:dyDescent="0.3">
      <c r="B76" s="233" t="str">
        <f>+IF(I76&lt;&gt;"",+VLOOKUP(I76,CENCOS,2,0),"")</f>
        <v/>
      </c>
      <c r="C76" s="234"/>
      <c r="D76" s="234"/>
      <c r="E76" s="235"/>
      <c r="F76" s="235"/>
      <c r="G76" s="235"/>
      <c r="H76" s="44"/>
      <c r="I76" s="46"/>
      <c r="J76" s="368"/>
      <c r="K76" s="369"/>
      <c r="L76" s="370"/>
      <c r="M76" s="371">
        <v>0</v>
      </c>
      <c r="N76" s="372"/>
      <c r="O76" s="55">
        <f>+IF(M76&gt;0,+M76/SUM(TOTPORC),0)</f>
        <v>0</v>
      </c>
      <c r="S76" s="41"/>
    </row>
    <row r="77" spans="2:19" ht="30" customHeight="1" thickBot="1" x14ac:dyDescent="0.3">
      <c r="B77" s="195" t="s">
        <v>46</v>
      </c>
      <c r="C77" s="196"/>
      <c r="D77" s="196"/>
      <c r="E77" s="197"/>
      <c r="F77" s="198">
        <f>IF(SUM(TOTPORC)=0,0,+SUM(TOTPORC))</f>
        <v>3627684</v>
      </c>
      <c r="G77" s="199"/>
      <c r="H77" s="200" t="str">
        <f>NumLetras(VRMENCTO)</f>
        <v>TRES MILLONES SEISCIENTOS VEINTISIETE MIL SEISCIENTOS OCHENTA Y CUATRO PESOS</v>
      </c>
      <c r="I77" s="201"/>
      <c r="J77" s="201"/>
      <c r="K77" s="201"/>
      <c r="L77" s="201"/>
      <c r="M77" s="201"/>
      <c r="N77" s="201"/>
      <c r="O77" s="202"/>
    </row>
    <row r="78" spans="2:19" ht="22.5" customHeight="1" thickBot="1" x14ac:dyDescent="0.3">
      <c r="B78" s="223" t="s">
        <v>184</v>
      </c>
      <c r="C78" s="223"/>
      <c r="D78" s="223"/>
      <c r="E78" s="223"/>
      <c r="F78" s="223"/>
      <c r="G78" s="223"/>
      <c r="H78" s="223"/>
      <c r="I78" s="223"/>
      <c r="J78" s="223"/>
      <c r="K78" s="223"/>
      <c r="L78" s="223"/>
      <c r="M78" s="223"/>
      <c r="N78" s="223"/>
      <c r="O78" s="223"/>
      <c r="Q78" s="73"/>
    </row>
    <row r="79" spans="2:19" ht="22.5" customHeight="1" thickBot="1" x14ac:dyDescent="0.3">
      <c r="B79" s="236" t="s">
        <v>187</v>
      </c>
      <c r="C79" s="237"/>
      <c r="D79" s="238"/>
      <c r="E79" s="239">
        <v>44228</v>
      </c>
      <c r="F79" s="240"/>
      <c r="G79" s="240"/>
      <c r="H79" s="241"/>
      <c r="I79" s="415" t="s">
        <v>192</v>
      </c>
      <c r="J79" s="416"/>
      <c r="K79" s="239">
        <v>44255</v>
      </c>
      <c r="L79" s="240"/>
      <c r="M79" s="240"/>
      <c r="N79" s="240"/>
      <c r="O79" s="241"/>
    </row>
    <row r="80" spans="2:19" ht="36" customHeight="1" thickBot="1" x14ac:dyDescent="0.3">
      <c r="B80" s="217" t="s">
        <v>193</v>
      </c>
      <c r="C80" s="218"/>
      <c r="D80" s="81" t="s">
        <v>176</v>
      </c>
      <c r="E80" s="63" t="s">
        <v>177</v>
      </c>
      <c r="F80" s="63" t="s">
        <v>194</v>
      </c>
      <c r="G80" s="59" t="s">
        <v>175</v>
      </c>
      <c r="H80" s="80" t="s">
        <v>174</v>
      </c>
      <c r="I80" s="417" t="s">
        <v>203</v>
      </c>
      <c r="J80" s="418"/>
      <c r="K80" s="209" t="s">
        <v>178</v>
      </c>
      <c r="L80" s="210"/>
      <c r="M80" s="211"/>
      <c r="N80" s="215" t="s">
        <v>179</v>
      </c>
      <c r="O80" s="216"/>
    </row>
    <row r="81" spans="2:15" ht="12.95" customHeight="1" x14ac:dyDescent="0.25">
      <c r="B81" s="219"/>
      <c r="C81" s="220"/>
      <c r="D81" s="158"/>
      <c r="E81" s="159"/>
      <c r="F81" s="160"/>
      <c r="G81" s="161"/>
      <c r="H81" s="162"/>
      <c r="I81" s="419">
        <v>1</v>
      </c>
      <c r="J81" s="420"/>
      <c r="K81" s="212"/>
      <c r="L81" s="213"/>
      <c r="M81" s="214"/>
      <c r="N81" s="224"/>
      <c r="O81" s="225"/>
    </row>
    <row r="82" spans="2:15" ht="12.95" customHeight="1" x14ac:dyDescent="0.25">
      <c r="B82" s="221">
        <v>1</v>
      </c>
      <c r="C82" s="222"/>
      <c r="D82" s="163">
        <v>44228</v>
      </c>
      <c r="E82" s="164">
        <v>44255</v>
      </c>
      <c r="F82" s="165">
        <v>1</v>
      </c>
      <c r="G82" s="166">
        <v>2028000</v>
      </c>
      <c r="H82" s="167">
        <v>3859</v>
      </c>
      <c r="I82" s="191">
        <v>2</v>
      </c>
      <c r="J82" s="192"/>
      <c r="K82" s="203" t="s">
        <v>27</v>
      </c>
      <c r="L82" s="204"/>
      <c r="M82" s="205"/>
      <c r="N82" s="226">
        <v>2028000</v>
      </c>
      <c r="O82" s="227"/>
    </row>
    <row r="83" spans="2:15" ht="12.95" customHeight="1" x14ac:dyDescent="0.25">
      <c r="B83" s="460">
        <v>2</v>
      </c>
      <c r="C83" s="461"/>
      <c r="D83" s="93">
        <v>44256</v>
      </c>
      <c r="E83" s="95">
        <v>44286</v>
      </c>
      <c r="F83" s="165">
        <v>2</v>
      </c>
      <c r="G83" s="166">
        <v>3570149</v>
      </c>
      <c r="H83" s="167">
        <v>449</v>
      </c>
      <c r="I83" s="191">
        <v>3</v>
      </c>
      <c r="J83" s="192"/>
      <c r="K83" s="203" t="s">
        <v>253</v>
      </c>
      <c r="L83" s="204"/>
      <c r="M83" s="205"/>
      <c r="N83" s="226">
        <v>3570149</v>
      </c>
      <c r="O83" s="227"/>
    </row>
    <row r="84" spans="2:15" ht="12.95" customHeight="1" x14ac:dyDescent="0.25">
      <c r="B84" s="221">
        <v>3</v>
      </c>
      <c r="C84" s="222"/>
      <c r="D84" s="163">
        <v>44287</v>
      </c>
      <c r="E84" s="164">
        <v>44316</v>
      </c>
      <c r="F84" s="165">
        <v>3</v>
      </c>
      <c r="G84" s="166">
        <v>0</v>
      </c>
      <c r="H84" s="167">
        <v>775</v>
      </c>
      <c r="I84" s="191">
        <v>4</v>
      </c>
      <c r="J84" s="192"/>
      <c r="K84" s="203" t="s">
        <v>257</v>
      </c>
      <c r="L84" s="204"/>
      <c r="M84" s="205"/>
      <c r="N84" s="226">
        <v>3627684</v>
      </c>
      <c r="O84" s="227"/>
    </row>
    <row r="85" spans="2:15" ht="12.95" customHeight="1" x14ac:dyDescent="0.25">
      <c r="B85" s="221"/>
      <c r="C85" s="222"/>
      <c r="D85" s="163"/>
      <c r="E85" s="164"/>
      <c r="F85" s="165"/>
      <c r="G85" s="166"/>
      <c r="H85" s="167"/>
      <c r="I85" s="191">
        <v>5</v>
      </c>
      <c r="J85" s="192"/>
      <c r="K85" s="203"/>
      <c r="L85" s="204"/>
      <c r="M85" s="205"/>
      <c r="N85" s="226"/>
      <c r="O85" s="227"/>
    </row>
    <row r="86" spans="2:15" ht="12.95" customHeight="1" x14ac:dyDescent="0.25">
      <c r="B86" s="462"/>
      <c r="C86" s="463"/>
      <c r="D86" s="168"/>
      <c r="E86" s="169"/>
      <c r="F86" s="165"/>
      <c r="G86" s="170"/>
      <c r="H86" s="171"/>
      <c r="I86" s="191">
        <v>6</v>
      </c>
      <c r="J86" s="192"/>
      <c r="K86" s="206"/>
      <c r="L86" s="207"/>
      <c r="M86" s="208"/>
      <c r="N86" s="438"/>
      <c r="O86" s="439"/>
    </row>
    <row r="87" spans="2:15" ht="12.95" customHeight="1" x14ac:dyDescent="0.25">
      <c r="B87" s="460"/>
      <c r="C87" s="461"/>
      <c r="D87" s="93"/>
      <c r="E87" s="95"/>
      <c r="F87" s="96"/>
      <c r="G87" s="99"/>
      <c r="H87" s="115"/>
      <c r="I87" s="191">
        <v>7</v>
      </c>
      <c r="J87" s="192"/>
      <c r="K87" s="206"/>
      <c r="L87" s="207"/>
      <c r="M87" s="208"/>
      <c r="N87" s="438"/>
      <c r="O87" s="439"/>
    </row>
    <row r="88" spans="2:15" ht="12.95" customHeight="1" x14ac:dyDescent="0.25">
      <c r="B88" s="460"/>
      <c r="C88" s="461"/>
      <c r="D88" s="93"/>
      <c r="E88" s="95"/>
      <c r="F88" s="96"/>
      <c r="G88" s="99"/>
      <c r="H88" s="115"/>
      <c r="I88" s="191">
        <v>8</v>
      </c>
      <c r="J88" s="192"/>
      <c r="K88" s="206"/>
      <c r="L88" s="207"/>
      <c r="M88" s="208"/>
      <c r="N88" s="438"/>
      <c r="O88" s="439"/>
    </row>
    <row r="89" spans="2:15" ht="12.95" customHeight="1" x14ac:dyDescent="0.25">
      <c r="B89" s="460"/>
      <c r="C89" s="461"/>
      <c r="D89" s="94"/>
      <c r="E89" s="97"/>
      <c r="F89" s="98"/>
      <c r="G89" s="100"/>
      <c r="H89" s="116"/>
      <c r="I89" s="191">
        <v>9</v>
      </c>
      <c r="J89" s="192"/>
      <c r="K89" s="206"/>
      <c r="L89" s="207"/>
      <c r="M89" s="208"/>
      <c r="N89" s="438"/>
      <c r="O89" s="439"/>
    </row>
    <row r="90" spans="2:15" ht="12.95" customHeight="1" x14ac:dyDescent="0.25">
      <c r="B90" s="460"/>
      <c r="C90" s="461"/>
      <c r="D90" s="93"/>
      <c r="E90" s="95"/>
      <c r="F90" s="96"/>
      <c r="G90" s="99"/>
      <c r="H90" s="115"/>
      <c r="I90" s="191">
        <v>10</v>
      </c>
      <c r="J90" s="192"/>
      <c r="K90" s="206"/>
      <c r="L90" s="207"/>
      <c r="M90" s="208"/>
      <c r="N90" s="438"/>
      <c r="O90" s="439"/>
    </row>
    <row r="91" spans="2:15" ht="12.95" customHeight="1" x14ac:dyDescent="0.25">
      <c r="B91" s="460"/>
      <c r="C91" s="461"/>
      <c r="D91" s="93"/>
      <c r="E91" s="95"/>
      <c r="F91" s="96"/>
      <c r="G91" s="99"/>
      <c r="H91" s="115"/>
      <c r="I91" s="191">
        <v>11</v>
      </c>
      <c r="J91" s="192"/>
      <c r="K91" s="206"/>
      <c r="L91" s="207"/>
      <c r="M91" s="208"/>
      <c r="N91" s="438"/>
      <c r="O91" s="439"/>
    </row>
    <row r="92" spans="2:15" ht="12.95" customHeight="1" x14ac:dyDescent="0.25">
      <c r="B92" s="345"/>
      <c r="C92" s="346"/>
      <c r="D92" s="149"/>
      <c r="E92" s="95"/>
      <c r="F92" s="96"/>
      <c r="G92" s="99"/>
      <c r="H92" s="115"/>
      <c r="I92" s="193">
        <v>12</v>
      </c>
      <c r="J92" s="194"/>
      <c r="K92" s="206"/>
      <c r="L92" s="207"/>
      <c r="M92" s="208"/>
      <c r="N92" s="438"/>
      <c r="O92" s="439"/>
    </row>
    <row r="93" spans="2:15" ht="12.95" customHeight="1" thickBot="1" x14ac:dyDescent="0.3">
      <c r="B93" s="451"/>
      <c r="C93" s="452"/>
      <c r="D93" s="150"/>
      <c r="E93" s="150"/>
      <c r="F93" s="151"/>
      <c r="G93" s="152"/>
      <c r="H93" s="153"/>
      <c r="I93" s="453">
        <v>13</v>
      </c>
      <c r="J93" s="454"/>
      <c r="K93" s="457"/>
      <c r="L93" s="458"/>
      <c r="M93" s="458"/>
      <c r="N93" s="455"/>
      <c r="O93" s="456"/>
    </row>
    <row r="94" spans="2:15" ht="15" customHeight="1" thickBot="1" x14ac:dyDescent="0.3">
      <c r="B94" s="464"/>
      <c r="C94" s="465"/>
      <c r="D94" s="465"/>
      <c r="E94" s="465"/>
      <c r="F94" s="466"/>
      <c r="G94" s="466"/>
      <c r="H94" s="465"/>
      <c r="I94" s="466"/>
      <c r="J94" s="466"/>
      <c r="K94" s="466"/>
      <c r="L94" s="466"/>
      <c r="M94" s="466"/>
      <c r="N94" s="466"/>
      <c r="O94" s="467"/>
    </row>
    <row r="95" spans="2:15" ht="30" customHeight="1" thickBot="1" x14ac:dyDescent="0.3">
      <c r="B95" s="69"/>
      <c r="C95" s="409" t="s">
        <v>180</v>
      </c>
      <c r="D95" s="414"/>
      <c r="E95" s="410"/>
      <c r="F95" s="61"/>
      <c r="G95" s="409" t="s">
        <v>181</v>
      </c>
      <c r="H95" s="410"/>
      <c r="I95" s="62"/>
      <c r="J95" s="409" t="s">
        <v>182</v>
      </c>
      <c r="K95" s="410"/>
      <c r="L95" s="69"/>
      <c r="M95" s="74"/>
      <c r="N95" s="405" t="s">
        <v>183</v>
      </c>
      <c r="O95" s="406"/>
    </row>
    <row r="96" spans="2:15" ht="30" customHeight="1" thickBot="1" x14ac:dyDescent="0.3">
      <c r="B96" s="69"/>
      <c r="C96" s="411">
        <v>3627684</v>
      </c>
      <c r="D96" s="412"/>
      <c r="E96" s="413"/>
      <c r="F96" s="61"/>
      <c r="G96" s="407">
        <f>+VRINICTO+SUM(G81:G93)</f>
        <v>9225833</v>
      </c>
      <c r="H96" s="408"/>
      <c r="I96" s="60"/>
      <c r="J96" s="407">
        <f>N81+N82+N83+N84+N85+N86+N87+N88+N89+N90+N91+N92+N93</f>
        <v>9225833</v>
      </c>
      <c r="K96" s="408"/>
      <c r="L96" s="459"/>
      <c r="M96" s="459"/>
      <c r="N96" s="407">
        <f>+G96-J96</f>
        <v>0</v>
      </c>
      <c r="O96" s="408"/>
    </row>
    <row r="97" spans="1:68" s="92" customFormat="1" ht="12.75" customHeight="1" thickBot="1" x14ac:dyDescent="0.3">
      <c r="A97" s="87"/>
      <c r="B97" s="88"/>
      <c r="C97" s="88"/>
      <c r="D97" s="88"/>
      <c r="E97" s="88"/>
      <c r="F97" s="88"/>
      <c r="G97" s="88"/>
      <c r="H97" s="88"/>
      <c r="I97" s="88"/>
      <c r="J97" s="88"/>
      <c r="K97" s="88"/>
      <c r="L97" s="88"/>
      <c r="M97" s="88"/>
      <c r="N97" s="88"/>
      <c r="O97" s="88"/>
      <c r="P97" s="88"/>
      <c r="Q97" s="88"/>
      <c r="R97" s="88"/>
      <c r="S97" s="88"/>
      <c r="T97" s="88"/>
      <c r="U97" s="387" t="s">
        <v>185</v>
      </c>
      <c r="V97" s="387"/>
      <c r="W97" s="387"/>
      <c r="X97" s="388"/>
      <c r="Y97" s="389" t="s">
        <v>186</v>
      </c>
      <c r="Z97" s="389"/>
      <c r="AA97" s="389"/>
      <c r="AB97" s="389"/>
      <c r="AC97" s="89"/>
      <c r="AD97" s="89"/>
      <c r="AE97" s="390" t="s">
        <v>3</v>
      </c>
      <c r="AF97" s="390"/>
      <c r="AG97" s="390"/>
      <c r="AH97" s="391"/>
      <c r="AI97" s="392" t="s">
        <v>186</v>
      </c>
      <c r="AJ97" s="393"/>
      <c r="AK97" s="393"/>
      <c r="AL97" s="393"/>
      <c r="AM97" s="394"/>
      <c r="AN97" s="89"/>
      <c r="AO97" s="89"/>
      <c r="AP97" s="89"/>
      <c r="AQ97" s="89"/>
      <c r="AR97" s="89"/>
      <c r="AS97" s="89"/>
      <c r="AT97" s="89"/>
      <c r="AU97" s="89"/>
      <c r="AV97" s="89"/>
      <c r="AW97" s="90"/>
      <c r="AX97" s="386"/>
      <c r="AY97" s="386"/>
      <c r="AZ97" s="386"/>
      <c r="BA97" s="386"/>
      <c r="BB97" s="386"/>
      <c r="BC97" s="386"/>
      <c r="BD97" s="386"/>
      <c r="BE97" s="386"/>
      <c r="BF97" s="386"/>
      <c r="BG97" s="386"/>
      <c r="BH97" s="386"/>
      <c r="BI97" s="386"/>
      <c r="BJ97" s="386"/>
      <c r="BK97" s="386"/>
      <c r="BL97" s="386"/>
      <c r="BM97" s="386"/>
      <c r="BN97" s="386"/>
      <c r="BO97" s="386"/>
      <c r="BP97" s="91"/>
    </row>
    <row r="98" spans="1:68" ht="18" customHeight="1" thickBot="1" x14ac:dyDescent="0.3">
      <c r="B98" s="309" t="s">
        <v>10</v>
      </c>
      <c r="C98" s="309"/>
      <c r="D98" s="309"/>
      <c r="E98" s="309"/>
      <c r="F98" s="309"/>
      <c r="G98" s="309"/>
      <c r="H98" s="309"/>
      <c r="I98" s="309"/>
      <c r="J98" s="309"/>
      <c r="K98" s="309"/>
      <c r="L98" s="309"/>
      <c r="M98" s="309"/>
      <c r="N98" s="309"/>
      <c r="O98" s="309"/>
    </row>
    <row r="99" spans="1:68" ht="27" customHeight="1" thickBot="1" x14ac:dyDescent="0.3">
      <c r="B99" s="38"/>
      <c r="C99" s="67"/>
      <c r="D99" s="67"/>
      <c r="E99" s="443" t="s">
        <v>189</v>
      </c>
      <c r="F99" s="445"/>
      <c r="G99" s="445"/>
      <c r="H99" s="446"/>
      <c r="I99" s="443" t="s">
        <v>198</v>
      </c>
      <c r="J99" s="443"/>
      <c r="K99" s="443"/>
      <c r="L99" s="444"/>
      <c r="M99" s="427" t="s">
        <v>190</v>
      </c>
      <c r="N99" s="428"/>
      <c r="O99" s="429"/>
    </row>
    <row r="100" spans="1:68" ht="46.5" customHeight="1" thickBot="1" x14ac:dyDescent="0.3">
      <c r="B100" s="72">
        <v>1</v>
      </c>
      <c r="C100" s="430" t="s">
        <v>227</v>
      </c>
      <c r="D100" s="431"/>
      <c r="E100" s="431"/>
      <c r="F100" s="431"/>
      <c r="G100" s="431"/>
      <c r="H100" s="432"/>
      <c r="I100" s="354" t="s">
        <v>237</v>
      </c>
      <c r="J100" s="354"/>
      <c r="K100" s="354"/>
      <c r="L100" s="355"/>
      <c r="M100" s="350" t="s">
        <v>245</v>
      </c>
      <c r="N100" s="351"/>
      <c r="O100" s="352"/>
    </row>
    <row r="101" spans="1:68" ht="29.25" customHeight="1" thickBot="1" x14ac:dyDescent="0.3">
      <c r="B101" s="25">
        <v>2</v>
      </c>
      <c r="C101" s="433" t="s">
        <v>228</v>
      </c>
      <c r="D101" s="434"/>
      <c r="E101" s="434"/>
      <c r="F101" s="434"/>
      <c r="G101" s="434"/>
      <c r="H101" s="435"/>
      <c r="I101" s="353" t="s">
        <v>238</v>
      </c>
      <c r="J101" s="354"/>
      <c r="K101" s="354"/>
      <c r="L101" s="355"/>
      <c r="M101" s="350" t="s">
        <v>245</v>
      </c>
      <c r="N101" s="351"/>
      <c r="O101" s="352"/>
    </row>
    <row r="102" spans="1:68" ht="25.5" customHeight="1" thickBot="1" x14ac:dyDescent="0.3">
      <c r="B102" s="25">
        <v>3</v>
      </c>
      <c r="C102" s="433" t="s">
        <v>229</v>
      </c>
      <c r="D102" s="434"/>
      <c r="E102" s="434"/>
      <c r="F102" s="434"/>
      <c r="G102" s="434"/>
      <c r="H102" s="435"/>
      <c r="I102" s="353" t="s">
        <v>239</v>
      </c>
      <c r="J102" s="354"/>
      <c r="K102" s="354"/>
      <c r="L102" s="355"/>
      <c r="M102" s="350" t="s">
        <v>245</v>
      </c>
      <c r="N102" s="351"/>
      <c r="O102" s="352"/>
    </row>
    <row r="103" spans="1:68" ht="26.25" customHeight="1" thickBot="1" x14ac:dyDescent="0.3">
      <c r="B103" s="25">
        <v>4</v>
      </c>
      <c r="C103" s="433" t="s">
        <v>230</v>
      </c>
      <c r="D103" s="434"/>
      <c r="E103" s="434"/>
      <c r="F103" s="434"/>
      <c r="G103" s="434"/>
      <c r="H103" s="435"/>
      <c r="I103" s="353" t="s">
        <v>237</v>
      </c>
      <c r="J103" s="354"/>
      <c r="K103" s="354"/>
      <c r="L103" s="355"/>
      <c r="M103" s="350" t="s">
        <v>246</v>
      </c>
      <c r="N103" s="351"/>
      <c r="O103" s="352"/>
    </row>
    <row r="104" spans="1:68" ht="26.25" customHeight="1" thickBot="1" x14ac:dyDescent="0.3">
      <c r="B104" s="25">
        <v>5</v>
      </c>
      <c r="C104" s="421" t="s">
        <v>231</v>
      </c>
      <c r="D104" s="422"/>
      <c r="E104" s="422"/>
      <c r="F104" s="422"/>
      <c r="G104" s="422"/>
      <c r="H104" s="422"/>
      <c r="I104" s="353" t="s">
        <v>240</v>
      </c>
      <c r="J104" s="354"/>
      <c r="K104" s="354"/>
      <c r="L104" s="355"/>
      <c r="M104" s="350" t="s">
        <v>245</v>
      </c>
      <c r="N104" s="351"/>
      <c r="O104" s="352"/>
    </row>
    <row r="105" spans="1:68" ht="25.5" customHeight="1" thickBot="1" x14ac:dyDescent="0.3">
      <c r="B105" s="25">
        <v>6</v>
      </c>
      <c r="C105" s="421" t="s">
        <v>232</v>
      </c>
      <c r="D105" s="422"/>
      <c r="E105" s="422"/>
      <c r="F105" s="422"/>
      <c r="G105" s="422"/>
      <c r="H105" s="422"/>
      <c r="I105" s="353" t="s">
        <v>241</v>
      </c>
      <c r="J105" s="354"/>
      <c r="K105" s="354"/>
      <c r="L105" s="355"/>
      <c r="M105" s="350" t="s">
        <v>245</v>
      </c>
      <c r="N105" s="351"/>
      <c r="O105" s="352"/>
    </row>
    <row r="106" spans="1:68" ht="20.25" customHeight="1" thickBot="1" x14ac:dyDescent="0.3">
      <c r="B106" s="25">
        <v>7</v>
      </c>
      <c r="C106" s="421" t="s">
        <v>233</v>
      </c>
      <c r="D106" s="422"/>
      <c r="E106" s="422"/>
      <c r="F106" s="422"/>
      <c r="G106" s="422"/>
      <c r="H106" s="422"/>
      <c r="I106" s="353" t="s">
        <v>242</v>
      </c>
      <c r="J106" s="354"/>
      <c r="K106" s="354"/>
      <c r="L106" s="355"/>
      <c r="M106" s="350" t="s">
        <v>247</v>
      </c>
      <c r="N106" s="351"/>
      <c r="O106" s="352"/>
    </row>
    <row r="107" spans="1:68" ht="26.25" customHeight="1" thickBot="1" x14ac:dyDescent="0.3">
      <c r="B107" s="25">
        <v>8</v>
      </c>
      <c r="C107" s="421" t="s">
        <v>234</v>
      </c>
      <c r="D107" s="422"/>
      <c r="E107" s="422"/>
      <c r="F107" s="422"/>
      <c r="G107" s="422"/>
      <c r="H107" s="422"/>
      <c r="I107" s="353" t="s">
        <v>242</v>
      </c>
      <c r="J107" s="354"/>
      <c r="K107" s="354"/>
      <c r="L107" s="355"/>
      <c r="M107" s="350" t="s">
        <v>247</v>
      </c>
      <c r="N107" s="351"/>
      <c r="O107" s="352"/>
    </row>
    <row r="108" spans="1:68" ht="20.25" customHeight="1" thickBot="1" x14ac:dyDescent="0.3">
      <c r="B108" s="25">
        <v>9</v>
      </c>
      <c r="C108" s="421" t="s">
        <v>235</v>
      </c>
      <c r="D108" s="422"/>
      <c r="E108" s="422"/>
      <c r="F108" s="422"/>
      <c r="G108" s="422"/>
      <c r="H108" s="422"/>
      <c r="I108" s="353" t="s">
        <v>243</v>
      </c>
      <c r="J108" s="354"/>
      <c r="K108" s="354"/>
      <c r="L108" s="355"/>
      <c r="M108" s="350" t="s">
        <v>248</v>
      </c>
      <c r="N108" s="351"/>
      <c r="O108" s="352"/>
    </row>
    <row r="109" spans="1:68" ht="20.25" customHeight="1" thickBot="1" x14ac:dyDescent="0.3">
      <c r="B109" s="25">
        <v>10</v>
      </c>
      <c r="C109" s="421" t="s">
        <v>236</v>
      </c>
      <c r="D109" s="422"/>
      <c r="E109" s="422"/>
      <c r="F109" s="422"/>
      <c r="G109" s="422"/>
      <c r="H109" s="422"/>
      <c r="I109" s="353" t="s">
        <v>244</v>
      </c>
      <c r="J109" s="354"/>
      <c r="K109" s="354"/>
      <c r="L109" s="355"/>
      <c r="M109" s="350" t="s">
        <v>249</v>
      </c>
      <c r="N109" s="351"/>
      <c r="O109" s="352"/>
    </row>
    <row r="110" spans="1:68" ht="20.25" customHeight="1" thickBot="1" x14ac:dyDescent="0.3">
      <c r="B110" s="121">
        <v>11</v>
      </c>
      <c r="C110" s="421"/>
      <c r="D110" s="422"/>
      <c r="E110" s="422"/>
      <c r="F110" s="422"/>
      <c r="G110" s="422"/>
      <c r="H110" s="422"/>
      <c r="I110" s="353"/>
      <c r="J110" s="354"/>
      <c r="K110" s="354"/>
      <c r="L110" s="355"/>
      <c r="M110" s="350"/>
      <c r="N110" s="351"/>
      <c r="O110" s="352"/>
    </row>
    <row r="111" spans="1:68" ht="20.25" customHeight="1" thickBot="1" x14ac:dyDescent="0.3">
      <c r="B111" s="147">
        <v>12</v>
      </c>
      <c r="C111" s="123"/>
      <c r="D111" s="124"/>
      <c r="E111" s="124"/>
      <c r="F111" s="124"/>
      <c r="G111" s="124"/>
      <c r="H111" s="124"/>
      <c r="I111" s="125"/>
      <c r="J111" s="126"/>
      <c r="K111" s="126"/>
      <c r="L111" s="127"/>
      <c r="M111" s="128"/>
      <c r="N111" s="129"/>
      <c r="O111" s="130"/>
    </row>
    <row r="112" spans="1:68" ht="20.25" customHeight="1" thickBot="1" x14ac:dyDescent="0.3">
      <c r="B112" s="147">
        <v>13</v>
      </c>
      <c r="C112" s="123"/>
      <c r="D112" s="124"/>
      <c r="E112" s="124"/>
      <c r="F112" s="124"/>
      <c r="G112" s="124"/>
      <c r="H112" s="124"/>
      <c r="I112" s="125"/>
      <c r="J112" s="126"/>
      <c r="K112" s="126"/>
      <c r="L112" s="127"/>
      <c r="M112" s="128"/>
      <c r="N112" s="129"/>
      <c r="O112" s="130"/>
    </row>
    <row r="113" spans="2:15" ht="20.25" customHeight="1" thickBot="1" x14ac:dyDescent="0.3">
      <c r="B113" s="147">
        <v>14</v>
      </c>
      <c r="C113" s="123"/>
      <c r="D113" s="124"/>
      <c r="E113" s="124"/>
      <c r="F113" s="124"/>
      <c r="G113" s="124"/>
      <c r="H113" s="124"/>
      <c r="I113" s="125"/>
      <c r="J113" s="126"/>
      <c r="K113" s="126"/>
      <c r="L113" s="127"/>
      <c r="M113" s="128"/>
      <c r="N113" s="129"/>
      <c r="O113" s="130"/>
    </row>
    <row r="114" spans="2:15" s="29" customFormat="1" ht="20.25" customHeight="1" thickBot="1" x14ac:dyDescent="0.3">
      <c r="B114" s="122">
        <v>15</v>
      </c>
      <c r="C114" s="421"/>
      <c r="D114" s="422"/>
      <c r="E114" s="422"/>
      <c r="F114" s="422"/>
      <c r="G114" s="422"/>
      <c r="H114" s="422"/>
      <c r="I114" s="353"/>
      <c r="J114" s="354"/>
      <c r="K114" s="354"/>
      <c r="L114" s="355"/>
      <c r="M114" s="350"/>
      <c r="N114" s="351"/>
      <c r="O114" s="352"/>
    </row>
    <row r="115" spans="2:15" ht="21.75" customHeight="1" thickBot="1" x14ac:dyDescent="0.3">
      <c r="B115" s="447" t="s">
        <v>125</v>
      </c>
      <c r="C115" s="448"/>
      <c r="D115" s="448"/>
      <c r="E115" s="448"/>
      <c r="F115" s="449"/>
      <c r="G115" s="449"/>
      <c r="H115" s="449"/>
      <c r="I115" s="449"/>
      <c r="J115" s="449"/>
      <c r="K115" s="449"/>
      <c r="L115" s="449"/>
      <c r="M115" s="449"/>
      <c r="N115" s="449"/>
      <c r="O115" s="450"/>
    </row>
    <row r="116" spans="2:15" ht="20.25" customHeight="1" thickBot="1" x14ac:dyDescent="0.3">
      <c r="B116" s="436" t="s">
        <v>115</v>
      </c>
      <c r="C116" s="437"/>
      <c r="D116" s="436" t="s">
        <v>117</v>
      </c>
      <c r="E116" s="437"/>
      <c r="F116" s="442"/>
      <c r="G116" s="440" t="s">
        <v>191</v>
      </c>
      <c r="H116" s="441"/>
      <c r="I116" s="377" t="s">
        <v>122</v>
      </c>
      <c r="J116" s="378"/>
      <c r="K116" s="378"/>
      <c r="L116" s="379"/>
      <c r="M116" s="274">
        <v>3570000</v>
      </c>
      <c r="N116" s="274"/>
      <c r="O116" s="274"/>
    </row>
    <row r="117" spans="2:15" ht="12" customHeight="1" thickBot="1" x14ac:dyDescent="0.3">
      <c r="B117" s="34" t="s">
        <v>45</v>
      </c>
      <c r="C117" s="75" t="s">
        <v>20</v>
      </c>
      <c r="D117" s="15" t="s">
        <v>45</v>
      </c>
      <c r="E117" s="15" t="s">
        <v>20</v>
      </c>
      <c r="F117" s="77" t="s">
        <v>116</v>
      </c>
      <c r="G117" s="423">
        <v>9417455256</v>
      </c>
      <c r="H117" s="424"/>
      <c r="I117" s="380"/>
      <c r="J117" s="381"/>
      <c r="K117" s="381"/>
      <c r="L117" s="382"/>
      <c r="M117" s="275"/>
      <c r="N117" s="275"/>
      <c r="O117" s="275"/>
    </row>
    <row r="118" spans="2:15" ht="15" customHeight="1" thickBot="1" x14ac:dyDescent="0.3">
      <c r="B118" s="71">
        <v>2021</v>
      </c>
      <c r="C118" s="71">
        <v>2</v>
      </c>
      <c r="D118" s="71">
        <v>2021</v>
      </c>
      <c r="E118" s="35">
        <v>3</v>
      </c>
      <c r="F118" s="35">
        <v>13</v>
      </c>
      <c r="G118" s="425"/>
      <c r="H118" s="426"/>
      <c r="I118" s="383"/>
      <c r="J118" s="384"/>
      <c r="K118" s="384"/>
      <c r="L118" s="385"/>
      <c r="M118" s="276"/>
      <c r="N118" s="276"/>
      <c r="O118" s="276"/>
    </row>
    <row r="119" spans="2:15" ht="20.25" customHeight="1" thickBot="1" x14ac:dyDescent="0.3">
      <c r="B119" s="281" t="s">
        <v>123</v>
      </c>
      <c r="C119" s="281"/>
      <c r="D119" s="281"/>
      <c r="E119" s="282"/>
      <c r="F119" s="282"/>
      <c r="G119" s="280" t="str">
        <f>NumLetras(VRCERTAPO)</f>
        <v>TRES MILLONES QUINIENTOS SETENTA MIL PESOS</v>
      </c>
      <c r="H119" s="280"/>
      <c r="I119" s="280"/>
      <c r="J119" s="280"/>
      <c r="K119" s="280"/>
      <c r="L119" s="280"/>
      <c r="M119" s="280"/>
      <c r="N119" s="280"/>
      <c r="O119" s="280"/>
    </row>
    <row r="120" spans="2:15" ht="39.950000000000003" customHeight="1" thickBot="1" x14ac:dyDescent="0.3">
      <c r="B120" s="356" t="s">
        <v>126</v>
      </c>
      <c r="C120" s="356"/>
      <c r="D120" s="356"/>
      <c r="E120" s="356"/>
      <c r="F120" s="357"/>
      <c r="G120" s="277" t="s">
        <v>119</v>
      </c>
      <c r="H120" s="278"/>
      <c r="I120" s="278"/>
      <c r="J120" s="278"/>
      <c r="K120" s="15" t="s">
        <v>12</v>
      </c>
      <c r="L120" s="373" t="s">
        <v>13</v>
      </c>
      <c r="M120" s="374"/>
      <c r="N120" s="361" t="s">
        <v>118</v>
      </c>
      <c r="O120" s="362"/>
    </row>
    <row r="121" spans="2:15" ht="12" customHeight="1" thickBot="1" x14ac:dyDescent="0.3">
      <c r="B121" s="358" t="s">
        <v>14</v>
      </c>
      <c r="C121" s="359"/>
      <c r="D121" s="359"/>
      <c r="E121" s="360"/>
      <c r="F121" s="36" t="s">
        <v>199</v>
      </c>
      <c r="G121" s="279" t="s">
        <v>254</v>
      </c>
      <c r="H121" s="177"/>
      <c r="I121" s="177"/>
      <c r="J121" s="177"/>
      <c r="K121" s="178">
        <f>IF(ISERROR(+IF(VRCERTAPO&lt;MTOMIN,MINIMO,ROUND((VRCERTAPO*PORCBASE),0))),"",+IF(VRCERTAPO&lt;MTOMIN,MINIMO,ROUND((VRCERTAPO*PORCBASE),0)))</f>
        <v>1428000</v>
      </c>
      <c r="L121" s="375">
        <f>IF(PENSIONADO="","Es pensionado?",IF(VRCERTAPO="","",VRMINPEN))</f>
        <v>228500</v>
      </c>
      <c r="M121" s="376"/>
      <c r="N121" s="294">
        <v>145400</v>
      </c>
      <c r="O121" s="295"/>
    </row>
    <row r="122" spans="2:15" ht="12" customHeight="1" thickBot="1" x14ac:dyDescent="0.3">
      <c r="B122" s="268" t="s">
        <v>15</v>
      </c>
      <c r="C122" s="269"/>
      <c r="D122" s="269"/>
      <c r="E122" s="269"/>
      <c r="F122" s="270"/>
      <c r="G122" s="279" t="s">
        <v>255</v>
      </c>
      <c r="H122" s="177"/>
      <c r="I122" s="177"/>
      <c r="J122" s="177"/>
      <c r="K122" s="179"/>
      <c r="L122" s="288">
        <f>IF(PENSIONADO="","Es pensionado?",IF(VRCERTAPO="","",VRMINSAL))</f>
        <v>178500</v>
      </c>
      <c r="M122" s="289"/>
      <c r="N122" s="296">
        <v>113600</v>
      </c>
      <c r="O122" s="297"/>
    </row>
    <row r="123" spans="2:15" ht="14.25" customHeight="1" thickBot="1" x14ac:dyDescent="0.3">
      <c r="B123" s="271" t="s">
        <v>16</v>
      </c>
      <c r="C123" s="272"/>
      <c r="D123" s="272"/>
      <c r="E123" s="273"/>
      <c r="F123" s="131">
        <v>3</v>
      </c>
      <c r="G123" s="176" t="s">
        <v>255</v>
      </c>
      <c r="H123" s="177"/>
      <c r="I123" s="177"/>
      <c r="J123" s="177"/>
      <c r="K123" s="179"/>
      <c r="L123" s="290">
        <f>IF(VRCERTAPO="","",+VRMINARL)</f>
        <v>34800</v>
      </c>
      <c r="M123" s="291"/>
      <c r="N123" s="298">
        <v>22200</v>
      </c>
      <c r="O123" s="299"/>
    </row>
    <row r="124" spans="2:15" ht="12.95" customHeight="1" thickBot="1" x14ac:dyDescent="0.3">
      <c r="B124" s="30" t="s">
        <v>204</v>
      </c>
      <c r="C124" s="68"/>
      <c r="D124" s="68"/>
      <c r="E124" s="68"/>
      <c r="F124" s="131" t="s">
        <v>199</v>
      </c>
      <c r="G124" s="176"/>
      <c r="H124" s="177"/>
      <c r="I124" s="177"/>
      <c r="J124" s="177"/>
      <c r="K124" s="180"/>
      <c r="L124" s="265">
        <f>IF(SUM(L121:L123)=0,"",IF(COUNTIF(L121:L123,"&gt;=A"),"falta criterio",+SUM(L121:L123)))</f>
        <v>441800</v>
      </c>
      <c r="M124" s="266"/>
      <c r="N124" s="300">
        <f>+SUM(N121:O123)</f>
        <v>281200</v>
      </c>
      <c r="O124" s="301"/>
    </row>
    <row r="125" spans="2:15" ht="18" customHeight="1" thickBot="1" x14ac:dyDescent="0.3">
      <c r="B125" s="395" t="s">
        <v>127</v>
      </c>
      <c r="C125" s="396"/>
      <c r="D125" s="396"/>
      <c r="E125" s="396"/>
      <c r="F125" s="397"/>
      <c r="G125" s="397"/>
      <c r="H125" s="397"/>
      <c r="I125" s="397"/>
      <c r="J125" s="397"/>
      <c r="K125" s="397"/>
      <c r="L125" s="397"/>
      <c r="M125" s="397"/>
      <c r="N125" s="397"/>
      <c r="O125" s="398"/>
    </row>
    <row r="126" spans="2:15" ht="15" customHeight="1" thickBot="1" x14ac:dyDescent="0.3">
      <c r="B126" s="286" t="s">
        <v>59</v>
      </c>
      <c r="C126" s="286"/>
      <c r="D126" s="286"/>
      <c r="E126" s="287"/>
      <c r="F126" s="399" t="s">
        <v>56</v>
      </c>
      <c r="G126" s="400"/>
      <c r="H126" s="401"/>
      <c r="I126" s="31" t="s">
        <v>195</v>
      </c>
      <c r="J126" s="32" t="s">
        <v>61</v>
      </c>
      <c r="K126" s="86" t="s">
        <v>196</v>
      </c>
      <c r="L126" s="283">
        <v>70378088</v>
      </c>
      <c r="M126" s="284"/>
      <c r="N126" s="284"/>
      <c r="O126" s="285"/>
    </row>
    <row r="127" spans="2:15" ht="45.6" customHeight="1" x14ac:dyDescent="0.25">
      <c r="B127" s="5"/>
      <c r="C127" s="6"/>
      <c r="D127" s="6"/>
      <c r="E127" s="6"/>
      <c r="F127" s="7"/>
      <c r="G127" s="7"/>
      <c r="H127" s="7"/>
      <c r="I127" s="8"/>
      <c r="J127" s="3"/>
      <c r="K127" s="3"/>
      <c r="L127" s="3"/>
      <c r="M127" s="3"/>
      <c r="N127" s="3"/>
      <c r="O127" s="4"/>
    </row>
    <row r="128" spans="2:15" ht="15" customHeight="1" x14ac:dyDescent="0.25">
      <c r="B128" s="5"/>
      <c r="C128" s="6"/>
      <c r="D128" s="6"/>
      <c r="E128" s="6"/>
      <c r="F128" s="172" t="str">
        <f>+nombreContratista</f>
        <v>JOSE MIGUEL GARZON SANTOS</v>
      </c>
      <c r="G128" s="173"/>
      <c r="H128" s="173"/>
      <c r="I128" s="173"/>
      <c r="J128" s="3"/>
      <c r="K128" s="172" t="str">
        <f>IF(ISNONTEXT(nombreSuper1),nombreSuperCont,nombreSuper1)</f>
        <v>WILLIAM EDUARDO GOMEZ RAMIREZ</v>
      </c>
      <c r="L128" s="173"/>
      <c r="M128" s="173"/>
      <c r="N128" s="173"/>
      <c r="O128" s="9"/>
    </row>
    <row r="129" spans="2:15" ht="15" customHeight="1" x14ac:dyDescent="0.25">
      <c r="B129" s="10"/>
      <c r="C129" s="11"/>
      <c r="D129" s="11"/>
      <c r="E129" s="11"/>
      <c r="F129" s="174" t="s">
        <v>17</v>
      </c>
      <c r="G129" s="267"/>
      <c r="H129" s="267"/>
      <c r="I129" s="267"/>
      <c r="J129" s="3"/>
      <c r="K129" s="174" t="s">
        <v>217</v>
      </c>
      <c r="L129" s="175"/>
      <c r="M129" s="175"/>
      <c r="N129" s="175"/>
      <c r="O129" s="12"/>
    </row>
    <row r="130" spans="2:15" ht="12.75" customHeight="1" x14ac:dyDescent="0.25">
      <c r="B130" s="5"/>
      <c r="C130" s="6"/>
      <c r="D130" s="6"/>
      <c r="E130" s="6"/>
      <c r="F130" s="292">
        <f>+cedula</f>
        <v>1030633130</v>
      </c>
      <c r="G130" s="293"/>
      <c r="H130" s="293"/>
      <c r="I130" s="293"/>
      <c r="J130" s="3"/>
      <c r="K130" s="174" t="str">
        <f>IF(ISNONTEXT(nombreSuper1),perfilSuperCont,CargoSuper1)</f>
        <v>COORDINADOR PSPIC</v>
      </c>
      <c r="L130" s="175"/>
      <c r="M130" s="175"/>
      <c r="N130" s="175"/>
      <c r="O130" s="9"/>
    </row>
    <row r="131" spans="2:15" ht="24.95" customHeight="1" x14ac:dyDescent="0.25">
      <c r="B131" s="13"/>
      <c r="C131" s="76"/>
      <c r="D131" s="76"/>
      <c r="E131" s="76"/>
      <c r="F131" s="174" t="s">
        <v>18</v>
      </c>
      <c r="G131" s="175"/>
      <c r="H131" s="175"/>
      <c r="I131" s="175"/>
      <c r="J131" s="3"/>
      <c r="O131" s="12"/>
    </row>
    <row r="132" spans="2:15" ht="24.95" customHeight="1" x14ac:dyDescent="0.25">
      <c r="B132" s="13"/>
      <c r="C132" s="76"/>
      <c r="D132" s="76"/>
      <c r="E132" s="76"/>
      <c r="F132" s="154"/>
      <c r="G132" s="155"/>
      <c r="H132" s="155"/>
      <c r="I132" s="155"/>
      <c r="J132" s="3"/>
      <c r="O132" s="12"/>
    </row>
    <row r="133" spans="2:15" ht="15" customHeight="1" x14ac:dyDescent="0.25">
      <c r="B133" s="13"/>
      <c r="C133" s="157"/>
      <c r="D133" s="157"/>
      <c r="E133" s="157"/>
      <c r="F133" s="172" t="str">
        <f>IF(ISNONTEXT(nombreApoyoTec1),nombreApoyoTec2,nombreApoyoTec1)</f>
        <v>VICTOR GOMEZ-ANDRES MOJICA</v>
      </c>
      <c r="G133" s="173"/>
      <c r="H133" s="173"/>
      <c r="I133" s="173"/>
      <c r="J133" s="3"/>
      <c r="O133" s="12"/>
    </row>
    <row r="134" spans="2:15" ht="12" customHeight="1" x14ac:dyDescent="0.25">
      <c r="B134" s="13"/>
      <c r="C134" s="76"/>
      <c r="D134" s="76"/>
      <c r="E134" s="76"/>
      <c r="F134" s="174" t="s">
        <v>218</v>
      </c>
      <c r="G134" s="175"/>
      <c r="H134" s="175"/>
      <c r="I134" s="175"/>
      <c r="J134" s="3"/>
      <c r="O134" s="12"/>
    </row>
    <row r="135" spans="2:15" ht="17.100000000000001" customHeight="1" x14ac:dyDescent="0.25">
      <c r="B135" s="13"/>
      <c r="C135" s="76"/>
      <c r="D135" s="76"/>
      <c r="E135" s="76"/>
      <c r="F135" s="174" t="str">
        <f>IF(ISNONTEXT(L11),L12,L11)</f>
        <v>PROF. ESPECIALIZADO II</v>
      </c>
      <c r="G135" s="175"/>
      <c r="H135" s="175"/>
      <c r="I135" s="175"/>
      <c r="J135" s="3"/>
      <c r="K135" s="70"/>
      <c r="L135" s="70"/>
      <c r="M135" s="70"/>
      <c r="N135" s="70"/>
      <c r="O135" s="12"/>
    </row>
    <row r="136" spans="2:15" ht="24" customHeight="1" thickBot="1" x14ac:dyDescent="0.3">
      <c r="B136" s="261">
        <v>44239</v>
      </c>
      <c r="C136" s="262"/>
      <c r="D136" s="262"/>
      <c r="E136" s="262"/>
      <c r="F136" s="263"/>
      <c r="G136" s="263"/>
      <c r="H136" s="263"/>
      <c r="I136" s="263"/>
      <c r="J136" s="263"/>
      <c r="K136" s="263"/>
      <c r="L136" s="263"/>
      <c r="M136" s="263"/>
      <c r="N136" s="263"/>
      <c r="O136" s="264"/>
    </row>
    <row r="137" spans="2:15" ht="24.95" customHeight="1" x14ac:dyDescent="0.25"/>
    <row r="138" spans="2:15" ht="24.95" customHeight="1" x14ac:dyDescent="0.25"/>
    <row r="139" spans="2:15" ht="24.95" customHeight="1" x14ac:dyDescent="0.25"/>
  </sheetData>
  <sheetProtection algorithmName="SHA-512" hashValue="FfdxzGAQk6vuJZjUu4M65mTzlJKRZEXP/4d6jwmCVNt+dNf1MkTEngJbiKXkYmC9Sdn0UyZppMnVf1lGWzkcxA==" saltValue="iHjVSgODMqiRss/A4wAS0g==" spinCount="100000" sheet="1" objects="1" scenarios="1" formatRows="0"/>
  <autoFilter ref="E99:O109" xr:uid="{00000000-0009-0000-0000-000000000000}">
    <filterColumn colId="0" showButton="0"/>
    <filterColumn colId="1" showButton="0"/>
    <filterColumn colId="2" showButton="0"/>
    <filterColumn colId="4" showButton="0"/>
    <filterColumn colId="5" showButton="0"/>
    <filterColumn colId="6" showButton="0"/>
    <filterColumn colId="8" showButton="0"/>
  </autoFilter>
  <mergeCells count="307">
    <mergeCell ref="M50:N50"/>
    <mergeCell ref="J62:L64"/>
    <mergeCell ref="M62:N62"/>
    <mergeCell ref="B63:G63"/>
    <mergeCell ref="M63:N63"/>
    <mergeCell ref="B64:G64"/>
    <mergeCell ref="M64:N64"/>
    <mergeCell ref="G16:O16"/>
    <mergeCell ref="G11:J11"/>
    <mergeCell ref="B18:O18"/>
    <mergeCell ref="B26:G26"/>
    <mergeCell ref="M19:N19"/>
    <mergeCell ref="B22:G22"/>
    <mergeCell ref="H24:O24"/>
    <mergeCell ref="M25:N25"/>
    <mergeCell ref="M26:N26"/>
    <mergeCell ref="M34:N34"/>
    <mergeCell ref="B25:G25"/>
    <mergeCell ref="H28:O28"/>
    <mergeCell ref="B29:G29"/>
    <mergeCell ref="B31:G31"/>
    <mergeCell ref="B33:G33"/>
    <mergeCell ref="B34:G34"/>
    <mergeCell ref="B38:G38"/>
    <mergeCell ref="B50:G50"/>
    <mergeCell ref="B93:C93"/>
    <mergeCell ref="I93:J93"/>
    <mergeCell ref="N93:O93"/>
    <mergeCell ref="K93:M93"/>
    <mergeCell ref="G95:H95"/>
    <mergeCell ref="G96:H96"/>
    <mergeCell ref="L96:M96"/>
    <mergeCell ref="B83:C83"/>
    <mergeCell ref="B84:C84"/>
    <mergeCell ref="B85:C85"/>
    <mergeCell ref="B86:C86"/>
    <mergeCell ref="B87:C87"/>
    <mergeCell ref="B88:C88"/>
    <mergeCell ref="B89:C89"/>
    <mergeCell ref="B90:C90"/>
    <mergeCell ref="B91:C91"/>
    <mergeCell ref="B94:O94"/>
    <mergeCell ref="N83:O83"/>
    <mergeCell ref="N84:O84"/>
    <mergeCell ref="N85:O85"/>
    <mergeCell ref="N86:O86"/>
    <mergeCell ref="N87:O87"/>
    <mergeCell ref="N88:O88"/>
    <mergeCell ref="N89:O89"/>
    <mergeCell ref="N90:O90"/>
    <mergeCell ref="N91:O91"/>
    <mergeCell ref="N92:O92"/>
    <mergeCell ref="G116:H116"/>
    <mergeCell ref="D116:F116"/>
    <mergeCell ref="I99:L99"/>
    <mergeCell ref="I100:L100"/>
    <mergeCell ref="I101:L101"/>
    <mergeCell ref="I102:L102"/>
    <mergeCell ref="I103:L103"/>
    <mergeCell ref="I104:L104"/>
    <mergeCell ref="I105:L105"/>
    <mergeCell ref="I106:L106"/>
    <mergeCell ref="I107:L107"/>
    <mergeCell ref="I108:L108"/>
    <mergeCell ref="I109:L109"/>
    <mergeCell ref="E99:H99"/>
    <mergeCell ref="B115:O115"/>
    <mergeCell ref="C110:H110"/>
    <mergeCell ref="I110:L110"/>
    <mergeCell ref="M110:O110"/>
    <mergeCell ref="K92:M92"/>
    <mergeCell ref="C109:H109"/>
    <mergeCell ref="F135:I135"/>
    <mergeCell ref="M99:O99"/>
    <mergeCell ref="M100:O100"/>
    <mergeCell ref="M101:O101"/>
    <mergeCell ref="M102:O102"/>
    <mergeCell ref="M103:O103"/>
    <mergeCell ref="M104:O104"/>
    <mergeCell ref="M105:O105"/>
    <mergeCell ref="M106:O106"/>
    <mergeCell ref="M107:O107"/>
    <mergeCell ref="M108:O108"/>
    <mergeCell ref="M109:O109"/>
    <mergeCell ref="C100:H100"/>
    <mergeCell ref="C101:H101"/>
    <mergeCell ref="C102:H102"/>
    <mergeCell ref="C103:H103"/>
    <mergeCell ref="C104:H104"/>
    <mergeCell ref="C105:H105"/>
    <mergeCell ref="C106:H106"/>
    <mergeCell ref="C107:H107"/>
    <mergeCell ref="C108:H108"/>
    <mergeCell ref="F128:I128"/>
    <mergeCell ref="B116:C116"/>
    <mergeCell ref="K129:N129"/>
    <mergeCell ref="B125:O125"/>
    <mergeCell ref="F126:H126"/>
    <mergeCell ref="B15:F15"/>
    <mergeCell ref="G15:O15"/>
    <mergeCell ref="N95:O95"/>
    <mergeCell ref="N96:O96"/>
    <mergeCell ref="J95:K95"/>
    <mergeCell ref="J96:K96"/>
    <mergeCell ref="C96:E96"/>
    <mergeCell ref="C95:E95"/>
    <mergeCell ref="I79:J79"/>
    <mergeCell ref="I80:J80"/>
    <mergeCell ref="I81:J81"/>
    <mergeCell ref="I82:J82"/>
    <mergeCell ref="I83:J83"/>
    <mergeCell ref="I84:J84"/>
    <mergeCell ref="I85:J85"/>
    <mergeCell ref="I86:J86"/>
    <mergeCell ref="I87:J87"/>
    <mergeCell ref="I88:J88"/>
    <mergeCell ref="C114:H114"/>
    <mergeCell ref="I89:J89"/>
    <mergeCell ref="I90:J90"/>
    <mergeCell ref="G117:H118"/>
    <mergeCell ref="BJ97:BL97"/>
    <mergeCell ref="BM97:BO97"/>
    <mergeCell ref="U97:X97"/>
    <mergeCell ref="Y97:AB97"/>
    <mergeCell ref="AE97:AH97"/>
    <mergeCell ref="AI97:AM97"/>
    <mergeCell ref="AX97:AZ97"/>
    <mergeCell ref="BA97:BC97"/>
    <mergeCell ref="BD97:BF97"/>
    <mergeCell ref="BG97:BI97"/>
    <mergeCell ref="M114:O114"/>
    <mergeCell ref="I114:L114"/>
    <mergeCell ref="B120:F120"/>
    <mergeCell ref="B121:E121"/>
    <mergeCell ref="N120:O120"/>
    <mergeCell ref="M29:N29"/>
    <mergeCell ref="M68:N68"/>
    <mergeCell ref="M54:N54"/>
    <mergeCell ref="M55:N55"/>
    <mergeCell ref="M56:N56"/>
    <mergeCell ref="B75:G75"/>
    <mergeCell ref="B76:G76"/>
    <mergeCell ref="H73:O73"/>
    <mergeCell ref="J66:L68"/>
    <mergeCell ref="J70:L72"/>
    <mergeCell ref="J74:L76"/>
    <mergeCell ref="M74:N74"/>
    <mergeCell ref="M75:N75"/>
    <mergeCell ref="M76:N76"/>
    <mergeCell ref="B67:G67"/>
    <mergeCell ref="M70:N70"/>
    <mergeCell ref="L120:M120"/>
    <mergeCell ref="L121:M121"/>
    <mergeCell ref="I116:L118"/>
    <mergeCell ref="B98:O98"/>
    <mergeCell ref="B92:C92"/>
    <mergeCell ref="B27:G27"/>
    <mergeCell ref="B30:G30"/>
    <mergeCell ref="B45:G45"/>
    <mergeCell ref="B46:G46"/>
    <mergeCell ref="B47:G47"/>
    <mergeCell ref="H36:O36"/>
    <mergeCell ref="H40:O40"/>
    <mergeCell ref="H44:O44"/>
    <mergeCell ref="M37:N37"/>
    <mergeCell ref="B42:G42"/>
    <mergeCell ref="B35:G35"/>
    <mergeCell ref="B37:G37"/>
    <mergeCell ref="M30:N30"/>
    <mergeCell ref="M33:N33"/>
    <mergeCell ref="M31:N31"/>
    <mergeCell ref="M42:N42"/>
    <mergeCell ref="M43:N43"/>
    <mergeCell ref="M27:N27"/>
    <mergeCell ref="M35:N35"/>
    <mergeCell ref="M38:N38"/>
    <mergeCell ref="M39:N39"/>
    <mergeCell ref="M41:N41"/>
    <mergeCell ref="H32:O32"/>
    <mergeCell ref="B8:F8"/>
    <mergeCell ref="G8:J8"/>
    <mergeCell ref="L8:O8"/>
    <mergeCell ref="M23:N23"/>
    <mergeCell ref="M14:O14"/>
    <mergeCell ref="K14:L14"/>
    <mergeCell ref="B19:G19"/>
    <mergeCell ref="B21:G21"/>
    <mergeCell ref="B9:F9"/>
    <mergeCell ref="G9:J9"/>
    <mergeCell ref="G14:H14"/>
    <mergeCell ref="B13:O13"/>
    <mergeCell ref="B14:F14"/>
    <mergeCell ref="H20:O20"/>
    <mergeCell ref="M21:N21"/>
    <mergeCell ref="M22:N22"/>
    <mergeCell ref="B23:G23"/>
    <mergeCell ref="B11:F11"/>
    <mergeCell ref="B16:F16"/>
    <mergeCell ref="B17:F17"/>
    <mergeCell ref="G17:O17"/>
    <mergeCell ref="B2:F3"/>
    <mergeCell ref="G2:O2"/>
    <mergeCell ref="B5:O5"/>
    <mergeCell ref="G7:J7"/>
    <mergeCell ref="N3:O3"/>
    <mergeCell ref="B6:F6"/>
    <mergeCell ref="G3:M3"/>
    <mergeCell ref="B7:F7"/>
    <mergeCell ref="H6:J6"/>
    <mergeCell ref="L6:O6"/>
    <mergeCell ref="L7:O7"/>
    <mergeCell ref="B136:O136"/>
    <mergeCell ref="L124:M124"/>
    <mergeCell ref="F129:I129"/>
    <mergeCell ref="B122:F122"/>
    <mergeCell ref="G123:J123"/>
    <mergeCell ref="F131:I131"/>
    <mergeCell ref="B123:E123"/>
    <mergeCell ref="M116:O118"/>
    <mergeCell ref="G120:J120"/>
    <mergeCell ref="G121:J121"/>
    <mergeCell ref="G122:J122"/>
    <mergeCell ref="G119:O119"/>
    <mergeCell ref="B119:F119"/>
    <mergeCell ref="L126:O126"/>
    <mergeCell ref="B126:E126"/>
    <mergeCell ref="L122:M122"/>
    <mergeCell ref="L123:M123"/>
    <mergeCell ref="F130:I130"/>
    <mergeCell ref="K130:N130"/>
    <mergeCell ref="N121:O121"/>
    <mergeCell ref="N122:O122"/>
    <mergeCell ref="N123:O123"/>
    <mergeCell ref="N124:O124"/>
    <mergeCell ref="K128:N128"/>
    <mergeCell ref="B68:G68"/>
    <mergeCell ref="H69:O69"/>
    <mergeCell ref="B70:G70"/>
    <mergeCell ref="B71:G71"/>
    <mergeCell ref="B39:G39"/>
    <mergeCell ref="B41:G41"/>
    <mergeCell ref="B51:G51"/>
    <mergeCell ref="B58:G58"/>
    <mergeCell ref="H53:O53"/>
    <mergeCell ref="M49:N49"/>
    <mergeCell ref="M51:N51"/>
    <mergeCell ref="H57:O57"/>
    <mergeCell ref="B57:F57"/>
    <mergeCell ref="M45:N45"/>
    <mergeCell ref="M46:N46"/>
    <mergeCell ref="M47:N47"/>
    <mergeCell ref="M52:N52"/>
    <mergeCell ref="H48:O48"/>
    <mergeCell ref="B43:G43"/>
    <mergeCell ref="B54:G54"/>
    <mergeCell ref="B55:G55"/>
    <mergeCell ref="B56:G56"/>
    <mergeCell ref="B49:G49"/>
    <mergeCell ref="B62:G62"/>
    <mergeCell ref="K82:M82"/>
    <mergeCell ref="N80:O80"/>
    <mergeCell ref="B80:C80"/>
    <mergeCell ref="B81:C81"/>
    <mergeCell ref="B82:C82"/>
    <mergeCell ref="B78:O78"/>
    <mergeCell ref="N81:O81"/>
    <mergeCell ref="N82:O82"/>
    <mergeCell ref="M58:N58"/>
    <mergeCell ref="M59:N59"/>
    <mergeCell ref="M60:N60"/>
    <mergeCell ref="B59:G59"/>
    <mergeCell ref="B60:G60"/>
    <mergeCell ref="B79:D79"/>
    <mergeCell ref="E79:H79"/>
    <mergeCell ref="M71:N71"/>
    <mergeCell ref="K79:O79"/>
    <mergeCell ref="H65:O65"/>
    <mergeCell ref="B66:G66"/>
    <mergeCell ref="B72:G72"/>
    <mergeCell ref="B74:G74"/>
    <mergeCell ref="M66:N66"/>
    <mergeCell ref="M67:N67"/>
    <mergeCell ref="M72:N72"/>
    <mergeCell ref="F133:I133"/>
    <mergeCell ref="F134:I134"/>
    <mergeCell ref="G124:J124"/>
    <mergeCell ref="K121:K124"/>
    <mergeCell ref="B10:F10"/>
    <mergeCell ref="G10:J10"/>
    <mergeCell ref="B12:F12"/>
    <mergeCell ref="G12:J12"/>
    <mergeCell ref="I91:J91"/>
    <mergeCell ref="I92:J92"/>
    <mergeCell ref="B77:E77"/>
    <mergeCell ref="F77:G77"/>
    <mergeCell ref="H77:O77"/>
    <mergeCell ref="K83:M83"/>
    <mergeCell ref="K84:M84"/>
    <mergeCell ref="K85:M85"/>
    <mergeCell ref="K87:M87"/>
    <mergeCell ref="K88:M88"/>
    <mergeCell ref="K89:M89"/>
    <mergeCell ref="K90:M90"/>
    <mergeCell ref="K86:M86"/>
    <mergeCell ref="K91:M91"/>
    <mergeCell ref="K80:M80"/>
    <mergeCell ref="K81:M81"/>
  </mergeCells>
  <phoneticPr fontId="4" type="noConversion"/>
  <conditionalFormatting sqref="F123 H6:J6 G15:G17 F121 N122:N123 F126 J126 G119 J14:L14 B118:F118 L7:O7 G7 L6 L9:M12 O9:O12 G10:G11">
    <cfRule type="containsBlanks" dxfId="53" priority="456" stopIfTrue="1">
      <formula>LEN(TRIM(B6))=0</formula>
    </cfRule>
  </conditionalFormatting>
  <conditionalFormatting sqref="N124">
    <cfRule type="expression" dxfId="52" priority="394" stopIfTrue="1">
      <formula>N124&lt;VRAPOMIN</formula>
    </cfRule>
    <cfRule type="cellIs" dxfId="51" priority="415" stopIfTrue="1" operator="equal">
      <formula>0</formula>
    </cfRule>
  </conditionalFormatting>
  <conditionalFormatting sqref="N122">
    <cfRule type="expression" dxfId="50" priority="396" stopIfTrue="1">
      <formula>N122&lt;APOMINSAL</formula>
    </cfRule>
  </conditionalFormatting>
  <conditionalFormatting sqref="N123">
    <cfRule type="expression" dxfId="49" priority="395" stopIfTrue="1">
      <formula>N123&lt;APOMINARL</formula>
    </cfRule>
  </conditionalFormatting>
  <conditionalFormatting sqref="F128:I128 F130:I130 K128:N128 K130:N130 F77 O21:O23 O25:O27 O29:O31 O33:O35 O37:O39 O41:O43 O45:O47 O49 O58:O61 O66:O68 O70:O72 O74:O76 K80 N80 O54:O56 K121 O51:O52">
    <cfRule type="cellIs" dxfId="48" priority="393" stopIfTrue="1" operator="equal">
      <formula>0</formula>
    </cfRule>
  </conditionalFormatting>
  <conditionalFormatting sqref="K121:L121">
    <cfRule type="expression" dxfId="47" priority="311" stopIfTrue="1">
      <formula>AND(VRCERT="",APOMINPEN="Es pensionado?")</formula>
    </cfRule>
    <cfRule type="cellIs" dxfId="46" priority="316" stopIfTrue="1" operator="equal">
      <formula>"Es pensionado?"</formula>
    </cfRule>
    <cfRule type="containsBlanks" dxfId="45" priority="321" stopIfTrue="1">
      <formula>LEN(TRIM(K121))=0</formula>
    </cfRule>
    <cfRule type="cellIs" dxfId="44" priority="325" stopIfTrue="1" operator="equal">
      <formula>"Sin definir Vr a Cancelar"</formula>
    </cfRule>
  </conditionalFormatting>
  <conditionalFormatting sqref="L122">
    <cfRule type="expression" dxfId="43" priority="310" stopIfTrue="1">
      <formula>AND(VRCERT="",APOMINSAL="Es pensionado?")</formula>
    </cfRule>
    <cfRule type="cellIs" dxfId="42" priority="315" stopIfTrue="1" operator="equal">
      <formula>"Es pensionado?"</formula>
    </cfRule>
    <cfRule type="containsBlanks" dxfId="41" priority="320" stopIfTrue="1">
      <formula>LEN(TRIM(L122))=0</formula>
    </cfRule>
    <cfRule type="cellIs" dxfId="40" priority="324" stopIfTrue="1" operator="equal">
      <formula>"Sin definir Vr a Cancelar"</formula>
    </cfRule>
  </conditionalFormatting>
  <conditionalFormatting sqref="L123">
    <cfRule type="containsBlanks" dxfId="39" priority="319" stopIfTrue="1">
      <formula>LEN(TRIM(L123))=0</formula>
    </cfRule>
    <cfRule type="cellIs" dxfId="38" priority="322" stopIfTrue="1" operator="equal">
      <formula>"Falta Nivel ARL"</formula>
    </cfRule>
    <cfRule type="cellIs" dxfId="37" priority="323" stopIfTrue="1" operator="equal">
      <formula>"Sin definir Vr a Cancelar"</formula>
    </cfRule>
  </conditionalFormatting>
  <conditionalFormatting sqref="L124">
    <cfRule type="containsBlanks" dxfId="36" priority="308" stopIfTrue="1">
      <formula>LEN(TRIM(L124))=0</formula>
    </cfRule>
    <cfRule type="cellIs" dxfId="35" priority="309" stopIfTrue="1" operator="equal">
      <formula>"falta criterio"</formula>
    </cfRule>
  </conditionalFormatting>
  <conditionalFormatting sqref="N121">
    <cfRule type="expression" dxfId="34" priority="468" stopIfTrue="1">
      <formula>B118="SI"</formula>
    </cfRule>
    <cfRule type="expression" dxfId="33" priority="469" stopIfTrue="1">
      <formula>N121&lt;APOMINPEN</formula>
    </cfRule>
    <cfRule type="containsBlanks" dxfId="32" priority="470" stopIfTrue="1">
      <formula>LEN(TRIM(N121))=0</formula>
    </cfRule>
  </conditionalFormatting>
  <conditionalFormatting sqref="M116:O118">
    <cfRule type="cellIs" dxfId="31" priority="198" operator="lessThanOrEqual">
      <formula>0</formula>
    </cfRule>
  </conditionalFormatting>
  <conditionalFormatting sqref="J21">
    <cfRule type="expression" dxfId="30" priority="129">
      <formula>(COUNTA($H21:$I21)=1)</formula>
    </cfRule>
  </conditionalFormatting>
  <conditionalFormatting sqref="J22:J23">
    <cfRule type="expression" dxfId="29" priority="128">
      <formula>(COUNTA($H22:$I22)=1)</formula>
    </cfRule>
  </conditionalFormatting>
  <conditionalFormatting sqref="I21:I23">
    <cfRule type="expression" dxfId="28" priority="516">
      <formula>AND($H21&lt;&gt;"",$I21="")</formula>
    </cfRule>
  </conditionalFormatting>
  <conditionalFormatting sqref="L21:L23 L25:L27 L29:L31 L58:L61 L33:L35 L37:L39 L41:L43 L45:L47 L49 L54:L56 L51:L52">
    <cfRule type="expression" dxfId="27" priority="520">
      <formula>(COUNTA(I21:J21)&lt;2)</formula>
    </cfRule>
  </conditionalFormatting>
  <conditionalFormatting sqref="E79:H79 K79:O79 G121:J124">
    <cfRule type="containsBlanks" dxfId="26" priority="522">
      <formula>LEN(TRIM(E79))=0</formula>
    </cfRule>
  </conditionalFormatting>
  <conditionalFormatting sqref="J96:K96 N96:O96">
    <cfRule type="expression" dxfId="25" priority="23">
      <formula>VRINICTO=0</formula>
    </cfRule>
  </conditionalFormatting>
  <conditionalFormatting sqref="G117:H118 H77:O77">
    <cfRule type="containsBlanks" dxfId="24" priority="21">
      <formula>LEN(TRIM(G77))=0</formula>
    </cfRule>
  </conditionalFormatting>
  <conditionalFormatting sqref="F124">
    <cfRule type="containsBlanks" dxfId="23" priority="15" stopIfTrue="1">
      <formula>LEN(TRIM(F124))=0</formula>
    </cfRule>
  </conditionalFormatting>
  <conditionalFormatting sqref="G124:J124">
    <cfRule type="containsBlanks" dxfId="22" priority="14">
      <formula>LEN(TRIM(G124))=0</formula>
    </cfRule>
  </conditionalFormatting>
  <conditionalFormatting sqref="O62:O64">
    <cfRule type="cellIs" dxfId="21" priority="13" stopIfTrue="1" operator="equal">
      <formula>0</formula>
    </cfRule>
  </conditionalFormatting>
  <conditionalFormatting sqref="F133:I133 F135:I135">
    <cfRule type="cellIs" dxfId="20" priority="12" stopIfTrue="1" operator="equal">
      <formula>0</formula>
    </cfRule>
  </conditionalFormatting>
  <conditionalFormatting sqref="G96:H96">
    <cfRule type="expression" dxfId="19" priority="11">
      <formula>VRINICTO=0</formula>
    </cfRule>
  </conditionalFormatting>
  <conditionalFormatting sqref="O50">
    <cfRule type="cellIs" dxfId="18" priority="9" stopIfTrue="1" operator="equal">
      <formula>0</formula>
    </cfRule>
  </conditionalFormatting>
  <conditionalFormatting sqref="L50">
    <cfRule type="expression" dxfId="17" priority="10">
      <formula>(COUNTA(I50:J50)&lt;2)</formula>
    </cfRule>
  </conditionalFormatting>
  <conditionalFormatting sqref="G8">
    <cfRule type="containsBlanks" dxfId="16" priority="8" stopIfTrue="1">
      <formula>LEN(TRIM(G8))=0</formula>
    </cfRule>
  </conditionalFormatting>
  <conditionalFormatting sqref="L8:O8">
    <cfRule type="containsBlanks" dxfId="15" priority="7" stopIfTrue="1">
      <formula>LEN(TRIM(L8))=0</formula>
    </cfRule>
  </conditionalFormatting>
  <conditionalFormatting sqref="G9:J9">
    <cfRule type="containsBlanks" dxfId="14" priority="6" stopIfTrue="1">
      <formula>LEN(TRIM(G9))=0</formula>
    </cfRule>
  </conditionalFormatting>
  <conditionalFormatting sqref="G12:J12">
    <cfRule type="containsBlanks" dxfId="13" priority="5" stopIfTrue="1">
      <formula>LEN(TRIM(G12))=0</formula>
    </cfRule>
  </conditionalFormatting>
  <conditionalFormatting sqref="G14:H14">
    <cfRule type="containsBlanks" dxfId="12" priority="4" stopIfTrue="1">
      <formula>LEN(TRIM(G14))=0</formula>
    </cfRule>
  </conditionalFormatting>
  <conditionalFormatting sqref="M14:O14">
    <cfRule type="containsBlanks" dxfId="11" priority="3" stopIfTrue="1">
      <formula>LEN(TRIM(M14))=0</formula>
    </cfRule>
  </conditionalFormatting>
  <conditionalFormatting sqref="C96:E96">
    <cfRule type="cellIs" dxfId="10" priority="2" operator="equal">
      <formula>0</formula>
    </cfRule>
  </conditionalFormatting>
  <conditionalFormatting sqref="L126:O126">
    <cfRule type="containsBlanks" dxfId="9" priority="1">
      <formula>LEN(TRIM(L126))=0</formula>
    </cfRule>
  </conditionalFormatting>
  <dataValidations xWindow="295" yWindow="442" count="99">
    <dataValidation allowBlank="1" showInputMessage="1" showErrorMessage="1" promptTitle="VR APORTE PENSION" prompt="Digite el valor del aporte sin puntos ni comas." sqref="N121" xr:uid="{00000000-0002-0000-0000-000000000000}"/>
    <dataValidation allowBlank="1" showInputMessage="1" showErrorMessage="1" promptTitle="VR APORTE SALUD" prompt="Digite el valor del aporte sin puntos ni comas." sqref="N122" xr:uid="{00000000-0002-0000-0000-000001000000}"/>
    <dataValidation allowBlank="1" showInputMessage="1" showErrorMessage="1" promptTitle="VR APORTE ARP" prompt="Digite el valor del aporte sin puntos ni comas." sqref="N123" xr:uid="{00000000-0002-0000-0000-000002000000}"/>
    <dataValidation type="date" allowBlank="1" showInputMessage="1" showErrorMessage="1" errorTitle="FECHA FINAL INFORME" error="El dato digitado es errado!_x000a__x000a_Por favor verifique ..." promptTitle="FECHA FINAL INFORME" prompt="AAAA-MM-DD" sqref="L6" xr:uid="{00000000-0002-0000-0000-000003000000}">
      <formula1>INICIO</formula1>
      <formula2>FIN</formula2>
    </dataValidation>
    <dataValidation type="list" allowBlank="1" showInputMessage="1" showErrorMessage="1" errorTitle="VIGENCIA CONTRATO" error="El dato digitado es errado!_x000a__x000a_Por favor verifique o elija uno de la lista ..." promptTitle="VIGENCIA CONTRATO" prompt="Digite vigencia del contrato sin puntos ni comas. O elijalo de la lista ..." sqref="J14" xr:uid="{00000000-0002-0000-0000-000004000000}">
      <formula1>AÑOS</formula1>
    </dataValidation>
    <dataValidation allowBlank="1" showInputMessage="1" showErrorMessage="1" errorTitle="CDP" error="El dato digitado es errado!_x000a__x000a_Por favor verifique ..." promptTitle="CDP" prompt="Digite Número de CDP sin punto ni comas._x000a_" sqref="M14:O14" xr:uid="{00000000-0002-0000-0000-000005000000}"/>
    <dataValidation allowBlank="1" showInputMessage="1" showErrorMessage="1" errorTitle="NRO CONTRATO" error="El dato digitado es errado!_x000a__x000a_Por favor verifique ..." promptTitle="NRO CONTRATO" prompt="Digite Número del Contrato sin puntos ni comas." sqref="G14:H14" xr:uid="{00000000-0002-0000-0000-000006000000}"/>
    <dataValidation type="list" allowBlank="1" showInputMessage="1" showErrorMessage="1" errorTitle="RIESGO" error="El dato digitado es errado!_x000a__x000a_Por favor verifique o elija uno de la lista ..." promptTitle="RIESGO" prompt="Digite Nivel de Riesgo." sqref="F123" xr:uid="{00000000-0002-0000-0000-000007000000}">
      <formula1>IDRIESGO</formula1>
    </dataValidation>
    <dataValidation type="list" allowBlank="1" showInputMessage="1" showErrorMessage="1" errorTitle="ES PENSIONADO?" error="El dato digitado es errado!_x000a__x000a_Por favor verifique o elija una respuesta de la lista ..." promptTitle="ES PENSIONADO?" prompt="SI o NO" sqref="F121 F124" xr:uid="{00000000-0002-0000-0000-000008000000}">
      <formula1>"SI,NO"</formula1>
    </dataValidation>
    <dataValidation type="list" allowBlank="1" showInputMessage="1" showErrorMessage="1" errorTitle="AÑO PERIODO DE PAGO" error="El dato digitado es errado!_x000a__x000a_Por favor verifique o elija uno de la lista ..." promptTitle="AÑO PERIODO DE PAGO" prompt="AAAA" sqref="B118" xr:uid="{00000000-0002-0000-0000-000009000000}">
      <formula1>AÑOS</formula1>
    </dataValidation>
    <dataValidation allowBlank="1" showInputMessage="1" showErrorMessage="1" errorTitle="VALOR MENSUAL A CERTIFICAR" error="El valor digitado es errado ..._x000a__x000a_Por favor verifique ...!" promptTitle="VALOR MENSUAL A CERTIFICAR" prompt="Digie valor sin puntos ni comas ..." sqref="H77 G95:G96 F77 G80:H80" xr:uid="{00000000-0002-0000-0000-00000A000000}"/>
    <dataValidation allowBlank="1" showInputMessage="1" showErrorMessage="1" promptTitle="OBLIGACION CONTRACTUAL" prompt="Relacione una a una las obligaciones registradas en el contrato ..." sqref="E101:E114" xr:uid="{00000000-0002-0000-0000-00000B000000}"/>
    <dataValidation allowBlank="1" showInputMessage="1" showErrorMessage="1" promptTitle="SOPORTE ACTIVIDADES" prompt="Describa brevemente cual es el soporte o evidencia de cumplimiento de las actividades realizadas." sqref="M100:M114 N102:N114" xr:uid="{00000000-0002-0000-0000-00000C000000}"/>
    <dataValidation allowBlank="1" showInputMessage="1" showErrorMessage="1" promptTitle="% CUMPLIMIENTO ACTIVIDAD" prompt="Digie el % de cumplimiento de las actividades realizadas." sqref="O102:O114" xr:uid="{00000000-0002-0000-0000-00000D000000}"/>
    <dataValidation type="list" allowBlank="1" showInputMessage="1" showErrorMessage="1" errorTitle="ENTIDAD BANCARIA" error="El dato digitado no es correcto ... _x000a__x000a_Por favor verifique !!!" promptTitle="ENTIDAD BANCARIA" prompt="Digite el nombre de la Entidad Bancaria o elíjalo de la lista ..." sqref="F126:H126" xr:uid="{00000000-0002-0000-0000-00000E000000}">
      <formula1>IDBCO</formula1>
    </dataValidation>
    <dataValidation type="list" allowBlank="1" showInputMessage="1" showErrorMessage="1" errorTitle="TIPO CUENTA" error="El dato digitado no es correcto ... _x000a__x000a_Por favor verifique !!!" promptTitle="TIPO CUENTA" prompt="Digite el Tipo de Cuenta o elíjalo de la lista ..." sqref="J126" xr:uid="{00000000-0002-0000-0000-00000F000000}">
      <formula1>TCTA</formula1>
    </dataValidation>
    <dataValidation allowBlank="1" showInputMessage="1" showErrorMessage="1" promptTitle="NUMERO CUENTA" prompt="Digite el Número de Cuenta Bancaria incluyendo ceros a la izquierda si es el caso, para lo cual debe digitar primero comilla sencilla (')_x000a__x000a_No digire ni puntos (.) ni comas (,)." sqref="L126:O126" xr:uid="{00000000-0002-0000-0000-000010000000}"/>
    <dataValidation allowBlank="1" showInputMessage="1" showErrorMessage="1" promptTitle="CARGO O ACTIVIDAD" prompt="Digite el nombre del Cargo del Supervisor 1 del Contrato" sqref="L9:O12" xr:uid="{00000000-0002-0000-0000-000011000000}"/>
    <dataValidation allowBlank="1" showInputMessage="1" errorTitle="NRO CEDULA" error="El número digitado no corresponde a un nro de cédula válido!_x000a__x000a_Por favor verifique ..." promptTitle="TELEFONO(S)" prompt="Digite el/los número(s) telefónico(s) de contacto" sqref="L7:O8" xr:uid="{00000000-0002-0000-0000-000012000000}"/>
    <dataValidation allowBlank="1" showInputMessage="1" showErrorMessage="1" sqref="O52 O54:O56" xr:uid="{00000000-0002-0000-0000-000013000000}"/>
    <dataValidation allowBlank="1" showInputMessage="1" showErrorMessage="1" prompt="Indicar las fechas del periodo para el cual se presenta la cuenta de cobro. Por ejemplo Mes agosto del 01/08/2016 a 31/08/2016" sqref="S97:T97 JO97:JP97 TK97:TL97 ADG97:ADH97 ANC97:AND97 AWY97:AWZ97 BGU97:BGV97 BQQ97:BQR97 CAM97:CAN97 CKI97:CKJ97 CUE97:CUF97 DEA97:DEB97 DNW97:DNX97 DXS97:DXT97 EHO97:EHP97 ERK97:ERL97 FBG97:FBH97 FLC97:FLD97 FUY97:FUZ97 GEU97:GEV97 GOQ97:GOR97 GYM97:GYN97 HII97:HIJ97 HSE97:HSF97 ICA97:ICB97 ILW97:ILX97 IVS97:IVT97 JFO97:JFP97 JPK97:JPL97 JZG97:JZH97 KJC97:KJD97 KSY97:KSZ97 LCU97:LCV97 LMQ97:LMR97 LWM97:LWN97 MGI97:MGJ97 MQE97:MQF97 NAA97:NAB97 NJW97:NJX97 NTS97:NTT97 ODO97:ODP97 ONK97:ONL97 OXG97:OXH97 PHC97:PHD97 PQY97:PQZ97 QAU97:QAV97 QKQ97:QKR97 QUM97:QUN97 REI97:REJ97 ROE97:ROF97 RYA97:RYB97 SHW97:SHX97 SRS97:SRT97 TBO97:TBP97 TLK97:TLL97 TVG97:TVH97 UFC97:UFD97 UOY97:UOZ97 UYU97:UYV97 VIQ97:VIR97 VSM97:VSN97 WCI97:WCJ97 WME97:WMF97 WWA97:WWB97" xr:uid="{00000000-0002-0000-0000-000014000000}"/>
    <dataValidation type="whole" allowBlank="1" showInputMessage="1" showErrorMessage="1" sqref="AC97 JY97 TU97 ADQ97 ANM97 AXI97 BHE97 BRA97 CAW97 CKS97 CUO97 DEK97 DOG97 DYC97 EHY97 ERU97 FBQ97 FLM97 FVI97 GFE97 GPA97 GYW97 HIS97 HSO97 ICK97 IMG97 IWC97 JFY97 JPU97 JZQ97 KJM97 KTI97 LDE97 LNA97 LWW97 MGS97 MQO97 NAK97 NKG97 NUC97 ODY97 ONU97 OXQ97 PHM97 PRI97 QBE97 QLA97 QUW97 RES97 ROO97 RYK97 SIG97 SSC97 TBY97 TLU97 TVQ97 UFM97 UPI97 UZE97 VJA97 VSW97 WCS97 WMO97 WWK97" xr:uid="{00000000-0002-0000-0000-000015000000}">
      <formula1>2015</formula1>
      <formula2>2030</formula2>
    </dataValidation>
    <dataValidation allowBlank="1" showInputMessage="1" showErrorMessage="1" promptTitle="ACTIVIDADES REALIZADAS" prompt="Describa bremente las actividades llevadas a cabo para dar cumplimiento a la actividad contractual ..." sqref="I101:L114" xr:uid="{00000000-0002-0000-0000-000016000000}"/>
    <dataValidation type="date" allowBlank="1" showInputMessage="1" showErrorMessage="1" errorTitle="FECHA INICIAL INFORME" error="El dato digitado es errado!_x000a__x000a_Por favor verifique ..." promptTitle="FECHA INICIAL INFORME" prompt="Formato : AAAA-MM-DD_x000a_" sqref="H6:J6" xr:uid="{00000000-0002-0000-0000-000017000000}">
      <formula1>INICIO</formula1>
      <formula2>FIN</formula2>
    </dataValidation>
    <dataValidation allowBlank="1" showInputMessage="1" showErrorMessage="1" promptTitle="NOMBRE SUPERVISOR" prompt="Nombres y Apellidos Completos" sqref="G9:G12" xr:uid="{00000000-0002-0000-0000-000018000000}"/>
    <dataValidation allowBlank="1" showInputMessage="1" showErrorMessage="1" promptTitle="NOMBRE CONTRATISTA" prompt=" Nombres y Apellidos Completos" sqref="G7:J7" xr:uid="{00000000-0002-0000-0000-000019000000}"/>
    <dataValidation allowBlank="1" showInputMessage="1" showErrorMessage="1" promptTitle="CORREO ELECTRONICO" prompt="Digite dirección de correo electrónico de contacto" sqref="G8:J8" xr:uid="{00000000-0002-0000-0000-00001A000000}"/>
    <dataValidation allowBlank="1" showInputMessage="1" showErrorMessage="1" promptTitle="ADM DE FONDO DE PENSIONES" prompt="Digite el nombre de la Administradora de Fondo de Pensiones" sqref="G121:J121" xr:uid="{00000000-0002-0000-0000-00001B000000}"/>
    <dataValidation allowBlank="1" showInputMessage="1" showErrorMessage="1" promptTitle="ENTIDAD PROMOTORA DE SALUD" prompt="Digite el nombre del Entidad Promotora de Salud" sqref="G122:J122 G124:J124" xr:uid="{00000000-0002-0000-0000-00001C000000}"/>
    <dataValidation allowBlank="1" showInputMessage="1" showErrorMessage="1" promptTitle="ADM DE RIESGOS LABORALES" prompt="Digite el nombre de la Administradora de Riestos Laborales" sqref="G123:J123" xr:uid="{00000000-0002-0000-0000-00001D000000}"/>
    <dataValidation allowBlank="1" showInputMessage="1" showErrorMessage="1" errorTitle="PERIL" error="El dato digitado es errado!_x000a__x000a_Por favor verifique ..." promptTitle="PERFIL" prompt="Digite Perfil" sqref="G15:O17" xr:uid="{00000000-0002-0000-0000-00001E000000}"/>
    <dataValidation type="date" operator="greaterThan" allowBlank="1" showInputMessage="1" showErrorMessage="1" promptTitle="FECHA INICIO DE CONTRATO" prompt="Formato : AAAA-MM-DD_x000a_" sqref="E79:H79" xr:uid="{00000000-0002-0000-0000-00001F000000}">
      <formula1>36161</formula1>
    </dataValidation>
    <dataValidation type="date" operator="greaterThan" allowBlank="1" showInputMessage="1" showErrorMessage="1" promptTitle="FECHA TERMINACION CONTRATO INICI" prompt="Formato : AAAA-MM-DD_x000a_" sqref="K79:O79" xr:uid="{00000000-0002-0000-0000-000020000000}">
      <formula1>E79</formula1>
    </dataValidation>
    <dataValidation allowBlank="1" showInputMessage="1" showErrorMessage="1" errorTitle="VALOR MENSUAL A CERTIFICAR" error="El valor digitado es errado ..._x000a__x000a_Por favor verifique ...!" promptTitle="NRO CDP" prompt="Digie valor sin puntos ni comas ..." sqref="H81:H92 I93" xr:uid="{00000000-0002-0000-0000-000021000000}"/>
    <dataValidation allowBlank="1" showInputMessage="1" showErrorMessage="1" promptTitle="NRO ADICION" prompt="Digie valor sin puntos ni comas ..." sqref="F81:F92 G93" xr:uid="{00000000-0002-0000-0000-000022000000}"/>
    <dataValidation allowBlank="1" showInputMessage="1" showErrorMessage="1" errorTitle="VALOR MENSUAL A CERTIFICAR" error="El valor digitado es errado ..._x000a__x000a_Por favor verifique ...!" promptTitle="VALOR ADICION" prompt="Digie valor sin puntos ni comas ..." sqref="G81:G92 H93" xr:uid="{00000000-0002-0000-0000-000023000000}"/>
    <dataValidation allowBlank="1" showInputMessage="1" showErrorMessage="1" promptTitle="NRO PRORROGA" prompt="Digie valor sin puntos ni comas ..." sqref="B81:C93" xr:uid="{00000000-0002-0000-0000-000024000000}"/>
    <dataValidation allowBlank="1" showInputMessage="1" showErrorMessage="1" promptTitle="FECHA INICIO PRORROGA" prompt="Formato : AAAA-MM-DD" sqref="D81:D93 E93" xr:uid="{00000000-0002-0000-0000-000025000000}"/>
    <dataValidation allowBlank="1" showInputMessage="1" showErrorMessage="1" promptTitle="FECHA FINALIZACION PRORROGA" prompt="Formato : AAAA-MM-DD" sqref="E81:E92 F93" xr:uid="{00000000-0002-0000-0000-000026000000}"/>
    <dataValidation type="list" allowBlank="1" showInputMessage="1" showErrorMessage="1" errorTitle="MES CUENTA DE COBRO" error="El valor digitado es errado .... Por favor verifique !" promptTitle="MES CUENTA DE COBRO" prompt="Digite mes Cuenta de Cobro o elíjalo de la lista ..." sqref="K81:M93" xr:uid="{00000000-0002-0000-0000-000027000000}">
      <formula1>NOMMESES</formula1>
    </dataValidation>
    <dataValidation type="list" allowBlank="1" showInputMessage="1" showErrorMessage="1" promptTitle="MES PERIODO DE PAGO" prompt="MM" sqref="C118" xr:uid="{00000000-0002-0000-0000-000028000000}">
      <formula1>IDMES</formula1>
    </dataValidation>
    <dataValidation type="list" allowBlank="1" showInputMessage="1" showErrorMessage="1" errorTitle="AÑO PERIODO DE PAGO" error="El dato digitado es errado!_x000a__x000a_Por favor verifique o elija uno de la lista ..." promptTitle="DIA FECHA DE PAGO" prompt="DD" sqref="F118" xr:uid="{00000000-0002-0000-0000-000029000000}">
      <formula1>DIAS</formula1>
    </dataValidation>
    <dataValidation type="list" allowBlank="1" showInputMessage="1" showErrorMessage="1" promptTitle="MES FECHA DE PAGO" prompt="MM" sqref="E118" xr:uid="{00000000-0002-0000-0000-00002A000000}">
      <formula1>IDMES</formula1>
    </dataValidation>
    <dataValidation type="list" allowBlank="1" showInputMessage="1" showErrorMessage="1" errorTitle="AÑO PERIODO DE PAGO" error="El dato digitado es errado!_x000a__x000a_Por favor verifique o elija uno de la lista ..." promptTitle="AÑO FECHA DE PAGO" prompt="AAAA" sqref="D118" xr:uid="{00000000-0002-0000-0000-00002B000000}">
      <formula1>AÑOS</formula1>
    </dataValidation>
    <dataValidation allowBlank="1" showInputMessage="1" showErrorMessage="1" promptTitle="NUMERO PLANILLA DE PAGO" prompt="Digite valor sin puntos ni comas ..." sqref="G117:H118" xr:uid="{00000000-0002-0000-0000-00002C000000}"/>
    <dataValidation allowBlank="1" showInputMessage="1" showErrorMessage="1" promptTitle="VALOR HONORARIOS" prompt="Digite valor Honorarios certificados mes anterior sin puntos ni comes ..." sqref="M116:O118" xr:uid="{00000000-0002-0000-0000-00002D000000}"/>
    <dataValidation type="list" allowBlank="1" showInputMessage="1" showErrorMessage="1" errorTitle="Centro de Costos" error="_x000a_Dato errado!_x000a__x000a_Por favor verifique ..._x000a_" promptTitle="Centro de Costos" prompt="_x000a_Digite el Centro de Costos o elíjalo de la lista ..._x000a_" sqref="I68 I64" xr:uid="{00000000-0002-0000-0000-00002E000000}">
      <formula1>OFFSET(#REF!,MATCH(SPUB003,NUEVE,0)-1,0,COUNTIF(NUEVE,SPUB003),1)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76" xr:uid="{00000000-0002-0000-0000-00002F000000}">
      <formula1>OFFSET(#REF!,MATCH(REMU003,OCHO,0)-1,0,COUNTIF(OCHO,REMU003),1)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72" xr:uid="{00000000-0002-0000-0000-000030000000}">
      <formula1>OFFSET(#REF!,MATCH(HONO003,SEIS,0)-1,0,COUNTIF(SEIS,HONO003),1)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6 I62" xr:uid="{00000000-0002-0000-0000-000031000000}">
      <formula1>OFFSET(#REF!,MATCH(SPUB001,NUEVE,0)-1,0,COUNTIF(NUEVE,SPUB001),1)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7 I63" xr:uid="{00000000-0002-0000-0000-000032000000}">
      <formula1>OFFSET(#REF!,MATCH(SPUB002,NUEVE,0)-1,0,COUNTIF(NUEVE,SPUB002),1)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70" xr:uid="{00000000-0002-0000-0000-000033000000}">
      <formula1>OFFSET(#REF!,MATCH(HONO001,SEIS,0)-1,0,COUNTIF(SEIS,HONO001),1)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71" xr:uid="{00000000-0002-0000-0000-000034000000}">
      <formula1>OFFSET(#REF!,MATCH(HONO002,SEIS,0)-1,0,COUNTIF(SEIS,HONO002),1)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74" xr:uid="{00000000-0002-0000-0000-000035000000}">
      <formula1>OFFSET(#REF!,MATCH(REMU001,OCHO,0)-1,0,COUNTIF(OCHO,REMU001),1)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75" xr:uid="{00000000-0002-0000-0000-000036000000}">
      <formula1>OFFSET(#REF!,MATCH(REMU002,OCHO,0)-1,0,COUNTIF(OCHO,REMU002),1)</formula1>
    </dataValidation>
    <dataValidation type="list" allowBlank="1" showInputMessage="1" showErrorMessage="1" errorTitle="UNIDAD" error="_x000a_Dato errado!_x000a__x000a_Por favor verifique ..._x000a_" promptTitle="UNIDAD" prompt="_x000a_Digite el nombre de la Unidad o elíjalo de la lista ..._x000a_" sqref="H74:H76" xr:uid="{00000000-0002-0000-0000-000037000000}">
      <formula1>OFFSET(#REF!,MATCH(REMU,DIRECCIONES,0)-1,0,COUNTIF(DIRECCIONES,REMU),1)</formula1>
    </dataValidation>
    <dataValidation type="list" allowBlank="1" showInputMessage="1" showErrorMessage="1" errorTitle="UNIDAD" error="_x000a_Dato errado!_x000a__x000a_Por favor verifique ..._x000a_" promptTitle="UNIDAD" prompt="_x000a_Digite el nombre de la Unidad o elíjalo de la lista ..._x000a_" sqref="H70:H72" xr:uid="{00000000-0002-0000-0000-000038000000}">
      <formula1>OFFSET(#REF!,MATCH(HONO,DIRECCIONES,0)-1,0,COUNTIF(DIRECCIONES,HONO),1)</formula1>
    </dataValidation>
    <dataValidation type="list" allowBlank="1" showInputMessage="1" showErrorMessage="1" errorTitle="UNIDAD" error="_x000a_Dato errado!_x000a__x000a_Por favor verifique ..._x000a_" promptTitle="UNIDAD" prompt="_x000a_Digite el nombre de la Unidad o elíjalo de la lista ..._x000a_" sqref="H66:H68 H62:H64" xr:uid="{00000000-0002-0000-0000-000039000000}">
      <formula1>OFFSET(#REF!,MATCH(PIC,DIRECCIONES,0)-1,0,COUNTIF(DIRECCIONES,PIC),1)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52" xr:uid="{00000000-0002-0000-0000-000040000000}">
      <formula1>OFFSET(#REF!,MATCH(SIRC001,DIEZ,0)-1,0,COUNTIF(DIEZ,SIRC001),1)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56" xr:uid="{00000000-0002-0000-0000-000041000000}">
      <formula1>OFFSET(#REF!,MATCH(RURA003,CATORCE,0)-1,0,COUNTIF(CATORCE,RURA003),1)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0:I61" xr:uid="{00000000-0002-0000-0000-000042000000}">
      <formula1>OFFSET(#REF!,MATCH(PART003,SIETE,0)-1,0,COUNTIF(SIETE,PART003),1)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54" xr:uid="{00000000-0002-0000-0000-000043000000}">
      <formula1>OFFSET(#REF!,MATCH(RURA001,CATORCE,0)-1,0,COUNTIF(CATORCE,RURA001),1)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55" xr:uid="{00000000-0002-0000-0000-000044000000}">
      <formula1>OFFSET(#REF!,MATCH(RURA002,CATORCE,0)-1,0,COUNTIF(CATORCE,RURA002),1)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58" xr:uid="{00000000-0002-0000-0000-000045000000}">
      <formula1>OFFSET(#REF!,MATCH(PART001,SIETE,0)-1,0,COUNTIF(SIETE,PART001),1)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59" xr:uid="{00000000-0002-0000-0000-000046000000}">
      <formula1>OFFSET(#REF!,MATCH(PART002,SIETE,0)-1,0,COUNTIF(SIETE,PART002),1)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50:I51" xr:uid="{00000000-0002-0000-0000-000047000000}">
      <formula1>OFFSET(#REF!,MATCH(CAPH002,UNO,0)-1,0,COUNTIF(UNO,CAPH002),1)</formula1>
    </dataValidation>
    <dataValidation type="list" allowBlank="1" showInputMessage="1" showErrorMessage="1" errorTitle="UNIDAD" error="_x000a_Dato errado!_x000a__x000a_Por favor verifique ..._x000a_" promptTitle="UNIDAD" prompt="_x000a_Digite el nombre de la Unidad o elíjalo de la lista ..._x000a_" sqref="H58:H61" xr:uid="{00000000-0002-0000-0000-000048000000}">
      <formula1>OFFSET(#REF!,MATCH(PART,DIRECCIONES,0)-1,0,COUNTIF(DIRECCIONES,PART),1)</formula1>
    </dataValidation>
    <dataValidation type="list" allowBlank="1" showInputMessage="1" showErrorMessage="1" errorTitle="UNIDAD" error="_x000a_Dato errado!_x000a__x000a_Por favor verifique ..._x000a_" promptTitle="UNIDAD" prompt="_x000a_Digite el nombre de la Unidad o elíjalo de la lista ..._x000a_" sqref="H52" xr:uid="{00000000-0002-0000-0000-000049000000}">
      <formula1>OFFSET(#REF!,MATCH(SIRC,DIRECCIONES,0)-1,0,COUNTIF(DIRECCIONES,SIRC),1)</formula1>
    </dataValidation>
    <dataValidation type="list" allowBlank="1" showInputMessage="1" showErrorMessage="1" errorTitle="UNIDAD" error="_x000a_Dato errado!_x000a__x000a_Por favor verifique ..._x000a_" promptTitle="UNIDAD" prompt="_x000a_Digite el nombre de la Unidad o elíjalo de la lista ..._x000a_" sqref="H49:H51" xr:uid="{00000000-0002-0000-0000-00004A000000}">
      <formula1>OFFSET(#REF!,MATCH(APH,DIRECCIONES,0)-1,0,COUNTIF(DIRECCIONES,APH),1)</formula1>
    </dataValidation>
    <dataValidation type="list" allowBlank="1" showInputMessage="1" showErrorMessage="1" errorTitle="UNIDAD" error="_x000a_Dato errado!_x000a__x000a_Por favor verifique ..._x000a_" promptTitle="UNIDAD" prompt="_x000a_Digite el nombre de la Unidad o elíjalo de la lista ..._x000a_" sqref="H54:H56" xr:uid="{00000000-0002-0000-0000-00004B000000}">
      <formula1>OFFSET(#REF!,MATCH(RURA,DIRECCIONES,0)-1,0,COUNTIF(DIRECCIONES,RURA),1)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35" xr:uid="{00000000-0002-0000-0000-000050000000}">
      <formula1>OFFSET(#REF!,MATCH(UCIP003,TRECE,0)-1,0,COUNTIF(TRECE,UCIP003),1)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39" xr:uid="{00000000-0002-0000-0000-000051000000}">
      <formula1>OFFSET(#REF!,MATCH(UCIN003,DOCE,0)-1,0,COUNTIF(DOCE,UCIN003),1)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43" xr:uid="{00000000-0002-0000-0000-000052000000}">
      <formula1>OFFSET(#REF!,MATCH(UCIA003,ONCE,0)-1,0,COUNTIF(ONCE,UCIA003),1)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27" xr:uid="{00000000-0002-0000-0000-000053000000}">
      <formula1>OFFSET(#REF!,MATCH(URGE003,CINCO,0)-1,0,COUNTIF(CINCO,URGE003),1)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31" xr:uid="{00000000-0002-0000-0000-000054000000}">
      <formula1>OFFSET(#REF!,MATCH(HOSP003,CUATRO,0)-1,0,COUNTIF(CUATRO,HOSP003),1)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25" xr:uid="{00000000-0002-0000-0000-000055000000}">
      <formula1>OFFSET(#REF!,MATCH(URGE001,CINCO,0)-1,0,COUNTIF(CINCO,URGE001),1)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26" xr:uid="{00000000-0002-0000-0000-000056000000}">
      <formula1>OFFSET(#REF!,MATCH(URGE002,CINCO,0)-1,0,COUNTIF(CINCO,URGE002),1)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29" xr:uid="{00000000-0002-0000-0000-000057000000}">
      <formula1>OFFSET(#REF!,MATCH(HOSP001,CUATRO,0)-1,0,COUNTIF(CUATRO,HOSP001),1)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30" xr:uid="{00000000-0002-0000-0000-000058000000}">
      <formula1>OFFSET(#REF!,MATCH(HOSP002,CUATRO,0)-1,0,COUNTIF(CUATRO,HOSP002),1)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33" xr:uid="{00000000-0002-0000-0000-000059000000}">
      <formula1>OFFSET(#REF!,MATCH(UCIP001,TRECE,0)-1,0,COUNTIF(TRECE,UCIP001),1)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34" xr:uid="{00000000-0002-0000-0000-00005A000000}">
      <formula1>OFFSET(#REF!,MATCH(UCIP002,TRECE,0)-1,0,COUNTIF(TRECE,UCIP002),1)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37" xr:uid="{00000000-0002-0000-0000-00005B000000}">
      <formula1>OFFSET(#REF!,MATCH(UCIN001,DOCE,0)-1,0,COUNTIF(DOCE,UCIN001),1)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38" xr:uid="{00000000-0002-0000-0000-00005C000000}">
      <formula1>OFFSET(#REF!,MATCH(UCIN002,DOCE,0)-1,0,COUNTIF(DOCE,UCIN002),1)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41" xr:uid="{00000000-0002-0000-0000-00005D000000}">
      <formula1>OFFSET(#REF!,MATCH(UCIA001,ONCE,0)-1,0,COUNTIF(ONCE,UCIA001),1)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42" xr:uid="{00000000-0002-0000-0000-00005E000000}">
      <formula1>OFFSET(#REF!,MATCH(UCIA002,ONCE,0)-1,0,COUNTIF(ONCE,UCIA002),1)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47" xr:uid="{00000000-0002-0000-0000-00005F000000}">
      <formula1>OFFSET(#REF!,MATCH(COMP003,DOS,0)-1,0,COUNTIF(DOS,COMP003),1)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23" xr:uid="{00000000-0002-0000-0000-000060000000}">
      <formula1>OFFSET(#REF!,MATCH(AMBU003,TRES,0)-1,0,COUNTIF(TRES,AMBU003),1)</formula1>
    </dataValidation>
    <dataValidation type="list" allowBlank="1" showInputMessage="1" showErrorMessage="1" errorTitle="UNIDAD" error="_x000a_Dato errado!_x000a__x000a_Por favor verifique ..._x000a_" promptTitle="UNIDAD" prompt="_x000a_Digite el nombre de la Unidad o elíjalo de la lista ..._x000a_" sqref="H25:H27" xr:uid="{00000000-0002-0000-0000-000061000000}">
      <formula1>OFFSET(#REF!,MATCH(DIRURG,DIRECCIONES,0)-1,0,COUNTIF(DIRECCIONES,DIRURG),1)</formula1>
    </dataValidation>
    <dataValidation type="list" allowBlank="1" showInputMessage="1" showErrorMessage="1" errorTitle="UNIDAD" error="_x000a_Dato errado!_x000a__x000a_Por favor verifique ..._x000a_" promptTitle="UNIDAD" prompt="_x000a_Digite el nombre de la Unidad o elíjalo de la lista ..._x000a_" sqref="H29:H31" xr:uid="{00000000-0002-0000-0000-000062000000}">
      <formula1>OFFSET(#REF!,MATCH(DIRHOSP,DIRECCIONES,0)-1,0,COUNTIF(DIRECCIONES,DIRHOSP),1)</formula1>
    </dataValidation>
    <dataValidation type="list" allowBlank="1" showInputMessage="1" showErrorMessage="1" errorTitle="UNIDAD" error="_x000a_Dato errado!_x000a__x000a_Por favor verifique ..._x000a_" promptTitle="UNIDAD" prompt="_x000a_Digite el nombre de la Unidad o elíjalo de la lista ..._x000a_" sqref="H21:H23" xr:uid="{00000000-0002-0000-0000-000063000000}">
      <formula1>OFFSET(#REF!,MATCH(DIRAMB,DIRECCIONES,0)-1,0,COUNTIF(DIRECCIONES,DIRAMB),1)</formula1>
    </dataValidation>
    <dataValidation type="list" allowBlank="1" showInputMessage="1" showErrorMessage="1" errorTitle="UNIDAD" error="_x000a_Dato errado!_x000a__x000a_Por favor verifique ..._x000a_" promptTitle="UNIDAD" prompt="_x000a_Digite el nombre de la Unidad o elíjalo de la lista ..._x000a_" sqref="H33:H35" xr:uid="{00000000-0002-0000-0000-000064000000}">
      <formula1>OFFSET(#REF!,MATCH(UCIP,DIRECCIONES,0)-1,0,COUNTIF(DIRECCIONES,UCIP),1)</formula1>
    </dataValidation>
    <dataValidation type="list" allowBlank="1" showInputMessage="1" showErrorMessage="1" errorTitle="UNIDAD" error="_x000a_Dato errado!_x000a__x000a_Por favor verifique ..._x000a_" promptTitle="UNIDAD" prompt="_x000a_Digite el nombre de la Unidad o elíjalo de la lista ..._x000a_" sqref="H37:H39" xr:uid="{00000000-0002-0000-0000-000065000000}">
      <formula1>OFFSET(#REF!,MATCH(UCIN,DIRECCIONES,0)-1,0,COUNTIF(DIRECCIONES,UCIN),1)</formula1>
    </dataValidation>
    <dataValidation type="list" allowBlank="1" showInputMessage="1" showErrorMessage="1" errorTitle="UNIDAD" error="_x000a_Dato errado!_x000a__x000a_Por favor verifique ..._x000a_" promptTitle="UNIDAD" prompt="_x000a_Digite el nombre de la Unidad o elíjalo de la lista ..._x000a_" sqref="H41:H43" xr:uid="{00000000-0002-0000-0000-000066000000}">
      <formula1>OFFSET(#REF!,MATCH(UCIA,DIRECCIONES,0)-1,0,COUNTIF(DIRECCIONES,UCIA),1)</formula1>
    </dataValidation>
    <dataValidation type="list" allowBlank="1" showInputMessage="1" showErrorMessage="1" errorTitle="UNIDAD" error="_x000a_Dato errado!_x000a__x000a_Por favor verifique ..._x000a_" promptTitle="UNIDAD" prompt="_x000a_Digite el nombre de la Unidad o elíjalo de la lista ..._x000a_" sqref="H45:H47" xr:uid="{00000000-0002-0000-0000-000067000000}">
      <formula1>OFFSET(#REF!,MATCH(DIRCOMP,DIRECCIONES,0)-1,0,COUNTIF(DIRECCIONES,DIRCOMP),1)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21" xr:uid="{00000000-0002-0000-0000-00006A000000}">
      <formula1>OFFSET(#REF!,MATCH(AMBU001,TRES,0)-1,0,COUNTIF(TRES,AMBU001),1)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22" xr:uid="{00000000-0002-0000-0000-00006B000000}">
      <formula1>OFFSET(#REF!,MATCH(AMBU002,TRES,0)-1,0,COUNTIF(TRES,AMBU002),1)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45" xr:uid="{00000000-0002-0000-0000-000078000000}">
      <formula1>OFFSET(#REF!,MATCH(COMP001,DOS,0)-1,0,COUNTIF(DOS,COMP001),1)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46" xr:uid="{00000000-0002-0000-0000-000079000000}">
      <formula1>OFFSET(#REF!,MATCH(COMP002,DOS,0)-1,0,COUNTIF(DOS,COMP002),1)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49" xr:uid="{00000000-0002-0000-0000-00007B000000}">
      <formula1>OFFSET(#REF!,MATCH(CAPH001,UNO,0)-1,0,COUNTIF(UNO,CAPH001),1)</formula1>
    </dataValidation>
  </dataValidations>
  <hyperlinks>
    <hyperlink ref="G40" location="mUCIA" tooltip="Mostrar / Ocultar" display="Mostrar" xr:uid="{00000000-0004-0000-0000-000000000000}"/>
    <hyperlink ref="G44" location="mCOMP" tooltip="Mostrar / Ocultar" display="Mostrar" xr:uid="{00000000-0004-0000-0000-000001000000}"/>
    <hyperlink ref="G36" location="mUCIN" tooltip="Mostrar / Ocultar" display="Mostrar" xr:uid="{00000000-0004-0000-0000-000002000000}"/>
    <hyperlink ref="G32" location="mUCIP" tooltip="Mostrar / Ocultar" display="Mostrar" xr:uid="{00000000-0004-0000-0000-000003000000}"/>
    <hyperlink ref="G28" location="mHOSP" tooltip="Mostrar / Ocultar" display="Mostrar" xr:uid="{00000000-0004-0000-0000-000004000000}"/>
    <hyperlink ref="G24" location="mURGE" tooltip="Mostrar / Ocultar" display="Mostrar" xr:uid="{00000000-0004-0000-0000-000005000000}"/>
    <hyperlink ref="G20" location="mAMBU" tooltip="Mostrar / Ocultar" display="Mostrar" xr:uid="{00000000-0004-0000-0000-000006000000}"/>
  </hyperlinks>
  <printOptions horizontalCentered="1"/>
  <pageMargins left="0.19685039370078741" right="0.19685039370078741" top="0.31496062992125984" bottom="0.59055118110236227" header="0.31496062992125984" footer="0.31496062992125984"/>
  <pageSetup paperSize="9" scale="61" fitToHeight="0" orientation="portrait" blackAndWhite="1" r:id="rId1"/>
  <headerFooter>
    <oddFooter>&amp;C&amp;8Pág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5"/>
  <dimension ref="A1:B2"/>
  <sheetViews>
    <sheetView workbookViewId="0">
      <selection activeCell="I32" sqref="I32"/>
    </sheetView>
  </sheetViews>
  <sheetFormatPr baseColWidth="10" defaultColWidth="10.85546875" defaultRowHeight="15" x14ac:dyDescent="0.25"/>
  <sheetData>
    <row r="1" spans="1:2" x14ac:dyDescent="0.25">
      <c r="A1">
        <v>18885204</v>
      </c>
      <c r="B1">
        <f>+A1/3</f>
        <v>6295068</v>
      </c>
    </row>
    <row r="2" spans="1:2" x14ac:dyDescent="0.25">
      <c r="A2">
        <v>17206519</v>
      </c>
      <c r="B2">
        <f>+A2+B1</f>
        <v>23501587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V101"/>
  <sheetViews>
    <sheetView workbookViewId="0">
      <selection activeCell="E23" sqref="E23"/>
    </sheetView>
  </sheetViews>
  <sheetFormatPr baseColWidth="10" defaultColWidth="9.140625" defaultRowHeight="12" x14ac:dyDescent="0.25"/>
  <cols>
    <col min="1" max="1" width="6.140625" style="17" bestFit="1" customWidth="1"/>
    <col min="2" max="2" width="10" style="17" bestFit="1" customWidth="1"/>
    <col min="3" max="3" width="1.7109375" style="17" customWidth="1"/>
    <col min="4" max="4" width="11.140625" style="17" bestFit="1" customWidth="1"/>
    <col min="5" max="5" width="9.28515625" style="17" bestFit="1" customWidth="1"/>
    <col min="6" max="6" width="19.85546875" style="17" bestFit="1" customWidth="1"/>
    <col min="7" max="7" width="1.7109375" style="17" customWidth="1"/>
    <col min="8" max="8" width="9.42578125" style="17" customWidth="1"/>
    <col min="9" max="9" width="6.42578125" style="17" bestFit="1" customWidth="1"/>
    <col min="10" max="10" width="1.7109375" style="17" customWidth="1"/>
    <col min="11" max="11" width="3.42578125" style="17" bestFit="1" customWidth="1"/>
    <col min="12" max="12" width="4.42578125" style="17" bestFit="1" customWidth="1"/>
    <col min="13" max="13" width="1.7109375" style="17" customWidth="1"/>
    <col min="14" max="14" width="4.42578125" style="17" bestFit="1" customWidth="1"/>
    <col min="15" max="15" width="7" style="17" bestFit="1" customWidth="1"/>
    <col min="16" max="16" width="1.7109375" style="17" customWidth="1"/>
    <col min="17" max="17" width="28.140625" style="17" bestFit="1" customWidth="1"/>
    <col min="18" max="18" width="8.7109375" style="17" bestFit="1" customWidth="1"/>
    <col min="19" max="19" width="12.85546875" style="17" customWidth="1"/>
    <col min="20" max="20" width="13.7109375" style="17" customWidth="1"/>
    <col min="21" max="21" width="1.7109375" style="17" customWidth="1"/>
    <col min="22" max="258" width="11.42578125" style="17" customWidth="1"/>
    <col min="259" max="16384" width="9.140625" style="17"/>
  </cols>
  <sheetData>
    <row r="1" spans="1:22" s="16" customFormat="1" ht="24" x14ac:dyDescent="0.25">
      <c r="A1" s="16" t="s">
        <v>19</v>
      </c>
      <c r="B1" s="16" t="s">
        <v>20</v>
      </c>
      <c r="D1" s="16" t="s">
        <v>21</v>
      </c>
      <c r="E1" s="16" t="s">
        <v>22</v>
      </c>
      <c r="F1" s="16" t="s">
        <v>23</v>
      </c>
      <c r="H1" s="16" t="s">
        <v>24</v>
      </c>
      <c r="K1" s="16" t="s">
        <v>6</v>
      </c>
      <c r="L1" s="16" t="s">
        <v>25</v>
      </c>
      <c r="N1" s="16" t="s">
        <v>45</v>
      </c>
      <c r="O1" s="16" t="s">
        <v>36</v>
      </c>
      <c r="Q1" s="16" t="s">
        <v>47</v>
      </c>
      <c r="R1" s="16" t="s">
        <v>58</v>
      </c>
      <c r="S1" s="16" t="s">
        <v>61</v>
      </c>
      <c r="T1" s="16" t="s">
        <v>62</v>
      </c>
      <c r="V1" s="16" t="s">
        <v>60</v>
      </c>
    </row>
    <row r="2" spans="1:22" x14ac:dyDescent="0.25">
      <c r="A2" s="17">
        <v>1</v>
      </c>
      <c r="B2" s="148" t="s">
        <v>26</v>
      </c>
      <c r="D2" s="18">
        <v>2017</v>
      </c>
      <c r="E2" s="19">
        <v>42736</v>
      </c>
      <c r="F2" s="19">
        <v>43100</v>
      </c>
      <c r="H2" s="18">
        <v>1</v>
      </c>
      <c r="I2" s="20">
        <v>5.2199999999999998E-3</v>
      </c>
      <c r="K2" s="18">
        <v>1</v>
      </c>
      <c r="L2" s="18">
        <v>1</v>
      </c>
      <c r="N2" s="18">
        <v>2017</v>
      </c>
      <c r="O2" s="21">
        <v>737717</v>
      </c>
      <c r="Q2" s="17" t="s">
        <v>65</v>
      </c>
      <c r="R2" s="18">
        <v>49</v>
      </c>
      <c r="S2" s="18">
        <v>9</v>
      </c>
      <c r="T2" s="18">
        <v>9</v>
      </c>
      <c r="V2" s="17" t="s">
        <v>61</v>
      </c>
    </row>
    <row r="3" spans="1:22" x14ac:dyDescent="0.25">
      <c r="A3" s="17">
        <v>2</v>
      </c>
      <c r="B3" s="17" t="s">
        <v>27</v>
      </c>
      <c r="D3" s="18">
        <v>2018</v>
      </c>
      <c r="E3" s="19">
        <v>43101</v>
      </c>
      <c r="F3" s="19">
        <v>43496</v>
      </c>
      <c r="H3" s="18">
        <v>2</v>
      </c>
      <c r="I3" s="20">
        <v>1.044E-2</v>
      </c>
      <c r="K3" s="18">
        <v>2</v>
      </c>
      <c r="L3" s="18">
        <v>2</v>
      </c>
      <c r="N3" s="17">
        <v>2018</v>
      </c>
      <c r="O3" s="21">
        <v>781242</v>
      </c>
      <c r="Q3" s="17" t="s">
        <v>64</v>
      </c>
      <c r="R3" s="18">
        <v>43</v>
      </c>
      <c r="S3" s="18">
        <v>12</v>
      </c>
      <c r="T3" s="18">
        <v>12</v>
      </c>
      <c r="V3" s="17" t="s">
        <v>62</v>
      </c>
    </row>
    <row r="4" spans="1:22" x14ac:dyDescent="0.25">
      <c r="A4" s="17">
        <v>3</v>
      </c>
      <c r="B4" s="17" t="s">
        <v>28</v>
      </c>
      <c r="D4" s="18">
        <v>2019</v>
      </c>
      <c r="E4" s="19">
        <v>43466</v>
      </c>
      <c r="F4" s="19">
        <v>43830</v>
      </c>
      <c r="H4" s="18">
        <v>3</v>
      </c>
      <c r="I4" s="20">
        <v>2.436E-2</v>
      </c>
      <c r="K4" s="18">
        <v>3</v>
      </c>
      <c r="L4" s="18">
        <v>3</v>
      </c>
      <c r="N4" s="17">
        <v>2019</v>
      </c>
      <c r="O4" s="21">
        <v>828116</v>
      </c>
      <c r="Q4" s="17" t="s">
        <v>48</v>
      </c>
      <c r="R4" s="18">
        <v>30</v>
      </c>
      <c r="S4" s="18">
        <v>11</v>
      </c>
      <c r="T4" s="18">
        <v>11</v>
      </c>
    </row>
    <row r="5" spans="1:22" x14ac:dyDescent="0.25">
      <c r="A5" s="17">
        <v>4</v>
      </c>
      <c r="B5" s="17" t="s">
        <v>29</v>
      </c>
      <c r="D5" s="18">
        <v>2020</v>
      </c>
      <c r="E5" s="19">
        <v>43831</v>
      </c>
      <c r="F5" s="19">
        <v>44561</v>
      </c>
      <c r="H5" s="18">
        <v>4</v>
      </c>
      <c r="I5" s="20">
        <v>4.3499999999999997E-2</v>
      </c>
      <c r="K5" s="18">
        <v>4</v>
      </c>
      <c r="L5" s="18">
        <v>4</v>
      </c>
      <c r="N5" s="17">
        <v>2020</v>
      </c>
      <c r="O5" s="21">
        <v>908526</v>
      </c>
      <c r="Q5" s="17" t="s">
        <v>49</v>
      </c>
      <c r="R5" s="18">
        <v>39</v>
      </c>
      <c r="S5" s="18">
        <v>12</v>
      </c>
      <c r="T5" s="18">
        <v>12</v>
      </c>
    </row>
    <row r="6" spans="1:22" x14ac:dyDescent="0.25">
      <c r="A6" s="17">
        <v>5</v>
      </c>
      <c r="B6" s="17" t="s">
        <v>30</v>
      </c>
      <c r="D6" s="18">
        <v>2021</v>
      </c>
      <c r="E6" s="19">
        <v>44197</v>
      </c>
      <c r="F6" s="19">
        <v>44561</v>
      </c>
      <c r="H6" s="18">
        <v>5</v>
      </c>
      <c r="I6" s="20">
        <v>6.9599999999999995E-2</v>
      </c>
      <c r="K6" s="18">
        <v>5</v>
      </c>
      <c r="L6" s="18">
        <v>5</v>
      </c>
      <c r="N6" s="17">
        <v>2021</v>
      </c>
      <c r="O6" s="17">
        <v>908526</v>
      </c>
      <c r="Q6" s="17" t="s">
        <v>50</v>
      </c>
      <c r="R6" s="18">
        <v>1</v>
      </c>
      <c r="S6" s="18">
        <v>9</v>
      </c>
      <c r="T6" s="18">
        <v>9</v>
      </c>
    </row>
    <row r="7" spans="1:22" x14ac:dyDescent="0.25">
      <c r="A7" s="17">
        <v>6</v>
      </c>
      <c r="B7" s="17" t="s">
        <v>31</v>
      </c>
      <c r="D7" s="18">
        <v>2022</v>
      </c>
      <c r="E7" s="19">
        <v>44562</v>
      </c>
      <c r="F7" s="19">
        <v>44926</v>
      </c>
      <c r="K7" s="18">
        <v>6</v>
      </c>
      <c r="L7" s="18">
        <v>6</v>
      </c>
      <c r="N7" s="17">
        <v>2022</v>
      </c>
      <c r="O7" s="17">
        <v>908526</v>
      </c>
      <c r="Q7" s="17" t="s">
        <v>51</v>
      </c>
      <c r="R7" s="18">
        <v>23</v>
      </c>
      <c r="S7" s="18">
        <v>9</v>
      </c>
      <c r="T7" s="18">
        <v>9</v>
      </c>
    </row>
    <row r="8" spans="1:22" x14ac:dyDescent="0.25">
      <c r="A8" s="17">
        <v>7</v>
      </c>
      <c r="B8" s="17" t="s">
        <v>32</v>
      </c>
      <c r="D8" s="18"/>
      <c r="E8" s="117"/>
      <c r="F8" s="19"/>
      <c r="K8" s="18">
        <v>7</v>
      </c>
      <c r="L8" s="18">
        <v>7</v>
      </c>
      <c r="Q8" s="17" t="s">
        <v>52</v>
      </c>
      <c r="R8" s="18">
        <v>57</v>
      </c>
      <c r="S8" s="18">
        <v>10</v>
      </c>
      <c r="T8" s="18">
        <v>10</v>
      </c>
    </row>
    <row r="9" spans="1:22" x14ac:dyDescent="0.25">
      <c r="A9" s="17">
        <v>8</v>
      </c>
      <c r="B9" s="17" t="s">
        <v>33</v>
      </c>
      <c r="D9" s="17" t="s">
        <v>34</v>
      </c>
      <c r="E9" s="22">
        <f>+IF(AÑOCTO&lt;&gt;"",VLOOKUP(AÑOCTO,PERIODOS,2,0),0)</f>
        <v>44197</v>
      </c>
      <c r="F9" s="22">
        <f>+IF(AÑOCTO&lt;&gt;"",VLOOKUP(AÑOCTO,PERIODOS,3,0),0)</f>
        <v>44561</v>
      </c>
      <c r="K9" s="18">
        <v>8</v>
      </c>
      <c r="L9" s="18">
        <v>8</v>
      </c>
      <c r="Q9" s="17" t="s">
        <v>53</v>
      </c>
      <c r="R9" s="18">
        <v>2</v>
      </c>
      <c r="S9" s="18">
        <v>9</v>
      </c>
      <c r="T9" s="18">
        <v>9</v>
      </c>
    </row>
    <row r="10" spans="1:22" x14ac:dyDescent="0.25">
      <c r="A10" s="17">
        <v>9</v>
      </c>
      <c r="B10" s="17" t="s">
        <v>35</v>
      </c>
      <c r="D10" s="17" t="s">
        <v>36</v>
      </c>
      <c r="E10" s="23">
        <f>+IF(AÑOCTO&lt;&gt;"",+VLOOKUP(AÑOCTO,SMLV,2,0),"")</f>
        <v>908526</v>
      </c>
      <c r="K10" s="18">
        <v>9</v>
      </c>
      <c r="L10" s="18">
        <v>9</v>
      </c>
      <c r="Q10" s="17" t="s">
        <v>54</v>
      </c>
      <c r="R10" s="18">
        <v>7</v>
      </c>
      <c r="S10" s="18">
        <v>11</v>
      </c>
      <c r="T10" s="18">
        <v>11</v>
      </c>
    </row>
    <row r="11" spans="1:22" x14ac:dyDescent="0.25">
      <c r="A11" s="17">
        <v>10</v>
      </c>
      <c r="B11" s="17" t="s">
        <v>37</v>
      </c>
      <c r="D11" s="17" t="s">
        <v>38</v>
      </c>
      <c r="E11" s="23">
        <f>IF(AÑOCTO&lt;&gt;"",+ROUND(((MINIMO*100)/40),0),"")</f>
        <v>2271315</v>
      </c>
      <c r="H11" s="18" t="s">
        <v>79</v>
      </c>
      <c r="K11" s="18">
        <v>10</v>
      </c>
      <c r="L11" s="18">
        <v>10</v>
      </c>
      <c r="Q11" s="17" t="s">
        <v>55</v>
      </c>
      <c r="R11" s="18">
        <v>54</v>
      </c>
      <c r="S11" s="18">
        <v>12</v>
      </c>
      <c r="T11" s="18">
        <v>12</v>
      </c>
    </row>
    <row r="12" spans="1:22" x14ac:dyDescent="0.25">
      <c r="A12" s="17">
        <v>11</v>
      </c>
      <c r="B12" s="17" t="s">
        <v>39</v>
      </c>
      <c r="D12" s="17" t="s">
        <v>40</v>
      </c>
      <c r="E12" s="17">
        <v>0.125</v>
      </c>
      <c r="F12" s="24">
        <f>IF(VRCERTAPO=0,"Sin definir Vr a Cancelar",IF(ISERROR(IF(VRCERTAPO&gt;0,+IF(VRCERTAPO&lt;MTOMIN,+ROUND((MINIMO*SALUD),-2),ROUND(ROUND(VRCERTAPO*PORCBASE,0)*SALUD,-2)),"")),"Sin definir Vr a Cancelar",IF(VRCERTAPO&gt;0,+IF(VRCERTAPO&lt;MTOMIN,+ROUND((MINIMO*SALUD),-2),ROUND(ROUND(VRCERTAPO*PORCBASE,0)*SALUD,-2)),"")))</f>
        <v>178500</v>
      </c>
      <c r="H12" s="18" t="s">
        <v>80</v>
      </c>
      <c r="K12" s="18">
        <v>11</v>
      </c>
      <c r="L12" s="18">
        <v>11</v>
      </c>
      <c r="Q12" s="17" t="s">
        <v>56</v>
      </c>
      <c r="R12" s="18">
        <v>13</v>
      </c>
      <c r="S12" s="18">
        <v>16</v>
      </c>
      <c r="T12" s="18">
        <v>9</v>
      </c>
    </row>
    <row r="13" spans="1:22" x14ac:dyDescent="0.25">
      <c r="A13" s="17">
        <v>12</v>
      </c>
      <c r="B13" s="17" t="s">
        <v>41</v>
      </c>
      <c r="D13" s="17" t="s">
        <v>42</v>
      </c>
      <c r="E13" s="17">
        <v>0.16</v>
      </c>
      <c r="F13" s="24">
        <f>IF(VRCERTAPO=0,"Sin definir Vr a Cancelar",IF(ISERROR(IF(PENSIONADO="SI",0,IF(VRCERTAPO&gt;0,+IF(VRCERTAPO&lt;MTOMIN,+ROUND((MINIMO*PENSION),-2),ROUND(ROUND(VRCERTAPO*PORCBASE,0)*PENSION,-2)),""))),"Sin definir Vr a Cancelar",IF(PENSIONADO="SI",0,IF(VRCERTAPO&gt;0,+IF(VRCERTAPO&lt;MTOMIN,+ROUND((MINIMO*PENSION),-2),ROUND(ROUND(VRCERTAPO*PORCBASE,0)*PENSION,-2)),""))))</f>
        <v>228500</v>
      </c>
      <c r="H13" s="18" t="s">
        <v>81</v>
      </c>
      <c r="K13" s="18">
        <v>12</v>
      </c>
      <c r="L13" s="18">
        <v>12</v>
      </c>
      <c r="Q13" s="17" t="s">
        <v>57</v>
      </c>
      <c r="R13" s="18">
        <v>9</v>
      </c>
      <c r="S13" s="18">
        <v>10</v>
      </c>
      <c r="T13" s="18">
        <v>10</v>
      </c>
    </row>
    <row r="14" spans="1:22" x14ac:dyDescent="0.25">
      <c r="A14" s="17">
        <v>13</v>
      </c>
      <c r="B14" s="17" t="s">
        <v>216</v>
      </c>
      <c r="D14" s="17" t="s">
        <v>43</v>
      </c>
      <c r="E14" s="17">
        <f>+IF(ISERROR(VLOOKUP(NIVRIE,RIESGO,2,0)),0,VLOOKUP(NIVRIE,RIESGO,2,0))</f>
        <v>2.436E-2</v>
      </c>
      <c r="F14" s="24">
        <f>IF(NIVRIE="","Falta Nivel ARL",IF(NIVRIE&gt;3,0,IF(ISERROR(IF(VRCERTAPO&gt;0,+IF(VRCERTAPO&lt;MTOMIN,+ROUND((MINIMO*ARL),-2),ROUND(ROUND(VRCERTAPO*PORCBASE,0)*ARL,-2)),"")),"Sin definir Vr a Cancelar",IF(VRCERTAPO&gt;0,+IF(VRCERTAPO&lt;MTOMIN,+ROUND((MINIMO*ARL),-2),ROUND(ROUND(VRCERTAPO*PORCBASE,0)*ARL,-2)),""))))</f>
        <v>34800</v>
      </c>
      <c r="H14" s="18" t="s">
        <v>82</v>
      </c>
      <c r="K14" s="18">
        <v>13</v>
      </c>
      <c r="L14" s="18">
        <v>13</v>
      </c>
      <c r="Q14" s="17" t="s">
        <v>63</v>
      </c>
      <c r="R14" s="18">
        <v>14</v>
      </c>
      <c r="S14" s="18">
        <v>9</v>
      </c>
      <c r="T14" s="18">
        <v>9</v>
      </c>
    </row>
    <row r="15" spans="1:22" x14ac:dyDescent="0.25">
      <c r="D15" s="17" t="s">
        <v>44</v>
      </c>
      <c r="E15" s="17">
        <v>0.4</v>
      </c>
      <c r="F15" s="24">
        <f>+SUM(F12:F14)</f>
        <v>441800</v>
      </c>
      <c r="H15" s="18" t="s">
        <v>83</v>
      </c>
      <c r="K15" s="18">
        <v>14</v>
      </c>
      <c r="L15" s="18">
        <v>14</v>
      </c>
      <c r="Q15" s="26" t="s">
        <v>66</v>
      </c>
      <c r="R15" s="27">
        <v>19</v>
      </c>
      <c r="S15" s="18">
        <v>9</v>
      </c>
      <c r="T15" s="18">
        <v>9</v>
      </c>
    </row>
    <row r="16" spans="1:22" x14ac:dyDescent="0.25">
      <c r="H16" s="18" t="s">
        <v>84</v>
      </c>
      <c r="K16" s="18">
        <v>15</v>
      </c>
      <c r="L16" s="18">
        <v>15</v>
      </c>
      <c r="Q16" s="17" t="s">
        <v>69</v>
      </c>
      <c r="R16" s="18"/>
      <c r="S16" s="18"/>
      <c r="T16" s="18"/>
    </row>
    <row r="17" spans="8:20" x14ac:dyDescent="0.25">
      <c r="H17" s="18" t="s">
        <v>85</v>
      </c>
      <c r="K17" s="18">
        <v>16</v>
      </c>
      <c r="L17" s="18">
        <v>16</v>
      </c>
      <c r="Q17" s="17" t="s">
        <v>70</v>
      </c>
      <c r="R17" s="18"/>
      <c r="S17" s="18"/>
      <c r="T17" s="18"/>
    </row>
    <row r="18" spans="8:20" x14ac:dyDescent="0.25">
      <c r="H18" s="18" t="s">
        <v>86</v>
      </c>
      <c r="K18" s="18">
        <v>17</v>
      </c>
      <c r="L18" s="18">
        <v>17</v>
      </c>
      <c r="Q18" s="17" t="s">
        <v>71</v>
      </c>
      <c r="R18" s="18"/>
      <c r="S18" s="18"/>
      <c r="T18" s="18"/>
    </row>
    <row r="19" spans="8:20" x14ac:dyDescent="0.25">
      <c r="H19" s="18" t="s">
        <v>87</v>
      </c>
      <c r="K19" s="18">
        <v>18</v>
      </c>
      <c r="L19" s="18">
        <v>18</v>
      </c>
      <c r="Q19" s="17" t="s">
        <v>72</v>
      </c>
      <c r="R19" s="18"/>
      <c r="S19" s="18"/>
      <c r="T19" s="18"/>
    </row>
    <row r="20" spans="8:20" x14ac:dyDescent="0.25">
      <c r="H20" s="18" t="s">
        <v>88</v>
      </c>
      <c r="K20" s="18">
        <v>19</v>
      </c>
      <c r="L20" s="18">
        <v>19</v>
      </c>
      <c r="Q20" s="17" t="s">
        <v>215</v>
      </c>
      <c r="R20" s="18"/>
      <c r="S20" s="18"/>
      <c r="T20" s="18"/>
    </row>
    <row r="21" spans="8:20" x14ac:dyDescent="0.25">
      <c r="H21" s="18" t="s">
        <v>89</v>
      </c>
      <c r="K21" s="18">
        <v>20</v>
      </c>
      <c r="L21" s="18">
        <v>20</v>
      </c>
    </row>
    <row r="22" spans="8:20" x14ac:dyDescent="0.25">
      <c r="H22" s="18" t="s">
        <v>90</v>
      </c>
      <c r="K22" s="18">
        <v>21</v>
      </c>
      <c r="L22" s="18">
        <v>21</v>
      </c>
    </row>
    <row r="23" spans="8:20" x14ac:dyDescent="0.25">
      <c r="H23" s="18" t="s">
        <v>91</v>
      </c>
      <c r="K23" s="18">
        <v>22</v>
      </c>
      <c r="L23" s="18">
        <v>22</v>
      </c>
    </row>
    <row r="24" spans="8:20" x14ac:dyDescent="0.25">
      <c r="H24" s="18" t="s">
        <v>92</v>
      </c>
      <c r="K24" s="18">
        <v>23</v>
      </c>
      <c r="L24" s="18">
        <v>23</v>
      </c>
    </row>
    <row r="25" spans="8:20" x14ac:dyDescent="0.25">
      <c r="H25" s="18" t="s">
        <v>93</v>
      </c>
      <c r="K25" s="18">
        <v>24</v>
      </c>
      <c r="L25" s="18">
        <v>24</v>
      </c>
    </row>
    <row r="26" spans="8:20" x14ac:dyDescent="0.25">
      <c r="H26" s="18" t="s">
        <v>94</v>
      </c>
      <c r="K26" s="18">
        <v>25</v>
      </c>
      <c r="L26" s="18">
        <v>25</v>
      </c>
    </row>
    <row r="27" spans="8:20" x14ac:dyDescent="0.25">
      <c r="H27" s="18" t="s">
        <v>95</v>
      </c>
      <c r="K27" s="18">
        <v>26</v>
      </c>
      <c r="L27" s="18">
        <v>26</v>
      </c>
    </row>
    <row r="28" spans="8:20" x14ac:dyDescent="0.25">
      <c r="H28" s="18" t="s">
        <v>96</v>
      </c>
      <c r="K28" s="18">
        <v>27</v>
      </c>
      <c r="L28" s="18">
        <v>27</v>
      </c>
    </row>
    <row r="29" spans="8:20" x14ac:dyDescent="0.25">
      <c r="H29" s="18" t="s">
        <v>97</v>
      </c>
      <c r="K29" s="18">
        <v>28</v>
      </c>
      <c r="L29" s="18">
        <v>28</v>
      </c>
    </row>
    <row r="30" spans="8:20" x14ac:dyDescent="0.25">
      <c r="H30" s="18" t="s">
        <v>98</v>
      </c>
      <c r="K30" s="18">
        <v>29</v>
      </c>
      <c r="L30" s="18">
        <v>29</v>
      </c>
    </row>
    <row r="31" spans="8:20" x14ac:dyDescent="0.25">
      <c r="H31" s="18" t="s">
        <v>99</v>
      </c>
      <c r="K31" s="18">
        <v>30</v>
      </c>
      <c r="L31" s="18">
        <v>30</v>
      </c>
    </row>
    <row r="32" spans="8:20" x14ac:dyDescent="0.25">
      <c r="H32" s="18" t="s">
        <v>100</v>
      </c>
      <c r="K32" s="18">
        <v>31</v>
      </c>
      <c r="L32" s="18">
        <v>31</v>
      </c>
    </row>
    <row r="33" spans="8:11" x14ac:dyDescent="0.25">
      <c r="H33" s="18" t="s">
        <v>101</v>
      </c>
      <c r="K33" s="18">
        <v>32</v>
      </c>
    </row>
    <row r="34" spans="8:11" x14ac:dyDescent="0.25">
      <c r="H34" s="18" t="s">
        <v>102</v>
      </c>
      <c r="K34" s="18">
        <v>33</v>
      </c>
    </row>
    <row r="35" spans="8:11" x14ac:dyDescent="0.25">
      <c r="H35" s="18" t="s">
        <v>103</v>
      </c>
      <c r="K35" s="18">
        <v>34</v>
      </c>
    </row>
    <row r="36" spans="8:11" x14ac:dyDescent="0.25">
      <c r="H36" s="18" t="s">
        <v>104</v>
      </c>
      <c r="K36" s="18">
        <v>35</v>
      </c>
    </row>
    <row r="37" spans="8:11" x14ac:dyDescent="0.25">
      <c r="H37" s="18" t="s">
        <v>105</v>
      </c>
      <c r="K37" s="18">
        <v>36</v>
      </c>
    </row>
    <row r="38" spans="8:11" x14ac:dyDescent="0.25">
      <c r="H38" s="18" t="s">
        <v>106</v>
      </c>
      <c r="K38" s="18">
        <v>37</v>
      </c>
    </row>
    <row r="39" spans="8:11" x14ac:dyDescent="0.25">
      <c r="H39" s="18" t="s">
        <v>107</v>
      </c>
      <c r="K39" s="18">
        <v>38</v>
      </c>
    </row>
    <row r="40" spans="8:11" x14ac:dyDescent="0.25">
      <c r="H40" s="18" t="s">
        <v>108</v>
      </c>
      <c r="K40" s="18">
        <v>39</v>
      </c>
    </row>
    <row r="41" spans="8:11" x14ac:dyDescent="0.25">
      <c r="H41" s="18" t="s">
        <v>109</v>
      </c>
      <c r="K41" s="18">
        <v>40</v>
      </c>
    </row>
    <row r="42" spans="8:11" x14ac:dyDescent="0.25">
      <c r="H42" s="18" t="s">
        <v>110</v>
      </c>
      <c r="K42" s="18">
        <v>41</v>
      </c>
    </row>
    <row r="43" spans="8:11" x14ac:dyDescent="0.25">
      <c r="H43" s="18" t="s">
        <v>111</v>
      </c>
      <c r="K43" s="18">
        <v>42</v>
      </c>
    </row>
    <row r="44" spans="8:11" x14ac:dyDescent="0.25">
      <c r="H44" s="18" t="s">
        <v>112</v>
      </c>
      <c r="K44" s="18">
        <v>43</v>
      </c>
    </row>
    <row r="45" spans="8:11" x14ac:dyDescent="0.25">
      <c r="H45" s="18" t="s">
        <v>113</v>
      </c>
      <c r="K45" s="18">
        <v>44</v>
      </c>
    </row>
    <row r="46" spans="8:11" x14ac:dyDescent="0.25">
      <c r="H46" s="18" t="s">
        <v>114</v>
      </c>
      <c r="K46" s="18">
        <v>45</v>
      </c>
    </row>
    <row r="47" spans="8:11" x14ac:dyDescent="0.25">
      <c r="K47" s="18">
        <v>46</v>
      </c>
    </row>
    <row r="48" spans="8:11" x14ac:dyDescent="0.25">
      <c r="K48" s="18">
        <v>47</v>
      </c>
    </row>
    <row r="49" spans="11:11" x14ac:dyDescent="0.25">
      <c r="K49" s="18">
        <v>48</v>
      </c>
    </row>
    <row r="50" spans="11:11" x14ac:dyDescent="0.25">
      <c r="K50" s="18">
        <v>49</v>
      </c>
    </row>
    <row r="51" spans="11:11" x14ac:dyDescent="0.25">
      <c r="K51" s="18">
        <v>50</v>
      </c>
    </row>
    <row r="52" spans="11:11" x14ac:dyDescent="0.25">
      <c r="K52" s="18">
        <v>51</v>
      </c>
    </row>
    <row r="53" spans="11:11" x14ac:dyDescent="0.25">
      <c r="K53" s="18">
        <v>52</v>
      </c>
    </row>
    <row r="54" spans="11:11" x14ac:dyDescent="0.25">
      <c r="K54" s="18">
        <v>53</v>
      </c>
    </row>
    <row r="55" spans="11:11" x14ac:dyDescent="0.25">
      <c r="K55" s="18">
        <v>54</v>
      </c>
    </row>
    <row r="56" spans="11:11" x14ac:dyDescent="0.25">
      <c r="K56" s="18">
        <v>55</v>
      </c>
    </row>
    <row r="57" spans="11:11" x14ac:dyDescent="0.25">
      <c r="K57" s="18">
        <v>56</v>
      </c>
    </row>
    <row r="58" spans="11:11" x14ac:dyDescent="0.25">
      <c r="K58" s="18">
        <v>57</v>
      </c>
    </row>
    <row r="59" spans="11:11" x14ac:dyDescent="0.25">
      <c r="K59" s="18">
        <v>58</v>
      </c>
    </row>
    <row r="60" spans="11:11" x14ac:dyDescent="0.25">
      <c r="K60" s="18">
        <v>59</v>
      </c>
    </row>
    <row r="61" spans="11:11" x14ac:dyDescent="0.25">
      <c r="K61" s="18">
        <v>60</v>
      </c>
    </row>
    <row r="62" spans="11:11" x14ac:dyDescent="0.25">
      <c r="K62" s="18">
        <v>61</v>
      </c>
    </row>
    <row r="63" spans="11:11" x14ac:dyDescent="0.25">
      <c r="K63" s="18">
        <v>62</v>
      </c>
    </row>
    <row r="64" spans="11:11" x14ac:dyDescent="0.25">
      <c r="K64" s="18">
        <v>63</v>
      </c>
    </row>
    <row r="65" spans="11:11" x14ac:dyDescent="0.25">
      <c r="K65" s="18">
        <v>64</v>
      </c>
    </row>
    <row r="66" spans="11:11" x14ac:dyDescent="0.25">
      <c r="K66" s="18">
        <v>65</v>
      </c>
    </row>
    <row r="67" spans="11:11" x14ac:dyDescent="0.25">
      <c r="K67" s="18">
        <v>66</v>
      </c>
    </row>
    <row r="68" spans="11:11" x14ac:dyDescent="0.25">
      <c r="K68" s="18">
        <v>67</v>
      </c>
    </row>
    <row r="69" spans="11:11" x14ac:dyDescent="0.25">
      <c r="K69" s="18">
        <v>68</v>
      </c>
    </row>
    <row r="70" spans="11:11" x14ac:dyDescent="0.25">
      <c r="K70" s="18">
        <v>69</v>
      </c>
    </row>
    <row r="71" spans="11:11" x14ac:dyDescent="0.25">
      <c r="K71" s="18">
        <v>70</v>
      </c>
    </row>
    <row r="72" spans="11:11" x14ac:dyDescent="0.25">
      <c r="K72" s="18">
        <v>71</v>
      </c>
    </row>
    <row r="73" spans="11:11" x14ac:dyDescent="0.25">
      <c r="K73" s="18">
        <v>72</v>
      </c>
    </row>
    <row r="74" spans="11:11" x14ac:dyDescent="0.25">
      <c r="K74" s="18">
        <v>73</v>
      </c>
    </row>
    <row r="75" spans="11:11" x14ac:dyDescent="0.25">
      <c r="K75" s="18">
        <v>74</v>
      </c>
    </row>
    <row r="76" spans="11:11" x14ac:dyDescent="0.25">
      <c r="K76" s="18">
        <v>75</v>
      </c>
    </row>
    <row r="77" spans="11:11" x14ac:dyDescent="0.25">
      <c r="K77" s="18">
        <v>76</v>
      </c>
    </row>
    <row r="78" spans="11:11" x14ac:dyDescent="0.25">
      <c r="K78" s="18">
        <v>77</v>
      </c>
    </row>
    <row r="79" spans="11:11" x14ac:dyDescent="0.25">
      <c r="K79" s="18">
        <v>78</v>
      </c>
    </row>
    <row r="80" spans="11:11" x14ac:dyDescent="0.25">
      <c r="K80" s="18">
        <v>79</v>
      </c>
    </row>
    <row r="81" spans="11:11" x14ac:dyDescent="0.25">
      <c r="K81" s="18">
        <v>80</v>
      </c>
    </row>
    <row r="82" spans="11:11" x14ac:dyDescent="0.25">
      <c r="K82" s="18">
        <v>81</v>
      </c>
    </row>
    <row r="83" spans="11:11" x14ac:dyDescent="0.25">
      <c r="K83" s="18">
        <v>82</v>
      </c>
    </row>
    <row r="84" spans="11:11" x14ac:dyDescent="0.25">
      <c r="K84" s="18">
        <v>83</v>
      </c>
    </row>
    <row r="85" spans="11:11" x14ac:dyDescent="0.25">
      <c r="K85" s="18">
        <v>84</v>
      </c>
    </row>
    <row r="86" spans="11:11" x14ac:dyDescent="0.25">
      <c r="K86" s="18">
        <v>85</v>
      </c>
    </row>
    <row r="87" spans="11:11" x14ac:dyDescent="0.25">
      <c r="K87" s="18">
        <v>86</v>
      </c>
    </row>
    <row r="88" spans="11:11" x14ac:dyDescent="0.25">
      <c r="K88" s="18">
        <v>87</v>
      </c>
    </row>
    <row r="89" spans="11:11" x14ac:dyDescent="0.25">
      <c r="K89" s="18">
        <v>88</v>
      </c>
    </row>
    <row r="90" spans="11:11" x14ac:dyDescent="0.25">
      <c r="K90" s="18">
        <v>89</v>
      </c>
    </row>
    <row r="91" spans="11:11" x14ac:dyDescent="0.25">
      <c r="K91" s="18">
        <v>90</v>
      </c>
    </row>
    <row r="92" spans="11:11" x14ac:dyDescent="0.25">
      <c r="K92" s="18">
        <v>91</v>
      </c>
    </row>
    <row r="93" spans="11:11" x14ac:dyDescent="0.25">
      <c r="K93" s="18">
        <v>92</v>
      </c>
    </row>
    <row r="94" spans="11:11" x14ac:dyDescent="0.25">
      <c r="K94" s="18">
        <v>93</v>
      </c>
    </row>
    <row r="95" spans="11:11" x14ac:dyDescent="0.25">
      <c r="K95" s="18">
        <v>94</v>
      </c>
    </row>
    <row r="96" spans="11:11" x14ac:dyDescent="0.25">
      <c r="K96" s="18">
        <v>95</v>
      </c>
    </row>
    <row r="97" spans="11:11" x14ac:dyDescent="0.25">
      <c r="K97" s="18">
        <v>96</v>
      </c>
    </row>
    <row r="98" spans="11:11" x14ac:dyDescent="0.25">
      <c r="K98" s="18">
        <v>97</v>
      </c>
    </row>
    <row r="99" spans="11:11" x14ac:dyDescent="0.25">
      <c r="K99" s="18">
        <v>98</v>
      </c>
    </row>
    <row r="100" spans="11:11" x14ac:dyDescent="0.25">
      <c r="K100" s="18">
        <v>99</v>
      </c>
    </row>
    <row r="101" spans="11:11" x14ac:dyDescent="0.25">
      <c r="K101" s="18">
        <v>100</v>
      </c>
    </row>
  </sheetData>
  <sheetProtection algorithmName="SHA-512" hashValue="Re4xBcP3lnBJpgim5EIwPLUlTqHN3mGNk7YBsddD6NzP06IyPSuIWGy8hdVLukyawuIAP7FvYFQcDiyelFJQHg==" saltValue="N5iWB48sFOh63YVoLw44/A==" spinCount="100000" sheet="1" objects="1" scenarios="1"/>
  <pageMargins left="0.7" right="0.7" top="0.75" bottom="0.75" header="0.3" footer="0.3"/>
  <pageSetup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152</vt:i4>
      </vt:variant>
    </vt:vector>
  </HeadingPairs>
  <TitlesOfParts>
    <vt:vector size="155" baseType="lpstr">
      <vt:lpstr>INFORME OPS</vt:lpstr>
      <vt:lpstr>Hoja1</vt:lpstr>
      <vt:lpstr>MAESTROS</vt:lpstr>
      <vt:lpstr>AMBU001</vt:lpstr>
      <vt:lpstr>AMBU002</vt:lpstr>
      <vt:lpstr>AMBU003</vt:lpstr>
      <vt:lpstr>AÑOCTO</vt:lpstr>
      <vt:lpstr>AÑOPAGO</vt:lpstr>
      <vt:lpstr>AÑOPERAPO</vt:lpstr>
      <vt:lpstr>AÑOS</vt:lpstr>
      <vt:lpstr>APH</vt:lpstr>
      <vt:lpstr>APOMINARL</vt:lpstr>
      <vt:lpstr>APOMINPEN</vt:lpstr>
      <vt:lpstr>APOMINSAL</vt:lpstr>
      <vt:lpstr>APORTEARL</vt:lpstr>
      <vt:lpstr>APORTEPEN</vt:lpstr>
      <vt:lpstr>APORTESAL</vt:lpstr>
      <vt:lpstr>APOYOSUP1</vt:lpstr>
      <vt:lpstr>ARL</vt:lpstr>
      <vt:lpstr>CAPH001</vt:lpstr>
      <vt:lpstr>CAPH002</vt:lpstr>
      <vt:lpstr>CargoSuper1</vt:lpstr>
      <vt:lpstr>cedula</vt:lpstr>
      <vt:lpstr>CENTROSCCO</vt:lpstr>
      <vt:lpstr>COMP001</vt:lpstr>
      <vt:lpstr>COMP002</vt:lpstr>
      <vt:lpstr>COMP003</vt:lpstr>
      <vt:lpstr>DIAPAGO</vt:lpstr>
      <vt:lpstr>DIAS</vt:lpstr>
      <vt:lpstr>DIRAMB</vt:lpstr>
      <vt:lpstr>DIRCOMP</vt:lpstr>
      <vt:lpstr>DIRHOSP</vt:lpstr>
      <vt:lpstr>DIRURG</vt:lpstr>
      <vt:lpstr>ENTBANC</vt:lpstr>
      <vt:lpstr>FIN</vt:lpstr>
      <vt:lpstr>FINPORC</vt:lpstr>
      <vt:lpstr>HONO</vt:lpstr>
      <vt:lpstr>HONO001</vt:lpstr>
      <vt:lpstr>HONO002</vt:lpstr>
      <vt:lpstr>HONO003</vt:lpstr>
      <vt:lpstr>HOSP001</vt:lpstr>
      <vt:lpstr>HOSP002</vt:lpstr>
      <vt:lpstr>HOSP003</vt:lpstr>
      <vt:lpstr>IDBCO</vt:lpstr>
      <vt:lpstr>IDMES</vt:lpstr>
      <vt:lpstr>IDRIESGO</vt:lpstr>
      <vt:lpstr>INICIO</vt:lpstr>
      <vt:lpstr>INIPORC</vt:lpstr>
      <vt:lpstr>mAMBU</vt:lpstr>
      <vt:lpstr>mCOMP</vt:lpstr>
      <vt:lpstr>MESES</vt:lpstr>
      <vt:lpstr>MESPAGO</vt:lpstr>
      <vt:lpstr>MESPERAPO</vt:lpstr>
      <vt:lpstr>mHOSP</vt:lpstr>
      <vt:lpstr>MINIMO</vt:lpstr>
      <vt:lpstr>MTOMIN</vt:lpstr>
      <vt:lpstr>mUCIA</vt:lpstr>
      <vt:lpstr>mUCIN</vt:lpstr>
      <vt:lpstr>mUCIP</vt:lpstr>
      <vt:lpstr>mURGE</vt:lpstr>
      <vt:lpstr>NIVRIE</vt:lpstr>
      <vt:lpstr>NOMAPOYO1</vt:lpstr>
      <vt:lpstr>nombreApoyoTec1</vt:lpstr>
      <vt:lpstr>nombreApoyoTec2</vt:lpstr>
      <vt:lpstr>nombreContratista</vt:lpstr>
      <vt:lpstr>nombreSuper1</vt:lpstr>
      <vt:lpstr>nombreSuperCont</vt:lpstr>
      <vt:lpstr>nombreSuperPlanta</vt:lpstr>
      <vt:lpstr>NOMMESES</vt:lpstr>
      <vt:lpstr>NRO_CTA</vt:lpstr>
      <vt:lpstr>NROPLANILLA</vt:lpstr>
      <vt:lpstr>PART</vt:lpstr>
      <vt:lpstr>PART001</vt:lpstr>
      <vt:lpstr>PART002</vt:lpstr>
      <vt:lpstr>PART003</vt:lpstr>
      <vt:lpstr>PENSION</vt:lpstr>
      <vt:lpstr>PENSIONADO</vt:lpstr>
      <vt:lpstr>perfilSuperCont</vt:lpstr>
      <vt:lpstr>PERIAPO</vt:lpstr>
      <vt:lpstr>PERIODOS</vt:lpstr>
      <vt:lpstr>PIC</vt:lpstr>
      <vt:lpstr>PORCBASE</vt:lpstr>
      <vt:lpstr>PORCENT</vt:lpstr>
      <vt:lpstr>REMU</vt:lpstr>
      <vt:lpstr>REMU001</vt:lpstr>
      <vt:lpstr>REMU002</vt:lpstr>
      <vt:lpstr>REMU003</vt:lpstr>
      <vt:lpstr>RIESGO</vt:lpstr>
      <vt:lpstr>RURA</vt:lpstr>
      <vt:lpstr>RURA001</vt:lpstr>
      <vt:lpstr>RURA002</vt:lpstr>
      <vt:lpstr>RURA003</vt:lpstr>
      <vt:lpstr>SALUD</vt:lpstr>
      <vt:lpstr>SIRC</vt:lpstr>
      <vt:lpstr>SIRC001</vt:lpstr>
      <vt:lpstr>SMLV</vt:lpstr>
      <vt:lpstr>SPUB001</vt:lpstr>
      <vt:lpstr>SPUB002</vt:lpstr>
      <vt:lpstr>SPUB003</vt:lpstr>
      <vt:lpstr>SUMACANTHORAS</vt:lpstr>
      <vt:lpstr>TCTA</vt:lpstr>
      <vt:lpstr>TIPO_CTA</vt:lpstr>
      <vt:lpstr>'INFORME OPS'!Títulos_a_imprimir</vt:lpstr>
      <vt:lpstr>TOTAMB</vt:lpstr>
      <vt:lpstr>TOTAPH</vt:lpstr>
      <vt:lpstr>TOTCOM</vt:lpstr>
      <vt:lpstr>TOTHON</vt:lpstr>
      <vt:lpstr>TOTHOS</vt:lpstr>
      <vt:lpstr>TOTPAR</vt:lpstr>
      <vt:lpstr>TOTPIC</vt:lpstr>
      <vt:lpstr>TOTPORC</vt:lpstr>
      <vt:lpstr>TOTREM</vt:lpstr>
      <vt:lpstr>TOTRUR</vt:lpstr>
      <vt:lpstr>TOTSIR</vt:lpstr>
      <vt:lpstr>TOTUCIA</vt:lpstr>
      <vt:lpstr>TOTUCIN</vt:lpstr>
      <vt:lpstr>TOTUCIP</vt:lpstr>
      <vt:lpstr>TOTURG</vt:lpstr>
      <vt:lpstr>UCIA</vt:lpstr>
      <vt:lpstr>UCIA001</vt:lpstr>
      <vt:lpstr>UCIA002</vt:lpstr>
      <vt:lpstr>UCIA003</vt:lpstr>
      <vt:lpstr>UCIN</vt:lpstr>
      <vt:lpstr>UCIN001</vt:lpstr>
      <vt:lpstr>UCIN002</vt:lpstr>
      <vt:lpstr>UCIN003</vt:lpstr>
      <vt:lpstr>UCIP</vt:lpstr>
      <vt:lpstr>UCIP001</vt:lpstr>
      <vt:lpstr>UCIP002</vt:lpstr>
      <vt:lpstr>UCIP003</vt:lpstr>
      <vt:lpstr>URGE001</vt:lpstr>
      <vt:lpstr>URGE002</vt:lpstr>
      <vt:lpstr>URGE003</vt:lpstr>
      <vt:lpstr>VALAMB</vt:lpstr>
      <vt:lpstr>VALCOM</vt:lpstr>
      <vt:lpstr>VALHOS</vt:lpstr>
      <vt:lpstr>VALUCA</vt:lpstr>
      <vt:lpstr>VALUCN</vt:lpstr>
      <vt:lpstr>VALUCP</vt:lpstr>
      <vt:lpstr>VALURG</vt:lpstr>
      <vt:lpstr>VRADMIN</vt:lpstr>
      <vt:lpstr>VRAPOMIN</vt:lpstr>
      <vt:lpstr>VRCERTAPO</vt:lpstr>
      <vt:lpstr>VRFINCER</vt:lpstr>
      <vt:lpstr>VRINICER</vt:lpstr>
      <vt:lpstr>VRINICTO</vt:lpstr>
      <vt:lpstr>VRMENCTO</vt:lpstr>
      <vt:lpstr>VRMINAPO</vt:lpstr>
      <vt:lpstr>VRMINARL</vt:lpstr>
      <vt:lpstr>VRMINPEN</vt:lpstr>
      <vt:lpstr>VRMINSAL</vt:lpstr>
      <vt:lpstr>VRPAGTO</vt:lpstr>
      <vt:lpstr>VRPIC</vt:lpstr>
      <vt:lpstr>VRSDOCTO</vt:lpstr>
      <vt:lpstr>VRTOTCTO</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Pereira</dc:creator>
  <cp:lastModifiedBy>diale</cp:lastModifiedBy>
  <cp:revision/>
  <cp:lastPrinted>2021-02-13T20:28:32Z</cp:lastPrinted>
  <dcterms:created xsi:type="dcterms:W3CDTF">2013-07-25T01:01:55Z</dcterms:created>
  <dcterms:modified xsi:type="dcterms:W3CDTF">2021-04-16T20:36:24Z</dcterms:modified>
</cp:coreProperties>
</file>