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711" codeName="{6BE1CDB9-6C1C-A5B6-3FC1-E231EC3C600E}"/>
  <workbookPr codeName="ThisWorkbook" defaultThemeVersion="124226"/>
  <mc:AlternateContent xmlns:mc="http://schemas.openxmlformats.org/markup-compatibility/2006">
    <mc:Choice Requires="x15">
      <x15ac:absPath xmlns:x15ac="http://schemas.microsoft.com/office/spreadsheetml/2010/11/ac" url="/Volumes/GoogleDrive/Mi unidad/NORMA ANGEL - DSIAC/CONTRATOS/MASIVOS/Facturas/2021/Junio/"/>
    </mc:Choice>
  </mc:AlternateContent>
  <xr:revisionPtr revIDLastSave="0" documentId="13_ncr:1_{36B045A4-2863-E749-B87E-56DAEE4CD66C}" xr6:coauthVersionLast="47" xr6:coauthVersionMax="47" xr10:uidLastSave="{00000000-0000-0000-0000-000000000000}"/>
  <workbookProtection workbookAlgorithmName="SHA-512" workbookHashValue="ni0y3YTAoiFcoE9l+8R/1UhZT9+iriaN48gaz5qjo+CbUoCmUXbQ1k0D6sMFuGn0B6po4Q3nn6gcKlRgGKQzPA==" workbookSaltValue="z+GsQYyskqxQM0r0XGB9Eg==" workbookSpinCount="100000" lockStructure="1"/>
  <bookViews>
    <workbookView xWindow="4780" yWindow="3960" windowWidth="33620" windowHeight="14300" tabRatio="774" xr2:uid="{00000000-000D-0000-FFFF-FFFF00000000}"/>
  </bookViews>
  <sheets>
    <sheet name="I" sheetId="17" r:id="rId1"/>
    <sheet name="Portada" sheetId="14" state="hidden" r:id="rId2"/>
    <sheet name="INF CTO" sheetId="11" state="hidden" r:id="rId3"/>
    <sheet name="MODIF CTO" sheetId="12" state="hidden" r:id="rId4"/>
    <sheet name="CONTROL" sheetId="3" state="hidden" r:id="rId5"/>
    <sheet name="CUMPLIDO" sheetId="4" state="hidden" r:id="rId6"/>
    <sheet name="INF ACT SUGERIDO" sheetId="5" state="hidden" r:id="rId7"/>
    <sheet name="CERTIF APORTES" sheetId="6" state="hidden" r:id="rId8"/>
    <sheet name="SEG SOCIAL" sheetId="13" state="hidden" r:id="rId9"/>
    <sheet name="RUBROS" sheetId="20" state="hidden" r:id="rId10"/>
    <sheet name="BANCOS" sheetId="16" state="hidden" r:id="rId11"/>
    <sheet name="Cttos" sheetId="18" state="hidden" r:id="rId12"/>
  </sheets>
  <definedNames>
    <definedName name="_xlnm._FilterDatabase" localSheetId="11" hidden="1">Cttos!$A$2:$L$383</definedName>
    <definedName name="_xlnm._FilterDatabase" localSheetId="9" hidden="1">RUBROS!$A$1:$B$39</definedName>
    <definedName name="_xlnm._FilterDatabase" localSheetId="8" hidden="1">'SEG SOCIAL'!$AJ$2:$AJ$18</definedName>
    <definedName name="_xlnm.Print_Area" localSheetId="7">'CERTIF APORTES'!$A$1:$AY$40</definedName>
    <definedName name="_xlnm.Print_Area" localSheetId="4">CONTROL!$A$1:$T$75</definedName>
    <definedName name="_xlnm.Print_Area" localSheetId="5">CUMPLIDO!$A$1:$AY$128</definedName>
    <definedName name="_xlnm.Print_Area" localSheetId="6">'INF ACT SUGERIDO'!$A$1:$AZ$52</definedName>
    <definedName name="_xlnm.Print_Titles" localSheetId="5">CUMPLIDO!$1:$3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4" i="4" l="1"/>
  <c r="E36" i="11" l="1"/>
  <c r="J5" i="3" l="1"/>
  <c r="K5" i="3" s="1"/>
  <c r="C25" i="11"/>
  <c r="H29" i="4" s="1"/>
  <c r="C24" i="11"/>
  <c r="H28" i="4" s="1"/>
  <c r="O6" i="3" l="1"/>
  <c r="J11" i="12"/>
  <c r="O5" i="3" l="1"/>
  <c r="H32" i="4" l="1"/>
  <c r="H33" i="4"/>
  <c r="H31" i="4"/>
  <c r="C23" i="11"/>
  <c r="H27" i="4" s="1"/>
  <c r="AT9" i="4" l="1"/>
  <c r="I5" i="5" l="1"/>
  <c r="I8" i="4" l="1"/>
  <c r="V23" i="6" s="1"/>
  <c r="B32" i="4" l="1"/>
  <c r="B33" i="4"/>
  <c r="B31" i="4"/>
  <c r="H8" i="3" l="1"/>
  <c r="B1" i="18"/>
  <c r="C1" i="18" s="1"/>
  <c r="D1" i="18" s="1"/>
  <c r="G1" i="18" s="1"/>
  <c r="H1" i="18" s="1"/>
  <c r="I1" i="18" s="1"/>
  <c r="J1" i="18" s="1"/>
  <c r="K1" i="18" s="1"/>
  <c r="L1" i="18" s="1"/>
  <c r="J7" i="3" l="1"/>
  <c r="K7" i="3" s="1"/>
  <c r="J8" i="3"/>
  <c r="K8" i="3"/>
  <c r="O6" i="6"/>
  <c r="AL6" i="5"/>
  <c r="B18" i="4" l="1"/>
  <c r="Y19" i="13" l="1"/>
  <c r="Y18" i="13"/>
  <c r="Y17" i="13"/>
  <c r="Y16" i="13"/>
  <c r="Y15" i="13"/>
  <c r="Y14" i="13"/>
  <c r="Y13" i="13"/>
  <c r="L4" i="13"/>
  <c r="BG3" i="13"/>
  <c r="F38" i="6"/>
  <c r="B37" i="6"/>
  <c r="V28" i="6"/>
  <c r="V27" i="6"/>
  <c r="V26" i="6"/>
  <c r="I23" i="6"/>
  <c r="D49" i="5"/>
  <c r="B48" i="5"/>
  <c r="Z16" i="5"/>
  <c r="O16" i="5"/>
  <c r="B13" i="5"/>
  <c r="AL8" i="5"/>
  <c r="L8" i="5"/>
  <c r="Z6" i="5"/>
  <c r="AC4" i="5"/>
  <c r="I4" i="5"/>
  <c r="AL135" i="4"/>
  <c r="U135" i="4"/>
  <c r="B135" i="4"/>
  <c r="AL134" i="4"/>
  <c r="U134" i="4"/>
  <c r="B134" i="4"/>
  <c r="AL133" i="4"/>
  <c r="AL136" i="4" s="1"/>
  <c r="U133" i="4"/>
  <c r="U136" i="4" s="1"/>
  <c r="B133" i="4"/>
  <c r="B136" i="4" s="1"/>
  <c r="AI126" i="4"/>
  <c r="R126" i="4"/>
  <c r="B126" i="4"/>
  <c r="AI125" i="4"/>
  <c r="R125" i="4"/>
  <c r="B125" i="4"/>
  <c r="AI124" i="4"/>
  <c r="AI127" i="4" s="1"/>
  <c r="R124" i="4"/>
  <c r="R127" i="4" s="1"/>
  <c r="B124" i="4"/>
  <c r="B127" i="4" s="1"/>
  <c r="AI117" i="4"/>
  <c r="R117" i="4"/>
  <c r="B117" i="4"/>
  <c r="AI116" i="4"/>
  <c r="R116" i="4"/>
  <c r="B116" i="4"/>
  <c r="AI115" i="4"/>
  <c r="AI118" i="4" s="1"/>
  <c r="R115" i="4"/>
  <c r="R118" i="4" s="1"/>
  <c r="B115" i="4"/>
  <c r="B118" i="4" s="1"/>
  <c r="U80" i="4"/>
  <c r="G80" i="4"/>
  <c r="G63" i="4"/>
  <c r="B35" i="4"/>
  <c r="H18" i="5" s="1"/>
  <c r="B29" i="4"/>
  <c r="B28" i="4"/>
  <c r="B27" i="4"/>
  <c r="AG25" i="4"/>
  <c r="P25" i="4"/>
  <c r="AL21" i="4"/>
  <c r="X21" i="4"/>
  <c r="F21" i="4"/>
  <c r="AL11" i="4"/>
  <c r="L11" i="4"/>
  <c r="AC9" i="4"/>
  <c r="L9" i="4"/>
  <c r="L6" i="5" s="1"/>
  <c r="AC7" i="4"/>
  <c r="I7" i="4"/>
  <c r="U74" i="3"/>
  <c r="T74" i="3"/>
  <c r="O74" i="3"/>
  <c r="R74" i="3" s="1"/>
  <c r="T73" i="3"/>
  <c r="O73" i="3"/>
  <c r="T72" i="3"/>
  <c r="O72" i="3"/>
  <c r="Q72" i="3" s="1"/>
  <c r="T71" i="3"/>
  <c r="O71" i="3"/>
  <c r="R71" i="3" s="1"/>
  <c r="T70" i="3"/>
  <c r="O70" i="3"/>
  <c r="R70" i="3" s="1"/>
  <c r="T69" i="3"/>
  <c r="O69" i="3"/>
  <c r="R69" i="3" s="1"/>
  <c r="T68" i="3"/>
  <c r="O68" i="3"/>
  <c r="Q68" i="3" s="1"/>
  <c r="T67" i="3"/>
  <c r="O67" i="3"/>
  <c r="R67" i="3" s="1"/>
  <c r="T66" i="3"/>
  <c r="O66" i="3"/>
  <c r="R66" i="3" s="1"/>
  <c r="T65" i="3"/>
  <c r="O65" i="3"/>
  <c r="T64" i="3"/>
  <c r="O64" i="3"/>
  <c r="Q64" i="3" s="1"/>
  <c r="T63" i="3"/>
  <c r="O63" i="3"/>
  <c r="R63" i="3" s="1"/>
  <c r="T62" i="3"/>
  <c r="O62" i="3"/>
  <c r="R62" i="3" s="1"/>
  <c r="T61" i="3"/>
  <c r="O61" i="3"/>
  <c r="R61" i="3" s="1"/>
  <c r="T60" i="3"/>
  <c r="O60" i="3"/>
  <c r="Q60" i="3" s="1"/>
  <c r="T59" i="3"/>
  <c r="O59" i="3"/>
  <c r="R59" i="3" s="1"/>
  <c r="T58" i="3"/>
  <c r="O58" i="3"/>
  <c r="R58" i="3" s="1"/>
  <c r="T57" i="3"/>
  <c r="O57" i="3"/>
  <c r="Q57" i="3" s="1"/>
  <c r="T56" i="3"/>
  <c r="O56" i="3"/>
  <c r="Q56" i="3" s="1"/>
  <c r="T55" i="3"/>
  <c r="O55" i="3"/>
  <c r="R55" i="3" s="1"/>
  <c r="T54" i="3"/>
  <c r="O54" i="3"/>
  <c r="R54" i="3" s="1"/>
  <c r="T53" i="3"/>
  <c r="O53" i="3"/>
  <c r="R53" i="3" s="1"/>
  <c r="T52" i="3"/>
  <c r="O52" i="3"/>
  <c r="Q52" i="3" s="1"/>
  <c r="T51" i="3"/>
  <c r="O51" i="3"/>
  <c r="R51" i="3" s="1"/>
  <c r="T50" i="3"/>
  <c r="O50" i="3"/>
  <c r="R50" i="3" s="1"/>
  <c r="T49" i="3"/>
  <c r="O49" i="3"/>
  <c r="T48" i="3"/>
  <c r="O48" i="3"/>
  <c r="Q48" i="3" s="1"/>
  <c r="T47" i="3"/>
  <c r="O47" i="3"/>
  <c r="R47" i="3" s="1"/>
  <c r="T46" i="3"/>
  <c r="O46" i="3"/>
  <c r="R46" i="3" s="1"/>
  <c r="T45" i="3"/>
  <c r="O45" i="3"/>
  <c r="R45" i="3" s="1"/>
  <c r="T44" i="3"/>
  <c r="O44" i="3"/>
  <c r="Q44" i="3" s="1"/>
  <c r="T43" i="3"/>
  <c r="O43" i="3"/>
  <c r="R43" i="3" s="1"/>
  <c r="T42" i="3"/>
  <c r="O42" i="3"/>
  <c r="R42" i="3" s="1"/>
  <c r="T41" i="3"/>
  <c r="O41" i="3"/>
  <c r="Q41" i="3" s="1"/>
  <c r="T40" i="3"/>
  <c r="O40" i="3"/>
  <c r="Q40" i="3" s="1"/>
  <c r="T39" i="3"/>
  <c r="O39" i="3"/>
  <c r="R39" i="3" s="1"/>
  <c r="T38" i="3"/>
  <c r="O38" i="3"/>
  <c r="R38" i="3" s="1"/>
  <c r="T37" i="3"/>
  <c r="O37" i="3"/>
  <c r="R37" i="3" s="1"/>
  <c r="T36" i="3"/>
  <c r="O36" i="3"/>
  <c r="Q36" i="3" s="1"/>
  <c r="T35" i="3"/>
  <c r="O35" i="3"/>
  <c r="R35" i="3" s="1"/>
  <c r="T34" i="3"/>
  <c r="O34" i="3"/>
  <c r="R34" i="3" s="1"/>
  <c r="T33" i="3"/>
  <c r="O33" i="3"/>
  <c r="T32" i="3"/>
  <c r="O32" i="3"/>
  <c r="Q32" i="3" s="1"/>
  <c r="T31" i="3"/>
  <c r="O31" i="3"/>
  <c r="R31" i="3" s="1"/>
  <c r="T30" i="3"/>
  <c r="O30" i="3"/>
  <c r="R30" i="3" s="1"/>
  <c r="T29" i="3"/>
  <c r="O29" i="3"/>
  <c r="R29" i="3" s="1"/>
  <c r="T28" i="3"/>
  <c r="O28" i="3"/>
  <c r="Q28" i="3" s="1"/>
  <c r="U27" i="3"/>
  <c r="T27" i="3"/>
  <c r="O27" i="3"/>
  <c r="U26" i="3"/>
  <c r="T26" i="3"/>
  <c r="O26" i="3"/>
  <c r="R26" i="3" s="1"/>
  <c r="U25" i="3"/>
  <c r="T25" i="3"/>
  <c r="O25" i="3"/>
  <c r="R25" i="3" s="1"/>
  <c r="U24" i="3"/>
  <c r="T24" i="3"/>
  <c r="O24" i="3"/>
  <c r="R24" i="3" s="1"/>
  <c r="U23" i="3"/>
  <c r="T23" i="3"/>
  <c r="O23" i="3"/>
  <c r="R23" i="3" s="1"/>
  <c r="U22" i="3"/>
  <c r="T22" i="3"/>
  <c r="O22" i="3"/>
  <c r="R22" i="3" s="1"/>
  <c r="U21" i="3"/>
  <c r="T21" i="3"/>
  <c r="O21" i="3"/>
  <c r="Q21" i="3" s="1"/>
  <c r="U20" i="3"/>
  <c r="T20" i="3"/>
  <c r="O20" i="3"/>
  <c r="P20" i="3" s="1"/>
  <c r="U19" i="3"/>
  <c r="T19" i="3"/>
  <c r="O19" i="3"/>
  <c r="U18" i="3"/>
  <c r="T18" i="3"/>
  <c r="O18" i="3"/>
  <c r="Q18" i="3" s="1"/>
  <c r="U17" i="3"/>
  <c r="T17" i="3"/>
  <c r="O17" i="3"/>
  <c r="Q17" i="3" s="1"/>
  <c r="U16" i="3"/>
  <c r="T16" i="3"/>
  <c r="G16" i="3"/>
  <c r="U15" i="3"/>
  <c r="T15" i="3"/>
  <c r="G15" i="3"/>
  <c r="U14" i="3"/>
  <c r="T14" i="3"/>
  <c r="G14" i="3"/>
  <c r="U13" i="3"/>
  <c r="T13" i="3"/>
  <c r="G13" i="3"/>
  <c r="U12" i="3"/>
  <c r="T12" i="3"/>
  <c r="G12" i="3"/>
  <c r="U11" i="3"/>
  <c r="T11" i="3"/>
  <c r="G11" i="3"/>
  <c r="U10" i="3"/>
  <c r="T10" i="3"/>
  <c r="G10" i="3"/>
  <c r="U9" i="3"/>
  <c r="T9" i="3"/>
  <c r="G9" i="3"/>
  <c r="U8" i="3"/>
  <c r="T8" i="3"/>
  <c r="G8" i="3"/>
  <c r="U7" i="3"/>
  <c r="T7" i="3"/>
  <c r="G7" i="3"/>
  <c r="U6" i="3"/>
  <c r="T6" i="3"/>
  <c r="G6" i="3"/>
  <c r="U5" i="3"/>
  <c r="T5" i="3"/>
  <c r="G5" i="3"/>
  <c r="K2" i="3"/>
  <c r="L12" i="12"/>
  <c r="K12" i="12"/>
  <c r="L11" i="12"/>
  <c r="K11" i="12"/>
  <c r="L10" i="12"/>
  <c r="K10" i="12"/>
  <c r="L9" i="12"/>
  <c r="K9" i="12"/>
  <c r="L8" i="12"/>
  <c r="K8" i="12"/>
  <c r="J13" i="12"/>
  <c r="L7" i="12"/>
  <c r="K7" i="12"/>
  <c r="L6" i="12"/>
  <c r="K6" i="12"/>
  <c r="L5" i="12"/>
  <c r="K5" i="12"/>
  <c r="L4" i="12"/>
  <c r="K4" i="12"/>
  <c r="C10" i="11"/>
  <c r="P33" i="3" l="1"/>
  <c r="P49" i="3"/>
  <c r="P65" i="3"/>
  <c r="P73" i="3"/>
  <c r="P41" i="3"/>
  <c r="H17" i="3"/>
  <c r="Q24" i="3"/>
  <c r="P42" i="3"/>
  <c r="P24" i="3"/>
  <c r="P30" i="3"/>
  <c r="P53" i="3"/>
  <c r="R41" i="3"/>
  <c r="P58" i="3"/>
  <c r="P23" i="3"/>
  <c r="Q49" i="3"/>
  <c r="Q54" i="3"/>
  <c r="R64" i="3"/>
  <c r="P69" i="3"/>
  <c r="R32" i="3"/>
  <c r="P37" i="3"/>
  <c r="Q73" i="3"/>
  <c r="R73" i="3"/>
  <c r="Q23" i="3"/>
  <c r="P62" i="3"/>
  <c r="Q38" i="3"/>
  <c r="R57" i="3"/>
  <c r="R18" i="3"/>
  <c r="R28" i="3"/>
  <c r="Q30" i="3"/>
  <c r="R49" i="3"/>
  <c r="R60" i="3"/>
  <c r="Q62" i="3"/>
  <c r="P25" i="3"/>
  <c r="Q33" i="3"/>
  <c r="P46" i="3"/>
  <c r="R48" i="3"/>
  <c r="P57" i="3"/>
  <c r="Q65" i="3"/>
  <c r="P74" i="3"/>
  <c r="R33" i="3"/>
  <c r="R44" i="3"/>
  <c r="Q46" i="3"/>
  <c r="R65" i="3"/>
  <c r="P45" i="3"/>
  <c r="Q45" i="3"/>
  <c r="Q50" i="3"/>
  <c r="Q61" i="3"/>
  <c r="Q66" i="3"/>
  <c r="P29" i="3"/>
  <c r="P34" i="3"/>
  <c r="R36" i="3"/>
  <c r="P50" i="3"/>
  <c r="R52" i="3"/>
  <c r="P61" i="3"/>
  <c r="P66" i="3"/>
  <c r="R68" i="3"/>
  <c r="R20" i="3"/>
  <c r="P26" i="3"/>
  <c r="Q29" i="3"/>
  <c r="Q34" i="3"/>
  <c r="Q26" i="3"/>
  <c r="P38" i="3"/>
  <c r="R40" i="3"/>
  <c r="P54" i="3"/>
  <c r="R56" i="3"/>
  <c r="P70" i="3"/>
  <c r="R72" i="3"/>
  <c r="R17" i="3"/>
  <c r="Q20" i="3"/>
  <c r="Q70" i="3"/>
  <c r="P18" i="3"/>
  <c r="Q37" i="3"/>
  <c r="Q42" i="3"/>
  <c r="Q53" i="3"/>
  <c r="Q58" i="3"/>
  <c r="Q69" i="3"/>
  <c r="Q74" i="3"/>
  <c r="O8" i="3"/>
  <c r="P8" i="3" s="1"/>
  <c r="M7" i="12"/>
  <c r="G72" i="4" s="1"/>
  <c r="U72" i="4" s="1"/>
  <c r="K13" i="12"/>
  <c r="M8" i="3"/>
  <c r="H71" i="3"/>
  <c r="H67" i="3"/>
  <c r="H63" i="3"/>
  <c r="H59" i="3"/>
  <c r="H55" i="3"/>
  <c r="H51" i="3"/>
  <c r="H47" i="3"/>
  <c r="H43" i="3"/>
  <c r="H39" i="3"/>
  <c r="H35" i="3"/>
  <c r="H31" i="3"/>
  <c r="H22" i="3"/>
  <c r="H27" i="3"/>
  <c r="H19" i="3"/>
  <c r="H24" i="3"/>
  <c r="H16" i="3"/>
  <c r="H14" i="3"/>
  <c r="H12" i="3"/>
  <c r="H74" i="3"/>
  <c r="H70" i="3"/>
  <c r="H66" i="3"/>
  <c r="H62" i="3"/>
  <c r="H58" i="3"/>
  <c r="H54" i="3"/>
  <c r="H50" i="3"/>
  <c r="H46" i="3"/>
  <c r="H42" i="3"/>
  <c r="H38" i="3"/>
  <c r="H34" i="3"/>
  <c r="H30" i="3"/>
  <c r="H49" i="3"/>
  <c r="H45" i="3"/>
  <c r="H33" i="3"/>
  <c r="H29" i="3"/>
  <c r="H21" i="3"/>
  <c r="H9" i="3"/>
  <c r="O7" i="3"/>
  <c r="Q7" i="3" s="1"/>
  <c r="H73" i="3"/>
  <c r="H69" i="3"/>
  <c r="H65" i="3"/>
  <c r="H61" i="3"/>
  <c r="H57" i="3"/>
  <c r="H53" i="3"/>
  <c r="H41" i="3"/>
  <c r="H37" i="3"/>
  <c r="H26" i="3"/>
  <c r="H18" i="3"/>
  <c r="H72" i="3"/>
  <c r="H68" i="3"/>
  <c r="H64" i="3"/>
  <c r="H60" i="3"/>
  <c r="H56" i="3"/>
  <c r="H52" i="3"/>
  <c r="H48" i="3"/>
  <c r="H44" i="3"/>
  <c r="H40" i="3"/>
  <c r="H36" i="3"/>
  <c r="H32" i="3"/>
  <c r="H28" i="3"/>
  <c r="H20" i="3"/>
  <c r="H15" i="3"/>
  <c r="H13" i="3"/>
  <c r="H11" i="3"/>
  <c r="R21" i="3"/>
  <c r="P21" i="3"/>
  <c r="R19" i="3"/>
  <c r="P19" i="3"/>
  <c r="Q19" i="3"/>
  <c r="H25" i="3"/>
  <c r="R27" i="3"/>
  <c r="P27" i="3"/>
  <c r="Q27" i="3"/>
  <c r="H10" i="3"/>
  <c r="H23" i="3"/>
  <c r="P22" i="3"/>
  <c r="P31" i="3"/>
  <c r="P35" i="3"/>
  <c r="P39" i="3"/>
  <c r="P43" i="3"/>
  <c r="P47" i="3"/>
  <c r="P51" i="3"/>
  <c r="P55" i="3"/>
  <c r="P59" i="3"/>
  <c r="P63" i="3"/>
  <c r="P67" i="3"/>
  <c r="P71" i="3"/>
  <c r="Q31" i="3"/>
  <c r="Q35" i="3"/>
  <c r="Q39" i="3"/>
  <c r="Q43" i="3"/>
  <c r="Q47" i="3"/>
  <c r="Q51" i="3"/>
  <c r="Q55" i="3"/>
  <c r="Q59" i="3"/>
  <c r="Q63" i="3"/>
  <c r="Q67" i="3"/>
  <c r="Q71" i="3"/>
  <c r="P17" i="3"/>
  <c r="Q22" i="3"/>
  <c r="Q25" i="3"/>
  <c r="P28" i="3"/>
  <c r="P32" i="3"/>
  <c r="P36" i="3"/>
  <c r="P40" i="3"/>
  <c r="P44" i="3"/>
  <c r="P48" i="3"/>
  <c r="P52" i="3"/>
  <c r="P56" i="3"/>
  <c r="P60" i="3"/>
  <c r="P64" i="3"/>
  <c r="P68" i="3"/>
  <c r="P72" i="3"/>
  <c r="M11" i="12"/>
  <c r="G76" i="4" s="1"/>
  <c r="G81" i="4" s="1"/>
  <c r="M8" i="12"/>
  <c r="G73" i="4" s="1"/>
  <c r="M12" i="12"/>
  <c r="G77" i="4" s="1"/>
  <c r="AB77" i="4" s="1"/>
  <c r="M5" i="12"/>
  <c r="G70" i="4" s="1"/>
  <c r="AB70" i="4" s="1"/>
  <c r="M9" i="12"/>
  <c r="G74" i="4" s="1"/>
  <c r="M6" i="12"/>
  <c r="G71" i="4" s="1"/>
  <c r="U71" i="4" s="1"/>
  <c r="M10" i="12"/>
  <c r="L13" i="12"/>
  <c r="M4" i="12"/>
  <c r="J29" i="3" l="1"/>
  <c r="K29" i="3"/>
  <c r="O15" i="3"/>
  <c r="P15" i="3" s="1"/>
  <c r="K15" i="3"/>
  <c r="J15" i="3"/>
  <c r="O14" i="3"/>
  <c r="P14" i="3" s="1"/>
  <c r="K14" i="3"/>
  <c r="M14" i="3" s="1"/>
  <c r="N90" i="4" s="1"/>
  <c r="J14" i="3"/>
  <c r="J27" i="3"/>
  <c r="K27" i="3" s="1"/>
  <c r="M27" i="3" s="1"/>
  <c r="J17" i="3"/>
  <c r="K17" i="3" s="1"/>
  <c r="M17" i="3" s="1"/>
  <c r="O13" i="3"/>
  <c r="J13" i="3"/>
  <c r="K13" i="3"/>
  <c r="M13" i="3" s="1"/>
  <c r="N89" i="4" s="1"/>
  <c r="J26" i="3"/>
  <c r="K26" i="3" s="1"/>
  <c r="M26" i="3" s="1"/>
  <c r="J30" i="3"/>
  <c r="K30" i="3"/>
  <c r="M30" i="3" s="1"/>
  <c r="J19" i="3"/>
  <c r="K19" i="3" s="1"/>
  <c r="M19" i="3" s="1"/>
  <c r="J20" i="3"/>
  <c r="K20" i="3"/>
  <c r="K40" i="3"/>
  <c r="K41" i="3"/>
  <c r="O9" i="3"/>
  <c r="P9" i="3" s="1"/>
  <c r="J9" i="3"/>
  <c r="K9" i="3"/>
  <c r="O16" i="3"/>
  <c r="J16" i="3"/>
  <c r="K16" i="3"/>
  <c r="M16" i="3" s="1"/>
  <c r="N92" i="4" s="1"/>
  <c r="J22" i="3"/>
  <c r="K22" i="3" s="1"/>
  <c r="M22" i="3" s="1"/>
  <c r="K6" i="3"/>
  <c r="J6" i="3"/>
  <c r="J23" i="3"/>
  <c r="K23" i="3" s="1"/>
  <c r="M23" i="3" s="1"/>
  <c r="J32" i="3"/>
  <c r="K32" i="3" s="1"/>
  <c r="M32" i="3" s="1"/>
  <c r="O12" i="3"/>
  <c r="R12" i="3" s="1"/>
  <c r="J12" i="3"/>
  <c r="K12" i="3" s="1"/>
  <c r="M12" i="3" s="1"/>
  <c r="N88" i="4" s="1"/>
  <c r="O10" i="3"/>
  <c r="P10" i="3" s="1"/>
  <c r="J10" i="3"/>
  <c r="K10" i="3" s="1"/>
  <c r="M10" i="3" s="1"/>
  <c r="J25" i="3"/>
  <c r="K25" i="3"/>
  <c r="M25" i="3" s="1"/>
  <c r="K37" i="3"/>
  <c r="O11" i="3"/>
  <c r="J11" i="3"/>
  <c r="K11" i="3" s="1"/>
  <c r="M11" i="3" s="1"/>
  <c r="J28" i="3"/>
  <c r="K28" i="3" s="1"/>
  <c r="M28" i="3" s="1"/>
  <c r="J18" i="3"/>
  <c r="K18" i="3" s="1"/>
  <c r="M18" i="3" s="1"/>
  <c r="J21" i="3"/>
  <c r="K21" i="3"/>
  <c r="K42" i="3"/>
  <c r="J24" i="3"/>
  <c r="K24" i="3" s="1"/>
  <c r="M24" i="3" s="1"/>
  <c r="J31" i="3"/>
  <c r="K31" i="3" s="1"/>
  <c r="M31" i="3" s="1"/>
  <c r="G75" i="4"/>
  <c r="P6" i="3"/>
  <c r="M6" i="3"/>
  <c r="AB72" i="4"/>
  <c r="R16" i="3"/>
  <c r="P16" i="3"/>
  <c r="Q16" i="3"/>
  <c r="R15" i="3"/>
  <c r="R14" i="3"/>
  <c r="P13" i="3"/>
  <c r="Q13" i="3"/>
  <c r="R13" i="3"/>
  <c r="P12" i="3"/>
  <c r="P11" i="3"/>
  <c r="R11" i="3"/>
  <c r="Q11" i="3"/>
  <c r="Q10" i="3"/>
  <c r="R10" i="3"/>
  <c r="R9" i="3"/>
  <c r="Q9" i="3"/>
  <c r="Q8" i="3"/>
  <c r="R8" i="3"/>
  <c r="P7" i="3"/>
  <c r="R7" i="3"/>
  <c r="K17" i="12"/>
  <c r="G64" i="4"/>
  <c r="K15" i="12"/>
  <c r="J40" i="3"/>
  <c r="J72" i="3"/>
  <c r="K72" i="3" s="1"/>
  <c r="M72" i="3" s="1"/>
  <c r="J65" i="3"/>
  <c r="K65" i="3" s="1"/>
  <c r="M65" i="3" s="1"/>
  <c r="J45" i="3"/>
  <c r="K45" i="3" s="1"/>
  <c r="J54" i="3"/>
  <c r="K54" i="3" s="1"/>
  <c r="M54" i="3" s="1"/>
  <c r="J43" i="3"/>
  <c r="K43" i="3" s="1"/>
  <c r="M5" i="3"/>
  <c r="N84" i="4" s="1"/>
  <c r="J44" i="3"/>
  <c r="J69" i="3"/>
  <c r="K69" i="3" s="1"/>
  <c r="M69" i="3" s="1"/>
  <c r="J49" i="3"/>
  <c r="K49" i="3" s="1"/>
  <c r="M49" i="3" s="1"/>
  <c r="J58" i="3"/>
  <c r="K58" i="3" s="1"/>
  <c r="M58" i="3" s="1"/>
  <c r="J47" i="3"/>
  <c r="K47" i="3" s="1"/>
  <c r="M47" i="3" s="1"/>
  <c r="J48" i="3"/>
  <c r="K48" i="3" s="1"/>
  <c r="M48" i="3" s="1"/>
  <c r="J73" i="3"/>
  <c r="K73" i="3" s="1"/>
  <c r="M73" i="3" s="1"/>
  <c r="J62" i="3"/>
  <c r="K62" i="3" s="1"/>
  <c r="M62" i="3" s="1"/>
  <c r="J51" i="3"/>
  <c r="K51" i="3" s="1"/>
  <c r="M51" i="3" s="1"/>
  <c r="L3" i="13"/>
  <c r="L7" i="13" s="1"/>
  <c r="L8" i="13" s="1"/>
  <c r="L9" i="13" s="1"/>
  <c r="L11" i="13" s="1"/>
  <c r="M15" i="3"/>
  <c r="N91" i="4" s="1"/>
  <c r="J52" i="3"/>
  <c r="K52" i="3" s="1"/>
  <c r="M52" i="3" s="1"/>
  <c r="J37" i="3"/>
  <c r="M7" i="3"/>
  <c r="J34" i="3"/>
  <c r="J66" i="3"/>
  <c r="K66" i="3" s="1"/>
  <c r="M66" i="3" s="1"/>
  <c r="J55" i="3"/>
  <c r="K55" i="3" s="1"/>
  <c r="M55" i="3" s="1"/>
  <c r="M20" i="3"/>
  <c r="J56" i="3"/>
  <c r="K56" i="3" s="1"/>
  <c r="M56" i="3" s="1"/>
  <c r="J41" i="3"/>
  <c r="M9" i="3"/>
  <c r="N85" i="4" s="1"/>
  <c r="J38" i="3"/>
  <c r="J70" i="3"/>
  <c r="K70" i="3" s="1"/>
  <c r="M70" i="3" s="1"/>
  <c r="J59" i="3"/>
  <c r="K59" i="3" s="1"/>
  <c r="M59" i="3" s="1"/>
  <c r="J60" i="3"/>
  <c r="K60" i="3" s="1"/>
  <c r="M60" i="3" s="1"/>
  <c r="J53" i="3"/>
  <c r="K53" i="3" s="1"/>
  <c r="M53" i="3" s="1"/>
  <c r="M21" i="3"/>
  <c r="J42" i="3"/>
  <c r="J74" i="3"/>
  <c r="K74" i="3" s="1"/>
  <c r="M74" i="3" s="1"/>
  <c r="J63" i="3"/>
  <c r="K63" i="3" s="1"/>
  <c r="M63" i="3" s="1"/>
  <c r="J64" i="3"/>
  <c r="K64" i="3" s="1"/>
  <c r="M64" i="3" s="1"/>
  <c r="J57" i="3"/>
  <c r="K57" i="3" s="1"/>
  <c r="M57" i="3" s="1"/>
  <c r="M29" i="3"/>
  <c r="J46" i="3"/>
  <c r="J35" i="3"/>
  <c r="J67" i="3"/>
  <c r="K67" i="3" s="1"/>
  <c r="M67" i="3" s="1"/>
  <c r="J36" i="3"/>
  <c r="K36" i="3" s="1"/>
  <c r="J68" i="3"/>
  <c r="K68" i="3" s="1"/>
  <c r="M68" i="3" s="1"/>
  <c r="J61" i="3"/>
  <c r="K61" i="3" s="1"/>
  <c r="M61" i="3" s="1"/>
  <c r="J33" i="3"/>
  <c r="J50" i="3"/>
  <c r="K50" i="3" s="1"/>
  <c r="M50" i="3" s="1"/>
  <c r="J39" i="3"/>
  <c r="J71" i="3"/>
  <c r="K71" i="3" s="1"/>
  <c r="M71" i="3" s="1"/>
  <c r="U77" i="4"/>
  <c r="G65" i="4"/>
  <c r="G66" i="4" s="1"/>
  <c r="AB71" i="4"/>
  <c r="U70" i="4"/>
  <c r="M13" i="12"/>
  <c r="G69" i="4"/>
  <c r="N87" i="4" l="1"/>
  <c r="N86" i="4"/>
  <c r="M35" i="3"/>
  <c r="K33" i="3"/>
  <c r="M33" i="3" s="1"/>
  <c r="M41" i="3"/>
  <c r="K44" i="3"/>
  <c r="M44" i="3" s="1"/>
  <c r="M43" i="3"/>
  <c r="M36" i="3"/>
  <c r="M42" i="3"/>
  <c r="M37" i="3"/>
  <c r="M40" i="3"/>
  <c r="Q12" i="3"/>
  <c r="Q14" i="3"/>
  <c r="Q15" i="3"/>
  <c r="K35" i="3"/>
  <c r="K46" i="3"/>
  <c r="M46" i="3" s="1"/>
  <c r="K34" i="3"/>
  <c r="M34" i="3" s="1"/>
  <c r="M45" i="3"/>
  <c r="K39" i="3"/>
  <c r="M39" i="3" s="1"/>
  <c r="K38" i="3"/>
  <c r="M38" i="3" s="1"/>
  <c r="N95" i="4"/>
  <c r="AR31" i="4" s="1"/>
  <c r="R6" i="3"/>
  <c r="Q6" i="3"/>
  <c r="N83" i="4"/>
  <c r="N82" i="4"/>
  <c r="J29" i="12"/>
  <c r="AI78" i="4" s="1"/>
  <c r="I20" i="13"/>
  <c r="L20" i="13" s="1"/>
  <c r="L22" i="13"/>
  <c r="L30" i="13"/>
  <c r="N81" i="4"/>
  <c r="R5" i="3"/>
  <c r="P5" i="3"/>
  <c r="AL28" i="6" s="1"/>
  <c r="Q5" i="3"/>
  <c r="AB69" i="4"/>
  <c r="G78" i="4"/>
  <c r="U69" i="4"/>
  <c r="L5" i="13" l="1"/>
  <c r="N93" i="4"/>
  <c r="N76" i="4" s="1"/>
  <c r="AL26" i="6"/>
  <c r="AL27" i="6"/>
  <c r="G82" i="4"/>
  <c r="L32" i="13"/>
  <c r="U81" i="4"/>
  <c r="N66" i="4"/>
  <c r="U76" i="4" l="1"/>
  <c r="AB76" i="4"/>
  <c r="U75" i="4"/>
  <c r="AB75" i="4"/>
  <c r="U74" i="4"/>
  <c r="AB74" i="4"/>
  <c r="AB73" i="4"/>
  <c r="U73" i="4"/>
  <c r="U82" i="4"/>
  <c r="G83" i="4"/>
  <c r="N78" i="4" l="1"/>
  <c r="AB78" i="4" s="1"/>
  <c r="U78" i="4"/>
  <c r="G84" i="4"/>
  <c r="U83" i="4"/>
  <c r="G85" i="4" l="1"/>
  <c r="U84" i="4"/>
  <c r="U85" i="4" l="1"/>
  <c r="G86" i="4"/>
  <c r="G87" i="4" l="1"/>
  <c r="U86" i="4"/>
  <c r="U87" i="4" l="1"/>
  <c r="G88" i="4"/>
  <c r="G89" i="4" l="1"/>
  <c r="U88" i="4"/>
  <c r="U89" i="4" l="1"/>
  <c r="G90" i="4"/>
  <c r="U90" i="4" l="1"/>
  <c r="G91" i="4"/>
  <c r="U91" i="4" l="1"/>
  <c r="G92" i="4"/>
  <c r="U92"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ARMANDO MEDINA GRACIA</author>
  </authors>
  <commentList>
    <comment ref="B24" authorId="0" shapeId="0" xr:uid="{9FA37D0B-6144-44F0-9188-A58468227801}">
      <text>
        <r>
          <rPr>
            <b/>
            <sz val="9"/>
            <color indexed="81"/>
            <rFont val="Tahoma"/>
            <family val="2"/>
          </rPr>
          <t>SE DEBE DILIGENCIAR SOLO EN CASO  QUE EL CONTRATO SEA CREADO CON MAS DOS O MAS RUBROS PRESPUESTALES</t>
        </r>
        <r>
          <rPr>
            <sz val="9"/>
            <color indexed="81"/>
            <rFont val="Tahoma"/>
            <family val="2"/>
          </rPr>
          <t xml:space="preserve">
</t>
        </r>
      </text>
    </comment>
    <comment ref="B25" authorId="0" shapeId="0" xr:uid="{2132DCCF-BEE5-4D7E-AE4B-6266D9CA9A77}">
      <text>
        <r>
          <rPr>
            <b/>
            <sz val="9"/>
            <color rgb="FF000000"/>
            <rFont val="Tahoma"/>
            <family val="2"/>
          </rPr>
          <t>EN CASO DE GENERAR ERROR RUBRO 3, ESTO SE DEBE A QUE NO SE A DILIGENCIADO EL CAMPO DE USOS PRESPUESTALES EL CUAL SE ENCUENTRA AL ALDO DE LA GARANTIA.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DIEGO ARMANDO MEDINA GRACIA</author>
  </authors>
  <commentList>
    <comment ref="C3" authorId="0" shapeId="0" xr:uid="{00000000-0006-0000-0400-000001000000}">
      <text>
        <r>
          <rPr>
            <sz val="9"/>
            <color indexed="81"/>
            <rFont val="Tahoma"/>
            <family val="2"/>
          </rPr>
          <t xml:space="preserve">MARCAR CON UNA X UNICAMENTE CUANDO SEAN PRIMEROS PAGOS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LIOPNI ESPERANZA MORENO CARDONA</author>
  </authors>
  <commentList>
    <comment ref="K98" authorId="0" shapeId="0" xr:uid="{00000000-0006-0000-0500-000007000000}">
      <text>
        <r>
          <rPr>
            <b/>
            <sz val="10"/>
            <color rgb="FF000000"/>
            <rFont val="Tahoma"/>
            <family val="2"/>
          </rPr>
          <t>CORRESPONDE AL N</t>
        </r>
        <r>
          <rPr>
            <b/>
            <sz val="10"/>
            <color rgb="FF000000"/>
            <rFont val="Tahoma"/>
            <family val="2"/>
          </rPr>
          <t>°</t>
        </r>
        <r>
          <rPr>
            <b/>
            <sz val="10"/>
            <color rgb="FF000000"/>
            <rFont val="Tahoma"/>
            <family val="2"/>
          </rPr>
          <t xml:space="preserve"> DE LA FACTURA O EN SU DEFECTO EL N</t>
        </r>
        <r>
          <rPr>
            <b/>
            <sz val="10"/>
            <color rgb="FF000000"/>
            <rFont val="Tahoma"/>
            <family val="2"/>
          </rPr>
          <t>°</t>
        </r>
        <r>
          <rPr>
            <b/>
            <sz val="10"/>
            <color rgb="FF000000"/>
            <rFont val="Tahoma"/>
            <family val="2"/>
          </rPr>
          <t xml:space="preserve"> DEL PAGO A REALIZAR (NO SE DEBE INCORPORAR EL MES EN LETRAS)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AV21" authorId="0" shapeId="0" xr:uid="{00000000-0006-0000-0600-000001000000}">
      <text>
        <r>
          <rPr>
            <sz val="10"/>
            <rFont val="Arial"/>
            <family val="2"/>
          </rPr>
          <t>Luis Guillermo Mendoza Vanegas:
DILIGENCIAR SEGÚN SEA EL CASO: "NO APLICA", CANTIDAD EN NÚMERO (#) o ESPACIO VACIO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LIOPNI ESPERANZA MORENO CARDONA</author>
    <author>JAVIER BARRAGAN GUTIERREZ</author>
  </authors>
  <commentList>
    <comment ref="Y1" authorId="0" shapeId="0" xr:uid="{00000000-0006-0000-0800-000001000000}">
      <text>
        <r>
          <rPr>
            <b/>
            <sz val="9"/>
            <color indexed="81"/>
            <rFont val="Tahoma"/>
            <family val="2"/>
          </rPr>
          <t>LIOPNI ESPERANZA MORENO CARDONA:</t>
        </r>
        <r>
          <rPr>
            <sz val="9"/>
            <color indexed="81"/>
            <rFont val="Tahoma"/>
            <family val="2"/>
          </rPr>
          <t xml:space="preserve">
TENGA EN CUENTA QUE ESTE VALOR CORRESPONDE AL SALARIO MINIMO DEL AÑO 2017 QUE EMPIEZA A REGIR EN EL PAGO DE LA SEGURIDAD SOCIAL A PARTIR DEL 01-FEB</t>
        </r>
      </text>
    </comment>
    <comment ref="L3" authorId="0" shapeId="0" xr:uid="{00000000-0006-0000-0800-000002000000}">
      <text>
        <r>
          <rPr>
            <b/>
            <sz val="9"/>
            <color indexed="81"/>
            <rFont val="Tahoma"/>
            <family val="2"/>
          </rPr>
          <t>LIOPNI ESPERANZA MORENO CARDONA:</t>
        </r>
        <r>
          <rPr>
            <sz val="9"/>
            <color indexed="81"/>
            <rFont val="Tahoma"/>
            <family val="2"/>
          </rPr>
          <t xml:space="preserve">
DILIGENCIA EL VALOR DEL PAGO DEL MES CORRESPONDIENTE</t>
        </r>
      </text>
    </comment>
    <comment ref="I20" authorId="1" shapeId="0" xr:uid="{00000000-0006-0000-0800-000003000000}">
      <text>
        <r>
          <rPr>
            <b/>
            <sz val="9"/>
            <color indexed="81"/>
            <rFont val="Tahoma"/>
            <family val="2"/>
          </rPr>
          <t>Diligenciar el porcentaje que corresponda de acuerdo a la tabla</t>
        </r>
      </text>
    </comment>
    <comment ref="I30" authorId="1" shapeId="0" xr:uid="{00000000-0006-0000-0800-000004000000}">
      <text>
        <r>
          <rPr>
            <b/>
            <sz val="9"/>
            <color indexed="81"/>
            <rFont val="Tahoma"/>
            <family val="2"/>
          </rPr>
          <t>Diligenciar el porcentaje que corresponda de acuerdo a la tabla</t>
        </r>
      </text>
    </comment>
  </commentList>
</comments>
</file>

<file path=xl/sharedStrings.xml><?xml version="1.0" encoding="utf-8"?>
<sst xmlns="http://schemas.openxmlformats.org/spreadsheetml/2006/main" count="2031" uniqueCount="1320">
  <si>
    <t>GA-FOR-044</t>
  </si>
  <si>
    <t>VALOR CONTRATO:</t>
  </si>
  <si>
    <t>HOJA DE APROBACION</t>
  </si>
  <si>
    <t>Preparado por:</t>
  </si>
  <si>
    <t>Revisado por:</t>
  </si>
  <si>
    <t>Aprobado por:</t>
  </si>
  <si>
    <t>Nombre:</t>
  </si>
  <si>
    <t>Cargo:</t>
  </si>
  <si>
    <t>Fecha</t>
  </si>
  <si>
    <t>HOJA DE CONTROL DE CAMBIOS</t>
  </si>
  <si>
    <t>Versión</t>
  </si>
  <si>
    <t>Acción</t>
  </si>
  <si>
    <t>Descripción de la acción</t>
  </si>
  <si>
    <t>Numeral</t>
  </si>
  <si>
    <t>Responsable</t>
  </si>
  <si>
    <t>1.0</t>
  </si>
  <si>
    <t>Creación</t>
  </si>
  <si>
    <t>VR. MENSUAL</t>
  </si>
  <si>
    <t>CONTRATO No.:</t>
  </si>
  <si>
    <t>INFORME DE SUPERVISIÓN Y CERTIFICACIÓN DE CUMPLIMIENTO CONTRACTUAL PARA PAGO</t>
  </si>
  <si>
    <t>CERTIFICACION DE APORTES OBLIGATORIOS AL SISTEMA INTEGRAL DE LA SEGURIDAD SOCIAL Y DE CONTRATOS DE PRESTACION DE SERVICIOS A INDEPENDIENTES</t>
  </si>
  <si>
    <t>(Decreto 2271 de Junio 18 de 2009 y Articulo 126-1 del Estatuto Tributario y Decreto Reglamentario 3590 del 28 de septiembre de 2011)</t>
  </si>
  <si>
    <t>ARL</t>
  </si>
  <si>
    <t>FECHA CONTRATO/CONVENIO:</t>
  </si>
  <si>
    <t>VIGENCIA FISCAL:</t>
  </si>
  <si>
    <t>ACTA O FECHA DE INICIO:</t>
  </si>
  <si>
    <t>FECHA FINALIZACIÓN:</t>
  </si>
  <si>
    <t>Creacion del documento</t>
  </si>
  <si>
    <t>Todos</t>
  </si>
  <si>
    <t>FECHA INFORME:</t>
  </si>
  <si>
    <t>CONTRATISTA/PROVEEDOR:</t>
  </si>
  <si>
    <t>NIT/CC:</t>
  </si>
  <si>
    <t>OBJETO CONTRATO/CONVENIO:</t>
  </si>
  <si>
    <t>PERÍODO CERTIFICADO:</t>
  </si>
  <si>
    <t>Desde el</t>
  </si>
  <si>
    <t>al</t>
  </si>
  <si>
    <t>Emmgil Martinez B</t>
  </si>
  <si>
    <t>VIGENCIA FISCAL:</t>
  </si>
  <si>
    <t>FECHA FINALIZACIÓN:</t>
  </si>
  <si>
    <t>N</t>
  </si>
  <si>
    <t>NIT/CC:</t>
  </si>
  <si>
    <t>PERÍODO CERTIFICADO:</t>
  </si>
  <si>
    <t>Desde el</t>
  </si>
  <si>
    <t>al</t>
  </si>
  <si>
    <t>UGPP</t>
  </si>
  <si>
    <t>FORMA DE PAGO:</t>
  </si>
  <si>
    <t>2.0</t>
  </si>
  <si>
    <t>Modificación</t>
  </si>
  <si>
    <t>Se modificó y ajustó en su forma y contenido</t>
  </si>
  <si>
    <t>Gloria Sáenz
Edgar Cobos P.</t>
  </si>
  <si>
    <t>3.0</t>
  </si>
  <si>
    <t>Luis Guillermo Mendoza V.
Edgar Cobos P.</t>
  </si>
  <si>
    <t>Antes de usar este documento revise el listado maestro  de documentos y verifique que esta es la última versión.</t>
  </si>
  <si>
    <t>RUBRO PRESUPUESTAL:</t>
  </si>
  <si>
    <t>VALOR INICIAL</t>
  </si>
  <si>
    <t>ADICIÓN</t>
  </si>
  <si>
    <t>REDUCCIÓN</t>
  </si>
  <si>
    <t>VIGENCIA FISCAL</t>
  </si>
  <si>
    <t>SALDO X EJECUTAR</t>
  </si>
  <si>
    <t>% Ejecución</t>
  </si>
  <si>
    <t>No.</t>
  </si>
  <si>
    <t>VIGENCIA FISCAL</t>
  </si>
  <si>
    <t>FECHA INICIO PAGO</t>
  </si>
  <si>
    <t>FECHA FIN PAGO</t>
  </si>
  <si>
    <t>DIAS</t>
  </si>
  <si>
    <t>VR. IVA</t>
  </si>
  <si>
    <t>VALOR BRUTO</t>
  </si>
  <si>
    <t>DESCUENTOS (anticipo)</t>
  </si>
  <si>
    <t>VALOR NETO</t>
  </si>
  <si>
    <t>OBSERVACIONES/ COMENTARIOS - VERIFICACIÓN DEL PAGO</t>
  </si>
  <si>
    <t>FORMA DE PAGO:</t>
  </si>
  <si>
    <t>OBLIGACIONES ESPECIFICAS DEL CONTRATO</t>
  </si>
  <si>
    <t>AP-FOR-004 V 1.1</t>
  </si>
  <si>
    <t>Ate. CARLOS R. CARDONA H.</t>
  </si>
  <si>
    <t>Atención: Supervisor Contrato</t>
  </si>
  <si>
    <t>Ciudad</t>
  </si>
  <si>
    <t>Respetados señores:</t>
  </si>
  <si>
    <t>De acuerdo con lo señalado en el Parágrafo 1° del Art. 4 del Decreto 2271 de 2009 y  el Art. 126-1 del Estatuto Tributario,</t>
  </si>
  <si>
    <t>DECLARO BAJO LA GRAVEDAD DE JURAMENTO,  que los documentos soporte del pago de aportes obligatorios al Sistema</t>
  </si>
  <si>
    <t>BUENO</t>
  </si>
  <si>
    <t>ACEPTABLE</t>
  </si>
  <si>
    <t>General de Seguridad Social que presento, corresponden a los ingresos provenientes del contrato suscrito con la UGPP.</t>
  </si>
  <si>
    <t>el artículo 2 de la Ley 1562 de 2012, entrego copia del pago correspondiente a los aportes a la seguridad social, así:</t>
  </si>
  <si>
    <t>Mes de aportes:</t>
  </si>
  <si>
    <t>Contrato No.</t>
  </si>
  <si>
    <t>Referencia de pago No.</t>
  </si>
  <si>
    <t>CONCEPTO</t>
  </si>
  <si>
    <t>ENTIDAD - ADMINISTRADORA</t>
  </si>
  <si>
    <t>VR. APORTE</t>
  </si>
  <si>
    <t>ARL (Riesgos Profesionales)</t>
  </si>
  <si>
    <t>ENERO</t>
  </si>
  <si>
    <t>QUÉ ACTIVIDADES DESARROLLÉ PARA CUMPLIR LAS OBLIGACIONES - OBSERVACIONES - COMENTARIOS</t>
  </si>
  <si>
    <t>CANTIDADES</t>
  </si>
  <si>
    <t>INSERTE FILAS EN CASO DE TENER MAS OBLIGACIONES</t>
  </si>
  <si>
    <t>FEBRERO</t>
  </si>
  <si>
    <t>MARZO</t>
  </si>
  <si>
    <t>ABRIL</t>
  </si>
  <si>
    <t>MAYO</t>
  </si>
  <si>
    <t>JUNIO</t>
  </si>
  <si>
    <t>JULIO</t>
  </si>
  <si>
    <t>AGOSTO</t>
  </si>
  <si>
    <t>SEPTIEMBRE</t>
  </si>
  <si>
    <t>OCTUBRE</t>
  </si>
  <si>
    <t>NOVIEMBRE</t>
  </si>
  <si>
    <t>DICIEMBRE</t>
  </si>
  <si>
    <t>ENERO</t>
  </si>
  <si>
    <t>FEBRERO</t>
  </si>
  <si>
    <t>MARZO</t>
  </si>
  <si>
    <t>ABRIL</t>
  </si>
  <si>
    <t>MAYO</t>
  </si>
  <si>
    <t>JUNIO</t>
  </si>
  <si>
    <t>JULIO</t>
  </si>
  <si>
    <t>AGOSTO</t>
  </si>
  <si>
    <t>SEPTIEMBRE</t>
  </si>
  <si>
    <t>OCTUBRE</t>
  </si>
  <si>
    <t>NOVIEMBRE</t>
  </si>
  <si>
    <t>DICIEMBRE</t>
  </si>
  <si>
    <t>VALOR A PAGAR (menos anticipo):</t>
  </si>
  <si>
    <t>EPS (Aportes Salud Obligatoria)</t>
  </si>
  <si>
    <t>AFP (Aportes Pensiones Obligatorias)</t>
  </si>
  <si>
    <t>La anterior declaración hecha bajo la gravedad de juramento, se entiende otorgada con mi firma a continuación.</t>
  </si>
  <si>
    <t>Cordial saludo,</t>
  </si>
  <si>
    <t>FONDO SOLIDARIDAD ADIC.</t>
  </si>
  <si>
    <t>SMMLV</t>
  </si>
  <si>
    <t xml:space="preserve"> 28/01/2015</t>
  </si>
  <si>
    <t xml:space="preserve"> 14/07/2014</t>
  </si>
  <si>
    <t xml:space="preserve"> 25/10/2013</t>
  </si>
  <si>
    <t>Valor del contrato:</t>
  </si>
  <si>
    <t>INFORMACIÓN DEL MEMORANDO DE DESIGNACIÓN DE SUPERVISIÓN</t>
  </si>
  <si>
    <t>Fecha a partir de la cual ha sido designado como supervisor:</t>
  </si>
  <si>
    <t>Número de Garantía:</t>
  </si>
  <si>
    <t>Aseguradora:</t>
  </si>
  <si>
    <t>ADICIONES AL VALOR DEL CONTRATO</t>
  </si>
  <si>
    <t>Nuevo valor del contrato:</t>
  </si>
  <si>
    <t>REDUCCIONES AL VALOR DEL CONTRATO</t>
  </si>
  <si>
    <t>% del valor inicial del contrato:</t>
  </si>
  <si>
    <t>CONTRATISTA / PROVEEDOR:</t>
  </si>
  <si>
    <t>Ciudad y fecha:</t>
  </si>
  <si>
    <t>Señores</t>
  </si>
  <si>
    <t>VALOR A PAGAR ANTES DE IVA</t>
  </si>
  <si>
    <t>IVA</t>
  </si>
  <si>
    <t>VALOR A PAGAR IVA INCLUIDO</t>
  </si>
  <si>
    <t>INGRESO BASE DE COTIZACIÓN-IBC</t>
  </si>
  <si>
    <t>COTIZACIÓN SALUD</t>
  </si>
  <si>
    <t>COTIZACIÓN PENSIÓN</t>
  </si>
  <si>
    <t>ENTRE 4 Y 16 SMMLV</t>
  </si>
  <si>
    <t>MENOS DE 4 SMMLV</t>
  </si>
  <si>
    <t>ENTRE 17 Y 18 SMMLV</t>
  </si>
  <si>
    <t>ENTRE 18 Y 19 SMMLV</t>
  </si>
  <si>
    <t>ENTRE 16 Y 17 SMMLV</t>
  </si>
  <si>
    <t>ENTRE 19 Y 20 SMMLV</t>
  </si>
  <si>
    <t>MAYOR A 20 SMMLV</t>
  </si>
  <si>
    <t>COTIZACIÓN ARL</t>
  </si>
  <si>
    <t>RIESGO I</t>
  </si>
  <si>
    <t>RIESGO II</t>
  </si>
  <si>
    <t>RIESGO III</t>
  </si>
  <si>
    <t>RIESGO IV</t>
  </si>
  <si>
    <t>RIESGO V</t>
  </si>
  <si>
    <t>VALOR TOTAL SEGUIRDAD SOCIAL</t>
  </si>
  <si>
    <t>CONTROL (marcar con N)</t>
  </si>
  <si>
    <t>Correo Electrónico:</t>
  </si>
  <si>
    <t xml:space="preserve">  02/02/2016</t>
  </si>
  <si>
    <t>4.0</t>
  </si>
  <si>
    <t xml:space="preserve">FORMATOS
 SUPERVISIÓN DE CONTRATOS </t>
  </si>
  <si>
    <t>Se modificó y ajustó en su forma y contenido, agregando los siguientes formatos:
Información del Contrato
Modifciaciones al Contrato
Control y Supervisión del Contrato
Informe de Supervisión y Certificación Contractual
Informe de Obligaciones y Actividades
Certificado de Aportes Obligatorios al Sistema de Seguridad Social
Tabla valor a pagar seguridad social</t>
  </si>
  <si>
    <t>Ana Milena Yela Escobar 
Edgar Cobos Parra</t>
  </si>
  <si>
    <r>
      <t xml:space="preserve">INFORME DE OBLIGACIONES Y ACTIVIDADES  </t>
    </r>
    <r>
      <rPr>
        <b/>
        <sz val="12"/>
        <color rgb="FFFF0000"/>
        <rFont val="Arial"/>
        <family val="2"/>
      </rPr>
      <t>(FORMATO SUGERIDO)</t>
    </r>
  </si>
  <si>
    <t>OBSERVACIONES Y COMENTARIOS FRENTE A LAS OBLIGACIONES ESPECÍFICAS DEL CONTRATO</t>
  </si>
  <si>
    <t>II. INFORME DE EJECUCIÓN CONTRACTUAL</t>
  </si>
  <si>
    <t>I. INFORMACIÓN GENERAL DEL CONTRATO</t>
  </si>
  <si>
    <t>III. INFORME DE EJECUCIÓN FINANCIERA</t>
  </si>
  <si>
    <t>OBJETO DEL CONTRATO / CONVENIO:</t>
  </si>
  <si>
    <t>PÓLIZA No.:</t>
  </si>
  <si>
    <t>ASEGURADORA:</t>
  </si>
  <si>
    <t>FACTURA No. / CTA. COBRO</t>
  </si>
  <si>
    <t>MES APORTES SEG. SOCIAL :</t>
  </si>
  <si>
    <t>VR CONTRATO</t>
  </si>
  <si>
    <t>VR EJECUCIÓN</t>
  </si>
  <si>
    <t>VR VIGENCIA</t>
  </si>
  <si>
    <t>VR EJEC MENSUAL</t>
  </si>
  <si>
    <t>SIT FINANCIERA</t>
  </si>
  <si>
    <t>TOTAL EJEC VIG.</t>
  </si>
  <si>
    <t>Ciudad Donde presta el servicio</t>
  </si>
  <si>
    <t xml:space="preserve">  19/05/2016</t>
  </si>
  <si>
    <t>4.1</t>
  </si>
  <si>
    <t>Se modificó en su forma y se ajustó para impresión el formato de Cumplido. (Informe de Supervisión y Certificación de Cumplimiento Contractual para Pago)
Se actualiza el Nombre de la Coordinadora del Grupo de Contratos.</t>
  </si>
  <si>
    <t>4.2</t>
  </si>
  <si>
    <t>Se incorpora en el formato de Cumplido. (Informe de Supervisión y Certificación de Cumplimiento Contractual para Pago) el Numeral "Ciudad donde presta el servicio" y  se complementa el Numeral III. Informe de Ejecución Finanicera.</t>
  </si>
  <si>
    <t xml:space="preserve">  07/06/2016</t>
  </si>
  <si>
    <t xml:space="preserve"> 31/01/2017</t>
  </si>
  <si>
    <t xml:space="preserve">Se modificó la vigencia fiscal,  se actualizó el salario minimo  para la base de la seguridad social y se entregan instrucciones en campos que cometen errores al momento de diligenciarlos. </t>
  </si>
  <si>
    <t>Fondo de Pensiones</t>
  </si>
  <si>
    <t>Fondo de Salud</t>
  </si>
  <si>
    <t>PENSIÓN (16%) Y FONDO DE SOLIDARIDAD</t>
  </si>
  <si>
    <t>EXCELENTE</t>
  </si>
  <si>
    <t>BANCAMIA S.A.</t>
  </si>
  <si>
    <t>BANCO AGRARIO DE COLOMBIA S.A.</t>
  </si>
  <si>
    <t>BANCO AV VILLAS S.A.</t>
  </si>
  <si>
    <t>BANCO BBVA</t>
  </si>
  <si>
    <t>BANCO BOGOTA</t>
  </si>
  <si>
    <t xml:space="preserve">BANCO COLPATRIA </t>
  </si>
  <si>
    <t>BANCO CORPBANCA COLOMBIA S.A.</t>
  </si>
  <si>
    <t>BANCO DAVIVIENDA S.A.</t>
  </si>
  <si>
    <t>BANCO DE OCCIDENTE</t>
  </si>
  <si>
    <t>BANCO FALABELLA S A</t>
  </si>
  <si>
    <t>BANCO GNB SUDAMERIS S A</t>
  </si>
  <si>
    <t>BANCO POPULAR</t>
  </si>
  <si>
    <t>BANCO PROCREDIT</t>
  </si>
  <si>
    <t>BANCOLOMBIA</t>
  </si>
  <si>
    <t xml:space="preserve">BANCOOMEVA </t>
  </si>
  <si>
    <t>CITIBANK COLOMBIA</t>
  </si>
  <si>
    <t>HELM BANK S.A.</t>
  </si>
  <si>
    <t>BANCO CAJA SOCIAL</t>
  </si>
  <si>
    <t>Domicilio Principal - Dirección</t>
  </si>
  <si>
    <t>Teléfono/Celular</t>
  </si>
  <si>
    <t>MES CONTROL</t>
  </si>
  <si>
    <t>Rubro Presupuestal 1</t>
  </si>
  <si>
    <t>Rubro Presupuestal 2</t>
  </si>
  <si>
    <t>Rubro Presupuestal 3</t>
  </si>
  <si>
    <t>NIT/CC</t>
  </si>
  <si>
    <t>Contratista</t>
  </si>
  <si>
    <t>PENSIONADO</t>
  </si>
  <si>
    <t>TIENE NOVEDAD DE INGRESO (SEG SOCIAL)</t>
  </si>
  <si>
    <t>ADICIONES</t>
  </si>
  <si>
    <t>REDUCCIONES</t>
  </si>
  <si>
    <t>TOTALES</t>
  </si>
  <si>
    <t>Subdirección y/o Dirección:</t>
  </si>
  <si>
    <t>BASE GRAVABLE DEL IVA</t>
  </si>
  <si>
    <t>BASE NO GRAVABLE DEL IVA</t>
  </si>
  <si>
    <t>COLMÉDICA EPS   </t>
  </si>
  <si>
    <t>SALUD TOTAL EPS</t>
  </si>
  <si>
    <t>CAFESALUD EPS</t>
  </si>
  <si>
    <t>SANITAS EPS</t>
  </si>
  <si>
    <t>I.S.S.  EPS</t>
  </si>
  <si>
    <t>COMPENSAR EPS</t>
  </si>
  <si>
    <t>EPS COMFENALCO ANTIOQUIA </t>
  </si>
  <si>
    <t>SUSALUD EPS   </t>
  </si>
  <si>
    <t>COMFENALCO VALLE EPS </t>
  </si>
  <si>
    <t>SALUDCOOP EPS</t>
  </si>
  <si>
    <t>HUMANA VIVIR EPS  ARS  </t>
  </si>
  <si>
    <t>COLPATRIA EPS</t>
  </si>
  <si>
    <t>COOMEVA EPS</t>
  </si>
  <si>
    <t>FAMISANAR EPS</t>
  </si>
  <si>
    <t>S.O.S. EPS</t>
  </si>
  <si>
    <t>CRUZ BLANCA EPS</t>
  </si>
  <si>
    <t>SOLSALUD EPS</t>
  </si>
  <si>
    <t>SALUDVIDA EPS</t>
  </si>
  <si>
    <t>SALUDCOLOMBIA EPS</t>
  </si>
  <si>
    <t>RED SALUD EPS</t>
  </si>
  <si>
    <t>NUEVA EPS</t>
  </si>
  <si>
    <t>MULTIMÉDICAS EPS</t>
  </si>
  <si>
    <t>Golden Cross EPS S. A.</t>
  </si>
  <si>
    <t>E.P.M. DEPARTAMENTO MÉDICO</t>
  </si>
  <si>
    <t>FOND.P.SOCIAL FERROCARRILES NALES DE COL</t>
  </si>
  <si>
    <t>MINISTERIO DE SALUD (FOSYGA)</t>
  </si>
  <si>
    <t>MIN.SALUD (FOSYGA) REG EXCEP</t>
  </si>
  <si>
    <t>MIN.SALUD (FOSYGA) COL.RESID.EXT</t>
  </si>
  <si>
    <t>ASMET SALUD</t>
  </si>
  <si>
    <t>ESS COMPARTA</t>
  </si>
  <si>
    <t xml:space="preserve">EMSSANAR ESS </t>
  </si>
  <si>
    <t>CAPRECOM</t>
  </si>
  <si>
    <t>UNISALUD</t>
  </si>
  <si>
    <t>ARS CONVIDA</t>
  </si>
  <si>
    <t>CAPRESOCA EPS</t>
  </si>
  <si>
    <t>CALISALUD EPS</t>
  </si>
  <si>
    <t>CONDOR S.A. EPS</t>
  </si>
  <si>
    <t xml:space="preserve">SELVASALUD S.A. EPS ARS </t>
  </si>
  <si>
    <t>ALIANSALUD</t>
  </si>
  <si>
    <t>COMPARTA SALUD</t>
  </si>
  <si>
    <t>EMSANAR</t>
  </si>
  <si>
    <t>EPS SURA</t>
  </si>
  <si>
    <t>LISTADOS EPS</t>
  </si>
  <si>
    <t>COLPENSIONES</t>
  </si>
  <si>
    <t>FONPRECON</t>
  </si>
  <si>
    <t>PENSIONES DE ANTIOQUIA</t>
  </si>
  <si>
    <t>CAJANAL</t>
  </si>
  <si>
    <t>ISS RESERVAS IVS PENSIONES</t>
  </si>
  <si>
    <t>LISTADOS AFP</t>
  </si>
  <si>
    <t>PROTECCIÓN S.A.</t>
  </si>
  <si>
    <t>PORVENIR S.A.</t>
  </si>
  <si>
    <t>BBVA HORIZONTE S.A.</t>
  </si>
  <si>
    <t>ING (Santander)</t>
  </si>
  <si>
    <t>SKANDIA S.A.</t>
  </si>
  <si>
    <t>SKANDIA ALTERNATIVO</t>
  </si>
  <si>
    <t>COLFONDOS S.A.</t>
  </si>
  <si>
    <t>I.S.S. PENSIONES</t>
  </si>
  <si>
    <t>ACDAC "CAXDAC"</t>
  </si>
  <si>
    <t>AFP ECOPETROL S.A.</t>
  </si>
  <si>
    <t>OTRA AFP</t>
  </si>
  <si>
    <t>OTRA EPS</t>
  </si>
  <si>
    <t>PRESUPUESTO VIGENCIA ACTUAL Y VIGENCIAS FUTURAS</t>
  </si>
  <si>
    <t>PRESUPUESTO FINAL VIGENCIA ACTUAL Y VIGENCIAS FUTURAS</t>
  </si>
  <si>
    <t>5.1</t>
  </si>
  <si>
    <t xml:space="preserve">Se ajustó formulación del informe de ejecución financiera y de la información general del contrato.
Se eliminó la pestaña de seguridad social, porque esta liquidación se realiza en la hoja control.
Se incluyeron listas desplegables en los siguientes campos: Rubro presupuestal, nombre AFP y EPS, nombre entidad bancaria, mes de aportes.
El abrir el formato se incluyó una ventana emergente de bienvenida con instrucciones generales.
Se incluyeron validaciones de datos en campos con contenido específico (numérico y fechas). Se incluyeron formatos condicionales en los campos con contenido de obligatorio diligenciamiento.
En la liquidación de aportes a seguridad social se ajustó el IBC contemplando los casos en que exista novedad de ingreso. 
Se mejoró la presentación de las modificaciones al contrato.
</t>
  </si>
  <si>
    <t>Cédula de ciudadanía del representante legal:</t>
  </si>
  <si>
    <t>Nombre del Representante legal:</t>
  </si>
  <si>
    <t>Número de cuenta bancaria del contratista:</t>
  </si>
  <si>
    <t>Otro…</t>
  </si>
  <si>
    <t>FECHA SUSCRIPCIÓN CONTRATO:</t>
  </si>
  <si>
    <t>FECHA DE INICIO DEL CONTRATO:</t>
  </si>
  <si>
    <r>
      <rPr>
        <b/>
        <sz val="10"/>
        <color rgb="FF000000"/>
        <rFont val="Calibri"/>
        <family val="2"/>
      </rPr>
      <t>(1)</t>
    </r>
    <r>
      <rPr>
        <b/>
        <sz val="16"/>
        <color rgb="FF000000"/>
        <rFont val="Calibri"/>
        <family val="2"/>
      </rPr>
      <t xml:space="preserve"> VALOR ACTUAL CONTRATO </t>
    </r>
  </si>
  <si>
    <r>
      <rPr>
        <b/>
        <sz val="10"/>
        <color rgb="FF000000"/>
        <rFont val="Calibri"/>
        <family val="2"/>
      </rPr>
      <t>(2)</t>
    </r>
    <r>
      <rPr>
        <b/>
        <sz val="16"/>
        <color rgb="FF000000"/>
        <rFont val="Calibri"/>
        <family val="2"/>
      </rPr>
      <t xml:space="preserve"> VALOR TOTAL POR VIGENCIAS</t>
    </r>
  </si>
  <si>
    <t>1 INFORMACIÓN DEL CONTRATO</t>
  </si>
  <si>
    <t>DATOS GENERALES DEL CONTRATO</t>
  </si>
  <si>
    <t>RADICADO FACTURA No.</t>
  </si>
  <si>
    <t>OBSERVACIONES GENERALES:</t>
  </si>
  <si>
    <t>FECHA ELABORACIÓN CUMPLIDO:</t>
  </si>
  <si>
    <t>Nombre o Razón Social del Contratista:</t>
  </si>
  <si>
    <t>NIT / cédula de ciudadanía:</t>
  </si>
  <si>
    <t>Persona Jurídica o Persona Natural:</t>
  </si>
  <si>
    <t>Fecha de suscripción del contrato:</t>
  </si>
  <si>
    <t>Fecha de Inicio del contrato:</t>
  </si>
  <si>
    <t>Objeto del contrato:</t>
  </si>
  <si>
    <t>Forma de pago de acuerdo a lo establecido en el contrato:</t>
  </si>
  <si>
    <t>Valor pago mensual:</t>
  </si>
  <si>
    <t>Valor del anticipo:</t>
  </si>
  <si>
    <t>Entidad Financiera del contratista:</t>
  </si>
  <si>
    <t>Tipo de cuenta bancaria del contratista:</t>
  </si>
  <si>
    <t>Número del Certificado de disponibilidad presupuestal (CDP):</t>
  </si>
  <si>
    <t>Número del Registro Presupuestal (RP):</t>
  </si>
  <si>
    <t>Fecha de terminación:</t>
  </si>
  <si>
    <t>MODIFICACIONES AL CONTRATO</t>
  </si>
  <si>
    <t>REGISTRO PRESUPUESTAL (RP) No.</t>
  </si>
  <si>
    <t>Certificado Disponibilidad Presupuestal (CDP) No.:</t>
  </si>
  <si>
    <t>1                                                        Nombre Supervisor del Contrato:</t>
  </si>
  <si>
    <t>2                                                        Nombre Supervisor del Contrato:</t>
  </si>
  <si>
    <t>3                                                        Nombre Supervisor del Contrato:</t>
  </si>
  <si>
    <t>4                                                        Nombre Supervisor del Contrato:</t>
  </si>
  <si>
    <t>5                                                        Nombre Supervisor del Contrato:</t>
  </si>
  <si>
    <t>6                                                        Nombre Supervisor del Contrato:</t>
  </si>
  <si>
    <t>DIRECCION DE MEJORAMIENTO Y SEGUIMIENTO DE PROCESO</t>
  </si>
  <si>
    <t>DIRECCION DE PARAFISCALES</t>
  </si>
  <si>
    <t>DIRECCION DE PENSIONES</t>
  </si>
  <si>
    <t>DIRECCION DE SERVICIOS INTEGRADOS DE ATENCION</t>
  </si>
  <si>
    <t>DIRECCION ESTRATEGICA Y EVALUACION</t>
  </si>
  <si>
    <t xml:space="preserve">DIRECCION GENERAL </t>
  </si>
  <si>
    <t>DIRECCION JURIDICA</t>
  </si>
  <si>
    <t>DIRECCION SOPORTE Y DESARROLLO ORGANIZACIONAL</t>
  </si>
  <si>
    <t>DIRECCION TECNOLOGIAS DE LA INFORMACION</t>
  </si>
  <si>
    <t>SUBDIRECCION ADMINISTRATIVA</t>
  </si>
  <si>
    <t>SUBDIRECCION COBRANZAS</t>
  </si>
  <si>
    <t>SUBDIRECCION DE ASESORIA Y CONCEPTUALIZACIÓN PENSIONAL</t>
  </si>
  <si>
    <t>SUBDIRECCION DE DEFENSA JUDICIAL PENSIONAL</t>
  </si>
  <si>
    <t>SUBDIRECCION DE GESTION DOCUMENTAL</t>
  </si>
  <si>
    <t>SUBDIRECCION DE GESTION HUMANA</t>
  </si>
  <si>
    <t>SUBDIRECCION DE NOMINA PENSIONADOS</t>
  </si>
  <si>
    <t>SUBDIRECCION DETERMINACION DERECHOS PENSIONALES</t>
  </si>
  <si>
    <t>SUBDIRECCION DETERMINACION OBLIGACIONES PARAFISCAL</t>
  </si>
  <si>
    <t>SUBDIRECCION FINANCIERA</t>
  </si>
  <si>
    <t>SUBDIRECCION INTEGRACION SISTEMA APORTES PARAFISCA</t>
  </si>
  <si>
    <t>SUBDIRECCION JURIDICA DE PARAFISCALES</t>
  </si>
  <si>
    <t>SUBDIRECCION NORMALIZACION EXPEDIENTES</t>
  </si>
  <si>
    <t>ASESOR 1020 - 13</t>
  </si>
  <si>
    <t>ASESOR 1020 - 17</t>
  </si>
  <si>
    <t>ASESOR 1020-15</t>
  </si>
  <si>
    <t>ASESOR 1020-16</t>
  </si>
  <si>
    <t>CONDUCTOR MECANICO 4103-18</t>
  </si>
  <si>
    <t>DIRECTOR GENERAL 15-0</t>
  </si>
  <si>
    <t>DIRECTOR TECNICO 100-0</t>
  </si>
  <si>
    <t>PROFESIONAL ESPECIALIZADO 2028 - 12</t>
  </si>
  <si>
    <t>PROFESIONAL ESPECIALIZADO 2028 - 15</t>
  </si>
  <si>
    <t>PROFESIONAL ESPECIALIZADO 2028 - 16</t>
  </si>
  <si>
    <t>PROFESIONAL ESPECIALIZADO 2028 - 17</t>
  </si>
  <si>
    <t>PROFESIONAL ESPECIALIZADO 2028 - 18</t>
  </si>
  <si>
    <t xml:space="preserve">PROFESIONAL ESPECIALIZADO 2028 - 22 </t>
  </si>
  <si>
    <t>PROFESIONAL ESPECIALIZADO 2028-19</t>
  </si>
  <si>
    <t>PROFESIONAL ESPECIALIZADO 2028-21</t>
  </si>
  <si>
    <t>PROFESIONAL ESPECIALIZADO 2028-23</t>
  </si>
  <si>
    <t>PROFESIONAL UNIVERSITARIO  2044-6</t>
  </si>
  <si>
    <t>PROFESIONAL UNIVERSITARIO 2044-11</t>
  </si>
  <si>
    <t>PROFESIONAL UNIVERSITARIO 2044-9</t>
  </si>
  <si>
    <t xml:space="preserve">PROFESIONAL UNIVERSITARIO 5 </t>
  </si>
  <si>
    <t>SECRETARIO EJECUTIVO 4210-20</t>
  </si>
  <si>
    <t>SECRETARIO EJECUTIVO 4210-22</t>
  </si>
  <si>
    <t>SECRETARIO EJECUTIVO 4210-24</t>
  </si>
  <si>
    <t>SUBDIRECTOR GENERAL 40-24</t>
  </si>
  <si>
    <t>TECNICO ADMINISTRATIVO 3124 - 18</t>
  </si>
  <si>
    <t>TECNICO ADMINISTRATIVO 3124-15</t>
  </si>
  <si>
    <t>PARA USAR EL ARCHIVO DEBE HABILITAR LAS MACROS</t>
  </si>
  <si>
    <t>Cédula:</t>
  </si>
  <si>
    <t>LA INFORMACIÓN CONTENIDA EN ESTA HOJA DEBE SER FIEL A LA REPORTADA EN SECOP</t>
  </si>
  <si>
    <t>TABLA VIGENCIAS FUTURAS</t>
  </si>
  <si>
    <t>IBC (40%) Y/O SMMLV</t>
  </si>
  <si>
    <t>Califique la ejecución contractual seleccionando el concepto correspondiente:</t>
  </si>
  <si>
    <t>Para dar cumplimiento a lo dispuesto  en el  artículo 18 de  la ley 1122 de  2007, el  artículo 50  de la Ley  789 de  2002 y</t>
  </si>
  <si>
    <t>Número del Otrosí</t>
  </si>
  <si>
    <t>Fecha del Otrosí</t>
  </si>
  <si>
    <t>Valor de la adición</t>
  </si>
  <si>
    <t>Valor de la reducción</t>
  </si>
  <si>
    <t xml:space="preserve">En constancia se firma, anexando los documentos que constituyen soporte del presente INFORME, representados en los siguientes anexos: </t>
  </si>
  <si>
    <r>
      <rPr>
        <b/>
        <sz val="12"/>
        <color rgb="FF000000"/>
        <rFont val="Calibri"/>
        <family val="2"/>
      </rPr>
      <t>OBSERVACIONES:</t>
    </r>
    <r>
      <rPr>
        <sz val="12"/>
        <color rgb="FF000000"/>
        <rFont val="Calibri"/>
        <family val="2"/>
      </rPr>
      <t xml:space="preserve">    </t>
    </r>
  </si>
  <si>
    <t xml:space="preserve">Anexo(s) y/u Oficio(s): </t>
  </si>
  <si>
    <t>Bogotá D.C.</t>
  </si>
  <si>
    <t>FECHA PÓLIZA:</t>
  </si>
  <si>
    <t>Fecha de la garantía:</t>
  </si>
  <si>
    <t>No. Proceso 
SECOP II</t>
  </si>
  <si>
    <t>No. Contrato UGPP</t>
  </si>
  <si>
    <t>N° Cta Bancaria</t>
  </si>
  <si>
    <t>Entidad</t>
  </si>
  <si>
    <t>Tipo de Cuenta</t>
  </si>
  <si>
    <t>No. CDP</t>
  </si>
  <si>
    <t>No. RP</t>
  </si>
  <si>
    <t>Fecha RP</t>
  </si>
  <si>
    <t>Cód. Rubro Presupuestal</t>
  </si>
  <si>
    <t>Nombre Rubro Presupuestal</t>
  </si>
  <si>
    <t>cedula</t>
  </si>
  <si>
    <t>No. Proceso 
SECOP II:</t>
  </si>
  <si>
    <t>INFORMACIÓN DE LA GARANTÍA</t>
  </si>
  <si>
    <t>USOS</t>
  </si>
  <si>
    <t>NOMBRE DEL USO</t>
  </si>
  <si>
    <t>USOS PRESUPUESTALES:</t>
  </si>
  <si>
    <t>USOS PRESUPUESTALES</t>
  </si>
  <si>
    <t>Distribución USOS</t>
  </si>
  <si>
    <t>,</t>
  </si>
  <si>
    <t>ACEITES DE PETRÓLEO O ACEITES OBTENIDOS DE MINERALES BITUMINOSOS (EXCEPTO LOS ACEITES CRUDOS); PREPARADOS N.C.P., QUE CONTENGAN POR LO MENOS EL 70% DE SU PESO EN ACEITES DE ESOS TIPOS Y CUYOS COMPONENTES BÁSICOS SEAN ESOS ACEITES</t>
  </si>
  <si>
    <t>PASTA DE PAPEL, PAPEL Y CARTÓN</t>
  </si>
  <si>
    <t>PAQUETES DE SOFTWARE</t>
  </si>
  <si>
    <t>SERVICIOS DE SUMINISTRO DE BEBIDAS PARA SU CONSUMO DENTRO DEL ESTABLECIMIENTO</t>
  </si>
  <si>
    <t>SERVICIOS POSTALES Y DE MENSAJERÍA</t>
  </si>
  <si>
    <t>SERVICIOS DE DISTRIBUCIÓN DE ELECTRICIDAD, Y SERVICIOS DE DISTRIBUCIÓN DE GAS (POR CUENTA PROPIA)</t>
  </si>
  <si>
    <t>OTROS SERVICIOS DE SEGUROS DISTINTOS A LOS SEGUROS DE VIDA (EXCEPTO LOS SERVICIOS DE REASEGURO)</t>
  </si>
  <si>
    <t>SERVICIOS DE SEGUROS DE VEHÍCULOS AUTOMOTORES</t>
  </si>
  <si>
    <t>OTROS SERVICIOS DE SEGUROS DISTINTOS DE LOS SEGUROS DE VIDA N.C.P.</t>
  </si>
  <si>
    <t>SEGURO DE INFIDELIDAD Y RIESGOS FINANCIEROS</t>
  </si>
  <si>
    <t>SERVICIOS DE ALQUILER O ARRENDAMIENTO CON O SIN OPCIÓN DE COMPRA RELATIVOS A BIENES INMUEBLES PROPIOS O ARRENDADOS</t>
  </si>
  <si>
    <t>SERVICIOS JURÍDICOS</t>
  </si>
  <si>
    <t>SERVICIOS DE CONTABILIDAD, AUDITORÍA Y TENEDURÍA DE LIBROS</t>
  </si>
  <si>
    <t>OTROS SERVICIOS PROFESIONALES, CIENTÍFICOS Y TÉCNICOS</t>
  </si>
  <si>
    <t>SERVICIOS DE SUMINISTRO DE INFRAESTRUCTURA DE HOSTING Y DE TECNOLOGÍA DE LA INFORMACIÓN (TI)</t>
  </si>
  <si>
    <t>OTROS SERVICIOS DE GESTIÓN, EXCEPTO LOS SERVICIOS DE ADMINISTRACIÓN DE PROYECTOS DE CONSTRUCCIÓN</t>
  </si>
  <si>
    <t>SERVICIOS DE TELECOMUNICACIONES, TRANSMISIÓN Y SUMINISTRO DE INFORMACIÓN</t>
  </si>
  <si>
    <t>SERVICIOS DE TELEFONÍA Y OTRAS TELECOMUNICACIONES</t>
  </si>
  <si>
    <t>SERVICIOS DE SOPORTE</t>
  </si>
  <si>
    <t>SERVICIOS DE EMPLEO</t>
  </si>
  <si>
    <t>SERVICIOS DE LIMPIEZA</t>
  </si>
  <si>
    <t>SERVICIOS DE ORGANIZACIÓN DE VIAJES, OPERADORES TURÍSTICOS Y SERVICIOS CONEXOS</t>
  </si>
  <si>
    <t>OTROS SERVICIOS AUXILIARES</t>
  </si>
  <si>
    <t>SERVICIOS AUXILIARES POR TELÉFONO</t>
  </si>
  <si>
    <t>SERVICIOS AUXILIARES ESPECIALIZADOS DE OFICINA</t>
  </si>
  <si>
    <t>OTROS SERVICIOS DE APOYO Y DE INFORMACIÓN N.C.P.</t>
  </si>
  <si>
    <t>SERVICIOS DE MANTENIMIENTO, REPARACIÓN E INSTALACIÓN (EXCEPTO SERVICIOS DE CONSTRUCCIÓN)</t>
  </si>
  <si>
    <t>SERVICIOS DE MANTENIMIENTO Y REPARACIÓN DE PRODUCTOS METÁLICOS ELABORADOS, MAQUINARIA Y EQUIPO</t>
  </si>
  <si>
    <t>SERVICIOS DE MANTENIMIENTO Y REPARACIÓN DE PRODUCTOS METÁLICOS ELABORADOS, EXCEPTO MAQUINARIA Y EQUIPO</t>
  </si>
  <si>
    <t>SERVICIOS DE EDUCACIÓN</t>
  </si>
  <si>
    <t>OTROS TIPOS DE EDUCACIÓN Y SERVICIOS DE APOYO EDUCATIVO</t>
  </si>
  <si>
    <t>SERVICIOS DE ALCANTARILLADO, RECOLECCIÓN, TRATAMIENTO Y DISPOSICIÓN DE DESECHOS Y OTROS SERVICIOS DE SANEAMIENTO AMBIENTAL</t>
  </si>
  <si>
    <t>SERVICIOS DE ALCANTARILLADO, SERVICIOS DE LIMPIEZA, TRATAMIENTO DE AGUAS RESIDUALES Y TANQUES SÉPTICOS</t>
  </si>
  <si>
    <t>SERVICIOS DE ESPARCIMIENTO, CULTURALES Y DEPORTIVOS</t>
  </si>
  <si>
    <t>OTROS SERVICIOS DE ESPARCIMIENTO Y DIVERSIÓN</t>
  </si>
  <si>
    <t>CUMPLIMIENTO ( Diligencie este campo unicamente al tramitar el ultimo pago del contrato)</t>
  </si>
  <si>
    <t>CALIDAD ( Diligencie este campo unicamente al tramitar el ultimo pago del contrato)</t>
  </si>
  <si>
    <t>MUY BUENO</t>
  </si>
  <si>
    <t>REGULAR</t>
  </si>
  <si>
    <t>NUMERO DE CONTRATO</t>
  </si>
  <si>
    <t>En mi calidad de SUPERVISOR certifico que he leído el informe de actividades presentado por el proveedor o contratista, el cual se ajusta a las actividades realizadas y recibidas por esta supervisión. 
Igualmente certifico que todos los soportes documentales tales como actas, informes, requerimientos, entre otros,  generados durante la ejecución del contrato en el periodo certificado se encuentran en el expediente contractual como evidencia del cumplimiento del objeto y obligaciones.
Por lo anterior se ha dado cumplimiento a las obligaciones contractuales atendiendo la normativad legal vigente, en especial el Art. 83 de la Ley 1474 de 2011, que señala: "(...) La supervisión consistirá en el seguimiento técnico, administrativo, financiero, contable y jurídico que sobre el cumplimiento del objeto del contrato, es ejercida por la misma entidad (...)" y las directricez dadas por la Entidad.</t>
  </si>
  <si>
    <t>EN CALIDAD DE SUPERVISOR(ES) DEL CONTRATO ENUNCIADO, CERTIFICO(CAMOS) QUE HE(MOS) VERIFICADO EL CUMPLIMIENTO A SATISFACCIÓN DE LAS OBLIGACIONES QUE EMANAN DEL CONTRATO, LA ACREDITACIÓN DEL PAGO DE APORTES Y OBLIGACIONES AL SISTEMA DE SEGURIDAD SOCIAL INTEGRAL Y LAS CIFRAS Y VALORES CORRESPONDIENTES AL PERÍODO CERTIFICADO PARA EL RECONOCIMIENTO DEL PAGO QUE POR ESTE INSTRUMENTO SE ACREDITA.</t>
  </si>
  <si>
    <t>Diana Marcela Cortes
Gloria Ines Saenz
Diego Armando Medina</t>
  </si>
  <si>
    <t>Coordinadora Grupo Central de Cuentas 
Profesional Especilizado Subdirección Administrativa.
Profesional Universitario Subdirección Financiera.</t>
  </si>
  <si>
    <t xml:space="preserve">Se ajustó formulación del informe de ejecución financiera y de la información general del contrato.
Se incluyeron listas desplegables en los siguientes campos: Rubro presupuestal, uso presupuestal.
En la liquidación de aportes a seguridad social se ajustó el IBC contemplando los casos en que exista novedad de ingreso. 
Se mejoró la presentación de las modificaciones al contrato.
</t>
  </si>
  <si>
    <t>Diana Marcela Cortes
Angela de la Hoz</t>
  </si>
  <si>
    <t>Diana Marcela Cortes
Fredy Nelson Rodriguez</t>
  </si>
  <si>
    <t>En el informe de supervisión y certificación de cumplimiento en el numeral 1 Información general del contrato, se eliminaron los datos como son teléfono, Email, cuenta bancaria, entidad y tipo de cuenta, domicilio principal.
Se modificó los datos del informe de ejecución contractual aclarando responsabilidades del supervisor del contrato.
En la calificación final que se incluye en el último pago se dividió en cumplimiento y calidad.</t>
  </si>
  <si>
    <t xml:space="preserve">Diana Marcela Cortes 
Heriette Emmy Garzón
</t>
  </si>
  <si>
    <t>CIUDAD DONDE SE PRESTA EL SERVICIO:</t>
  </si>
  <si>
    <t>SMLMV 2020</t>
  </si>
  <si>
    <t>OTROS SERVICIOS DIVERSOS N.C.P.</t>
  </si>
  <si>
    <t>SERVICIOS DE ATLETAS Y SERVICIOS DE AUXILIARES CONEXOS</t>
  </si>
  <si>
    <t>SERVICIOS DEPORTIVOS Y DEPORTES RECREATIVOS</t>
  </si>
  <si>
    <t>SERVICIOS DE PRESERVACIÓN Y MUSEOS</t>
  </si>
  <si>
    <t>SERVICIOS RELACIONADOS CON ACTORES Y OTROS ARTISTAS</t>
  </si>
  <si>
    <t>SERVICIOS DE PROMOCIÓN Y PRESENTACIÓN DE ARTES ESCÉNICAS Y EVENTOS DE ENTRETENIMIENTO EN VIVO</t>
  </si>
  <si>
    <t xml:space="preserve">SERVICIOS AUDIOVISUALES Y SERVICIOS CONEXOS </t>
  </si>
  <si>
    <t>OTROS SERVICIOS DE PROTECCIÓN DEL MEDIO AMBIENTE N.C.P.</t>
  </si>
  <si>
    <t>SERVICIOS DE SANEAMIENTO Y SIMILARES</t>
  </si>
  <si>
    <t>SERVICIOS DE DESCONTAMINACIÓN</t>
  </si>
  <si>
    <t>SERVICIOS DE TRATAMIENTO Y DISPOSICIÓN DE DESECHOS</t>
  </si>
  <si>
    <t>SERVICIOS DE RECOLECCIÓN DE DESECHOS</t>
  </si>
  <si>
    <t>SERVICIOS DE SALUD HUMANA</t>
  </si>
  <si>
    <t>SERVICIOS DE INSTALACIÓN DE OTROS BIENES N.C.P.</t>
  </si>
  <si>
    <t>SERVICIOS DE INSTALACIÓN DE MAQUINARIA Y APARATOS ELÉCTRICOS N.C.P.</t>
  </si>
  <si>
    <t>SERVICIOS DE INSTALACIÓN DE EQUIPOS Y APARATOS DE RADIO, TELEVISIÓN Y COMUNICACIONES</t>
  </si>
  <si>
    <t>SERVICIOS DE INSTALACIÓN DE MAQUINARIA DE OFICINA, CONTABILIDAD Y COMPUTADORES</t>
  </si>
  <si>
    <t>SERVICIOS DE INSTALACIÓN DE PRODUCTOS METÁLICOS ELABORADOS, EXCEPTO MAQUINARIA Y EQUIPO</t>
  </si>
  <si>
    <t>SERVICIOS DE INSTALACIÓN (DISTINTOS DE LOS SERVICIOS DE CONSTRUCCIÓN)</t>
  </si>
  <si>
    <t>SERVICIOS DE MANTENIMIENTO Y REPARACIÓN DE OTROS BIENES N.C.P.</t>
  </si>
  <si>
    <t>SERVICIOS DE REPARACIÓN DE MUEBLES</t>
  </si>
  <si>
    <t>SERVICIOS DE REPARACIÓN DE OTROS BIENES</t>
  </si>
  <si>
    <t>SERVICIOS DE MANTENIMIENTO Y REPARACIÓN DE OTRA MAQUINARIA Y OTRO EQUIPO</t>
  </si>
  <si>
    <t>SERVICIOS DE MANTENIMIENTO Y REPARACIÓN DE MAQUINARIA Y EQUIPO DE TRANSPORTE</t>
  </si>
  <si>
    <t>SERVICIOS DE MANTENIMIENTO Y REPARACIÓN DE COMPUTADORES Y EQUIPO PERIFÉRICO</t>
  </si>
  <si>
    <t>SERVICIOS DE MANTENIMIENTO Y REPARACIÓN DE MAQUINARIA DE OFICINA Y CONTABILIDAD</t>
  </si>
  <si>
    <t>SERVICIOS DE MANTENIMIENTO Y CUIDADO DEL PAISAJE</t>
  </si>
  <si>
    <t>SERVICIOS DE ORGANIZACIÓN Y ASISTENCIA DE CONVENCIONES Y FERIAS</t>
  </si>
  <si>
    <t>SERVICIOS ADMINISTRATIVOS COMBINADOS DE OFICINA</t>
  </si>
  <si>
    <t>SERVICIOS DE AGENCIAS DE COBRANZA</t>
  </si>
  <si>
    <t>SERVICIOS DE INFORMACIÓN CREDITICIA</t>
  </si>
  <si>
    <t>SERVICIOS DE EMPAQUE</t>
  </si>
  <si>
    <t>SERVICIOS DE INVESTIGACIÓN Y SEGURIDAD</t>
  </si>
  <si>
    <t>SERVICIOS DE PROGRAMACIÓN, DISTRIBUCIÓN Y TRANSMISIÓN DE PROGRAMAS</t>
  </si>
  <si>
    <t>SERVICIOS DE BIBLIOTECAS Y ARCHIVOS</t>
  </si>
  <si>
    <t>SERVICIOS DE AGENCIAS DE NOTICIAS</t>
  </si>
  <si>
    <t>SERVICIOS DE CONTENIDOS EN LÍNEA (ON-LINE)</t>
  </si>
  <si>
    <t>SERVICIOS DE TELECOMUNICACIONES A TRAVÉS DE INTERNET</t>
  </si>
  <si>
    <t xml:space="preserve">SERVICIOS DE GESTIÓN DE RED E INFRAESTRUCTURA DE TI </t>
  </si>
  <si>
    <t xml:space="preserve">SERVICIOS DE DISEÑO Y DESARROLLO DE LA TECNOLOGÍA DE LA INFORMACIÓN (TI) </t>
  </si>
  <si>
    <t xml:space="preserve">SERVICIOS DE TECNOLOGÍA DE LA INFORMACIÓN (TI) DE CONSULTORÍA Y DE APOYO </t>
  </si>
  <si>
    <t xml:space="preserve">SERVICIOS DE CONSULTORÍA PRESTADOS A LAS EMPRESAS </t>
  </si>
  <si>
    <t>SERVICIOS DE CONSULTORÍA EN ADMINISTRACIÓN Y SERVICIOS DE GESTIÓN</t>
  </si>
  <si>
    <t>SERVICIOS RELACIONADOS CON CASOS DE INSOLVENCIA Y LIQUIDACIÓN</t>
  </si>
  <si>
    <t>SERVICIOS DE PREPARACIÓN Y ASESORAMIENTO TRIBUTARIO</t>
  </si>
  <si>
    <t>DERECHOS DE USO DE PRODUCTOS DE PROPIEDAD INTELECTUAL Y OTROS PRODUCTOS SIMILARES</t>
  </si>
  <si>
    <t>SEGUROS EQUIPOS ELÉCTRICOS</t>
  </si>
  <si>
    <t>SERVICIOS DE SEGUROS DE VIAJE</t>
  </si>
  <si>
    <t>SERVICIOS DE SEGURO OBLIGATORIO DE ACCIDENTES DE TRÁNSITO (SOAT)</t>
  </si>
  <si>
    <t>SERVICIOS DE SEGURO DE CUMPLIMIENTO</t>
  </si>
  <si>
    <t xml:space="preserve">SERVICIOS DE SEGUROS GENERALES DE RESPONSABILIDAD CIVIL </t>
  </si>
  <si>
    <t>SERVICIOS DE SEGUROS CONTRA INCENDIO, TERREMOTO O SUSTRACCIÓN</t>
  </si>
  <si>
    <t xml:space="preserve">SERVICIOS DE SEGUROS PARA TRANSPORTE DE MERCANCÍAS (FLETES) </t>
  </si>
  <si>
    <t>SERVICIOS DE SEGUROS DE TRANSPORTE MARÍTIMO, DE AVIACIÓN Y OTROS MEDIOS DE TRANSPORTE</t>
  </si>
  <si>
    <t>SERVICIOS DE DISTRIBUCIÓN DE AGUA (POR CUENTA PROPIA)</t>
  </si>
  <si>
    <t>SERVICIOS DE TRANSPORTE DE CARGA POR VÍA TERRESTRE</t>
  </si>
  <si>
    <t>SERVICIOS DE SUMINISTRO DE COMIDAS</t>
  </si>
  <si>
    <t>OTROS SERVICIOS DE ALOJAMIENTO</t>
  </si>
  <si>
    <t>SERVICIOS DE ALOJAMIENTO PARA ESTANCIAS CORTAS</t>
  </si>
  <si>
    <t xml:space="preserve">PAQUETES DE SOFTWARE </t>
  </si>
  <si>
    <t>GRABACIONES DE AUDIO, VIDEO Y OTROS DISCOS, CINTAS Y OTROS MEDIOS FÍSICOS</t>
  </si>
  <si>
    <t>DISCOS, CINTAS, DISPOSITIVOS DE ALMACENAMIENTO EN ESTADO SÓLIDO NO VOLÁTILES Y OTROS MEDIOS, NO GRABADOS</t>
  </si>
  <si>
    <t>PARTES Y PIEZAS DE LOS PRODUCTOS DE LAS CLASES 4721 A 4733 Y 4822</t>
  </si>
  <si>
    <t>RADIORRECEPTORES Y RECEPTORES DE TELEVISIÓN; APARATOS PARA LA GRABACIÓN Y REPRODUCCIÓN DE SONIDO Y VIDEO; MICRÓFONOS, ALTAVOCES, AMPLIFICADORES, ETC.</t>
  </si>
  <si>
    <t>APARATOS TRANSMISORES DE TELEVISIÓN Y RADIO; TELEVISIÓN, VIDEO Y CÁMARAS DIGITALES; TELÉFONOS</t>
  </si>
  <si>
    <t>OTROS ARTÍCULOS MANUFACTURADOS N.C.P.</t>
  </si>
  <si>
    <t>ELEMENTOS COMBUSTIBLES (CARTUCHOS) PARA REACTORES NUCLEARES O DE REACTORES NUCLEARES</t>
  </si>
  <si>
    <t>ELEMENTOS RADIACTIVOS, ISÓTOPOS Y COMPUESTOS RADIACTIVOS; ALEACIONES, DISPERSIONES, PRODUCTOS CERÁMICOS Y MEZCLAS QUE CONTENGAN ESTOS ELEMENTOS, ISÓTOPOS O COMPUESTOS RADIACTIVOS; RESIDUOS RADIACTIVOS</t>
  </si>
  <si>
    <t>VASELINA, CERA DE PARAFINA, CERA DE PETRÓLEO DE MICROCRISTALINA, CERA CRUDA, OZOCERITA, CERA DE LIGNITO, CERA DE TURBA, OTRAS CERAS MINERALES Y PRODUCTOS SIMILARES, COQUE DE PETRÓLEO, BETÚN DE PETRÓLEO Y OTROS RESIDUOS DE LOS ACEITES DE PETRÓLEO O DE ACEITES OBTENIDOS DE MINERALES BITUMINOSOS</t>
  </si>
  <si>
    <t>GAS DE PETRÓLEO Y OTROS HIDROCARBUROS GASEOSOS (EXCEPTO GAS NATURAL)</t>
  </si>
  <si>
    <t>ALQUITRÁN DE CARBÓN, DE CARBÓN LIGNITO, HULLA Y OTRAS TORTAS MINERALES</t>
  </si>
  <si>
    <t>CARBÓN COQUE Y SEMICOQUE, CARBÓN DE LIGNITO O CARBÓN DE HULLA; CARBÓN DE RETORTA</t>
  </si>
  <si>
    <t>TIPOS DE IMPRENTA, PLANCHAS O CILINDROS, PREPARADOS PARA LAS ARTES GRÁFICAS, PIEDRAS LITOGRÁFICAS IMPRESAS U OTROS ELEMENTOS DE IMPRESIÓN</t>
  </si>
  <si>
    <t>LIBROS DE REGISTROS, LIBROS DE CONTABILIDAD, CUADERNILLOS DE NOTAS, BLOQUES PARA CARTAS, AGENDAS Y ARTÍCULOS SIMILARES, SECANTES, ENCUADERNADORES, CLASIFICADORES PARA ARCHIVOS, FORMULARIOS Y OTROS ARTÍCULOS DE ESCRITORIO, DE PAPEL O CARTÓN</t>
  </si>
  <si>
    <t xml:space="preserve">SELLOS, CHEQUERAS, BILLETES DE BANCO, TÍTULOS DE ACCIONES, CATÁLOGOS Y FOLLETOS, MATERIAL PARA ANUNCIOS PUBLICITARIOS Y OTROS MATERIALES IMPRESOS </t>
  </si>
  <si>
    <t>MAPAS IMPRESOS; MÚSICA IMPRESA O EN MANUSCRITO; TARJETAS POSTALES, TARJETAS DE FELICITACIÓN, FOTOGRAFÍAS Y PLANOS</t>
  </si>
  <si>
    <t>DIARIOS, REVISTAS Y PUBLICACIONES PERIÓDICAS, PUBLICADOS MENOS DE CUATRO VECES POR SEMANA</t>
  </si>
  <si>
    <t>DIARIOS, REVISTAS Y PUBLICACIONES PERIÓDICAS, PUBLICADOS POR LO MENOS CUATRO VECES POR SEMANA</t>
  </si>
  <si>
    <t xml:space="preserve">LIBROS IMPRESOS </t>
  </si>
  <si>
    <t>OTROS SERVICIOS</t>
  </si>
  <si>
    <t>SERVICIOS PARA EL CUIDADO DE LA SALUD HUMANA Y SERVICIOS SOCIALES</t>
  </si>
  <si>
    <t>SERVICIOS JURÍDICOS Y CONTABLES</t>
  </si>
  <si>
    <t>SERVICIOS DE ARRENDAMIENTO O ALQUILER SIN OPERARIO</t>
  </si>
  <si>
    <t>SERVICIOS FINANCIEROS Y SERVICIOS CONEXOS</t>
  </si>
  <si>
    <t>SERVICIOS DE DISTRIBUCIÓN DE ELECTRICIDAD, GAS Y AGUA (POR CUENTA PROPIA)</t>
  </si>
  <si>
    <t>SERVICIOS DE TRANSPORTE DE PASAJEROS</t>
  </si>
  <si>
    <t>ALOJAMIENTO; SERVICIOS DE SUMINISTROS DE COMIDAS Y BEBIDAS</t>
  </si>
  <si>
    <t>EQUIPO Y APARATOS DE RADIO, TELEVISIÓN Y COMUNICACIONES</t>
  </si>
  <si>
    <t>OTROS BIENES TRANSPORTABLES N.C.P.</t>
  </si>
  <si>
    <t>PRODUCTOS DE HORNOS DE COQUE; PRODUCTOS DE REFINACIÓN DE PETRÓLEO Y COMBUSTIBLE NUCLEAR</t>
  </si>
  <si>
    <t>PASTA O PULPA, PAPEL Y PRODUCTOS DE PAPEL; IMPRESOS Y ARTÍCULOS RELACIONADOS</t>
  </si>
  <si>
    <t>En el informe de supervisión y certificación de cumplimiento se incluyó la nueva vigencia 2020, adicionalmente se actualizo el salario mínimo para el cálculo de los aportes a seguridad social, se realizó la actualización de los rubros y los usos presupuestales, se incluyeron notas aclaratorias como la fecha de inicio del contrato y el dato que debe ser incluido en el ítem de facturación.</t>
  </si>
  <si>
    <t>Diana Marcela Cortes
Edgar Cobos Parra</t>
  </si>
  <si>
    <t>Diana Marcela Cortes 
Edgar Cobos Parra</t>
  </si>
  <si>
    <t>A-02-02-02-008-005</t>
  </si>
  <si>
    <t>A-02-02-02-008-002</t>
  </si>
  <si>
    <t>A-02-02-01-003-002</t>
  </si>
  <si>
    <t>A-02-02-01-003-008</t>
  </si>
  <si>
    <t>A-02-02-02-008-003</t>
  </si>
  <si>
    <t>C-1399-1000-3-0-1399063-02</t>
  </si>
  <si>
    <t>ADQUISICIÓN DE BIENES Y SERVICIOS - SERVICIOS DE INFORMACIÓN IMPLEMENTADOS - MEJORAMIENTO DEL SOPORTE DE LAS TECNOLOGÍAS DE INFORMACIÓN EN LA UGPP BOGOTÁ</t>
  </si>
  <si>
    <t>A-02-02-02-007-002</t>
  </si>
  <si>
    <t>SERVICIOS INMOBILIARIOS</t>
  </si>
  <si>
    <t>SMLMV 2021</t>
  </si>
  <si>
    <t>C-1399-1000-3-0-1399064-02</t>
  </si>
  <si>
    <t>RUBRO PRESUPUESTAL</t>
  </si>
  <si>
    <t>NOMBRE RUBRO</t>
  </si>
  <si>
    <t>A-02-02-01-004-007</t>
  </si>
  <si>
    <t>A-02-02-02-006-008</t>
  </si>
  <si>
    <t>A-02-02-02-008-007</t>
  </si>
  <si>
    <t xml:space="preserve">A-02-02-02-006-004 </t>
  </si>
  <si>
    <t>A-02-02-02-006-005</t>
  </si>
  <si>
    <t>TRANSPORTE DE CARGA</t>
  </si>
  <si>
    <t>A-02-02-01-003-003</t>
  </si>
  <si>
    <t>A-02-02-02-006-003</t>
  </si>
  <si>
    <t>A-02-02-02-007-001</t>
  </si>
  <si>
    <t>A-02-02-02-007-003</t>
  </si>
  <si>
    <t>A-02-02-02-009-002</t>
  </si>
  <si>
    <t>A-02-02-02-009-006</t>
  </si>
  <si>
    <t>A-02-02-02-009-007</t>
  </si>
  <si>
    <t>A-02-02-02-009-003</t>
  </si>
  <si>
    <t>A-02-02-02-008-004</t>
  </si>
  <si>
    <t>A-02-02-02-009-004</t>
  </si>
  <si>
    <t>A-02-02-02-006-009</t>
  </si>
  <si>
    <t>A-02-02-02-010</t>
  </si>
  <si>
    <t>VIÁTICOS DE LOS FUNCIONARIOS EN COMISIÓN</t>
  </si>
  <si>
    <t>ADQUISICIÓN DE BIENES Y SERVICIOS - DOCUMENTO PARA LA PLANEACIÓN ESTRATÉGICA EN TI - MEJORAMIENTO DEL SOPORTE DE LAS TECNOLOGÍAS DE INFORMACIÓN EN LA UGPP BOGOTÁ</t>
  </si>
  <si>
    <t>A-01-01-01</t>
  </si>
  <si>
    <t>SALARIO</t>
  </si>
  <si>
    <t>A-01-01-02</t>
  </si>
  <si>
    <t>CONTRIBUCIONES INHERENTES A LA NÓMINA</t>
  </si>
  <si>
    <t>A-01-01-03</t>
  </si>
  <si>
    <t>REMUNERACIONES NO CONSTITUTIVAS DE FACTOR SALARIAL</t>
  </si>
  <si>
    <t>A-01-02-01</t>
  </si>
  <si>
    <t>A-01-02-02</t>
  </si>
  <si>
    <t xml:space="preserve">CONTRIBUCIONES INHERENTES A LA NÓMINA </t>
  </si>
  <si>
    <t>A-01-02-03</t>
  </si>
  <si>
    <t>A-03-04-02-012</t>
  </si>
  <si>
    <t>INCAPACIDADES Y LICENCIAS DE MATERNIDAD (NO DE PENSIONES)</t>
  </si>
  <si>
    <t>A-03-10-01-001</t>
  </si>
  <si>
    <t>SENTENCIAS</t>
  </si>
  <si>
    <t>A-03-10-01-002</t>
  </si>
  <si>
    <t>CONCILIACIONES</t>
  </si>
  <si>
    <t>A-03-02-02-119</t>
  </si>
  <si>
    <t>ORGANIZACION IBEROAMERICANA DE SEGURIDAD SOCIAL OISS (LEY 65 / 1981).</t>
  </si>
  <si>
    <t>A-03-03-01</t>
  </si>
  <si>
    <t>OTRAS TRANSFERENCIAS - DISTRIBUCIÓN PREVIO CONCEPTO DGPPN</t>
  </si>
  <si>
    <t>A-08-01-02-001</t>
  </si>
  <si>
    <t>IMPUESTOS</t>
  </si>
  <si>
    <t>A-08-01-02-006</t>
  </si>
  <si>
    <t>A-02-02-01-003-002-01</t>
  </si>
  <si>
    <t>VIATICOS DE LOS FUNCIONARIOS EN COMISIÓN</t>
  </si>
  <si>
    <t>A-02-02-01-003-002-02</t>
  </si>
  <si>
    <t>A-02-02-01-003-002-03</t>
  </si>
  <si>
    <t>A-02-02-01-003-002-04</t>
  </si>
  <si>
    <t>A-02-02-01-003-002-05</t>
  </si>
  <si>
    <t>A-02-02-01-003-002-06</t>
  </si>
  <si>
    <t>A-02-02-01-003-002-07</t>
  </si>
  <si>
    <t>A-02-02-01-003-002-08</t>
  </si>
  <si>
    <t>A-02-02-01-003-003-01</t>
  </si>
  <si>
    <t>A-02-02-01-003-003-02</t>
  </si>
  <si>
    <t>A-02-02-01-003-003-03</t>
  </si>
  <si>
    <t>A-02-02-01-003-003-04</t>
  </si>
  <si>
    <t>A-02-02-01-003-003-05</t>
  </si>
  <si>
    <t>A-02-02-01-003-003-06</t>
  </si>
  <si>
    <t>A-02-02-01-003-003-07</t>
  </si>
  <si>
    <t>A-02-02-01-003-008-09</t>
  </si>
  <si>
    <t>A-02-02-01-004-007-02</t>
  </si>
  <si>
    <t>A-02-02-01-004-007-03</t>
  </si>
  <si>
    <t>A-02-02-01-004-007-04</t>
  </si>
  <si>
    <t>A-02-02-01-004-007-05</t>
  </si>
  <si>
    <t>A-02-02-01-004-007-06</t>
  </si>
  <si>
    <t>A-02-02-01-004-007-08</t>
  </si>
  <si>
    <t>A-02-02-02-006-003-01</t>
  </si>
  <si>
    <t>A-02-02-02-006-003-02</t>
  </si>
  <si>
    <t>A-02-02-02-006-003-03</t>
  </si>
  <si>
    <t>A-02-02-02-006-003-04</t>
  </si>
  <si>
    <t>A-02-02-02-006-005-01</t>
  </si>
  <si>
    <t>A-02-02-02-006-009-01</t>
  </si>
  <si>
    <t>A-02-02-02-006-009-02</t>
  </si>
  <si>
    <t>A-02-02-02-007-003-03</t>
  </si>
  <si>
    <t>A-02-02-02-008-002-01</t>
  </si>
  <si>
    <t>A-02-02-02-008-002-02</t>
  </si>
  <si>
    <t>A-02-02-02-008-002-03</t>
  </si>
  <si>
    <t>A-02-02-02-008-002-04</t>
  </si>
  <si>
    <t>A-02-02-02-008-004-01</t>
  </si>
  <si>
    <t>A-02-02-02-008-004-02</t>
  </si>
  <si>
    <t>A-02-02-02-008-004-03</t>
  </si>
  <si>
    <t>A-02-02-02-008-004-04</t>
  </si>
  <si>
    <t>A-02-02-02-008-004-05</t>
  </si>
  <si>
    <t>A-02-02-02-008-004-06</t>
  </si>
  <si>
    <t>A-02-02-02-008-005-01</t>
  </si>
  <si>
    <t>A-02-02-02-008-005-02</t>
  </si>
  <si>
    <t>A-02-02-02-008-005-03</t>
  </si>
  <si>
    <t>A-02-02-02-008-005-04</t>
  </si>
  <si>
    <t>A-02-02-02-008-005-05</t>
  </si>
  <si>
    <t>A-02-02-02-008-005-09</t>
  </si>
  <si>
    <t>A-02-02-02-008-007-01</t>
  </si>
  <si>
    <t>A-02-02-02-008-007-02</t>
  </si>
  <si>
    <t>A-02-02-02-008-007-03</t>
  </si>
  <si>
    <t>A-02-02-02-009-002-09</t>
  </si>
  <si>
    <t>A-02-02-02-009-003-01</t>
  </si>
  <si>
    <t>A-02-02-02-009-004-01</t>
  </si>
  <si>
    <t>A-02-02-02-009-004-02</t>
  </si>
  <si>
    <t>A-02-02-02-009-004-03</t>
  </si>
  <si>
    <t>A-02-02-02-009-004-04</t>
  </si>
  <si>
    <t>A-02-02-02-009-004-05</t>
  </si>
  <si>
    <t>A-02-02-02-009-004-09</t>
  </si>
  <si>
    <t>A-02-02-02-009-006-01</t>
  </si>
  <si>
    <t>A-02-02-02-009-006-02</t>
  </si>
  <si>
    <t>A-02-02-02-009-006-03</t>
  </si>
  <si>
    <t>A-02-02-02-009-006-04</t>
  </si>
  <si>
    <t>A-02-02-02-009-006-05</t>
  </si>
  <si>
    <t>A-02-02-02-009-006-06</t>
  </si>
  <si>
    <t>A-02-02-02-009-006-09</t>
  </si>
  <si>
    <t>A-02-02-02-009-007-09</t>
  </si>
  <si>
    <t>A-02-02-02-006-004</t>
  </si>
  <si>
    <t>A-02-02-02-007-001-03-05</t>
  </si>
  <si>
    <t>A-02-02-02-007-001-03-5-01</t>
  </si>
  <si>
    <t>A-02-02-02-007-001-03-5-02</t>
  </si>
  <si>
    <t>A-02-02-02-007-001-03-5-03</t>
  </si>
  <si>
    <t>A-02-02-02-007-001-03-5-04</t>
  </si>
  <si>
    <t>A-02-02-02-007-001-03-5-05</t>
  </si>
  <si>
    <t>A-02-02-02-007-001-03-5-06</t>
  </si>
  <si>
    <t>A-02-02-02-007-001-03-5-07</t>
  </si>
  <si>
    <t>A-02-02-02-007-001-03-5-08</t>
  </si>
  <si>
    <t>A-02-02-02-007-001-03-5-09</t>
  </si>
  <si>
    <t>A-02-02-02-007-001-03-5-10</t>
  </si>
  <si>
    <t>A-02-02-02-007-001-03-5-11</t>
  </si>
  <si>
    <t>A-02-02-02-007-002-01-1</t>
  </si>
  <si>
    <t>A-02-02-02-008-003-01-1</t>
  </si>
  <si>
    <t>A-02-02-02-008-003-01-2</t>
  </si>
  <si>
    <t>A-02-02-02-008-003-01-3</t>
  </si>
  <si>
    <t>A-02-02-02-008-003-01-4</t>
  </si>
  <si>
    <t>A-02-02-02-008-003-01-5</t>
  </si>
  <si>
    <t>A-02-02-02-008-003-01-6</t>
  </si>
  <si>
    <t>A-02-02-02-008-003-01-9</t>
  </si>
  <si>
    <t>A-02-02-02-008-005-09-1</t>
  </si>
  <si>
    <t>A-02-02-02-008-005-09-2</t>
  </si>
  <si>
    <t>A-02-02-02-008-005-09-3</t>
  </si>
  <si>
    <t>A-02-02-02-008-005-09-4</t>
  </si>
  <si>
    <t>A-02-02-02-008-005-09-5</t>
  </si>
  <si>
    <t>A-02-02-02-008-005-09-6</t>
  </si>
  <si>
    <t>A-02-02-02-008-005-09-7</t>
  </si>
  <si>
    <t>A-02-02-02-008-005-09-9</t>
  </si>
  <si>
    <t>A-02-02-02-008-007-01-1</t>
  </si>
  <si>
    <t>A-02-02-02-008-007-01-2</t>
  </si>
  <si>
    <t>A-02-02-02-008-007-01-3</t>
  </si>
  <si>
    <t>A-02-02-02-008-007-01-4</t>
  </si>
  <si>
    <t>A-02-02-02-008-007-01-5</t>
  </si>
  <si>
    <t>A-02-02-02-008-007-02-4</t>
  </si>
  <si>
    <t>A-02-02-02-008-007-02-9</t>
  </si>
  <si>
    <t>A-02-02-02-008-007-03-1</t>
  </si>
  <si>
    <t>A-02-02-02-008-007-03-3</t>
  </si>
  <si>
    <t>A-02-02-02-008-007-03-4</t>
  </si>
  <si>
    <t>A-02-02-02-008-007-03-6</t>
  </si>
  <si>
    <t>A-02-02-02-008-007-03-9</t>
  </si>
  <si>
    <t>A-02-01-01-006-002-03-1-01</t>
  </si>
  <si>
    <t>DICIEMBRE 2020</t>
  </si>
  <si>
    <t>EN ESTE CAMPO DEBE INGRESARSE LA FECHA DE DESIGNACION DE SUPERVISIÓN O EN SU DEFECTO LA FECHA REGISTRADA EN EL ACTA DE INICIO.</t>
  </si>
  <si>
    <t>GA-FOR-044 Versión 9</t>
  </si>
  <si>
    <t>Eduardo Franco
Sandra Forero Castillo</t>
  </si>
  <si>
    <t>Subdirector Administrativo
Subdirectora Financiera</t>
  </si>
  <si>
    <t>En el informe de supervisión y certificación de cumplimiento se incluyó la nueva vigencia 2021, adicionalmente se actualizo el salario mínimo para el cálculo de los aportes a seguridad social, se realizó la actualización de los rubros y los usos presupuestales, se incluyeron notas aclaratorias en rubro prespuestal 2 para informacion de contratos que contienen dos o mas rubros prespuestales y rubro prespuestal 3 aclaracion para el diligenciamiento del usos presupuestal</t>
  </si>
  <si>
    <t>03 527 2019</t>
  </si>
  <si>
    <t>03 554 2019</t>
  </si>
  <si>
    <t>03 592 2019</t>
  </si>
  <si>
    <t>03 597 2019</t>
  </si>
  <si>
    <t>03 613 2019</t>
  </si>
  <si>
    <t>03 616 2019</t>
  </si>
  <si>
    <t>03 619 2019</t>
  </si>
  <si>
    <t>03 620 2019</t>
  </si>
  <si>
    <t>04 001 2019</t>
  </si>
  <si>
    <t>05 003 2019</t>
  </si>
  <si>
    <t>05 004 2019</t>
  </si>
  <si>
    <t>05 006 2019</t>
  </si>
  <si>
    <t>05 007 2019</t>
  </si>
  <si>
    <t>05 008 2019</t>
  </si>
  <si>
    <t>05 009 2019</t>
  </si>
  <si>
    <t>07 004 2019</t>
  </si>
  <si>
    <t>08 010 2019</t>
  </si>
  <si>
    <t>03 195 2020</t>
  </si>
  <si>
    <t>03 198 2020</t>
  </si>
  <si>
    <t>03 203 2020</t>
  </si>
  <si>
    <t>03 208 2020</t>
  </si>
  <si>
    <t>03 209 2020</t>
  </si>
  <si>
    <t>03 218 2020</t>
  </si>
  <si>
    <t>03 231 2020</t>
  </si>
  <si>
    <t>03 244 2020</t>
  </si>
  <si>
    <t>03 245 2020</t>
  </si>
  <si>
    <t>03 246 2020</t>
  </si>
  <si>
    <t>03 247 2020</t>
  </si>
  <si>
    <t>07 001 2020</t>
  </si>
  <si>
    <t>02 001 2021</t>
  </si>
  <si>
    <t>03 001 2021</t>
  </si>
  <si>
    <t>03 002 2021</t>
  </si>
  <si>
    <t>03 003 2021</t>
  </si>
  <si>
    <t>03 004 2021</t>
  </si>
  <si>
    <t>03 005 2021</t>
  </si>
  <si>
    <t>03 006 2021</t>
  </si>
  <si>
    <t>03 007 2021</t>
  </si>
  <si>
    <t>03 008 2021</t>
  </si>
  <si>
    <t>03 009 2021</t>
  </si>
  <si>
    <t>03 010 2021</t>
  </si>
  <si>
    <t>03 011 2021</t>
  </si>
  <si>
    <t>03 012 2021</t>
  </si>
  <si>
    <t>03 013 2021</t>
  </si>
  <si>
    <t>03 014 2021</t>
  </si>
  <si>
    <t>03 015 2021</t>
  </si>
  <si>
    <t>03 016 2021</t>
  </si>
  <si>
    <t>03 017 2021</t>
  </si>
  <si>
    <t>03 018 2021</t>
  </si>
  <si>
    <t>03 019 2021</t>
  </si>
  <si>
    <t>03 020 2021</t>
  </si>
  <si>
    <t>03 021 2021</t>
  </si>
  <si>
    <t>03 022 2021</t>
  </si>
  <si>
    <t>03 023 2021</t>
  </si>
  <si>
    <t>03 024 2021</t>
  </si>
  <si>
    <t>03 025 2021</t>
  </si>
  <si>
    <t>03 026 2021</t>
  </si>
  <si>
    <t>03 027 2021</t>
  </si>
  <si>
    <t>03 028 2021</t>
  </si>
  <si>
    <t>03 029 2021</t>
  </si>
  <si>
    <t>03 030 2021</t>
  </si>
  <si>
    <t>03 031 2021</t>
  </si>
  <si>
    <t>03 032 2021</t>
  </si>
  <si>
    <t>03 033 2021</t>
  </si>
  <si>
    <t>03 035 2021</t>
  </si>
  <si>
    <t>03 036 2021</t>
  </si>
  <si>
    <t>03 037 2021</t>
  </si>
  <si>
    <t>03 038 2021</t>
  </si>
  <si>
    <t>03 039 2021</t>
  </si>
  <si>
    <t>03 040 2021</t>
  </si>
  <si>
    <t>03 041 2021</t>
  </si>
  <si>
    <t>03 042 2021</t>
  </si>
  <si>
    <t>03 043 2021</t>
  </si>
  <si>
    <t>03 044 2021</t>
  </si>
  <si>
    <t>03 045 2021</t>
  </si>
  <si>
    <t>03 046 2021</t>
  </si>
  <si>
    <t>03 047 2021</t>
  </si>
  <si>
    <t>03 048 2021</t>
  </si>
  <si>
    <t>03 049 2021</t>
  </si>
  <si>
    <t>03 050 2021</t>
  </si>
  <si>
    <t>03 051 2021</t>
  </si>
  <si>
    <t>03 052 2021</t>
  </si>
  <si>
    <t>03 053 2021</t>
  </si>
  <si>
    <t>03 054 2021</t>
  </si>
  <si>
    <t>03 055 2021</t>
  </si>
  <si>
    <t>03 056 2021</t>
  </si>
  <si>
    <t>03 057 2021</t>
  </si>
  <si>
    <t>03 058 2021</t>
  </si>
  <si>
    <t>03 059 2021</t>
  </si>
  <si>
    <t>03 060 2021</t>
  </si>
  <si>
    <t>03 061 2021</t>
  </si>
  <si>
    <t>03 062 2021</t>
  </si>
  <si>
    <t>03 063 2021</t>
  </si>
  <si>
    <t>03 066 2021</t>
  </si>
  <si>
    <t>03 067 2021</t>
  </si>
  <si>
    <t>03 068 2021</t>
  </si>
  <si>
    <t>03 069 2021</t>
  </si>
  <si>
    <t>03 070 2021</t>
  </si>
  <si>
    <t>03 071 2021</t>
  </si>
  <si>
    <t>03 072 2021</t>
  </si>
  <si>
    <t>03 073 2021</t>
  </si>
  <si>
    <t>03 074 2021</t>
  </si>
  <si>
    <t>03 075 2021</t>
  </si>
  <si>
    <t xml:space="preserve">03 076 2021 </t>
  </si>
  <si>
    <t>03 077 2021</t>
  </si>
  <si>
    <t>03 078 2021</t>
  </si>
  <si>
    <t>03 079 2021</t>
  </si>
  <si>
    <t>03 080 2021</t>
  </si>
  <si>
    <t>03 091 2021</t>
  </si>
  <si>
    <t>03 092 2021</t>
  </si>
  <si>
    <t>03 113 2021</t>
  </si>
  <si>
    <t>03 114 2021</t>
  </si>
  <si>
    <t>03 115 2021</t>
  </si>
  <si>
    <t>03 116 2021</t>
  </si>
  <si>
    <t>03 117 2021</t>
  </si>
  <si>
    <t>03 118 2021</t>
  </si>
  <si>
    <t>03 119 2021</t>
  </si>
  <si>
    <t>03 120 2021</t>
  </si>
  <si>
    <t>03 121 2021</t>
  </si>
  <si>
    <t>03 122 2021</t>
  </si>
  <si>
    <t>03 123 2021</t>
  </si>
  <si>
    <t>03 124 2021</t>
  </si>
  <si>
    <t>03 126 2021</t>
  </si>
  <si>
    <t>03 127 2021</t>
  </si>
  <si>
    <t>03 128 2021</t>
  </si>
  <si>
    <t>03 129 2021</t>
  </si>
  <si>
    <t>03 130 2021</t>
  </si>
  <si>
    <t>03 131 2021</t>
  </si>
  <si>
    <t>03 132 2021</t>
  </si>
  <si>
    <t>03 133 2021</t>
  </si>
  <si>
    <t>03 134 2021</t>
  </si>
  <si>
    <t>03 135 2021</t>
  </si>
  <si>
    <t>03 136 2021</t>
  </si>
  <si>
    <t>03 137 2021</t>
  </si>
  <si>
    <t>03 138 2021</t>
  </si>
  <si>
    <t>03 139 2021</t>
  </si>
  <si>
    <t>03 140 2021</t>
  </si>
  <si>
    <t>03 141 2021</t>
  </si>
  <si>
    <t>03 142 2021</t>
  </si>
  <si>
    <t>03 143 2021</t>
  </si>
  <si>
    <t>03 144 2021</t>
  </si>
  <si>
    <t>03 145 2021</t>
  </si>
  <si>
    <t>03 148 2021</t>
  </si>
  <si>
    <t>03 149 2021</t>
  </si>
  <si>
    <t>03 150 2021</t>
  </si>
  <si>
    <t>03 151 2021</t>
  </si>
  <si>
    <t>03 152 2021</t>
  </si>
  <si>
    <t>03 153 2021</t>
  </si>
  <si>
    <t>03 154 2021</t>
  </si>
  <si>
    <t>03 155 2021</t>
  </si>
  <si>
    <t>08 001 2021</t>
  </si>
  <si>
    <t>INFORMATICA DOCUMENTAL SAS</t>
  </si>
  <si>
    <t>SEGURIDAD LAS AMERICAS LTDA SEGURIAMERICAS LTDA</t>
  </si>
  <si>
    <t>PROTECH INGENIERIA S.A.S.</t>
  </si>
  <si>
    <t>INDRA COLOMBIA S.A.S.</t>
  </si>
  <si>
    <t>ICARUS COM CO S A S</t>
  </si>
  <si>
    <t>UNIÓN TEMPORAL BIG - ACO 2019</t>
  </si>
  <si>
    <t>CROMASOFT LTDA</t>
  </si>
  <si>
    <t>SOCIEDAD CAMERAL DE CERTIFICACION DIGITAL CERTICAMARA S A</t>
  </si>
  <si>
    <t>KPMG ADVISORY TAX &amp; LEGAL S A S</t>
  </si>
  <si>
    <t>FACINPRO S.A.S (ARRENDAMIENTO) - PAV MEDELLIN</t>
  </si>
  <si>
    <t>CENTRO COMERCIAL PUNTO CLAVE PH (ADMINISTRACION) - PAV MEDELLIN</t>
  </si>
  <si>
    <t>E.H COMPUTERS S.A (ARRENDAMIENTO) - PAC CALI</t>
  </si>
  <si>
    <t>CENTRO COMERCIAL CHIPICHAPE PROPIEDAD HORIZONTAL (ADMINISTRACION) - PAV CALI</t>
  </si>
  <si>
    <t>EL OLIVAR SOCIEDAD ANONIMA (ARRENDAMIENTO) - BOGOTÁ D.C.</t>
  </si>
  <si>
    <t>INVERSIONES SHADEL S.A.S. (ARRENDAMIENTO) - BOGOTÁ D.C.</t>
  </si>
  <si>
    <t>CONINSA RAMON H. S.A. (ARRENDAMIENTO) - PAV BARRANQUILLA</t>
  </si>
  <si>
    <t>EDIFICIO TORRE II DEL CENTRO EMPRESARIAL LAS AMERICAS (ADMINISTRACION) - PAV BARRANQUILLA</t>
  </si>
  <si>
    <t>CONSTRUCCIONES ARRECIFE S.A. (ARRENDAMIENTO) - BOGOTÁ D.C</t>
  </si>
  <si>
    <t>CENTRO EMPRESARIAL ARRECIFE (ETAPA II - TORRE PEATONAL) PROPIEDAD HORIZONTAL (ADMINISTRACION) - BOGOTÁ D.C.</t>
  </si>
  <si>
    <t>INVERSIONES INMOBILIARIAS DE COLOMBIA S.A. (ARRENDAMIENTO) - BOGOTÁ D.C.</t>
  </si>
  <si>
    <t>EDIFICIO BOGOTA CORPORATE CENTER-PROPIEDAD HORIZONTAL (ADMINISTRACION) - BOGOTÁ D.C.</t>
  </si>
  <si>
    <t>SERVICIOS POSTALES NACIONALES S.A</t>
  </si>
  <si>
    <t>SUBATOURS SAS</t>
  </si>
  <si>
    <t>DIGITAL WARE S.A.S.</t>
  </si>
  <si>
    <t>AMERICAS BUSINESS PROCESS SERVICES S A</t>
  </si>
  <si>
    <t>CORUS SYSTEMS Y CONSULTING GROUP COLOMBIA SAS</t>
  </si>
  <si>
    <t>COSINTE LTDA CONSULTORIA SEGURIDAD INTEGRAL Y COMPAÑIA LTDA.</t>
  </si>
  <si>
    <t>SERVICIOS DE INFORMACION Y DE VALOR AGREGADO SINVA S A</t>
  </si>
  <si>
    <t>IMAGE QUALITY OUTSOURCING S.A.S.</t>
  </si>
  <si>
    <t>SERVI LIMPIEZA S.A.</t>
  </si>
  <si>
    <t>MR CLEAN S.A.</t>
  </si>
  <si>
    <t>UT BIOLIMPIEZA</t>
  </si>
  <si>
    <t>BRILLASEO S.A.S.</t>
  </si>
  <si>
    <t>CENTRAL DE INVERSIONES S.A</t>
  </si>
  <si>
    <t>EFORCERS S.A.</t>
  </si>
  <si>
    <t>SIN TRIANA AIDA MARCELA</t>
  </si>
  <si>
    <t>ROJAS GARCIA AIDA LUCERO</t>
  </si>
  <si>
    <t>ROJAS MOLINA JOSE DAVID</t>
  </si>
  <si>
    <t>MORENO BRAVO CAMILO ANDRES</t>
  </si>
  <si>
    <t>VARGAS GALINDO ROCIO YOLENNY</t>
  </si>
  <si>
    <t>ALONSO MASMELA FABIO ENRIQUE</t>
  </si>
  <si>
    <t>CAPACHO PINEDA CESAR DAVID</t>
  </si>
  <si>
    <t>OVALLE RODRIGUEZ NICOLAS</t>
  </si>
  <si>
    <t>LOPEZ LOPES CINDY MELISSA</t>
  </si>
  <si>
    <t>PARDO SIEMPIRA CARMEN ROCIO</t>
  </si>
  <si>
    <t>RINCON SANCHEZ CRISTIAN ANDRES</t>
  </si>
  <si>
    <t>ABOGADOS &amp; CONSULTORES JUGONC S.A.S.</t>
  </si>
  <si>
    <t>M&amp;A ABOGADOS S.A.S.</t>
  </si>
  <si>
    <t>ALVARADO ASESORES JURICOS S.A.S.</t>
  </si>
  <si>
    <t>IUS VERITAS ABOGADOS S.A.S</t>
  </si>
  <si>
    <t>VENCE &amp; SALAMANCA ABOGADOS ASOCIADOS SAS</t>
  </si>
  <si>
    <t>RODRIGUEZ CAICEDO ABOGADA SAS</t>
  </si>
  <si>
    <t>SOLUCIONES JURIDICAS DE LA COSTA S.A.S.</t>
  </si>
  <si>
    <t>ABOGADOS Y CONSULTORES GROUP SAS</t>
  </si>
  <si>
    <t>CAMACHO VARGAS ABOGADOS &amp; CONSULTORES SAS</t>
  </si>
  <si>
    <t>VITERI ABOGADOS SAS</t>
  </si>
  <si>
    <t>ALBERTO PULIDO RODRIGUEZ S A S</t>
  </si>
  <si>
    <t>MAHECHA PAEZ ABOGADOS CONSULTORES S A S</t>
  </si>
  <si>
    <t>TC ABOGADOS S.A.S.</t>
  </si>
  <si>
    <t>TORRALVO Y ASOCIADOS SERVICIOS JURIDICOS ESPECIALIZADOS S.A.S.</t>
  </si>
  <si>
    <t>ABOGADOS BALLESTEROS PINZON S.A.S</t>
  </si>
  <si>
    <t>SANDOVAL BRICEÑO ABOGADOS ASOCIADOS S.A.S.</t>
  </si>
  <si>
    <t>PEREZ &amp; LESMES ABOGADOS S.A.S.</t>
  </si>
  <si>
    <t>BELLA &amp; ABOGADOS S.A.S</t>
  </si>
  <si>
    <t>REPRESENTACIÓN JUDICIAL Y SERVICIOS LGM S.A.S</t>
  </si>
  <si>
    <t>MARTÍNEZ DEVIA &amp; ASOCIADOS S.A.S.</t>
  </si>
  <si>
    <t>RST ABOGADOS ESPECIALIZADOS LTDA</t>
  </si>
  <si>
    <t>ORJUELA CONSULTORES S.A.S.</t>
  </si>
  <si>
    <t>JURISCONSULTORES Y ASOCIADOS SAS</t>
  </si>
  <si>
    <t>DEMANDE S.A.S.</t>
  </si>
  <si>
    <t>FORUM ABOGADOS S.A.</t>
  </si>
  <si>
    <t>CONSULTORES JURIDICOS Y COMERCIALES SAS</t>
  </si>
  <si>
    <t>AURA CORDOBA ZABALETA ABOGADOS SAS</t>
  </si>
  <si>
    <t>HINCAPIE PIÑERES CONSULTORES S.A.S</t>
  </si>
  <si>
    <t>CELIS HINOJOSA DIANA CAROLINA</t>
  </si>
  <si>
    <t>REYES VEGA MARIA CAROLINA</t>
  </si>
  <si>
    <t>VERGEL CANAL OSCAR</t>
  </si>
  <si>
    <t>PANIAGUA GOMEZ FREDDY JESUS</t>
  </si>
  <si>
    <t>SANCHEZ RODRIGUEZ ADA YINNETH</t>
  </si>
  <si>
    <t>ACOSTA RODRIGUEZ KAROL YOLIMA</t>
  </si>
  <si>
    <t>PABON CAMACHO ANA BOLENA</t>
  </si>
  <si>
    <t>BARRERA CARDOZO ABOGADOS CONSULTORES S.A.S.</t>
  </si>
  <si>
    <t>CIVITAS CONSULTORES SAS</t>
  </si>
  <si>
    <t>DEFENSA JURIDICA DE OCCIDENTE ABOGADOS ASESORES Y CONSULTORES S.A.S.</t>
  </si>
  <si>
    <t>LOZANO &amp; ASOCIADOS S.A.S.</t>
  </si>
  <si>
    <t>LYDM CONSULTORIA &amp; ASESORIA JURIDICA S.A.S.</t>
  </si>
  <si>
    <t>R.B.P. ABOGADOS S.A.S.</t>
  </si>
  <si>
    <t>REGALADO MARTINEZ MICHAEL ALEJANDRO</t>
  </si>
  <si>
    <t>REPRESENTACIÓN LEGAL SAS</t>
  </si>
  <si>
    <t>SOMOS SOLUCIONES JURÍDICAS S.A.S.</t>
  </si>
  <si>
    <t>YASMIN DE LUQUE CHACIN S.A.S.</t>
  </si>
  <si>
    <t>QUINTANA ARIAS FABIO ENRIQUE</t>
  </si>
  <si>
    <t>GONZALEZ TELLO WILSON JAVIER</t>
  </si>
  <si>
    <t>VARGAS NAJAR DEISY MILENA</t>
  </si>
  <si>
    <t>LOPEZ DIAZ MONICA ALEXANDRA</t>
  </si>
  <si>
    <t>ACERO BERMUDEZ HAELL MARCELA</t>
  </si>
  <si>
    <t>CAMARGO FERRO YANIN MARCELA</t>
  </si>
  <si>
    <t>SANCHEZ SAMACA INGRID VIVIANA</t>
  </si>
  <si>
    <t>CUERVO BELTRAN MARIANELA</t>
  </si>
  <si>
    <t>SAAVEDRA GALINDO RODRIGO</t>
  </si>
  <si>
    <t>SERNA SANCHEZ LINA MARCELA</t>
  </si>
  <si>
    <t>OSPINA RINCON DIANA MILENA</t>
  </si>
  <si>
    <t>RUIZ SERRATO LAURA DANIELA</t>
  </si>
  <si>
    <t>ZAMBRANO CARDONA DIEGO FERNANDO</t>
  </si>
  <si>
    <t>PEREZ RAMOS CARMEN PIEDAD</t>
  </si>
  <si>
    <t>PEÑA RAMIREZ LUIS ALEJANDRO</t>
  </si>
  <si>
    <t>BARBOSA VANEGAS RUTH YOLIMA</t>
  </si>
  <si>
    <t>OVIEDO QUINTERO OSCAR EFREN</t>
  </si>
  <si>
    <t>CHICAGUY MAYORGA WILLIAM ANTONIO</t>
  </si>
  <si>
    <t>ZABALA BERNAL CARLOS ANDRES</t>
  </si>
  <si>
    <t>RICAURTE BOHORQUEZ SANDRA PATRICIA</t>
  </si>
  <si>
    <t>DUARTE MOLINA ANA SOFIA</t>
  </si>
  <si>
    <t>AVILA RONCANCIO JOSE OMAR</t>
  </si>
  <si>
    <t>MARIN MUNERA LUZ ANGELA</t>
  </si>
  <si>
    <t>BARACALDO GALLEGO JOSE FERNANDO</t>
  </si>
  <si>
    <t>DIAZ RODRIGUEZ VIVIANA ANDREA</t>
  </si>
  <si>
    <t>IGLESIAS VINASCO JULIET MARIANA</t>
  </si>
  <si>
    <t>FRANCO AYALA DIEGO FRANCISCO</t>
  </si>
  <si>
    <t>FERNANDEZ FERNANDEZ SANDRA MILENA</t>
  </si>
  <si>
    <t>GARCIA PINTO PAOLA CAROLINA</t>
  </si>
  <si>
    <t>BASTIDAS CAICEDO KAREN MARISOL</t>
  </si>
  <si>
    <t>NESTOR IVAN ACEVEDO PLAZAS</t>
  </si>
  <si>
    <t>CORREA PADILLA WILGEN VICENTE</t>
  </si>
  <si>
    <t>AMAYA POMAR OSCAR DANILO</t>
  </si>
  <si>
    <t>ROJAS REALES WILSON MAURO</t>
  </si>
  <si>
    <t>MUNEVAR RODRIGUEZ WALTER HUGO</t>
  </si>
  <si>
    <t>ORTIZ JARA RUTTY PAOLA</t>
  </si>
  <si>
    <t>PORRAS FORERO ELKIN</t>
  </si>
  <si>
    <t>POVEDA BARRIOS ANDRES LEONARDO</t>
  </si>
  <si>
    <t>DIAZ ROMERO CONSTANZA CRISTINA</t>
  </si>
  <si>
    <t>PULGARIN MEDINA RAFAEL ANDRES</t>
  </si>
  <si>
    <t>OSPINO GARCIA CARMEN AMADA</t>
  </si>
  <si>
    <t>ROSAS RODRIGUEZ CATALINA MARIA</t>
  </si>
  <si>
    <t>MOLINA JIMENEZ LORENA ASTRID</t>
  </si>
  <si>
    <t>MARIN BAZURTO QUIMBERLY JULIETH</t>
  </si>
  <si>
    <t>RAMOS RAMOS CAMILA ANDREA</t>
  </si>
  <si>
    <t>BELTRAN CORREA PAOLA ANDREA</t>
  </si>
  <si>
    <t>RODRIGUEZ VELASQUEZ ROSA JULIETH</t>
  </si>
  <si>
    <t>BOTERO ALEJANDRO</t>
  </si>
  <si>
    <t>SPADA PAOLA</t>
  </si>
  <si>
    <t>BARRERA PATIÑO PAULA CAMILA</t>
  </si>
  <si>
    <t>VILLALBA GUTIERREZ CRISTIHAM ANDRES</t>
  </si>
  <si>
    <t>SUAREZ AREVALO HEIDER DAVID</t>
  </si>
  <si>
    <t>BARRIENTOS GOMEZ PEDRO IVAN</t>
  </si>
  <si>
    <t>MUÑOZ MURCIA DANA CAMILA</t>
  </si>
  <si>
    <t>MORENO OSPINA JULIAN RICARDO</t>
  </si>
  <si>
    <t>GUERRERO CARDOZO KATHERINE POLET</t>
  </si>
  <si>
    <t>ZAMUDIO CRUZ ANDRES FERNANDO</t>
  </si>
  <si>
    <t>CAMACHO RODRIGUEZ EDWIN GERARDO</t>
  </si>
  <si>
    <t>QUIÑONES TAPIERO ANDREA NICOLLE</t>
  </si>
  <si>
    <t>CARDONA PATIÑO PAULA ANDREA</t>
  </si>
  <si>
    <t>BERNAL CASTAÑEDA JORGE ENRIQUE</t>
  </si>
  <si>
    <t>CASTAÑEDA CASTRILLON CARLOS ALBERTO</t>
  </si>
  <si>
    <t>GORDILLO ALVAREZ SERGIO ESTEBAN</t>
  </si>
  <si>
    <t>ORGANIZACION TERPEL S.A.</t>
  </si>
  <si>
    <t>Ahorro</t>
  </si>
  <si>
    <t>GIRO</t>
  </si>
  <si>
    <t>BANCO COMERCIAL AV VILLAS S.A.</t>
  </si>
  <si>
    <t>Giro</t>
  </si>
  <si>
    <t>BANCOLOMBIA S.A.</t>
  </si>
  <si>
    <t>BANCO BILBAO VIZCAYA ARGENTARIA COLOMBIA S.A. BBVA</t>
  </si>
  <si>
    <t>20105726335</t>
  </si>
  <si>
    <t>Corriente</t>
  </si>
  <si>
    <t>002025286</t>
  </si>
  <si>
    <t>0918020249</t>
  </si>
  <si>
    <t>213077498</t>
  </si>
  <si>
    <t>ITAU CORPBANCA COLOMBIA S A</t>
  </si>
  <si>
    <t>008369997963</t>
  </si>
  <si>
    <t>310002126</t>
  </si>
  <si>
    <t>20715733801</t>
  </si>
  <si>
    <t>400077160</t>
  </si>
  <si>
    <t>065037718</t>
  </si>
  <si>
    <t>19347594862</t>
  </si>
  <si>
    <t>050141795</t>
  </si>
  <si>
    <t>BANCO DE BOGOTA S. A.</t>
  </si>
  <si>
    <t>004023459151</t>
  </si>
  <si>
    <t>10146745038</t>
  </si>
  <si>
    <t>64452799659</t>
  </si>
  <si>
    <t>221806300</t>
  </si>
  <si>
    <t>99615710522</t>
  </si>
  <si>
    <t>04806270089</t>
  </si>
  <si>
    <t>23715000846</t>
  </si>
  <si>
    <t>040020968</t>
  </si>
  <si>
    <t>20455786113</t>
  </si>
  <si>
    <t>084071497</t>
  </si>
  <si>
    <t>052060704</t>
  </si>
  <si>
    <t>24195458340</t>
  </si>
  <si>
    <t>20725881572</t>
  </si>
  <si>
    <t>24100785461</t>
  </si>
  <si>
    <t>BCSC S A</t>
  </si>
  <si>
    <t>146115605</t>
  </si>
  <si>
    <t>03119387786</t>
  </si>
  <si>
    <t>001600088155</t>
  </si>
  <si>
    <t>006080200808</t>
  </si>
  <si>
    <t>61294973230</t>
  </si>
  <si>
    <t>035461631</t>
  </si>
  <si>
    <t>33200066079</t>
  </si>
  <si>
    <t>0550003800018008</t>
  </si>
  <si>
    <t>61241360384</t>
  </si>
  <si>
    <t>15900036504</t>
  </si>
  <si>
    <t>0550457800089692</t>
  </si>
  <si>
    <t>04825364213</t>
  </si>
  <si>
    <t>530094853</t>
  </si>
  <si>
    <t>910051184</t>
  </si>
  <si>
    <t>21003238849</t>
  </si>
  <si>
    <t>0141000100036152</t>
  </si>
  <si>
    <t>86200000718</t>
  </si>
  <si>
    <t>116000647077</t>
  </si>
  <si>
    <t>03044878341</t>
  </si>
  <si>
    <t>0550007400691031</t>
  </si>
  <si>
    <t>457600061859</t>
  </si>
  <si>
    <t>35815880712</t>
  </si>
  <si>
    <t>272022765</t>
  </si>
  <si>
    <t>138000056869</t>
  </si>
  <si>
    <t>039065966</t>
  </si>
  <si>
    <t>21500431543</t>
  </si>
  <si>
    <t>866053671</t>
  </si>
  <si>
    <t>506000100418</t>
  </si>
  <si>
    <t>63265710931</t>
  </si>
  <si>
    <t>456370048609</t>
  </si>
  <si>
    <t>20155221457</t>
  </si>
  <si>
    <t>196000864112</t>
  </si>
  <si>
    <t>457900062474</t>
  </si>
  <si>
    <t>178327540</t>
  </si>
  <si>
    <t>02000052097</t>
  </si>
  <si>
    <t>152900008482</t>
  </si>
  <si>
    <t>6000000138</t>
  </si>
  <si>
    <t>03045994341</t>
  </si>
  <si>
    <t>63926642199</t>
  </si>
  <si>
    <t>24070493962</t>
  </si>
  <si>
    <t>023083470</t>
  </si>
  <si>
    <t>056443369</t>
  </si>
  <si>
    <t>24053818403</t>
  </si>
  <si>
    <t>22381033841</t>
  </si>
  <si>
    <t>24092867587</t>
  </si>
  <si>
    <t>660384371</t>
  </si>
  <si>
    <t>6342021923</t>
  </si>
  <si>
    <t>SCOTIABANK COLPATRIA SA</t>
  </si>
  <si>
    <t>52567549755</t>
  </si>
  <si>
    <t>064988426</t>
  </si>
  <si>
    <t>04847589189</t>
  </si>
  <si>
    <t>4502143900</t>
  </si>
  <si>
    <t>23786949483</t>
  </si>
  <si>
    <t>0550451100022339</t>
  </si>
  <si>
    <t>20715866509</t>
  </si>
  <si>
    <t>20555881213</t>
  </si>
  <si>
    <t>115150690</t>
  </si>
  <si>
    <t>046282638</t>
  </si>
  <si>
    <t>38867255238</t>
  </si>
  <si>
    <t>601026982</t>
  </si>
  <si>
    <t>88530740000</t>
  </si>
  <si>
    <t>135125706</t>
  </si>
  <si>
    <t>0550007100691588</t>
  </si>
  <si>
    <t>20598933281</t>
  </si>
  <si>
    <t>641037254</t>
  </si>
  <si>
    <t>20315786461</t>
  </si>
  <si>
    <t>5354081018</t>
  </si>
  <si>
    <t>26501697543</t>
  </si>
  <si>
    <t>10158443959</t>
  </si>
  <si>
    <t>68956731325</t>
  </si>
  <si>
    <t>1008555466</t>
  </si>
  <si>
    <t>19212770666</t>
  </si>
  <si>
    <t>66215021115</t>
  </si>
  <si>
    <t>17744056225</t>
  </si>
  <si>
    <t>007770259724</t>
  </si>
  <si>
    <t>003806481</t>
  </si>
  <si>
    <t>20765828985</t>
  </si>
  <si>
    <t>007970312570</t>
  </si>
  <si>
    <t>24054268373</t>
  </si>
  <si>
    <t>23797844659</t>
  </si>
  <si>
    <t>04537479324</t>
  </si>
  <si>
    <t>0570476170028155</t>
  </si>
  <si>
    <t>23786945321</t>
  </si>
  <si>
    <t>636722956</t>
  </si>
  <si>
    <t>20305830870</t>
  </si>
  <si>
    <t>17867186417</t>
  </si>
  <si>
    <t>58979504843</t>
  </si>
  <si>
    <t>03108322996</t>
  </si>
  <si>
    <t>LP.004-2019</t>
  </si>
  <si>
    <t>LP.006-2019</t>
  </si>
  <si>
    <t>SI.010-2019</t>
  </si>
  <si>
    <t>LP.007-2019</t>
  </si>
  <si>
    <t>SI.009-2019</t>
  </si>
  <si>
    <t>SI.012-2019</t>
  </si>
  <si>
    <t>N/A</t>
  </si>
  <si>
    <t>CM.001-2019</t>
  </si>
  <si>
    <t>05 005 2019</t>
  </si>
  <si>
    <t>CD-PS-195-2020</t>
  </si>
  <si>
    <t>LP.002-2020</t>
  </si>
  <si>
    <t>LP.003-2020</t>
  </si>
  <si>
    <t>LP.001-2020</t>
  </si>
  <si>
    <t>SI.002-2020</t>
  </si>
  <si>
    <t>CD-CI-001-2020</t>
  </si>
  <si>
    <t>CD-PS-001-2021</t>
  </si>
  <si>
    <t>CD-PS-002-2021</t>
  </si>
  <si>
    <t>CD-PS-003-2021</t>
  </si>
  <si>
    <t>CD-PS-004-2021</t>
  </si>
  <si>
    <t>CD-PS-005-2021</t>
  </si>
  <si>
    <t>CD-PS-006-2021</t>
  </si>
  <si>
    <t>CD-PS-007-2021</t>
  </si>
  <si>
    <t>CD-PS-008-2021</t>
  </si>
  <si>
    <t>CD-PS-009-2021</t>
  </si>
  <si>
    <t>CD-PS-010-2021</t>
  </si>
  <si>
    <t>CD-PS-011-2021</t>
  </si>
  <si>
    <t>CD-PS-012-2021</t>
  </si>
  <si>
    <t>CD-PS-013-2021</t>
  </si>
  <si>
    <t>CD-PS-014-2021</t>
  </si>
  <si>
    <t>CD-PS-015-2021</t>
  </si>
  <si>
    <t>CD-PS-016-2021</t>
  </si>
  <si>
    <t>CD-PS-017-2021</t>
  </si>
  <si>
    <t>CD-PS-018-2021</t>
  </si>
  <si>
    <t>CD-PS-019-2021</t>
  </si>
  <si>
    <t>CD-PS-020-2021</t>
  </si>
  <si>
    <t>CD-PS-021-2021</t>
  </si>
  <si>
    <t>CD-PS-022-2021</t>
  </si>
  <si>
    <t>CD-PS-023-2021</t>
  </si>
  <si>
    <t>CD-PS-024-2021</t>
  </si>
  <si>
    <t>CD-PS-025-2021</t>
  </si>
  <si>
    <t>CD-PS-026-2021</t>
  </si>
  <si>
    <t>CD-PS-027-2021</t>
  </si>
  <si>
    <t>CD-PS-028-2021</t>
  </si>
  <si>
    <t>CD-PS-029-2021</t>
  </si>
  <si>
    <t>CD-PS-030-2021</t>
  </si>
  <si>
    <t>CD-PS-031-2021</t>
  </si>
  <si>
    <t>CD-PS-032-2021</t>
  </si>
  <si>
    <t>CD-PS-033-2021</t>
  </si>
  <si>
    <t>CD-PS-035-2021</t>
  </si>
  <si>
    <t>CD-PS-036-2021</t>
  </si>
  <si>
    <t>CD-PS-037-2021</t>
  </si>
  <si>
    <t>CD-PS-038-2021</t>
  </si>
  <si>
    <t>CD-PS-039-2021</t>
  </si>
  <si>
    <t>CD-PS-040-2021</t>
  </si>
  <si>
    <t>CD-PS-041-2021</t>
  </si>
  <si>
    <t>CD-PS-042-2021</t>
  </si>
  <si>
    <t>CD-PS-043-2021</t>
  </si>
  <si>
    <t>CD-PS-044-2021</t>
  </si>
  <si>
    <t>CD-PS-045-2021</t>
  </si>
  <si>
    <t>CD-PS-046-2021</t>
  </si>
  <si>
    <t>CD-PS-047-2021</t>
  </si>
  <si>
    <t>CD-PS-048-2021</t>
  </si>
  <si>
    <t>CD-PS-049-2021</t>
  </si>
  <si>
    <t>CD-PS-050-2021</t>
  </si>
  <si>
    <t>CD-PS-051-2021</t>
  </si>
  <si>
    <t>CD-PS-052-2021</t>
  </si>
  <si>
    <t>CD-PS-053-2021</t>
  </si>
  <si>
    <t>CD-PS-054-2021</t>
  </si>
  <si>
    <t>CD-PS-055-2021</t>
  </si>
  <si>
    <t>CD-PS-056-2021</t>
  </si>
  <si>
    <t>CD-PS-057-2021</t>
  </si>
  <si>
    <t>CD-PS-058-2021</t>
  </si>
  <si>
    <t>CD-PS-059-2021</t>
  </si>
  <si>
    <t>CD-PS-060-2021</t>
  </si>
  <si>
    <t>CD-PS-061-2021.</t>
  </si>
  <si>
    <t>CD-PS-062-2021.</t>
  </si>
  <si>
    <t>CD-PS-063-2021</t>
  </si>
  <si>
    <t>CD-PS-066-2021</t>
  </si>
  <si>
    <t>CD-PS-067-2021</t>
  </si>
  <si>
    <t>CD-PS-068-2021</t>
  </si>
  <si>
    <t>CD-PS-069-2021</t>
  </si>
  <si>
    <t>CD-PS-070-2021</t>
  </si>
  <si>
    <t>CD-PS-071-2021.</t>
  </si>
  <si>
    <t>CD-PS-072-2021</t>
  </si>
  <si>
    <t>CD-PS-073-2021.</t>
  </si>
  <si>
    <t>CD-PS-074-2021</t>
  </si>
  <si>
    <t>CD-PS-075-2021.</t>
  </si>
  <si>
    <t>CD-PS-076-2021</t>
  </si>
  <si>
    <t>CD-PS-077-2021</t>
  </si>
  <si>
    <t>CD-PS-078-2021</t>
  </si>
  <si>
    <t>CD-PS-079-2021</t>
  </si>
  <si>
    <t>CD-PS-080-2021</t>
  </si>
  <si>
    <t>CD-PS-091-2021</t>
  </si>
  <si>
    <t>CD-PS-092-2021</t>
  </si>
  <si>
    <t>CD-PS-113-2021</t>
  </si>
  <si>
    <t>CD-PS-114-2021</t>
  </si>
  <si>
    <t>CD-PS-115-2021</t>
  </si>
  <si>
    <t>CD-PS-116-2021</t>
  </si>
  <si>
    <t>CD-PS-117-2021</t>
  </si>
  <si>
    <t>CD-PS-118-2021</t>
  </si>
  <si>
    <t>CD-PS-119-2021</t>
  </si>
  <si>
    <t>CD-PS-120-2021</t>
  </si>
  <si>
    <t>CD-PS-121-2021</t>
  </si>
  <si>
    <t>CD-PS-122-2021</t>
  </si>
  <si>
    <t>CD-PS-123-2021</t>
  </si>
  <si>
    <t>CD-PS-124-2021</t>
  </si>
  <si>
    <t>CD-PS-126-2021</t>
  </si>
  <si>
    <t>CD-PS-127-2021</t>
  </si>
  <si>
    <t>CD-PS-128-2021</t>
  </si>
  <si>
    <t>CD-PS-129-2021</t>
  </si>
  <si>
    <t>CD-PS-130-2021</t>
  </si>
  <si>
    <t>CD-PS-131-2021</t>
  </si>
  <si>
    <t>CD-PS-132-2021</t>
  </si>
  <si>
    <t>CD-PS-133-2021</t>
  </si>
  <si>
    <t>CD-PS-134-2021</t>
  </si>
  <si>
    <t>CD-PS-135-2021</t>
  </si>
  <si>
    <t>CD-PS-136-2021</t>
  </si>
  <si>
    <t>CD-PS-137-2021</t>
  </si>
  <si>
    <t>CD-PS-138-2021</t>
  </si>
  <si>
    <t>CD-PS-139-2021</t>
  </si>
  <si>
    <t>CD-PS-140-2021</t>
  </si>
  <si>
    <t>CD-PS-141-2021</t>
  </si>
  <si>
    <t>CD-PS-142-2021</t>
  </si>
  <si>
    <t>CD-PS-143-2021</t>
  </si>
  <si>
    <t>CD-PS-144-2021</t>
  </si>
  <si>
    <t>CD-PS-145-2021</t>
  </si>
  <si>
    <t>CD-PS-148-2021</t>
  </si>
  <si>
    <t>CD-PS-149-2021</t>
  </si>
  <si>
    <t>CD-PS-150-2021</t>
  </si>
  <si>
    <t>CD-PS-151-2021</t>
  </si>
  <si>
    <t>CD-PS-152-2021</t>
  </si>
  <si>
    <t>CD-PS-153-2021</t>
  </si>
  <si>
    <t>CD-PS-154-2021</t>
  </si>
  <si>
    <t>CD-PS-155-2021</t>
  </si>
  <si>
    <t>A-02-02-02-008-003-09</t>
  </si>
  <si>
    <t>OTROS SERVICIOS PROFESIONALES Y TÉCNICOS N.C.P.</t>
  </si>
  <si>
    <t>03.192-2021</t>
  </si>
  <si>
    <t>MIN.010-2021</t>
  </si>
  <si>
    <t>ORGANIZACION INTEGRAL EN GESTION EMPRESARIAL, ADMINISTRACION FINANCIERA Y MEDIO AMBIENTE SAS</t>
  </si>
  <si>
    <t>Jurídica</t>
  </si>
  <si>
    <t>Jorge Ivan Vargas Martinez</t>
  </si>
  <si>
    <t>Prestar el servicio de envío masivo de correos electrónicos y mensajes de texto, a través de una plataforma tecnológica dirigido a las personas naturales y jurídicas que son objeto de alguna gestión de la UGPP.</t>
  </si>
  <si>
    <t xml:space="preserve">La UGPP pagará el valor del contrato, en mensualidades vencidas o por la fracción del mes de acuerdo con los servicios efectivamente prestados durante el periodo facturado y acorde con los precios unitarios ofertados de acuerdo con la descripcion informada en el anexo de condiciones contractuales.
</t>
  </si>
  <si>
    <t>3114590526</t>
  </si>
  <si>
    <t>Avenida Carrera 45 No 128A - 73 Piso 5</t>
  </si>
  <si>
    <t>Bogotá</t>
  </si>
  <si>
    <t>jorge.vargas@oigame.com.co</t>
  </si>
  <si>
    <t>64-46-101013312</t>
  </si>
  <si>
    <t>SEGUROS DEL ESTADO SA</t>
  </si>
  <si>
    <t>NORMA YANETH ANGEL BELTRAN</t>
  </si>
  <si>
    <t>OTRA ARL</t>
  </si>
  <si>
    <t>Enviar mensajes de texto de manera masiva y con carácter personalizado permitiendo que el destinatario pueda acceder a la comunicación enviada en PDF, digitando su número de documento.</t>
  </si>
  <si>
    <t>Efectuar pruebas previas al envió de la comunicación para validación y aprobación por parte del supervisor de la UGPP.</t>
  </si>
  <si>
    <t>Los correos electrónicos y mensajes de texto deberán ser enviados a más tardar 1 día hábil después de la entrega.</t>
  </si>
  <si>
    <t>Cumplir los protocolos de seguridad necesarios para garantizar la reserva de la información.</t>
  </si>
  <si>
    <t>Mantener el formato de forma y de fondo de las comunicaciones enviadas, aprobado por el usuario.</t>
  </si>
  <si>
    <t xml:space="preserve">1. Recepción de las bases de datos, con la estructura definida para el envío de los sms para la campaña PAEF
2. Cargue de la base de datos en nuestro aplicativo interno de envío masivo de sms
</t>
  </si>
  <si>
    <t>1. Envío de prueba del sms a tres funcionarios de la UGPP de la dirección de Servicios integrados de atención definidos por la UNIDAD.
2. Recepción aprobación sms para envío definitivo
5. Generación de los reportes de resultado del envío</t>
  </si>
  <si>
    <t>1. Generación de los reportes de resultado del envío dando cumplimiento a los acuerdos establecidos</t>
  </si>
  <si>
    <t>1. Se recibe y aloja las bases e informes en el FPT dispuesto por la UGPP para tal fin.</t>
  </si>
  <si>
    <t>1. Se recibe por parte de la UGPP las bases con cruces y formatos establecidos y se mantiene dicha esctructura.</t>
  </si>
  <si>
    <t>Pago de servicios prestados en Mayo 27 de 2021 - 206 SMS para un valor total con IVA de  $3,090 pesos moneda corriente que no se facturo en mes de mayo por el bajo valor de la factura
Pago de servicios prestados en junio de 2021: 18.164 SMS para un valor total con IVA de  $272.460 y 6.640 Mailing, para un valor total de $59.760 pesos moneda corriente 
Se Anula factura FE 331 ya que no contiene los datos discriminados, se emite nota crédito J - 001 - 32 aprobada en olimpia.
Se aprueba factura FE 343 y aprobada en olimpia con valores discriminados en observaciones:
SMS Valor Unitario sin IVA: $12,61 
Valor Total sin IVA: $231.555 
Valor Unitario con IVA: $15 
Valor Total con IVA: $275.550
MAIL: 6.640
Valor Unitario sin IVA: $7,56 
Valor Total sin IVA: $50.218 
Valor Unitario con IVA: $9 
Valor Total con IVA: $59.760</t>
  </si>
  <si>
    <t>FE343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</si>
</sst>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164" formatCode="_(* #,##0.00_);_(* \(#,##0.00\);_(* &quot;-&quot;??_);_(@_)"/>
    <numFmt numFmtId="165" formatCode="&quot;$&quot;#,##0_);[Red]\(&quot;$&quot;#,##0\)"/>
    <numFmt numFmtId="166" formatCode="&quot;$&quot;#,##0.00_);[Red]\(&quot;$&quot;#,##0.00\)"/>
    <numFmt numFmtId="167" formatCode="_(&quot;$&quot;* #,##0.00_);_(&quot;$&quot;* \(#,##0.00\);_(&quot;$&quot;* &quot;-&quot;??_);_(@_)"/>
    <numFmt numFmtId="168" formatCode="_(* #,##0_);_(* \(#,##0\);_(* &quot;-&quot;??_);_(@_)"/>
    <numFmt numFmtId="169" formatCode="[$-240A]d&quot; de &quot;mmmm&quot; de &quot;yyyy"/>
    <numFmt numFmtId="170" formatCode="0.000%"/>
    <numFmt numFmtId="171" formatCode="_ * #,##0_ ;_ * \-#,##0_ ;_ * &quot;-&quot;??_ ;_ @_ "/>
    <numFmt numFmtId="172" formatCode="0.0%"/>
    <numFmt numFmtId="173" formatCode="_ * #,##0.00_ ;_ * \-#,##0.00_ ;_ * &quot;-&quot;??_ ;_ @_ "/>
    <numFmt numFmtId="174" formatCode="_-* #,##0.00\ _P_t_a_-;\-* #,##0.00\ _P_t_a_-;_-* &quot;-&quot;??\ _P_t_a_-;_-@_-"/>
    <numFmt numFmtId="175" formatCode="###,###,###"/>
    <numFmt numFmtId="176" formatCode="_-* #,##0.00\ _€_-;\-* #,##0.00\ _€_-;_-* &quot;-&quot;??\ _€_-;_-@_-"/>
    <numFmt numFmtId="177" formatCode="_(* #,##0.00_);_(* \(#,##0.00\);_(* \-??_);_(@_)"/>
    <numFmt numFmtId="178" formatCode="[$-C0A]General"/>
    <numFmt numFmtId="179" formatCode="_(&quot;$&quot;\ * #,##0_);_(&quot;$&quot;\ * \(#,##0\);_(&quot;$&quot;\ * &quot;-&quot;??_);_(@_)"/>
    <numFmt numFmtId="180" formatCode="dd\-mmm\-yyyy"/>
    <numFmt numFmtId="181" formatCode="00"/>
  </numFmts>
  <fonts count="17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8"/>
      <color rgb="FF000000"/>
      <name val="Calibri"/>
      <family val="2"/>
    </font>
    <font>
      <sz val="8"/>
      <color rgb="FF000000"/>
      <name val="Calibri"/>
      <family val="2"/>
    </font>
    <font>
      <sz val="11"/>
      <color rgb="FF000000"/>
      <name val="Calibri"/>
      <family val="2"/>
    </font>
    <font>
      <b/>
      <sz val="12"/>
      <color rgb="FF000000"/>
      <name val="Arial Narrow"/>
      <family val="2"/>
    </font>
    <font>
      <b/>
      <sz val="10"/>
      <color rgb="FF000000"/>
      <name val="MS Sans Serif"/>
      <family val="2"/>
    </font>
    <font>
      <sz val="14"/>
      <color rgb="FF000000"/>
      <name val="Calibri"/>
      <family val="2"/>
    </font>
    <font>
      <b/>
      <sz val="14"/>
      <color rgb="FF000000"/>
      <name val="Calibri"/>
      <family val="2"/>
    </font>
    <font>
      <sz val="9"/>
      <color rgb="FF000000"/>
      <name val="Calibri"/>
      <family val="2"/>
    </font>
    <font>
      <b/>
      <sz val="9"/>
      <color rgb="FF000000"/>
      <name val="Calibri"/>
      <family val="2"/>
    </font>
    <font>
      <b/>
      <sz val="11"/>
      <color rgb="FF000000"/>
      <name val="Calibri"/>
      <family val="2"/>
    </font>
    <font>
      <sz val="12"/>
      <color rgb="FF000000"/>
      <name val="Calibri"/>
      <family val="2"/>
    </font>
    <font>
      <b/>
      <sz val="12"/>
      <color rgb="FF000000"/>
      <name val="MS Sans Serif"/>
      <family val="2"/>
    </font>
    <font>
      <sz val="9"/>
      <name val="Calibri"/>
      <family val="2"/>
    </font>
    <font>
      <b/>
      <sz val="12"/>
      <color rgb="FFFF0000"/>
      <name val="Calibri"/>
      <family val="2"/>
    </font>
    <font>
      <sz val="12"/>
      <name val="Calibri"/>
      <family val="2"/>
    </font>
    <font>
      <sz val="8"/>
      <name val="Arial"/>
      <family val="2"/>
    </font>
    <font>
      <b/>
      <sz val="14"/>
      <color rgb="FF548DD4"/>
      <name val="Calibri"/>
      <family val="2"/>
    </font>
    <font>
      <sz val="9"/>
      <color rgb="FFFF0000"/>
      <name val="Calibri"/>
      <family val="2"/>
    </font>
    <font>
      <sz val="9"/>
      <name val="Arial"/>
      <family val="2"/>
    </font>
    <font>
      <i/>
      <sz val="9"/>
      <color rgb="FFFF0000"/>
      <name val="Calibri"/>
      <family val="2"/>
    </font>
    <font>
      <b/>
      <i/>
      <sz val="12"/>
      <color rgb="FF000000"/>
      <name val="Calibri"/>
      <family val="2"/>
    </font>
    <font>
      <sz val="12"/>
      <color rgb="FF00B0F0"/>
      <name val="Calibri"/>
      <family val="2"/>
    </font>
    <font>
      <b/>
      <sz val="14"/>
      <color rgb="FF000000"/>
      <name val="Calibri"/>
      <family val="2"/>
    </font>
    <font>
      <sz val="10"/>
      <color indexed="8"/>
      <name val="MS Sans Serif"/>
      <family val="2"/>
    </font>
    <font>
      <sz val="8"/>
      <name val="Arial Narrow"/>
      <family val="2"/>
    </font>
    <font>
      <sz val="10"/>
      <name val="Arial"/>
      <family val="2"/>
    </font>
    <font>
      <b/>
      <sz val="12"/>
      <name val="Arial"/>
      <family val="2"/>
    </font>
    <font>
      <sz val="10"/>
      <name val="Arial"/>
      <family val="2"/>
    </font>
    <font>
      <sz val="9"/>
      <name val="Calibri"/>
      <family val="2"/>
      <scheme val="minor"/>
    </font>
    <font>
      <b/>
      <sz val="9"/>
      <color theme="0"/>
      <name val="Calibri"/>
      <family val="2"/>
      <scheme val="minor"/>
    </font>
    <font>
      <sz val="10"/>
      <color rgb="FF000000"/>
      <name val="Arial Narrow"/>
      <family val="2"/>
    </font>
    <font>
      <sz val="11"/>
      <color rgb="FF000000"/>
      <name val="Arial Narrow"/>
      <family val="2"/>
    </font>
    <font>
      <sz val="12"/>
      <name val="Arial Narrow"/>
      <family val="2"/>
    </font>
    <font>
      <sz val="12"/>
      <color rgb="FF000000"/>
      <name val="Arial Narrow"/>
      <family val="2"/>
    </font>
    <font>
      <sz val="9"/>
      <color theme="0"/>
      <name val="Calibri"/>
      <family val="2"/>
      <scheme val="minor"/>
    </font>
    <font>
      <b/>
      <sz val="14"/>
      <name val="Calibri"/>
      <family val="2"/>
    </font>
    <font>
      <sz val="14"/>
      <name val="Calibri"/>
      <family val="2"/>
    </font>
    <font>
      <b/>
      <sz val="9"/>
      <color indexed="81"/>
      <name val="Tahoma"/>
      <family val="2"/>
    </font>
    <font>
      <sz val="10"/>
      <name val="Calibri"/>
      <family val="2"/>
      <scheme val="minor"/>
    </font>
    <font>
      <sz val="10"/>
      <color theme="0"/>
      <name val="Calibri"/>
      <family val="2"/>
      <scheme val="minor"/>
    </font>
    <font>
      <b/>
      <sz val="10"/>
      <name val="Calibri"/>
      <family val="2"/>
      <scheme val="minor"/>
    </font>
    <font>
      <b/>
      <sz val="10"/>
      <color rgb="FFFF0000"/>
      <name val="Calibri"/>
      <family val="2"/>
      <scheme val="minor"/>
    </font>
    <font>
      <u/>
      <sz val="10"/>
      <color theme="10"/>
      <name val="Arial"/>
      <family val="2"/>
    </font>
    <font>
      <b/>
      <sz val="10"/>
      <color indexed="54"/>
      <name val="Calibri"/>
      <family val="2"/>
      <scheme val="minor"/>
    </font>
    <font>
      <b/>
      <sz val="11"/>
      <color rgb="FF000000"/>
      <name val="Arial Narrow"/>
      <family val="2"/>
    </font>
    <font>
      <sz val="8"/>
      <color rgb="FF000000"/>
      <name val="Arial Narrow"/>
      <family val="2"/>
    </font>
    <font>
      <b/>
      <sz val="12"/>
      <name val="Arial Narrow"/>
      <family val="2"/>
    </font>
    <font>
      <sz val="12"/>
      <name val="Arial"/>
      <family val="2"/>
    </font>
    <font>
      <b/>
      <sz val="12"/>
      <color rgb="FF000000"/>
      <name val="Calibri"/>
      <family val="2"/>
    </font>
    <font>
      <b/>
      <sz val="12"/>
      <name val="Calibri"/>
      <family val="2"/>
    </font>
    <font>
      <b/>
      <sz val="12"/>
      <color rgb="FFFF0000"/>
      <name val="Arial"/>
      <family val="2"/>
    </font>
    <font>
      <b/>
      <i/>
      <sz val="12"/>
      <color rgb="FF00B0F0"/>
      <name val="Calibri"/>
      <family val="2"/>
    </font>
    <font>
      <b/>
      <sz val="12"/>
      <color rgb="FF00B0F0"/>
      <name val="Calibri"/>
      <family val="2"/>
    </font>
    <font>
      <sz val="18"/>
      <color rgb="FF000000"/>
      <name val="Calibri"/>
      <family val="2"/>
    </font>
    <font>
      <b/>
      <sz val="18"/>
      <color rgb="FF000000"/>
      <name val="Arial Narrow"/>
      <family val="2"/>
    </font>
    <font>
      <sz val="18"/>
      <name val="Arial"/>
      <family val="2"/>
    </font>
    <font>
      <b/>
      <sz val="18"/>
      <name val="Arial Narrow"/>
      <family val="2"/>
    </font>
    <font>
      <sz val="18"/>
      <color rgb="FF000000"/>
      <name val="Arial Narrow"/>
      <family val="2"/>
    </font>
    <font>
      <sz val="18"/>
      <name val="Arial Narrow"/>
      <family val="2"/>
    </font>
    <font>
      <sz val="18"/>
      <color rgb="FFFF0000"/>
      <name val="Calibri"/>
      <family val="2"/>
    </font>
    <font>
      <sz val="18"/>
      <name val="Calibri"/>
      <family val="2"/>
    </font>
    <font>
      <b/>
      <sz val="18"/>
      <color rgb="FFFF0000"/>
      <name val="Calibri"/>
      <family val="2"/>
    </font>
    <font>
      <b/>
      <sz val="18"/>
      <color rgb="FFFF0000"/>
      <name val="Arial"/>
      <family val="2"/>
    </font>
    <font>
      <b/>
      <i/>
      <sz val="18"/>
      <color rgb="FF000000"/>
      <name val="Calibri"/>
      <family val="2"/>
    </font>
    <font>
      <i/>
      <sz val="18"/>
      <color rgb="FF000000"/>
      <name val="Calibri"/>
      <family val="2"/>
    </font>
    <font>
      <b/>
      <sz val="18"/>
      <color rgb="FF000000"/>
      <name val="Calibri"/>
      <family val="2"/>
    </font>
    <font>
      <b/>
      <sz val="18"/>
      <color rgb="FFFFFFFF"/>
      <name val="Calibri"/>
      <family val="2"/>
    </font>
    <font>
      <b/>
      <sz val="18"/>
      <color rgb="FF000000"/>
      <name val="MS Sans Serif"/>
      <family val="2"/>
    </font>
    <font>
      <sz val="18"/>
      <color rgb="FF00B0F0"/>
      <name val="Calibri"/>
      <family val="2"/>
    </font>
    <font>
      <b/>
      <sz val="18"/>
      <name val="Calibri"/>
      <family val="2"/>
    </font>
    <font>
      <b/>
      <sz val="18"/>
      <name val="Arial"/>
      <family val="2"/>
    </font>
    <font>
      <sz val="16"/>
      <color rgb="FF000000"/>
      <name val="Calibri"/>
      <family val="2"/>
    </font>
    <font>
      <sz val="9"/>
      <color indexed="81"/>
      <name val="Tahoma"/>
      <family val="2"/>
    </font>
    <font>
      <i/>
      <sz val="18"/>
      <name val="Calibri"/>
      <family val="2"/>
    </font>
    <font>
      <sz val="16"/>
      <name val="Calibri"/>
      <family val="2"/>
    </font>
    <font>
      <sz val="16"/>
      <name val="Arial"/>
      <family val="2"/>
    </font>
    <font>
      <sz val="18"/>
      <name val="Calibri"/>
      <family val="2"/>
      <scheme val="minor"/>
    </font>
    <font>
      <sz val="18"/>
      <color rgb="FF000000"/>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Calibri"/>
      <family val="2"/>
    </font>
    <font>
      <sz val="11"/>
      <color indexed="10"/>
      <name val="Calibri"/>
      <family val="2"/>
    </font>
    <font>
      <sz val="11"/>
      <color indexed="17"/>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i/>
      <sz val="11"/>
      <color indexed="23"/>
      <name val="Calibri"/>
      <family val="2"/>
    </font>
    <font>
      <b/>
      <sz val="11"/>
      <color indexed="8"/>
      <name val="Calibri"/>
      <family val="2"/>
    </font>
    <font>
      <sz val="11"/>
      <color indexed="9"/>
      <name val="Calibri"/>
      <family val="2"/>
    </font>
    <font>
      <b/>
      <sz val="11"/>
      <color indexed="9"/>
      <name val="Calibri"/>
      <family val="2"/>
    </font>
    <font>
      <b/>
      <sz val="11"/>
      <color indexed="56"/>
      <name val="Calibri"/>
      <family val="2"/>
    </font>
    <font>
      <b/>
      <sz val="18"/>
      <color indexed="56"/>
      <name val="Cambria"/>
      <family val="2"/>
    </font>
    <font>
      <b/>
      <sz val="15"/>
      <color indexed="56"/>
      <name val="Calibri"/>
      <family val="2"/>
    </font>
    <font>
      <b/>
      <sz val="13"/>
      <color indexed="56"/>
      <name val="Calibri"/>
      <family val="2"/>
    </font>
    <font>
      <sz val="11"/>
      <color indexed="8"/>
      <name val="Calibri"/>
      <family val="2"/>
      <charset val="1"/>
    </font>
    <font>
      <sz val="10"/>
      <color theme="1"/>
      <name val="Arial1"/>
    </font>
    <font>
      <u/>
      <sz val="11"/>
      <color theme="10"/>
      <name val="Calibri"/>
      <family val="2"/>
      <scheme val="minor"/>
    </font>
    <font>
      <sz val="11"/>
      <color rgb="FF000000"/>
      <name val="Calibri"/>
      <family val="2"/>
      <scheme val="minor"/>
    </font>
    <font>
      <sz val="10"/>
      <color rgb="FF000000"/>
      <name val="Arial"/>
      <family val="2"/>
    </font>
    <font>
      <sz val="12"/>
      <name val="Calibri"/>
      <family val="2"/>
      <scheme val="minor"/>
    </font>
    <font>
      <sz val="10"/>
      <color theme="0"/>
      <name val="Arial"/>
      <family val="2"/>
    </font>
    <font>
      <sz val="11"/>
      <name val="Calibri"/>
      <family val="2"/>
    </font>
    <font>
      <sz val="16"/>
      <color rgb="FF000000"/>
      <name val="Calibri"/>
      <family val="2"/>
      <scheme val="minor"/>
    </font>
    <font>
      <sz val="16"/>
      <name val="Calibri"/>
      <family val="2"/>
      <scheme val="minor"/>
    </font>
    <font>
      <b/>
      <sz val="10"/>
      <name val="Arial"/>
      <family val="2"/>
    </font>
    <font>
      <b/>
      <sz val="16"/>
      <color rgb="FFFF0000"/>
      <name val="Calibri"/>
      <family val="2"/>
    </font>
    <font>
      <b/>
      <sz val="16"/>
      <color rgb="FF000000"/>
      <name val="Calibri"/>
      <family val="2"/>
    </font>
    <font>
      <sz val="16"/>
      <color rgb="FF000000"/>
      <name val="Arial Narrow"/>
      <family val="2"/>
    </font>
    <font>
      <b/>
      <sz val="16"/>
      <name val="Arial"/>
      <family val="2"/>
    </font>
    <font>
      <b/>
      <sz val="16"/>
      <color rgb="FFFF0000"/>
      <name val="Arial"/>
      <family val="2"/>
    </font>
    <font>
      <b/>
      <sz val="10"/>
      <color rgb="FF000000"/>
      <name val="Calibri"/>
      <family val="2"/>
    </font>
    <font>
      <sz val="18"/>
      <color theme="1"/>
      <name val="Calibri"/>
      <family val="2"/>
    </font>
    <font>
      <sz val="14"/>
      <color theme="1"/>
      <name val="Calibri"/>
      <family val="2"/>
    </font>
    <font>
      <sz val="9"/>
      <color theme="0" tint="-4.9989318521683403E-2"/>
      <name val="Calibri"/>
      <family val="2"/>
      <scheme val="minor"/>
    </font>
    <font>
      <b/>
      <sz val="16"/>
      <name val="Arial Narrow"/>
      <family val="2"/>
    </font>
    <font>
      <b/>
      <sz val="9"/>
      <name val="Calibri"/>
      <family val="2"/>
      <scheme val="minor"/>
    </font>
    <font>
      <b/>
      <sz val="14"/>
      <color rgb="FF000000"/>
      <name val="Arial Narrow"/>
      <family val="2"/>
    </font>
    <font>
      <b/>
      <sz val="14"/>
      <name val="Arial Narrow"/>
      <family val="2"/>
    </font>
    <font>
      <b/>
      <sz val="16"/>
      <color rgb="FF000000"/>
      <name val="Arial Narrow"/>
      <family val="2"/>
    </font>
    <font>
      <b/>
      <sz val="14"/>
      <color theme="3" tint="0.39997558519241921"/>
      <name val="Arial"/>
      <family val="2"/>
    </font>
    <font>
      <sz val="16"/>
      <name val="Arial Narrow"/>
      <family val="2"/>
    </font>
    <font>
      <b/>
      <sz val="16"/>
      <name val="Calibri"/>
      <family val="2"/>
    </font>
    <font>
      <b/>
      <sz val="14"/>
      <name val="Calibri"/>
      <family val="2"/>
      <scheme val="minor"/>
    </font>
    <font>
      <b/>
      <i/>
      <sz val="11"/>
      <name val="Calibri"/>
      <family val="2"/>
      <scheme val="minor"/>
    </font>
    <font>
      <b/>
      <u/>
      <sz val="9"/>
      <color rgb="FFFF0000"/>
      <name val="Calibri"/>
      <family val="2"/>
      <scheme val="minor"/>
    </font>
    <font>
      <sz val="14"/>
      <name val="Calibri"/>
      <family val="2"/>
      <scheme val="minor"/>
    </font>
    <font>
      <sz val="8"/>
      <name val="Calibri"/>
      <family val="2"/>
      <scheme val="minor"/>
    </font>
    <font>
      <sz val="7"/>
      <name val="Calibri"/>
      <family val="2"/>
      <scheme val="minor"/>
    </font>
    <font>
      <b/>
      <sz val="18"/>
      <name val="Calibri"/>
      <family val="2"/>
      <scheme val="minor"/>
    </font>
    <font>
      <sz val="10"/>
      <name val="Arial"/>
      <family val="2"/>
    </font>
    <font>
      <sz val="10"/>
      <color theme="1"/>
      <name val="Calibri"/>
      <family val="2"/>
      <scheme val="minor"/>
    </font>
    <font>
      <sz val="9"/>
      <name val="Arial Narrow"/>
      <family val="2"/>
    </font>
    <font>
      <sz val="10"/>
      <name val="Arial"/>
      <family val="2"/>
    </font>
    <font>
      <b/>
      <sz val="18"/>
      <color rgb="FFFF0000"/>
      <name val="Arial Narrow"/>
      <family val="2"/>
    </font>
    <font>
      <sz val="10"/>
      <color theme="1"/>
      <name val="Arial Narrow"/>
      <family val="2"/>
    </font>
    <font>
      <sz val="10"/>
      <name val="Arial Narrow"/>
      <family val="2"/>
    </font>
    <font>
      <sz val="10"/>
      <color rgb="FFFF0000"/>
      <name val="Arial Narrow"/>
      <family val="2"/>
    </font>
    <font>
      <sz val="8"/>
      <name val="Arial"/>
      <family val="2"/>
    </font>
    <font>
      <sz val="9"/>
      <color rgb="FFFF0000"/>
      <name val="Calibri"/>
      <family val="2"/>
      <scheme val="minor"/>
    </font>
    <font>
      <b/>
      <sz val="8"/>
      <color theme="0"/>
      <name val="Arial Narrow"/>
      <family val="2"/>
    </font>
    <font>
      <sz val="8"/>
      <color theme="1"/>
      <name val="Arial Narrow"/>
      <family val="2"/>
    </font>
    <font>
      <sz val="11"/>
      <color theme="1"/>
      <name val="Arial Narrow"/>
      <family val="2"/>
    </font>
    <font>
      <b/>
      <sz val="10"/>
      <color rgb="FF000000"/>
      <name val="Tahoma"/>
      <family val="2"/>
    </font>
    <font>
      <b/>
      <sz val="9"/>
      <color rgb="FF000000"/>
      <name val="Tahoma"/>
      <family val="2"/>
    </font>
    <font>
      <sz val="12"/>
      <color theme="1"/>
      <name val="Arial"/>
      <family val="2"/>
    </font>
    <font>
      <sz val="12"/>
      <color theme="1"/>
      <name val="Calibri"/>
      <family val="2"/>
    </font>
  </fonts>
  <fills count="80">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theme="2"/>
        <bgColor indexed="64"/>
      </patternFill>
    </fill>
    <fill>
      <patternFill patternType="solid">
        <fgColor theme="4"/>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rgb="FFFFFF00"/>
        <bgColor indexed="64"/>
      </patternFill>
    </fill>
    <fill>
      <patternFill patternType="solid">
        <fgColor theme="6" tint="0.59999389629810485"/>
        <bgColor rgb="FFDDD9C3"/>
      </patternFill>
    </fill>
    <fill>
      <patternFill patternType="solid">
        <fgColor theme="6" tint="0.59999389629810485"/>
        <bgColor indexed="64"/>
      </patternFill>
    </fill>
    <fill>
      <patternFill patternType="solid">
        <fgColor indexed="9"/>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1"/>
      </patternFill>
    </fill>
    <fill>
      <patternFill patternType="solid">
        <fgColor indexed="31"/>
      </patternFill>
    </fill>
    <fill>
      <patternFill patternType="solid">
        <fgColor indexed="47"/>
      </patternFill>
    </fill>
    <fill>
      <patternFill patternType="solid">
        <fgColor indexed="45"/>
      </patternFill>
    </fill>
    <fill>
      <patternFill patternType="solid">
        <fgColor indexed="26"/>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4"/>
      </patternFill>
    </fill>
    <fill>
      <patternFill patternType="solid">
        <fgColor indexed="29"/>
      </patternFill>
    </fill>
    <fill>
      <patternFill patternType="solid">
        <fgColor indexed="43"/>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55"/>
      </patternFill>
    </fill>
    <fill>
      <patternFill patternType="solid">
        <fgColor indexed="62"/>
      </patternFill>
    </fill>
    <fill>
      <patternFill patternType="solid">
        <fgColor indexed="53"/>
      </patternFill>
    </fill>
    <fill>
      <patternFill patternType="solid">
        <fgColor indexed="10"/>
      </patternFill>
    </fill>
    <fill>
      <patternFill patternType="solid">
        <fgColor indexed="57"/>
      </patternFill>
    </fill>
    <fill>
      <patternFill patternType="solid">
        <fgColor theme="4" tint="0.59999389629810485"/>
        <bgColor indexed="64"/>
      </patternFill>
    </fill>
    <fill>
      <patternFill patternType="solid">
        <fgColor theme="0"/>
        <bgColor indexed="64"/>
      </patternFill>
    </fill>
    <fill>
      <patternFill patternType="solid">
        <fgColor theme="3" tint="0.59999389629810485"/>
        <bgColor indexed="64"/>
      </patternFill>
    </fill>
    <fill>
      <patternFill patternType="solid">
        <fgColor theme="9" tint="0.59999389629810485"/>
        <bgColor rgb="FFDDD9C3"/>
      </patternFill>
    </fill>
    <fill>
      <patternFill patternType="solid">
        <fgColor theme="6" tint="0.59999389629810485"/>
        <bgColor rgb="FFE5B8B7"/>
      </patternFill>
    </fill>
    <fill>
      <patternFill patternType="solid">
        <fgColor theme="6" tint="0.59999389629810485"/>
        <bgColor rgb="FFFF0000"/>
      </patternFill>
    </fill>
    <fill>
      <patternFill patternType="solid">
        <fgColor theme="6" tint="0.59999389629810485"/>
        <bgColor rgb="FF00FF00"/>
      </patternFill>
    </fill>
    <fill>
      <patternFill patternType="solid">
        <fgColor theme="6"/>
        <bgColor rgb="FFDDD9C3"/>
      </patternFill>
    </fill>
    <fill>
      <patternFill patternType="solid">
        <fgColor theme="9" tint="0.79998168889431442"/>
        <bgColor indexed="64"/>
      </patternFill>
    </fill>
    <fill>
      <patternFill patternType="solid">
        <fgColor theme="6" tint="0.39997558519241921"/>
        <bgColor indexed="64"/>
      </patternFill>
    </fill>
    <fill>
      <patternFill patternType="solid">
        <fgColor rgb="FF00B0F0"/>
        <bgColor indexed="64"/>
      </patternFill>
    </fill>
    <fill>
      <patternFill patternType="solid">
        <fgColor rgb="FFFFC000"/>
        <bgColor indexed="64"/>
      </patternFill>
    </fill>
    <fill>
      <patternFill patternType="solid">
        <fgColor theme="3" tint="0.39997558519241921"/>
        <bgColor indexed="64"/>
      </patternFill>
    </fill>
  </fills>
  <borders count="120">
    <border>
      <left/>
      <right/>
      <top/>
      <bottom/>
      <diagonal/>
    </border>
    <border>
      <left/>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medium">
        <color auto="1"/>
      </top>
      <bottom style="medium">
        <color auto="1"/>
      </bottom>
      <diagonal/>
    </border>
    <border>
      <left/>
      <right style="thick">
        <color auto="1"/>
      </right>
      <top style="medium">
        <color auto="1"/>
      </top>
      <bottom style="medium">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8"/>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ck">
        <color rgb="FF000000"/>
      </left>
      <right style="thin">
        <color rgb="FF000000"/>
      </right>
      <top style="thin">
        <color rgb="FF000000"/>
      </top>
      <bottom style="thin">
        <color rgb="FF000000"/>
      </bottom>
      <diagonal/>
    </border>
    <border>
      <left style="thick">
        <color indexed="64"/>
      </left>
      <right/>
      <top/>
      <bottom style="thick">
        <color indexed="64"/>
      </bottom>
      <diagonal/>
    </border>
    <border>
      <left/>
      <right style="thick">
        <color indexed="64"/>
      </right>
      <top/>
      <bottom style="thick">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auto="1"/>
      </top>
      <bottom style="hair">
        <color auto="1"/>
      </bottom>
      <diagonal/>
    </border>
    <border>
      <left style="hair">
        <color auto="1"/>
      </left>
      <right style="medium">
        <color indexed="64"/>
      </right>
      <top style="thin">
        <color auto="1"/>
      </top>
      <bottom style="hair">
        <color auto="1"/>
      </bottom>
      <diagonal/>
    </border>
    <border>
      <left style="medium">
        <color indexed="64"/>
      </left>
      <right/>
      <top style="hair">
        <color auto="1"/>
      </top>
      <bottom style="hair">
        <color auto="1"/>
      </bottom>
      <diagonal/>
    </border>
    <border>
      <left style="hair">
        <color auto="1"/>
      </left>
      <right style="medium">
        <color indexed="64"/>
      </right>
      <top style="hair">
        <color auto="1"/>
      </top>
      <bottom style="hair">
        <color auto="1"/>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auto="1"/>
      </right>
      <top style="thin">
        <color auto="1"/>
      </top>
      <bottom style="hair">
        <color auto="1"/>
      </bottom>
      <diagonal/>
    </border>
    <border>
      <left style="medium">
        <color indexed="64"/>
      </left>
      <right style="hair">
        <color auto="1"/>
      </right>
      <top style="hair">
        <color auto="1"/>
      </top>
      <bottom style="hair">
        <color auto="1"/>
      </bottom>
      <diagonal/>
    </border>
    <border>
      <left style="medium">
        <color indexed="64"/>
      </left>
      <right style="hair">
        <color auto="1"/>
      </right>
      <top style="hair">
        <color auto="1"/>
      </top>
      <bottom style="medium">
        <color indexed="64"/>
      </bottom>
      <diagonal/>
    </border>
    <border>
      <left style="hair">
        <color auto="1"/>
      </left>
      <right style="medium">
        <color indexed="64"/>
      </right>
      <top style="hair">
        <color auto="1"/>
      </top>
      <bottom style="medium">
        <color indexed="64"/>
      </bottom>
      <diagonal/>
    </border>
    <border>
      <left style="medium">
        <color indexed="64"/>
      </left>
      <right style="hair">
        <color auto="1"/>
      </right>
      <top style="hair">
        <color auto="1"/>
      </top>
      <bottom style="thin">
        <color auto="1"/>
      </bottom>
      <diagonal/>
    </border>
    <border>
      <left style="thin">
        <color rgb="FF000000"/>
      </left>
      <right style="thin">
        <color rgb="FF000000"/>
      </right>
      <top/>
      <bottom style="thin">
        <color rgb="FF000000"/>
      </bottom>
      <diagonal/>
    </border>
    <border>
      <left style="hair">
        <color auto="1"/>
      </left>
      <right style="medium">
        <color indexed="64"/>
      </right>
      <top/>
      <bottom style="hair">
        <color auto="1"/>
      </bottom>
      <diagonal/>
    </border>
    <border>
      <left style="thin">
        <color rgb="FF000000"/>
      </left>
      <right style="thin">
        <color rgb="FF000000"/>
      </right>
      <top/>
      <bottom/>
      <diagonal/>
    </border>
    <border>
      <left style="thick">
        <color rgb="FF000000"/>
      </left>
      <right style="thin">
        <color rgb="FF000000"/>
      </right>
      <top/>
      <bottom style="thin">
        <color rgb="FF000000"/>
      </bottom>
      <diagonal/>
    </border>
    <border>
      <left style="thin">
        <color rgb="FF000000"/>
      </left>
      <right style="thick">
        <color rgb="FF000000"/>
      </right>
      <top/>
      <bottom style="thin">
        <color rgb="FF000000"/>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double">
        <color indexed="64"/>
      </bottom>
      <diagonal/>
    </border>
    <border>
      <left style="medium">
        <color indexed="64"/>
      </left>
      <right/>
      <top style="hair">
        <color auto="1"/>
      </top>
      <bottom style="medium">
        <color indexed="64"/>
      </bottom>
      <diagonal/>
    </border>
    <border>
      <left/>
      <right/>
      <top/>
      <bottom style="medium">
        <color indexed="64"/>
      </bottom>
      <diagonal/>
    </border>
    <border>
      <left/>
      <right style="hair">
        <color auto="1"/>
      </right>
      <top style="medium">
        <color indexed="64"/>
      </top>
      <bottom style="medium">
        <color indexed="64"/>
      </bottom>
      <diagonal/>
    </border>
    <border>
      <left style="hair">
        <color auto="1"/>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hair">
        <color auto="1"/>
      </left>
      <right/>
      <top style="hair">
        <color auto="1"/>
      </top>
      <bottom style="hair">
        <color auto="1"/>
      </bottom>
      <diagonal/>
    </border>
    <border>
      <left style="hair">
        <color auto="1"/>
      </left>
      <right/>
      <top style="hair">
        <color auto="1"/>
      </top>
      <bottom style="medium">
        <color indexed="64"/>
      </bottom>
      <diagonal/>
    </border>
    <border>
      <left style="hair">
        <color auto="1"/>
      </left>
      <right/>
      <top style="thin">
        <color auto="1"/>
      </top>
      <bottom style="hair">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s>
  <cellStyleXfs count="1605">
    <xf numFmtId="0" fontId="0" fillId="0" borderId="0"/>
    <xf numFmtId="0" fontId="34" fillId="0" borderId="1"/>
    <xf numFmtId="167" fontId="38" fillId="0" borderId="0" applyFont="0" applyFill="0" applyBorder="0" applyAlignment="0" applyProtection="0"/>
    <xf numFmtId="9" fontId="38" fillId="0" borderId="0" applyFont="0" applyFill="0" applyBorder="0" applyAlignment="0" applyProtection="0"/>
    <xf numFmtId="164" fontId="38" fillId="0" borderId="0" applyFont="0" applyFill="0" applyBorder="0" applyAlignment="0" applyProtection="0"/>
    <xf numFmtId="0" fontId="53" fillId="0" borderId="0" applyNumberFormat="0" applyFill="0" applyBorder="0" applyAlignment="0" applyProtection="0"/>
    <xf numFmtId="0" fontId="36" fillId="0" borderId="1"/>
    <xf numFmtId="173" fontId="36" fillId="0" borderId="1" applyFont="0" applyFill="0" applyBorder="0" applyAlignment="0" applyProtection="0"/>
    <xf numFmtId="0" fontId="10" fillId="0" borderId="1"/>
    <xf numFmtId="167" fontId="10" fillId="0" borderId="1" applyFont="0" applyFill="0" applyBorder="0" applyAlignment="0" applyProtection="0"/>
    <xf numFmtId="0" fontId="36" fillId="0" borderId="1"/>
    <xf numFmtId="174" fontId="36" fillId="0" borderId="1" applyFont="0" applyFill="0" applyBorder="0" applyAlignment="0" applyProtection="0"/>
    <xf numFmtId="167" fontId="10" fillId="0" borderId="1" applyFont="0" applyFill="0" applyBorder="0" applyAlignment="0" applyProtection="0"/>
    <xf numFmtId="164" fontId="10" fillId="0" borderId="1" applyFont="0" applyFill="0" applyBorder="0" applyAlignment="0" applyProtection="0"/>
    <xf numFmtId="9" fontId="10" fillId="0" borderId="1" applyFont="0" applyFill="0" applyBorder="0" applyAlignment="0" applyProtection="0"/>
    <xf numFmtId="0" fontId="90" fillId="0" borderId="39" applyNumberFormat="0" applyFill="0" applyAlignment="0" applyProtection="0"/>
    <xf numFmtId="0" fontId="91" fillId="0" borderId="40" applyNumberFormat="0" applyFill="0" applyAlignment="0" applyProtection="0"/>
    <xf numFmtId="0" fontId="92" fillId="0" borderId="41" applyNumberFormat="0" applyFill="0" applyAlignment="0" applyProtection="0"/>
    <xf numFmtId="0" fontId="96" fillId="17" borderId="42" applyNumberFormat="0" applyAlignment="0" applyProtection="0"/>
    <xf numFmtId="0" fontId="97" fillId="18" borderId="43" applyNumberFormat="0" applyAlignment="0" applyProtection="0"/>
    <xf numFmtId="0" fontId="98" fillId="18" borderId="42" applyNumberFormat="0" applyAlignment="0" applyProtection="0"/>
    <xf numFmtId="0" fontId="99" fillId="0" borderId="44" applyNumberFormat="0" applyFill="0" applyAlignment="0" applyProtection="0"/>
    <xf numFmtId="0" fontId="100" fillId="19" borderId="45" applyNumberFormat="0" applyAlignment="0" applyProtection="0"/>
    <xf numFmtId="0" fontId="103" fillId="0" borderId="47" applyNumberFormat="0" applyFill="0" applyAlignment="0" applyProtection="0"/>
    <xf numFmtId="0" fontId="9" fillId="0" borderId="1"/>
    <xf numFmtId="0" fontId="9" fillId="22" borderId="1" applyNumberFormat="0" applyBorder="0" applyAlignment="0" applyProtection="0"/>
    <xf numFmtId="0" fontId="9" fillId="22" borderId="1" applyNumberFormat="0" applyBorder="0" applyAlignment="0" applyProtection="0"/>
    <xf numFmtId="0" fontId="105" fillId="46" borderId="1" applyNumberFormat="0" applyBorder="0" applyAlignment="0" applyProtection="0"/>
    <xf numFmtId="0" fontId="9" fillId="26" borderId="1" applyNumberFormat="0" applyBorder="0" applyAlignment="0" applyProtection="0"/>
    <xf numFmtId="0" fontId="9" fillId="26" borderId="1" applyNumberFormat="0" applyBorder="0" applyAlignment="0" applyProtection="0"/>
    <xf numFmtId="0" fontId="105" fillId="48" borderId="1" applyNumberFormat="0" applyBorder="0" applyAlignment="0" applyProtection="0"/>
    <xf numFmtId="0" fontId="9" fillId="30" borderId="1" applyNumberFormat="0" applyBorder="0" applyAlignment="0" applyProtection="0"/>
    <xf numFmtId="0" fontId="9" fillId="30" borderId="1" applyNumberFormat="0" applyBorder="0" applyAlignment="0" applyProtection="0"/>
    <xf numFmtId="0" fontId="105" fillId="50" borderId="1" applyNumberFormat="0" applyBorder="0" applyAlignment="0" applyProtection="0"/>
    <xf numFmtId="0" fontId="9" fillId="34" borderId="1" applyNumberFormat="0" applyBorder="0" applyAlignment="0" applyProtection="0"/>
    <xf numFmtId="0" fontId="9" fillId="34" borderId="1" applyNumberFormat="0" applyBorder="0" applyAlignment="0" applyProtection="0"/>
    <xf numFmtId="0" fontId="105" fillId="51" borderId="1" applyNumberFormat="0" applyBorder="0" applyAlignment="0" applyProtection="0"/>
    <xf numFmtId="0" fontId="9" fillId="38" borderId="1" applyNumberFormat="0" applyBorder="0" applyAlignment="0" applyProtection="0"/>
    <xf numFmtId="0" fontId="9" fillId="38" borderId="1" applyNumberFormat="0" applyBorder="0" applyAlignment="0" applyProtection="0"/>
    <xf numFmtId="0" fontId="105" fillId="52" borderId="1" applyNumberFormat="0" applyBorder="0" applyAlignment="0" applyProtection="0"/>
    <xf numFmtId="0" fontId="9" fillId="42" borderId="1" applyNumberFormat="0" applyBorder="0" applyAlignment="0" applyProtection="0"/>
    <xf numFmtId="0" fontId="9" fillId="42" borderId="1" applyNumberFormat="0" applyBorder="0" applyAlignment="0" applyProtection="0"/>
    <xf numFmtId="0" fontId="105" fillId="47" borderId="1" applyNumberFormat="0" applyBorder="0" applyAlignment="0" applyProtection="0"/>
    <xf numFmtId="0" fontId="9" fillId="23" borderId="1" applyNumberFormat="0" applyBorder="0" applyAlignment="0" applyProtection="0"/>
    <xf numFmtId="0" fontId="9" fillId="23" borderId="1" applyNumberFormat="0" applyBorder="0" applyAlignment="0" applyProtection="0"/>
    <xf numFmtId="0" fontId="105" fillId="54" borderId="1" applyNumberFormat="0" applyBorder="0" applyAlignment="0" applyProtection="0"/>
    <xf numFmtId="0" fontId="9" fillId="27" borderId="1" applyNumberFormat="0" applyBorder="0" applyAlignment="0" applyProtection="0"/>
    <xf numFmtId="0" fontId="9" fillId="27" borderId="1" applyNumberFormat="0" applyBorder="0" applyAlignment="0" applyProtection="0"/>
    <xf numFmtId="0" fontId="105" fillId="55" borderId="1" applyNumberFormat="0" applyBorder="0" applyAlignment="0" applyProtection="0"/>
    <xf numFmtId="0" fontId="9" fillId="31" borderId="1" applyNumberFormat="0" applyBorder="0" applyAlignment="0" applyProtection="0"/>
    <xf numFmtId="0" fontId="9" fillId="31" borderId="1" applyNumberFormat="0" applyBorder="0" applyAlignment="0" applyProtection="0"/>
    <xf numFmtId="0" fontId="105" fillId="45" borderId="1" applyNumberFormat="0" applyBorder="0" applyAlignment="0" applyProtection="0"/>
    <xf numFmtId="0" fontId="9" fillId="35" borderId="1" applyNumberFormat="0" applyBorder="0" applyAlignment="0" applyProtection="0"/>
    <xf numFmtId="0" fontId="9" fillId="35" borderId="1" applyNumberFormat="0" applyBorder="0" applyAlignment="0" applyProtection="0"/>
    <xf numFmtId="0" fontId="105" fillId="51" borderId="1" applyNumberFormat="0" applyBorder="0" applyAlignment="0" applyProtection="0"/>
    <xf numFmtId="0" fontId="9" fillId="39" borderId="1" applyNumberFormat="0" applyBorder="0" applyAlignment="0" applyProtection="0"/>
    <xf numFmtId="0" fontId="9" fillId="39" borderId="1" applyNumberFormat="0" applyBorder="0" applyAlignment="0" applyProtection="0"/>
    <xf numFmtId="0" fontId="105" fillId="54" borderId="1" applyNumberFormat="0" applyBorder="0" applyAlignment="0" applyProtection="0"/>
    <xf numFmtId="0" fontId="9" fillId="43" borderId="1" applyNumberFormat="0" applyBorder="0" applyAlignment="0" applyProtection="0"/>
    <xf numFmtId="0" fontId="9" fillId="43" borderId="1" applyNumberFormat="0" applyBorder="0" applyAlignment="0" applyProtection="0"/>
    <xf numFmtId="0" fontId="105" fillId="57" borderId="1" applyNumberFormat="0" applyBorder="0" applyAlignment="0" applyProtection="0"/>
    <xf numFmtId="0" fontId="104" fillId="24" borderId="1" applyNumberFormat="0" applyBorder="0" applyAlignment="0" applyProtection="0"/>
    <xf numFmtId="0" fontId="104" fillId="24" borderId="1" applyNumberFormat="0" applyBorder="0" applyAlignment="0" applyProtection="0"/>
    <xf numFmtId="0" fontId="116" fillId="59" borderId="1" applyNumberFormat="0" applyBorder="0" applyAlignment="0" applyProtection="0"/>
    <xf numFmtId="0" fontId="104" fillId="28" borderId="1" applyNumberFormat="0" applyBorder="0" applyAlignment="0" applyProtection="0"/>
    <xf numFmtId="0" fontId="104" fillId="28" borderId="1" applyNumberFormat="0" applyBorder="0" applyAlignment="0" applyProtection="0"/>
    <xf numFmtId="0" fontId="116" fillId="55" borderId="1" applyNumberFormat="0" applyBorder="0" applyAlignment="0" applyProtection="0"/>
    <xf numFmtId="0" fontId="104" fillId="32" borderId="1" applyNumberFormat="0" applyBorder="0" applyAlignment="0" applyProtection="0"/>
    <xf numFmtId="0" fontId="104" fillId="32" borderId="1" applyNumberFormat="0" applyBorder="0" applyAlignment="0" applyProtection="0"/>
    <xf numFmtId="0" fontId="116" fillId="45" borderId="1" applyNumberFormat="0" applyBorder="0" applyAlignment="0" applyProtection="0"/>
    <xf numFmtId="0" fontId="104" fillId="36" borderId="1" applyNumberFormat="0" applyBorder="0" applyAlignment="0" applyProtection="0"/>
    <xf numFmtId="0" fontId="104" fillId="36" borderId="1" applyNumberFormat="0" applyBorder="0" applyAlignment="0" applyProtection="0"/>
    <xf numFmtId="0" fontId="116" fillId="60" borderId="1" applyNumberFormat="0" applyBorder="0" applyAlignment="0" applyProtection="0"/>
    <xf numFmtId="0" fontId="104" fillId="40" borderId="1" applyNumberFormat="0" applyBorder="0" applyAlignment="0" applyProtection="0"/>
    <xf numFmtId="0" fontId="104" fillId="40" borderId="1" applyNumberFormat="0" applyBorder="0" applyAlignment="0" applyProtection="0"/>
    <xf numFmtId="0" fontId="116" fillId="58" borderId="1" applyNumberFormat="0" applyBorder="0" applyAlignment="0" applyProtection="0"/>
    <xf numFmtId="0" fontId="104" fillId="44" borderId="1" applyNumberFormat="0" applyBorder="0" applyAlignment="0" applyProtection="0"/>
    <xf numFmtId="0" fontId="104" fillId="44" borderId="1" applyNumberFormat="0" applyBorder="0" applyAlignment="0" applyProtection="0"/>
    <xf numFmtId="0" fontId="116" fillId="61" borderId="1" applyNumberFormat="0" applyBorder="0" applyAlignment="0" applyProtection="0"/>
    <xf numFmtId="0" fontId="93" fillId="14" borderId="1" applyNumberFormat="0" applyBorder="0" applyAlignment="0" applyProtection="0"/>
    <xf numFmtId="0" fontId="93" fillId="14" borderId="1" applyNumberFormat="0" applyBorder="0" applyAlignment="0" applyProtection="0"/>
    <xf numFmtId="0" fontId="107" fillId="50" borderId="1" applyNumberFormat="0" applyBorder="0" applyAlignment="0" applyProtection="0"/>
    <xf numFmtId="0" fontId="98" fillId="18" borderId="42"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8" fillId="53" borderId="48" applyNumberFormat="0" applyAlignment="0" applyProtection="0"/>
    <xf numFmtId="0" fontId="100" fillId="19" borderId="45" applyNumberFormat="0" applyAlignment="0" applyProtection="0"/>
    <xf numFmtId="0" fontId="117" fillId="62" borderId="49" applyNumberFormat="0" applyAlignment="0" applyProtection="0"/>
    <xf numFmtId="0" fontId="99" fillId="0" borderId="44" applyNumberFormat="0" applyFill="0" applyAlignment="0" applyProtection="0"/>
    <xf numFmtId="0" fontId="109" fillId="0" borderId="50" applyNumberFormat="0" applyFill="0" applyAlignment="0" applyProtection="0"/>
    <xf numFmtId="0" fontId="92" fillId="0" borderId="1" applyNumberFormat="0" applyFill="0" applyBorder="0" applyAlignment="0" applyProtection="0"/>
    <xf numFmtId="0" fontId="92" fillId="0" borderId="1" applyNumberFormat="0" applyFill="0" applyBorder="0" applyAlignment="0" applyProtection="0"/>
    <xf numFmtId="0" fontId="118" fillId="0" borderId="1" applyNumberFormat="0" applyFill="0" applyBorder="0" applyAlignment="0" applyProtection="0"/>
    <xf numFmtId="0" fontId="104" fillId="21" borderId="1" applyNumberFormat="0" applyBorder="0" applyAlignment="0" applyProtection="0"/>
    <xf numFmtId="0" fontId="104" fillId="21" borderId="1" applyNumberFormat="0" applyBorder="0" applyAlignment="0" applyProtection="0"/>
    <xf numFmtId="0" fontId="116" fillId="63" borderId="1" applyNumberFormat="0" applyBorder="0" applyAlignment="0" applyProtection="0"/>
    <xf numFmtId="0" fontId="104" fillId="25" borderId="1" applyNumberFormat="0" applyBorder="0" applyAlignment="0" applyProtection="0"/>
    <xf numFmtId="0" fontId="104" fillId="25" borderId="1" applyNumberFormat="0" applyBorder="0" applyAlignment="0" applyProtection="0"/>
    <xf numFmtId="0" fontId="116" fillId="65" borderId="1" applyNumberFormat="0" applyBorder="0" applyAlignment="0" applyProtection="0"/>
    <xf numFmtId="0" fontId="104" fillId="29" borderId="1" applyNumberFormat="0" applyBorder="0" applyAlignment="0" applyProtection="0"/>
    <xf numFmtId="0" fontId="104" fillId="29" borderId="1" applyNumberFormat="0" applyBorder="0" applyAlignment="0" applyProtection="0"/>
    <xf numFmtId="0" fontId="116" fillId="66" borderId="1" applyNumberFormat="0" applyBorder="0" applyAlignment="0" applyProtection="0"/>
    <xf numFmtId="0" fontId="104" fillId="33" borderId="1" applyNumberFormat="0" applyBorder="0" applyAlignment="0" applyProtection="0"/>
    <xf numFmtId="0" fontId="104" fillId="33" borderId="1" applyNumberFormat="0" applyBorder="0" applyAlignment="0" applyProtection="0"/>
    <xf numFmtId="0" fontId="116" fillId="60" borderId="1" applyNumberFormat="0" applyBorder="0" applyAlignment="0" applyProtection="0"/>
    <xf numFmtId="0" fontId="104" fillId="37" borderId="1" applyNumberFormat="0" applyBorder="0" applyAlignment="0" applyProtection="0"/>
    <xf numFmtId="0" fontId="104" fillId="37" borderId="1" applyNumberFormat="0" applyBorder="0" applyAlignment="0" applyProtection="0"/>
    <xf numFmtId="0" fontId="116" fillId="58" borderId="1" applyNumberFormat="0" applyBorder="0" applyAlignment="0" applyProtection="0"/>
    <xf numFmtId="0" fontId="104" fillId="41" borderId="1" applyNumberFormat="0" applyBorder="0" applyAlignment="0" applyProtection="0"/>
    <xf numFmtId="0" fontId="104" fillId="41" borderId="1" applyNumberFormat="0" applyBorder="0" applyAlignment="0" applyProtection="0"/>
    <xf numFmtId="0" fontId="116" fillId="64" borderId="1" applyNumberFormat="0" applyBorder="0" applyAlignment="0" applyProtection="0"/>
    <xf numFmtId="0" fontId="96" fillId="17" borderId="42"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110" fillId="47" borderId="48" applyNumberFormat="0" applyAlignment="0" applyProtection="0"/>
    <xf numFmtId="0" fontId="36" fillId="0" borderId="1"/>
    <xf numFmtId="0" fontId="122" fillId="0" borderId="1"/>
    <xf numFmtId="0" fontId="122" fillId="0" borderId="1"/>
    <xf numFmtId="178" fontId="123" fillId="0" borderId="1"/>
    <xf numFmtId="0" fontId="124" fillId="0" borderId="1" applyNumberFormat="0" applyFill="0" applyBorder="0" applyAlignment="0" applyProtection="0"/>
    <xf numFmtId="0" fontId="53" fillId="0" borderId="1" applyNumberFormat="0" applyFill="0" applyBorder="0" applyAlignment="0" applyProtection="0"/>
    <xf numFmtId="0" fontId="94" fillId="15" borderId="1" applyNumberFormat="0" applyBorder="0" applyAlignment="0" applyProtection="0"/>
    <xf numFmtId="0" fontId="94" fillId="15" borderId="1" applyNumberFormat="0" applyBorder="0" applyAlignment="0" applyProtection="0"/>
    <xf numFmtId="0" fontId="111" fillId="48" borderId="1" applyNumberFormat="0" applyBorder="0" applyAlignment="0" applyProtection="0"/>
    <xf numFmtId="164" fontId="9" fillId="0" borderId="1" applyFont="0" applyFill="0" applyBorder="0" applyAlignment="0" applyProtection="0"/>
    <xf numFmtId="164" fontId="9" fillId="0" borderId="1" applyFont="0" applyFill="0" applyBorder="0" applyAlignment="0" applyProtection="0"/>
    <xf numFmtId="174" fontId="36" fillId="0" borderId="1" applyFont="0" applyFill="0" applyBorder="0" applyAlignment="0" applyProtection="0"/>
    <xf numFmtId="164" fontId="36" fillId="0" borderId="1" applyFont="0" applyFill="0" applyBorder="0" applyAlignment="0" applyProtection="0"/>
    <xf numFmtId="164" fontId="36" fillId="0" borderId="1" applyFont="0" applyFill="0" applyBorder="0" applyAlignment="0" applyProtection="0"/>
    <xf numFmtId="164" fontId="9" fillId="0" borderId="1" applyFont="0" applyFill="0" applyBorder="0" applyAlignment="0" applyProtection="0"/>
    <xf numFmtId="174" fontId="36" fillId="0" borderId="1" applyFont="0" applyFill="0" applyBorder="0" applyAlignment="0" applyProtection="0"/>
    <xf numFmtId="177" fontId="36" fillId="0" borderId="1" applyFill="0" applyBorder="0" applyAlignment="0" applyProtection="0"/>
    <xf numFmtId="164" fontId="36" fillId="0" borderId="1" applyFont="0" applyFill="0" applyBorder="0" applyAlignment="0" applyProtection="0"/>
    <xf numFmtId="164" fontId="36" fillId="0" borderId="1" applyFont="0" applyFill="0" applyBorder="0" applyAlignment="0" applyProtection="0"/>
    <xf numFmtId="164" fontId="9" fillId="0" borderId="1" applyFont="0" applyFill="0" applyBorder="0" applyAlignment="0" applyProtection="0"/>
    <xf numFmtId="173" fontId="36" fillId="0" borderId="1" applyFont="0" applyFill="0" applyBorder="0" applyAlignment="0" applyProtection="0"/>
    <xf numFmtId="164" fontId="9" fillId="0" borderId="1" applyFont="0" applyFill="0" applyBorder="0" applyAlignment="0" applyProtection="0"/>
    <xf numFmtId="176" fontId="9" fillId="0" borderId="1" applyFont="0" applyFill="0" applyBorder="0" applyAlignment="0" applyProtection="0"/>
    <xf numFmtId="176" fontId="9" fillId="0" borderId="1" applyFont="0" applyFill="0" applyBorder="0" applyAlignment="0" applyProtection="0"/>
    <xf numFmtId="176" fontId="9" fillId="0" borderId="1" applyFont="0" applyFill="0" applyBorder="0" applyAlignment="0" applyProtection="0"/>
    <xf numFmtId="176" fontId="9" fillId="0" borderId="1" applyFont="0" applyFill="0" applyBorder="0" applyAlignment="0" applyProtection="0"/>
    <xf numFmtId="164" fontId="9" fillId="0" borderId="1" applyFont="0" applyFill="0" applyBorder="0" applyAlignment="0" applyProtection="0"/>
    <xf numFmtId="173" fontId="36" fillId="0" borderId="1" applyFont="0" applyFill="0" applyBorder="0" applyAlignment="0" applyProtection="0"/>
    <xf numFmtId="164" fontId="36" fillId="0" borderId="1" applyFont="0" applyFill="0" applyBorder="0" applyAlignment="0" applyProtection="0"/>
    <xf numFmtId="173" fontId="36" fillId="0" borderId="1" applyFont="0" applyFill="0" applyBorder="0" applyAlignment="0" applyProtection="0"/>
    <xf numFmtId="164" fontId="9" fillId="0" borderId="1" applyFont="0" applyFill="0" applyBorder="0" applyAlignment="0" applyProtection="0"/>
    <xf numFmtId="164" fontId="36" fillId="0" borderId="1" applyFont="0" applyFill="0" applyBorder="0" applyAlignment="0" applyProtection="0"/>
    <xf numFmtId="164" fontId="36" fillId="0" borderId="1" applyFont="0" applyFill="0" applyBorder="0" applyAlignment="0" applyProtection="0"/>
    <xf numFmtId="164" fontId="36" fillId="0" borderId="1" applyFont="0" applyFill="0" applyBorder="0" applyAlignment="0" applyProtection="0"/>
    <xf numFmtId="164" fontId="36" fillId="0" borderId="1" applyFill="0" applyBorder="0" applyAlignment="0" applyProtection="0"/>
    <xf numFmtId="173" fontId="36" fillId="0" borderId="1" applyFont="0" applyFill="0" applyBorder="0" applyAlignment="0" applyProtection="0"/>
    <xf numFmtId="164" fontId="9" fillId="0" borderId="1" applyFont="0" applyFill="0" applyBorder="0" applyAlignment="0" applyProtection="0"/>
    <xf numFmtId="164" fontId="36" fillId="0" borderId="1" applyFill="0" applyBorder="0" applyAlignment="0" applyProtection="0"/>
    <xf numFmtId="173" fontId="36" fillId="0" borderId="1" applyFont="0" applyFill="0" applyBorder="0" applyAlignment="0" applyProtection="0"/>
    <xf numFmtId="164" fontId="36" fillId="0" borderId="1" applyFill="0" applyBorder="0" applyAlignment="0" applyProtection="0"/>
    <xf numFmtId="173" fontId="36" fillId="0" borderId="1" applyFont="0" applyFill="0" applyBorder="0" applyAlignment="0" applyProtection="0"/>
    <xf numFmtId="173" fontId="36" fillId="0" borderId="1" applyFont="0" applyFill="0" applyBorder="0" applyAlignment="0" applyProtection="0"/>
    <xf numFmtId="164" fontId="9" fillId="0" borderId="1" applyFont="0" applyFill="0" applyBorder="0" applyAlignment="0" applyProtection="0"/>
    <xf numFmtId="164" fontId="125" fillId="0" borderId="1" applyFont="0" applyFill="0" applyBorder="0" applyAlignment="0" applyProtection="0"/>
    <xf numFmtId="167" fontId="125" fillId="0" borderId="1" applyFont="0" applyFill="0" applyBorder="0" applyAlignment="0" applyProtection="0"/>
    <xf numFmtId="167" fontId="9" fillId="0" borderId="1" applyFont="0" applyFill="0" applyBorder="0" applyAlignment="0" applyProtection="0"/>
    <xf numFmtId="167" fontId="9" fillId="0" borderId="1" applyFont="0" applyFill="0" applyBorder="0" applyAlignment="0" applyProtection="0"/>
    <xf numFmtId="167" fontId="36" fillId="0" borderId="1" applyFont="0" applyFill="0" applyBorder="0" applyAlignment="0" applyProtection="0"/>
    <xf numFmtId="167" fontId="36" fillId="0" borderId="1" applyFont="0" applyFill="0" applyBorder="0" applyAlignment="0" applyProtection="0"/>
    <xf numFmtId="167" fontId="36" fillId="0" borderId="1" applyFont="0" applyFill="0" applyBorder="0" applyAlignment="0" applyProtection="0"/>
    <xf numFmtId="167" fontId="9" fillId="0" borderId="1" applyFont="0" applyFill="0" applyBorder="0" applyAlignment="0" applyProtection="0"/>
    <xf numFmtId="167" fontId="36" fillId="0" borderId="1" applyFont="0" applyFill="0" applyBorder="0" applyAlignment="0" applyProtection="0"/>
    <xf numFmtId="167" fontId="126" fillId="0" borderId="1" applyFont="0" applyFill="0" applyBorder="0" applyAlignment="0" applyProtection="0"/>
    <xf numFmtId="167" fontId="36" fillId="0" borderId="1" applyFont="0" applyFill="0" applyBorder="0" applyAlignment="0" applyProtection="0"/>
    <xf numFmtId="167" fontId="126" fillId="0" borderId="1" applyFont="0" applyFill="0" applyBorder="0" applyAlignment="0" applyProtection="0"/>
    <xf numFmtId="167" fontId="36" fillId="0" borderId="1" applyFont="0" applyFill="0" applyBorder="0" applyAlignment="0" applyProtection="0"/>
    <xf numFmtId="167" fontId="36" fillId="0" borderId="1" applyFont="0" applyFill="0" applyBorder="0" applyAlignment="0" applyProtection="0"/>
    <xf numFmtId="167" fontId="36" fillId="0" borderId="1" applyFont="0" applyFill="0" applyBorder="0" applyAlignment="0" applyProtection="0"/>
    <xf numFmtId="167" fontId="9" fillId="0" borderId="1" applyFont="0" applyFill="0" applyBorder="0" applyAlignment="0" applyProtection="0"/>
    <xf numFmtId="167" fontId="125" fillId="0" borderId="1" applyFont="0" applyFill="0" applyBorder="0" applyAlignment="0" applyProtection="0"/>
    <xf numFmtId="167" fontId="125" fillId="0" borderId="1" applyFont="0" applyFill="0" applyBorder="0" applyAlignment="0" applyProtection="0"/>
    <xf numFmtId="167" fontId="125" fillId="0" borderId="1" applyFont="0" applyFill="0" applyBorder="0" applyAlignment="0" applyProtection="0"/>
    <xf numFmtId="167" fontId="125" fillId="0" borderId="1" applyFont="0" applyFill="0" applyBorder="0" applyAlignment="0" applyProtection="0"/>
    <xf numFmtId="0" fontId="95" fillId="16" borderId="1" applyNumberFormat="0" applyBorder="0" applyAlignment="0" applyProtection="0"/>
    <xf numFmtId="0" fontId="95" fillId="16" borderId="1" applyNumberFormat="0" applyBorder="0" applyAlignment="0" applyProtection="0"/>
    <xf numFmtId="0" fontId="112" fillId="56" borderId="1" applyNumberFormat="0" applyBorder="0" applyAlignment="0" applyProtection="0"/>
    <xf numFmtId="0" fontId="125" fillId="0" borderId="1"/>
    <xf numFmtId="0" fontId="36" fillId="0" borderId="1"/>
    <xf numFmtId="0" fontId="125" fillId="0" borderId="1"/>
    <xf numFmtId="0" fontId="36" fillId="0" borderId="1"/>
    <xf numFmtId="0" fontId="36" fillId="0" borderId="1"/>
    <xf numFmtId="0" fontId="13" fillId="0" borderId="1"/>
    <xf numFmtId="0" fontId="9" fillId="0" borderId="1"/>
    <xf numFmtId="0" fontId="9" fillId="0" borderId="1"/>
    <xf numFmtId="0" fontId="36" fillId="0" borderId="1"/>
    <xf numFmtId="0" fontId="9" fillId="0" borderId="1"/>
    <xf numFmtId="0" fontId="9" fillId="0" borderId="1"/>
    <xf numFmtId="0" fontId="125" fillId="0" borderId="1"/>
    <xf numFmtId="0" fontId="13" fillId="0" borderId="1"/>
    <xf numFmtId="0" fontId="36" fillId="0" borderId="1"/>
    <xf numFmtId="0" fontId="36" fillId="0" borderId="1"/>
    <xf numFmtId="0" fontId="125" fillId="0" borderId="1"/>
    <xf numFmtId="0" fontId="125" fillId="0" borderId="1"/>
    <xf numFmtId="0" fontId="36" fillId="0" borderId="1"/>
    <xf numFmtId="0" fontId="36" fillId="0" borderId="1"/>
    <xf numFmtId="0" fontId="105" fillId="0" borderId="1"/>
    <xf numFmtId="0" fontId="9" fillId="0" borderId="1"/>
    <xf numFmtId="0" fontId="36" fillId="0" borderId="1"/>
    <xf numFmtId="0" fontId="126" fillId="0" borderId="1"/>
    <xf numFmtId="0" fontId="36" fillId="0" borderId="1"/>
    <xf numFmtId="0" fontId="126" fillId="0" borderId="1"/>
    <xf numFmtId="0" fontId="36" fillId="0" borderId="1"/>
    <xf numFmtId="0" fontId="36" fillId="0" borderId="1"/>
    <xf numFmtId="0" fontId="9" fillId="0" borderId="1"/>
    <xf numFmtId="0" fontId="36" fillId="0" borderId="1"/>
    <xf numFmtId="0" fontId="36" fillId="0" borderId="1"/>
    <xf numFmtId="0" fontId="36" fillId="0" borderId="1"/>
    <xf numFmtId="0" fontId="126" fillId="0" borderId="1"/>
    <xf numFmtId="0" fontId="105" fillId="0" borderId="1"/>
    <xf numFmtId="0" fontId="126" fillId="0" borderId="1"/>
    <xf numFmtId="0" fontId="125" fillId="0" borderId="1"/>
    <xf numFmtId="0" fontId="125" fillId="0" borderId="1"/>
    <xf numFmtId="0" fontId="9" fillId="0" borderId="1"/>
    <xf numFmtId="0" fontId="125" fillId="0" borderId="1"/>
    <xf numFmtId="0" fontId="36" fillId="0" borderId="1"/>
    <xf numFmtId="0" fontId="125" fillId="0" borderId="1"/>
    <xf numFmtId="0" fontId="125" fillId="0" borderId="1"/>
    <xf numFmtId="0" fontId="36" fillId="0" borderId="1"/>
    <xf numFmtId="0" fontId="125" fillId="0" borderId="1"/>
    <xf numFmtId="0" fontId="36" fillId="0" borderId="1"/>
    <xf numFmtId="0" fontId="36" fillId="0" borderId="1"/>
    <xf numFmtId="0" fontId="125" fillId="0" borderId="1"/>
    <xf numFmtId="0" fontId="36" fillId="0" borderId="1"/>
    <xf numFmtId="0" fontId="125" fillId="0" borderId="1"/>
    <xf numFmtId="0" fontId="36" fillId="0" borderId="1"/>
    <xf numFmtId="0" fontId="36" fillId="0" borderId="1"/>
    <xf numFmtId="0" fontId="125" fillId="0" borderId="1"/>
    <xf numFmtId="0" fontId="36" fillId="0" borderId="1"/>
    <xf numFmtId="0" fontId="125" fillId="0" borderId="1"/>
    <xf numFmtId="0" fontId="36" fillId="0" borderId="1"/>
    <xf numFmtId="0" fontId="36" fillId="0" borderId="1"/>
    <xf numFmtId="0" fontId="9" fillId="20" borderId="46" applyNumberFormat="0" applyFont="0" applyAlignment="0" applyProtection="0"/>
    <xf numFmtId="0" fontId="9" fillId="20" borderId="46"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0" fontId="36" fillId="49" borderId="51" applyNumberFormat="0" applyFont="0" applyAlignment="0" applyProtection="0"/>
    <xf numFmtId="9" fontId="9" fillId="0" borderId="1" applyFont="0" applyFill="0" applyBorder="0" applyAlignment="0" applyProtection="0"/>
    <xf numFmtId="9" fontId="9" fillId="0" borderId="1" applyFont="0" applyFill="0" applyBorder="0" applyAlignment="0" applyProtection="0"/>
    <xf numFmtId="9" fontId="125" fillId="0" borderId="1" applyFont="0" applyFill="0" applyBorder="0" applyAlignment="0" applyProtection="0"/>
    <xf numFmtId="9" fontId="13" fillId="0" borderId="1" applyFont="0" applyFill="0" applyBorder="0" applyAlignment="0" applyProtection="0"/>
    <xf numFmtId="0" fontId="97" fillId="18" borderId="43"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0" fontId="113" fillId="53" borderId="52" applyNumberFormat="0" applyAlignment="0" applyProtection="0"/>
    <xf numFmtId="9" fontId="13" fillId="0" borderId="1"/>
    <xf numFmtId="0" fontId="101" fillId="0" borderId="1" applyNumberFormat="0" applyFill="0" applyBorder="0" applyAlignment="0" applyProtection="0"/>
    <xf numFmtId="0" fontId="101" fillId="0" borderId="1" applyNumberFormat="0" applyFill="0" applyBorder="0" applyAlignment="0" applyProtection="0"/>
    <xf numFmtId="0" fontId="106" fillId="0" borderId="1" applyNumberFormat="0" applyFill="0" applyBorder="0" applyAlignment="0" applyProtection="0"/>
    <xf numFmtId="0" fontId="102" fillId="0" borderId="1" applyNumberFormat="0" applyFill="0" applyBorder="0" applyAlignment="0" applyProtection="0"/>
    <xf numFmtId="0" fontId="102" fillId="0" borderId="1" applyNumberFormat="0" applyFill="0" applyBorder="0" applyAlignment="0" applyProtection="0"/>
    <xf numFmtId="0" fontId="114" fillId="0" borderId="1" applyNumberFormat="0" applyFill="0" applyBorder="0" applyAlignment="0" applyProtection="0"/>
    <xf numFmtId="0" fontId="89" fillId="0" borderId="1" applyNumberFormat="0" applyFill="0" applyBorder="0" applyAlignment="0" applyProtection="0"/>
    <xf numFmtId="0" fontId="90" fillId="0" borderId="39" applyNumberFormat="0" applyFill="0" applyAlignment="0" applyProtection="0"/>
    <xf numFmtId="0" fontId="120" fillId="0" borderId="53" applyNumberFormat="0" applyFill="0" applyAlignment="0" applyProtection="0"/>
    <xf numFmtId="0" fontId="89" fillId="0" borderId="1" applyNumberFormat="0" applyFill="0" applyBorder="0" applyAlignment="0" applyProtection="0"/>
    <xf numFmtId="0" fontId="89" fillId="0" borderId="1" applyNumberFormat="0" applyFill="0" applyBorder="0" applyAlignment="0" applyProtection="0"/>
    <xf numFmtId="0" fontId="89" fillId="0" borderId="1" applyNumberFormat="0" applyFill="0" applyBorder="0" applyAlignment="0" applyProtection="0"/>
    <xf numFmtId="0" fontId="89" fillId="0" borderId="1" applyNumberFormat="0" applyFill="0" applyBorder="0" applyAlignment="0" applyProtection="0"/>
    <xf numFmtId="0" fontId="89" fillId="0" borderId="1" applyNumberFormat="0" applyFill="0" applyBorder="0" applyAlignment="0" applyProtection="0"/>
    <xf numFmtId="0" fontId="119" fillId="0" borderId="1" applyNumberFormat="0" applyFill="0" applyBorder="0" applyAlignment="0" applyProtection="0"/>
    <xf numFmtId="0" fontId="91" fillId="0" borderId="40" applyNumberFormat="0" applyFill="0" applyAlignment="0" applyProtection="0"/>
    <xf numFmtId="0" fontId="121" fillId="0" borderId="54" applyNumberFormat="0" applyFill="0" applyAlignment="0" applyProtection="0"/>
    <xf numFmtId="0" fontId="92" fillId="0" borderId="41" applyNumberFormat="0" applyFill="0" applyAlignment="0" applyProtection="0"/>
    <xf numFmtId="0" fontId="118" fillId="0" borderId="55" applyNumberFormat="0" applyFill="0" applyAlignment="0" applyProtection="0"/>
    <xf numFmtId="0" fontId="89" fillId="0" borderId="1" applyNumberFormat="0" applyFill="0" applyBorder="0" applyAlignment="0" applyProtection="0"/>
    <xf numFmtId="0" fontId="89" fillId="0" borderId="1" applyNumberFormat="0" applyFill="0" applyBorder="0" applyAlignment="0" applyProtection="0"/>
    <xf numFmtId="0" fontId="89" fillId="0" borderId="1" applyNumberFormat="0" applyFill="0" applyBorder="0" applyAlignment="0" applyProtection="0"/>
    <xf numFmtId="0" fontId="89" fillId="0" borderId="1" applyNumberFormat="0" applyFill="0" applyBorder="0" applyAlignment="0" applyProtection="0"/>
    <xf numFmtId="0" fontId="89" fillId="0" borderId="1" applyNumberFormat="0" applyFill="0" applyBorder="0" applyAlignment="0" applyProtection="0"/>
    <xf numFmtId="0" fontId="89" fillId="0" borderId="1" applyNumberFormat="0" applyFill="0" applyBorder="0" applyAlignment="0" applyProtection="0"/>
    <xf numFmtId="0" fontId="103" fillId="0" borderId="47"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115" fillId="0" borderId="56" applyNumberFormat="0" applyFill="0" applyAlignment="0" applyProtection="0"/>
    <xf numFmtId="0" fontId="8" fillId="0" borderId="1"/>
    <xf numFmtId="0" fontId="157" fillId="0" borderId="1"/>
    <xf numFmtId="167" fontId="36" fillId="0" borderId="1" applyFont="0" applyFill="0" applyBorder="0" applyAlignment="0" applyProtection="0"/>
    <xf numFmtId="9" fontId="36" fillId="0" borderId="1" applyFont="0" applyFill="0" applyBorder="0" applyAlignment="0" applyProtection="0"/>
    <xf numFmtId="164" fontId="36" fillId="0" borderId="1" applyFont="0" applyFill="0" applyBorder="0" applyAlignment="0" applyProtection="0"/>
    <xf numFmtId="0" fontId="8" fillId="0" borderId="1"/>
    <xf numFmtId="167" fontId="8" fillId="0" borderId="1" applyFont="0" applyFill="0" applyBorder="0" applyAlignment="0" applyProtection="0"/>
    <xf numFmtId="167" fontId="8" fillId="0" borderId="1" applyFont="0" applyFill="0" applyBorder="0" applyAlignment="0" applyProtection="0"/>
    <xf numFmtId="164" fontId="8" fillId="0" borderId="1" applyFont="0" applyFill="0" applyBorder="0" applyAlignment="0" applyProtection="0"/>
    <xf numFmtId="9" fontId="8" fillId="0" borderId="1" applyFont="0" applyFill="0" applyBorder="0" applyAlignment="0" applyProtection="0"/>
    <xf numFmtId="0" fontId="8" fillId="0" borderId="1"/>
    <xf numFmtId="0" fontId="8" fillId="22" borderId="1" applyNumberFormat="0" applyBorder="0" applyAlignment="0" applyProtection="0"/>
    <xf numFmtId="0" fontId="8" fillId="22" borderId="1" applyNumberFormat="0" applyBorder="0" applyAlignment="0" applyProtection="0"/>
    <xf numFmtId="0" fontId="8" fillId="26" borderId="1" applyNumberFormat="0" applyBorder="0" applyAlignment="0" applyProtection="0"/>
    <xf numFmtId="0" fontId="8" fillId="26" borderId="1" applyNumberFormat="0" applyBorder="0" applyAlignment="0" applyProtection="0"/>
    <xf numFmtId="0" fontId="8" fillId="30" borderId="1" applyNumberFormat="0" applyBorder="0" applyAlignment="0" applyProtection="0"/>
    <xf numFmtId="0" fontId="8" fillId="30" borderId="1" applyNumberFormat="0" applyBorder="0" applyAlignment="0" applyProtection="0"/>
    <xf numFmtId="0" fontId="8" fillId="34" borderId="1" applyNumberFormat="0" applyBorder="0" applyAlignment="0" applyProtection="0"/>
    <xf numFmtId="0" fontId="8" fillId="34" borderId="1" applyNumberFormat="0" applyBorder="0" applyAlignment="0" applyProtection="0"/>
    <xf numFmtId="0" fontId="8" fillId="38" borderId="1" applyNumberFormat="0" applyBorder="0" applyAlignment="0" applyProtection="0"/>
    <xf numFmtId="0" fontId="8" fillId="38" borderId="1" applyNumberFormat="0" applyBorder="0" applyAlignment="0" applyProtection="0"/>
    <xf numFmtId="0" fontId="8" fillId="42" borderId="1" applyNumberFormat="0" applyBorder="0" applyAlignment="0" applyProtection="0"/>
    <xf numFmtId="0" fontId="8" fillId="42" borderId="1" applyNumberFormat="0" applyBorder="0" applyAlignment="0" applyProtection="0"/>
    <xf numFmtId="0" fontId="8" fillId="23" borderId="1" applyNumberFormat="0" applyBorder="0" applyAlignment="0" applyProtection="0"/>
    <xf numFmtId="0" fontId="8" fillId="23" borderId="1" applyNumberFormat="0" applyBorder="0" applyAlignment="0" applyProtection="0"/>
    <xf numFmtId="0" fontId="8" fillId="27" borderId="1" applyNumberFormat="0" applyBorder="0" applyAlignment="0" applyProtection="0"/>
    <xf numFmtId="0" fontId="8" fillId="27" borderId="1" applyNumberFormat="0" applyBorder="0" applyAlignment="0" applyProtection="0"/>
    <xf numFmtId="0" fontId="8" fillId="31" borderId="1" applyNumberFormat="0" applyBorder="0" applyAlignment="0" applyProtection="0"/>
    <xf numFmtId="0" fontId="8" fillId="31" borderId="1" applyNumberFormat="0" applyBorder="0" applyAlignment="0" applyProtection="0"/>
    <xf numFmtId="0" fontId="8" fillId="35" borderId="1" applyNumberFormat="0" applyBorder="0" applyAlignment="0" applyProtection="0"/>
    <xf numFmtId="0" fontId="8" fillId="35" borderId="1" applyNumberFormat="0" applyBorder="0" applyAlignment="0" applyProtection="0"/>
    <xf numFmtId="0" fontId="8" fillId="39" borderId="1" applyNumberFormat="0" applyBorder="0" applyAlignment="0" applyProtection="0"/>
    <xf numFmtId="0" fontId="8" fillId="39" borderId="1" applyNumberFormat="0" applyBorder="0" applyAlignment="0" applyProtection="0"/>
    <xf numFmtId="0" fontId="8" fillId="43" borderId="1" applyNumberFormat="0" applyBorder="0" applyAlignment="0" applyProtection="0"/>
    <xf numFmtId="0" fontId="8" fillId="43" borderId="1" applyNumberFormat="0" applyBorder="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08" fillId="53"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0" fontId="110" fillId="47" borderId="109" applyNumberFormat="0" applyAlignment="0" applyProtection="0"/>
    <xf numFmtId="164" fontId="8" fillId="0" borderId="1" applyFont="0" applyFill="0" applyBorder="0" applyAlignment="0" applyProtection="0"/>
    <xf numFmtId="164" fontId="8" fillId="0" borderId="1" applyFont="0" applyFill="0" applyBorder="0" applyAlignment="0" applyProtection="0"/>
    <xf numFmtId="164" fontId="8" fillId="0" borderId="1" applyFont="0" applyFill="0" applyBorder="0" applyAlignment="0" applyProtection="0"/>
    <xf numFmtId="164" fontId="8" fillId="0" borderId="1" applyFont="0" applyFill="0" applyBorder="0" applyAlignment="0" applyProtection="0"/>
    <xf numFmtId="164" fontId="8" fillId="0" borderId="1" applyFont="0" applyFill="0" applyBorder="0" applyAlignment="0" applyProtection="0"/>
    <xf numFmtId="176" fontId="8" fillId="0" borderId="1" applyFont="0" applyFill="0" applyBorder="0" applyAlignment="0" applyProtection="0"/>
    <xf numFmtId="176" fontId="8" fillId="0" borderId="1" applyFont="0" applyFill="0" applyBorder="0" applyAlignment="0" applyProtection="0"/>
    <xf numFmtId="176" fontId="8" fillId="0" borderId="1" applyFont="0" applyFill="0" applyBorder="0" applyAlignment="0" applyProtection="0"/>
    <xf numFmtId="176" fontId="8" fillId="0" borderId="1" applyFont="0" applyFill="0" applyBorder="0" applyAlignment="0" applyProtection="0"/>
    <xf numFmtId="164" fontId="8" fillId="0" borderId="1" applyFont="0" applyFill="0" applyBorder="0" applyAlignment="0" applyProtection="0"/>
    <xf numFmtId="164" fontId="8" fillId="0" borderId="1" applyFont="0" applyFill="0" applyBorder="0" applyAlignment="0" applyProtection="0"/>
    <xf numFmtId="167" fontId="8" fillId="0" borderId="1" applyFont="0" applyFill="0" applyBorder="0" applyAlignment="0" applyProtection="0"/>
    <xf numFmtId="167" fontId="8" fillId="0" borderId="1" applyFont="0" applyFill="0" applyBorder="0" applyAlignment="0" applyProtection="0"/>
    <xf numFmtId="167" fontId="8" fillId="0" borderId="1" applyFont="0" applyFill="0" applyBorder="0" applyAlignment="0" applyProtection="0"/>
    <xf numFmtId="167" fontId="8" fillId="0" borderId="1" applyFont="0" applyFill="0" applyBorder="0" applyAlignment="0" applyProtection="0"/>
    <xf numFmtId="0" fontId="8" fillId="0" borderId="1"/>
    <xf numFmtId="0" fontId="8" fillId="0" borderId="1"/>
    <xf numFmtId="0" fontId="8" fillId="0" borderId="1"/>
    <xf numFmtId="0" fontId="8" fillId="0" borderId="1"/>
    <xf numFmtId="0" fontId="8" fillId="0" borderId="1"/>
    <xf numFmtId="0" fontId="8" fillId="0" borderId="1"/>
    <xf numFmtId="0" fontId="8" fillId="20" borderId="46" applyNumberFormat="0" applyFont="0" applyAlignment="0" applyProtection="0"/>
    <xf numFmtId="0" fontId="8" fillId="20" borderId="46"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0" fontId="36" fillId="49" borderId="110" applyNumberFormat="0" applyFont="0" applyAlignment="0" applyProtection="0"/>
    <xf numFmtId="9" fontId="8" fillId="0" borderId="1" applyFont="0" applyFill="0" applyBorder="0" applyAlignment="0" applyProtection="0"/>
    <xf numFmtId="9" fontId="8" fillId="0" borderId="1" applyFont="0" applyFill="0" applyBorder="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3" fillId="53" borderId="111" applyNumberFormat="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115" fillId="0" borderId="112" applyNumberFormat="0" applyFill="0" applyAlignment="0" applyProtection="0"/>
    <xf numFmtId="0" fontId="7" fillId="0" borderId="1"/>
    <xf numFmtId="164" fontId="7" fillId="0" borderId="1" applyFont="0" applyFill="0" applyBorder="0" applyAlignment="0" applyProtection="0"/>
    <xf numFmtId="164" fontId="7" fillId="0" borderId="1" applyFont="0" applyFill="0" applyBorder="0" applyAlignment="0" applyProtection="0"/>
    <xf numFmtId="0" fontId="6" fillId="0" borderId="1"/>
    <xf numFmtId="0" fontId="6" fillId="20" borderId="46" applyNumberFormat="0" applyFont="0" applyAlignment="0" applyProtection="0"/>
    <xf numFmtId="0" fontId="6" fillId="22" borderId="1" applyNumberFormat="0" applyBorder="0" applyAlignment="0" applyProtection="0"/>
    <xf numFmtId="0" fontId="6" fillId="23" borderId="1" applyNumberFormat="0" applyBorder="0" applyAlignment="0" applyProtection="0"/>
    <xf numFmtId="0" fontId="6" fillId="26" borderId="1" applyNumberFormat="0" applyBorder="0" applyAlignment="0" applyProtection="0"/>
    <xf numFmtId="0" fontId="6" fillId="27" borderId="1" applyNumberFormat="0" applyBorder="0" applyAlignment="0" applyProtection="0"/>
    <xf numFmtId="0" fontId="6" fillId="30" borderId="1" applyNumberFormat="0" applyBorder="0" applyAlignment="0" applyProtection="0"/>
    <xf numFmtId="0" fontId="6" fillId="31" borderId="1" applyNumberFormat="0" applyBorder="0" applyAlignment="0" applyProtection="0"/>
    <xf numFmtId="0" fontId="6" fillId="34" borderId="1" applyNumberFormat="0" applyBorder="0" applyAlignment="0" applyProtection="0"/>
    <xf numFmtId="0" fontId="6" fillId="35" borderId="1" applyNumberFormat="0" applyBorder="0" applyAlignment="0" applyProtection="0"/>
    <xf numFmtId="0" fontId="6" fillId="38" borderId="1" applyNumberFormat="0" applyBorder="0" applyAlignment="0" applyProtection="0"/>
    <xf numFmtId="0" fontId="6" fillId="39" borderId="1" applyNumberFormat="0" applyBorder="0" applyAlignment="0" applyProtection="0"/>
    <xf numFmtId="0" fontId="6" fillId="42" borderId="1" applyNumberFormat="0" applyBorder="0" applyAlignment="0" applyProtection="0"/>
    <xf numFmtId="0" fontId="6" fillId="43" borderId="1" applyNumberFormat="0" applyBorder="0" applyAlignment="0" applyProtection="0"/>
    <xf numFmtId="0" fontId="160" fillId="0" borderId="1"/>
    <xf numFmtId="167" fontId="36" fillId="0" borderId="1" applyFont="0" applyFill="0" applyBorder="0" applyAlignment="0" applyProtection="0"/>
    <xf numFmtId="9" fontId="36" fillId="0" borderId="1" applyFont="0" applyFill="0" applyBorder="0" applyAlignment="0" applyProtection="0"/>
    <xf numFmtId="164" fontId="36" fillId="0" borderId="1" applyFont="0" applyFill="0" applyBorder="0" applyAlignment="0" applyProtection="0"/>
    <xf numFmtId="0" fontId="53" fillId="0" borderId="1" applyNumberFormat="0" applyFill="0" applyBorder="0" applyAlignment="0" applyProtection="0"/>
    <xf numFmtId="0" fontId="6" fillId="0" borderId="1"/>
    <xf numFmtId="167" fontId="6" fillId="0" borderId="1" applyFont="0" applyFill="0" applyBorder="0" applyAlignment="0" applyProtection="0"/>
    <xf numFmtId="167" fontId="6" fillId="0" borderId="1" applyFont="0" applyFill="0" applyBorder="0" applyAlignment="0" applyProtection="0"/>
    <xf numFmtId="164" fontId="6" fillId="0" borderId="1" applyFont="0" applyFill="0" applyBorder="0" applyAlignment="0" applyProtection="0"/>
    <xf numFmtId="9" fontId="6" fillId="0" borderId="1" applyFont="0" applyFill="0" applyBorder="0" applyAlignment="0" applyProtection="0"/>
    <xf numFmtId="0" fontId="6" fillId="0" borderId="1"/>
    <xf numFmtId="0" fontId="6" fillId="22" borderId="1" applyNumberFormat="0" applyBorder="0" applyAlignment="0" applyProtection="0"/>
    <xf numFmtId="0" fontId="6" fillId="22" borderId="1" applyNumberFormat="0" applyBorder="0" applyAlignment="0" applyProtection="0"/>
    <xf numFmtId="0" fontId="6" fillId="26" borderId="1" applyNumberFormat="0" applyBorder="0" applyAlignment="0" applyProtection="0"/>
    <xf numFmtId="0" fontId="6" fillId="26" borderId="1" applyNumberFormat="0" applyBorder="0" applyAlignment="0" applyProtection="0"/>
    <xf numFmtId="0" fontId="6" fillId="30" borderId="1" applyNumberFormat="0" applyBorder="0" applyAlignment="0" applyProtection="0"/>
    <xf numFmtId="0" fontId="6" fillId="30" borderId="1" applyNumberFormat="0" applyBorder="0" applyAlignment="0" applyProtection="0"/>
    <xf numFmtId="0" fontId="6" fillId="34" borderId="1" applyNumberFormat="0" applyBorder="0" applyAlignment="0" applyProtection="0"/>
    <xf numFmtId="0" fontId="6" fillId="34" borderId="1" applyNumberFormat="0" applyBorder="0" applyAlignment="0" applyProtection="0"/>
    <xf numFmtId="0" fontId="6" fillId="38" borderId="1" applyNumberFormat="0" applyBorder="0" applyAlignment="0" applyProtection="0"/>
    <xf numFmtId="0" fontId="6" fillId="38" borderId="1" applyNumberFormat="0" applyBorder="0" applyAlignment="0" applyProtection="0"/>
    <xf numFmtId="0" fontId="6" fillId="42" borderId="1" applyNumberFormat="0" applyBorder="0" applyAlignment="0" applyProtection="0"/>
    <xf numFmtId="0" fontId="6" fillId="42" borderId="1" applyNumberFormat="0" applyBorder="0" applyAlignment="0" applyProtection="0"/>
    <xf numFmtId="0" fontId="6" fillId="23" borderId="1" applyNumberFormat="0" applyBorder="0" applyAlignment="0" applyProtection="0"/>
    <xf numFmtId="0" fontId="6" fillId="23" borderId="1" applyNumberFormat="0" applyBorder="0" applyAlignment="0" applyProtection="0"/>
    <xf numFmtId="0" fontId="6" fillId="27" borderId="1" applyNumberFormat="0" applyBorder="0" applyAlignment="0" applyProtection="0"/>
    <xf numFmtId="0" fontId="6" fillId="27" borderId="1" applyNumberFormat="0" applyBorder="0" applyAlignment="0" applyProtection="0"/>
    <xf numFmtId="0" fontId="6" fillId="31" borderId="1" applyNumberFormat="0" applyBorder="0" applyAlignment="0" applyProtection="0"/>
    <xf numFmtId="0" fontId="6" fillId="31" borderId="1" applyNumberFormat="0" applyBorder="0" applyAlignment="0" applyProtection="0"/>
    <xf numFmtId="0" fontId="6" fillId="35" borderId="1" applyNumberFormat="0" applyBorder="0" applyAlignment="0" applyProtection="0"/>
    <xf numFmtId="0" fontId="6" fillId="35" borderId="1" applyNumberFormat="0" applyBorder="0" applyAlignment="0" applyProtection="0"/>
    <xf numFmtId="0" fontId="6" fillId="39" borderId="1" applyNumberFormat="0" applyBorder="0" applyAlignment="0" applyProtection="0"/>
    <xf numFmtId="0" fontId="6" fillId="39" borderId="1" applyNumberFormat="0" applyBorder="0" applyAlignment="0" applyProtection="0"/>
    <xf numFmtId="0" fontId="6" fillId="43" borderId="1" applyNumberFormat="0" applyBorder="0" applyAlignment="0" applyProtection="0"/>
    <xf numFmtId="0" fontId="6" fillId="43" borderId="1" applyNumberFormat="0" applyBorder="0" applyAlignment="0" applyProtection="0"/>
    <xf numFmtId="164" fontId="6" fillId="0" borderId="1" applyFont="0" applyFill="0" applyBorder="0" applyAlignment="0" applyProtection="0"/>
    <xf numFmtId="164" fontId="6" fillId="0" borderId="1" applyFont="0" applyFill="0" applyBorder="0" applyAlignment="0" applyProtection="0"/>
    <xf numFmtId="164" fontId="6" fillId="0" borderId="1" applyFont="0" applyFill="0" applyBorder="0" applyAlignment="0" applyProtection="0"/>
    <xf numFmtId="164" fontId="6" fillId="0" borderId="1" applyFont="0" applyFill="0" applyBorder="0" applyAlignment="0" applyProtection="0"/>
    <xf numFmtId="164" fontId="6" fillId="0" borderId="1" applyFont="0" applyFill="0" applyBorder="0" applyAlignment="0" applyProtection="0"/>
    <xf numFmtId="176" fontId="6" fillId="0" borderId="1" applyFont="0" applyFill="0" applyBorder="0" applyAlignment="0" applyProtection="0"/>
    <xf numFmtId="176" fontId="6" fillId="0" borderId="1" applyFont="0" applyFill="0" applyBorder="0" applyAlignment="0" applyProtection="0"/>
    <xf numFmtId="176" fontId="6" fillId="0" borderId="1" applyFont="0" applyFill="0" applyBorder="0" applyAlignment="0" applyProtection="0"/>
    <xf numFmtId="176" fontId="6" fillId="0" borderId="1" applyFont="0" applyFill="0" applyBorder="0" applyAlignment="0" applyProtection="0"/>
    <xf numFmtId="164" fontId="6" fillId="0" borderId="1" applyFont="0" applyFill="0" applyBorder="0" applyAlignment="0" applyProtection="0"/>
    <xf numFmtId="164" fontId="6" fillId="0" borderId="1" applyFont="0" applyFill="0" applyBorder="0" applyAlignment="0" applyProtection="0"/>
    <xf numFmtId="167" fontId="6" fillId="0" borderId="1" applyFont="0" applyFill="0" applyBorder="0" applyAlignment="0" applyProtection="0"/>
    <xf numFmtId="167" fontId="6" fillId="0" borderId="1" applyFont="0" applyFill="0" applyBorder="0" applyAlignment="0" applyProtection="0"/>
    <xf numFmtId="167" fontId="6" fillId="0" borderId="1" applyFont="0" applyFill="0" applyBorder="0" applyAlignment="0" applyProtection="0"/>
    <xf numFmtId="167" fontId="6" fillId="0" borderId="1" applyFont="0" applyFill="0" applyBorder="0" applyAlignment="0" applyProtection="0"/>
    <xf numFmtId="0" fontId="6" fillId="0" borderId="1"/>
    <xf numFmtId="0" fontId="6" fillId="0" borderId="1"/>
    <xf numFmtId="0" fontId="6" fillId="0" borderId="1"/>
    <xf numFmtId="0" fontId="6" fillId="0" borderId="1"/>
    <xf numFmtId="0" fontId="6" fillId="0" borderId="1"/>
    <xf numFmtId="0" fontId="6" fillId="0" borderId="1"/>
    <xf numFmtId="0" fontId="6" fillId="20" borderId="46" applyNumberFormat="0" applyFont="0" applyAlignment="0" applyProtection="0"/>
    <xf numFmtId="0" fontId="6" fillId="20" borderId="46" applyNumberFormat="0" applyFont="0" applyAlignment="0" applyProtection="0"/>
    <xf numFmtId="9" fontId="6" fillId="0" borderId="1" applyFont="0" applyFill="0" applyBorder="0" applyAlignment="0" applyProtection="0"/>
    <xf numFmtId="9" fontId="6" fillId="0" borderId="1" applyFont="0" applyFill="0" applyBorder="0" applyAlignment="0" applyProtection="0"/>
    <xf numFmtId="0" fontId="6" fillId="0" borderId="1"/>
    <xf numFmtId="0" fontId="36" fillId="0" borderId="1"/>
    <xf numFmtId="0" fontId="6" fillId="0" borderId="1"/>
    <xf numFmtId="167" fontId="6" fillId="0" borderId="1" applyFont="0" applyFill="0" applyBorder="0" applyAlignment="0" applyProtection="0"/>
    <xf numFmtId="167" fontId="6" fillId="0" borderId="1" applyFont="0" applyFill="0" applyBorder="0" applyAlignment="0" applyProtection="0"/>
    <xf numFmtId="164" fontId="6" fillId="0" borderId="1" applyFont="0" applyFill="0" applyBorder="0" applyAlignment="0" applyProtection="0"/>
    <xf numFmtId="9" fontId="6" fillId="0" borderId="1" applyFont="0" applyFill="0" applyBorder="0" applyAlignment="0" applyProtection="0"/>
    <xf numFmtId="0" fontId="6" fillId="0" borderId="1"/>
    <xf numFmtId="0" fontId="6" fillId="22" borderId="1" applyNumberFormat="0" applyBorder="0" applyAlignment="0" applyProtection="0"/>
    <xf numFmtId="0" fontId="6" fillId="22" borderId="1" applyNumberFormat="0" applyBorder="0" applyAlignment="0" applyProtection="0"/>
    <xf numFmtId="0" fontId="6" fillId="26" borderId="1" applyNumberFormat="0" applyBorder="0" applyAlignment="0" applyProtection="0"/>
    <xf numFmtId="0" fontId="6" fillId="26" borderId="1" applyNumberFormat="0" applyBorder="0" applyAlignment="0" applyProtection="0"/>
    <xf numFmtId="0" fontId="6" fillId="30" borderId="1" applyNumberFormat="0" applyBorder="0" applyAlignment="0" applyProtection="0"/>
    <xf numFmtId="0" fontId="6" fillId="30" borderId="1" applyNumberFormat="0" applyBorder="0" applyAlignment="0" applyProtection="0"/>
    <xf numFmtId="0" fontId="6" fillId="34" borderId="1" applyNumberFormat="0" applyBorder="0" applyAlignment="0" applyProtection="0"/>
    <xf numFmtId="0" fontId="6" fillId="34" borderId="1" applyNumberFormat="0" applyBorder="0" applyAlignment="0" applyProtection="0"/>
    <xf numFmtId="0" fontId="6" fillId="38" borderId="1" applyNumberFormat="0" applyBorder="0" applyAlignment="0" applyProtection="0"/>
    <xf numFmtId="0" fontId="6" fillId="38" borderId="1" applyNumberFormat="0" applyBorder="0" applyAlignment="0" applyProtection="0"/>
    <xf numFmtId="0" fontId="6" fillId="42" borderId="1" applyNumberFormat="0" applyBorder="0" applyAlignment="0" applyProtection="0"/>
    <xf numFmtId="0" fontId="6" fillId="42" borderId="1" applyNumberFormat="0" applyBorder="0" applyAlignment="0" applyProtection="0"/>
    <xf numFmtId="0" fontId="6" fillId="23" borderId="1" applyNumberFormat="0" applyBorder="0" applyAlignment="0" applyProtection="0"/>
    <xf numFmtId="0" fontId="6" fillId="23" borderId="1" applyNumberFormat="0" applyBorder="0" applyAlignment="0" applyProtection="0"/>
    <xf numFmtId="0" fontId="6" fillId="27" borderId="1" applyNumberFormat="0" applyBorder="0" applyAlignment="0" applyProtection="0"/>
    <xf numFmtId="0" fontId="6" fillId="27" borderId="1" applyNumberFormat="0" applyBorder="0" applyAlignment="0" applyProtection="0"/>
    <xf numFmtId="0" fontId="6" fillId="31" borderId="1" applyNumberFormat="0" applyBorder="0" applyAlignment="0" applyProtection="0"/>
    <xf numFmtId="0" fontId="6" fillId="31" borderId="1" applyNumberFormat="0" applyBorder="0" applyAlignment="0" applyProtection="0"/>
    <xf numFmtId="0" fontId="6" fillId="35" borderId="1" applyNumberFormat="0" applyBorder="0" applyAlignment="0" applyProtection="0"/>
    <xf numFmtId="0" fontId="6" fillId="35" borderId="1" applyNumberFormat="0" applyBorder="0" applyAlignment="0" applyProtection="0"/>
    <xf numFmtId="0" fontId="6" fillId="39" borderId="1" applyNumberFormat="0" applyBorder="0" applyAlignment="0" applyProtection="0"/>
    <xf numFmtId="0" fontId="6" fillId="39" borderId="1" applyNumberFormat="0" applyBorder="0" applyAlignment="0" applyProtection="0"/>
    <xf numFmtId="0" fontId="6" fillId="43" borderId="1" applyNumberFormat="0" applyBorder="0" applyAlignment="0" applyProtection="0"/>
    <xf numFmtId="0" fontId="6" fillId="43" borderId="1" applyNumberFormat="0" applyBorder="0" applyAlignment="0" applyProtection="0"/>
    <xf numFmtId="164" fontId="6" fillId="0" borderId="1" applyFont="0" applyFill="0" applyBorder="0" applyAlignment="0" applyProtection="0"/>
    <xf numFmtId="164" fontId="6" fillId="0" borderId="1" applyFont="0" applyFill="0" applyBorder="0" applyAlignment="0" applyProtection="0"/>
    <xf numFmtId="164" fontId="6" fillId="0" borderId="1" applyFont="0" applyFill="0" applyBorder="0" applyAlignment="0" applyProtection="0"/>
    <xf numFmtId="164" fontId="6" fillId="0" borderId="1" applyFont="0" applyFill="0" applyBorder="0" applyAlignment="0" applyProtection="0"/>
    <xf numFmtId="164" fontId="6" fillId="0" borderId="1" applyFont="0" applyFill="0" applyBorder="0" applyAlignment="0" applyProtection="0"/>
    <xf numFmtId="176" fontId="6" fillId="0" borderId="1" applyFont="0" applyFill="0" applyBorder="0" applyAlignment="0" applyProtection="0"/>
    <xf numFmtId="176" fontId="6" fillId="0" borderId="1" applyFont="0" applyFill="0" applyBorder="0" applyAlignment="0" applyProtection="0"/>
    <xf numFmtId="176" fontId="6" fillId="0" borderId="1" applyFont="0" applyFill="0" applyBorder="0" applyAlignment="0" applyProtection="0"/>
    <xf numFmtId="176" fontId="6" fillId="0" borderId="1" applyFont="0" applyFill="0" applyBorder="0" applyAlignment="0" applyProtection="0"/>
    <xf numFmtId="164" fontId="6" fillId="0" borderId="1" applyFont="0" applyFill="0" applyBorder="0" applyAlignment="0" applyProtection="0"/>
    <xf numFmtId="164" fontId="6" fillId="0" borderId="1" applyFont="0" applyFill="0" applyBorder="0" applyAlignment="0" applyProtection="0"/>
    <xf numFmtId="167" fontId="6" fillId="0" borderId="1" applyFont="0" applyFill="0" applyBorder="0" applyAlignment="0" applyProtection="0"/>
    <xf numFmtId="167" fontId="6" fillId="0" borderId="1" applyFont="0" applyFill="0" applyBorder="0" applyAlignment="0" applyProtection="0"/>
    <xf numFmtId="167" fontId="6" fillId="0" borderId="1" applyFont="0" applyFill="0" applyBorder="0" applyAlignment="0" applyProtection="0"/>
    <xf numFmtId="167" fontId="6" fillId="0" borderId="1" applyFont="0" applyFill="0" applyBorder="0" applyAlignment="0" applyProtection="0"/>
    <xf numFmtId="0" fontId="6" fillId="0" borderId="1"/>
    <xf numFmtId="0" fontId="6" fillId="0" borderId="1"/>
    <xf numFmtId="0" fontId="6" fillId="0" borderId="1"/>
    <xf numFmtId="0" fontId="6" fillId="0" borderId="1"/>
    <xf numFmtId="0" fontId="6" fillId="0" borderId="1"/>
    <xf numFmtId="0" fontId="6" fillId="0" borderId="1"/>
    <xf numFmtId="0" fontId="6" fillId="20" borderId="46" applyNumberFormat="0" applyFont="0" applyAlignment="0" applyProtection="0"/>
    <xf numFmtId="0" fontId="6" fillId="20" borderId="46" applyNumberFormat="0" applyFont="0" applyAlignment="0" applyProtection="0"/>
    <xf numFmtId="9" fontId="6" fillId="0" borderId="1" applyFont="0" applyFill="0" applyBorder="0" applyAlignment="0" applyProtection="0"/>
    <xf numFmtId="9" fontId="6" fillId="0" borderId="1" applyFont="0" applyFill="0" applyBorder="0" applyAlignment="0" applyProtection="0"/>
    <xf numFmtId="0" fontId="6" fillId="0" borderId="1"/>
    <xf numFmtId="164" fontId="6" fillId="0" borderId="1" applyFont="0" applyFill="0" applyBorder="0" applyAlignment="0" applyProtection="0"/>
    <xf numFmtId="164" fontId="6" fillId="0" borderId="1" applyFont="0" applyFill="0" applyBorder="0" applyAlignment="0" applyProtection="0"/>
    <xf numFmtId="0" fontId="5" fillId="0" borderId="1"/>
    <xf numFmtId="0" fontId="5" fillId="20" borderId="46" applyNumberFormat="0" applyFont="0" applyAlignment="0" applyProtection="0"/>
    <xf numFmtId="0" fontId="5" fillId="22" borderId="1" applyNumberFormat="0" applyBorder="0" applyAlignment="0" applyProtection="0"/>
    <xf numFmtId="0" fontId="5" fillId="23" borderId="1" applyNumberFormat="0" applyBorder="0" applyAlignment="0" applyProtection="0"/>
    <xf numFmtId="0" fontId="5" fillId="20" borderId="46" applyNumberFormat="0" applyFont="0" applyAlignment="0" applyProtection="0"/>
    <xf numFmtId="0" fontId="5" fillId="26" borderId="1" applyNumberFormat="0" applyBorder="0" applyAlignment="0" applyProtection="0"/>
    <xf numFmtId="0" fontId="5" fillId="27" borderId="1" applyNumberFormat="0" applyBorder="0" applyAlignment="0" applyProtection="0"/>
    <xf numFmtId="0" fontId="5" fillId="30" borderId="1" applyNumberFormat="0" applyBorder="0" applyAlignment="0" applyProtection="0"/>
    <xf numFmtId="0" fontId="5" fillId="31" borderId="1" applyNumberFormat="0" applyBorder="0" applyAlignment="0" applyProtection="0"/>
    <xf numFmtId="0" fontId="5" fillId="34" borderId="1" applyNumberFormat="0" applyBorder="0" applyAlignment="0" applyProtection="0"/>
    <xf numFmtId="0" fontId="5" fillId="35" borderId="1" applyNumberFormat="0" applyBorder="0" applyAlignment="0" applyProtection="0"/>
    <xf numFmtId="0" fontId="5" fillId="38" borderId="1" applyNumberFormat="0" applyBorder="0" applyAlignment="0" applyProtection="0"/>
    <xf numFmtId="0" fontId="5" fillId="39" borderId="1" applyNumberFormat="0" applyBorder="0" applyAlignment="0" applyProtection="0"/>
    <xf numFmtId="0" fontId="5" fillId="42" borderId="1" applyNumberFormat="0" applyBorder="0" applyAlignment="0" applyProtection="0"/>
    <xf numFmtId="0" fontId="5" fillId="43" borderId="1" applyNumberFormat="0" applyBorder="0" applyAlignment="0" applyProtection="0"/>
    <xf numFmtId="0" fontId="4" fillId="0" borderId="1"/>
    <xf numFmtId="181" fontId="163" fillId="0" borderId="1" applyFill="0">
      <alignment horizontal="center" vertical="center" wrapText="1"/>
    </xf>
    <xf numFmtId="0" fontId="4" fillId="0" borderId="1"/>
    <xf numFmtId="1" fontId="163" fillId="68" borderId="1" applyFill="0">
      <alignment horizontal="center" vertical="center"/>
    </xf>
  </cellStyleXfs>
  <cellXfs count="815">
    <xf numFmtId="0" fontId="0" fillId="0" borderId="0" xfId="0"/>
    <xf numFmtId="0" fontId="49" fillId="0" borderId="0" xfId="0" applyFont="1"/>
    <xf numFmtId="164" fontId="49" fillId="0" borderId="0" xfId="4" applyFont="1" applyAlignment="1"/>
    <xf numFmtId="0" fontId="49" fillId="0" borderId="0" xfId="0" applyFont="1" applyAlignment="1"/>
    <xf numFmtId="10" fontId="49" fillId="0" borderId="0" xfId="3" applyNumberFormat="1" applyFont="1" applyAlignment="1"/>
    <xf numFmtId="1" fontId="49" fillId="0" borderId="0" xfId="0" applyNumberFormat="1" applyFont="1" applyAlignment="1"/>
    <xf numFmtId="9" fontId="49" fillId="0" borderId="0" xfId="3" applyFont="1" applyAlignment="1"/>
    <xf numFmtId="9" fontId="49" fillId="0" borderId="0" xfId="3" applyFont="1"/>
    <xf numFmtId="0" fontId="49" fillId="0" borderId="1" xfId="0" applyFont="1" applyFill="1" applyBorder="1"/>
    <xf numFmtId="1" fontId="49" fillId="0" borderId="1" xfId="0" applyNumberFormat="1" applyFont="1" applyFill="1" applyBorder="1" applyAlignment="1"/>
    <xf numFmtId="9" fontId="49" fillId="0" borderId="1" xfId="3" applyFont="1" applyFill="1" applyBorder="1" applyAlignment="1"/>
    <xf numFmtId="10" fontId="49" fillId="0" borderId="1" xfId="3" applyNumberFormat="1" applyFont="1" applyFill="1" applyBorder="1" applyAlignment="1"/>
    <xf numFmtId="0" fontId="49" fillId="0" borderId="0" xfId="0" applyFont="1" applyProtection="1"/>
    <xf numFmtId="164" fontId="49" fillId="0" borderId="0" xfId="4" applyFont="1" applyAlignment="1" applyProtection="1"/>
    <xf numFmtId="0" fontId="49" fillId="0" borderId="18" xfId="0" applyFont="1" applyFill="1" applyBorder="1" applyAlignment="1" applyProtection="1">
      <alignment vertical="center"/>
    </xf>
    <xf numFmtId="0" fontId="49" fillId="0" borderId="1" xfId="0" applyFont="1" applyFill="1" applyBorder="1" applyAlignment="1" applyProtection="1">
      <alignment vertical="center"/>
    </xf>
    <xf numFmtId="0" fontId="49" fillId="0" borderId="1" xfId="0" applyFont="1" applyFill="1" applyBorder="1" applyProtection="1"/>
    <xf numFmtId="0" fontId="49" fillId="0" borderId="20" xfId="0" applyFont="1" applyFill="1" applyBorder="1" applyAlignment="1" applyProtection="1">
      <alignment horizontal="center" vertical="center"/>
    </xf>
    <xf numFmtId="166" fontId="51" fillId="0" borderId="20" xfId="0" applyNumberFormat="1" applyFont="1" applyFill="1" applyBorder="1" applyAlignment="1" applyProtection="1">
      <alignment horizontal="right"/>
    </xf>
    <xf numFmtId="0" fontId="51" fillId="0" borderId="20" xfId="0" applyFont="1" applyFill="1" applyBorder="1" applyAlignment="1" applyProtection="1">
      <alignment horizontal="right"/>
    </xf>
    <xf numFmtId="0" fontId="49" fillId="11" borderId="14" xfId="6" applyFont="1" applyFill="1" applyBorder="1" applyAlignment="1" applyProtection="1">
      <alignment horizontal="center"/>
    </xf>
    <xf numFmtId="171" fontId="49" fillId="11" borderId="14" xfId="7" applyNumberFormat="1" applyFont="1" applyFill="1" applyBorder="1" applyProtection="1"/>
    <xf numFmtId="172" fontId="49" fillId="11" borderId="14" xfId="6" applyNumberFormat="1" applyFont="1" applyFill="1" applyBorder="1" applyProtection="1"/>
    <xf numFmtId="168" fontId="49" fillId="11" borderId="14" xfId="4" applyNumberFormat="1" applyFont="1" applyFill="1" applyBorder="1" applyProtection="1"/>
    <xf numFmtId="172" fontId="49" fillId="8" borderId="14" xfId="6" applyNumberFormat="1" applyFont="1" applyFill="1" applyBorder="1" applyProtection="1"/>
    <xf numFmtId="10" fontId="49" fillId="0" borderId="0" xfId="0" applyNumberFormat="1" applyFont="1" applyProtection="1"/>
    <xf numFmtId="168" fontId="49" fillId="8" borderId="0" xfId="4" applyNumberFormat="1" applyFont="1" applyFill="1" applyProtection="1">
      <protection locked="0"/>
    </xf>
    <xf numFmtId="0" fontId="36" fillId="0" borderId="0" xfId="0" applyFont="1"/>
    <xf numFmtId="0" fontId="42" fillId="0" borderId="0" xfId="0" applyFont="1"/>
    <xf numFmtId="0" fontId="0" fillId="0" borderId="0" xfId="0" applyFont="1" applyAlignment="1"/>
    <xf numFmtId="0" fontId="0" fillId="0" borderId="0" xfId="0" applyFont="1" applyAlignment="1"/>
    <xf numFmtId="0" fontId="0" fillId="0" borderId="0" xfId="0" applyFont="1" applyAlignment="1"/>
    <xf numFmtId="0" fontId="51" fillId="0" borderId="1" xfId="0" applyFont="1" applyBorder="1"/>
    <xf numFmtId="0" fontId="49" fillId="0" borderId="1" xfId="0" applyFont="1" applyBorder="1"/>
    <xf numFmtId="0" fontId="9" fillId="0" borderId="57" xfId="24" applyFont="1" applyBorder="1"/>
    <xf numFmtId="0" fontId="127" fillId="0" borderId="0" xfId="0" applyFont="1"/>
    <xf numFmtId="0" fontId="127" fillId="0" borderId="1" xfId="0" applyFont="1" applyBorder="1"/>
    <xf numFmtId="0" fontId="49" fillId="0" borderId="0" xfId="0" applyNumberFormat="1" applyFont="1" applyProtection="1"/>
    <xf numFmtId="4" fontId="18" fillId="10" borderId="4" xfId="0" applyNumberFormat="1" applyFont="1" applyFill="1" applyBorder="1" applyAlignment="1" applyProtection="1">
      <alignment vertical="center"/>
      <protection hidden="1"/>
    </xf>
    <xf numFmtId="49" fontId="28" fillId="0" borderId="4" xfId="0" applyNumberFormat="1" applyFont="1" applyBorder="1" applyAlignment="1" applyProtection="1">
      <alignment horizontal="center" vertical="center"/>
      <protection locked="0"/>
    </xf>
    <xf numFmtId="175" fontId="39" fillId="4" borderId="73" xfId="0" applyNumberFormat="1" applyFont="1" applyFill="1" applyBorder="1" applyAlignment="1" applyProtection="1">
      <alignment horizontal="left" vertical="center"/>
      <protection locked="0"/>
    </xf>
    <xf numFmtId="49" fontId="39" fillId="4" borderId="73" xfId="0" applyNumberFormat="1" applyFont="1" applyFill="1" applyBorder="1" applyAlignment="1" applyProtection="1">
      <alignment horizontal="left" vertical="center"/>
      <protection locked="0"/>
    </xf>
    <xf numFmtId="167" fontId="39" fillId="4" borderId="73" xfId="2" applyFont="1" applyFill="1" applyBorder="1" applyAlignment="1" applyProtection="1">
      <alignment horizontal="left" vertical="center"/>
      <protection locked="0"/>
    </xf>
    <xf numFmtId="49" fontId="53" fillId="4" borderId="73" xfId="5" applyNumberFormat="1" applyFill="1" applyBorder="1" applyAlignment="1" applyProtection="1">
      <alignment horizontal="left" vertical="center"/>
      <protection locked="0"/>
    </xf>
    <xf numFmtId="0" fontId="39" fillId="4" borderId="73" xfId="0" applyFont="1" applyFill="1" applyBorder="1" applyAlignment="1" applyProtection="1">
      <alignment horizontal="left" vertical="center"/>
      <protection locked="0"/>
    </xf>
    <xf numFmtId="0" fontId="39" fillId="4" borderId="71" xfId="0" applyFont="1" applyFill="1" applyBorder="1" applyAlignment="1" applyProtection="1">
      <alignment horizontal="left" vertical="center"/>
      <protection locked="0"/>
    </xf>
    <xf numFmtId="0" fontId="39" fillId="4" borderId="82" xfId="0" applyFont="1" applyFill="1" applyBorder="1" applyAlignment="1" applyProtection="1">
      <alignment horizontal="left" vertical="center"/>
      <protection locked="0"/>
    </xf>
    <xf numFmtId="49" fontId="28" fillId="0" borderId="81" xfId="0" applyNumberFormat="1" applyFont="1" applyBorder="1" applyAlignment="1" applyProtection="1">
      <alignment horizontal="center" vertical="center" wrapText="1"/>
      <protection locked="0"/>
    </xf>
    <xf numFmtId="4" fontId="18" fillId="10" borderId="81" xfId="0" applyNumberFormat="1" applyFont="1" applyFill="1" applyBorder="1" applyAlignment="1" applyProtection="1">
      <alignment vertical="center"/>
      <protection hidden="1"/>
    </xf>
    <xf numFmtId="9" fontId="11" fillId="9" borderId="89" xfId="0" applyNumberFormat="1" applyFont="1" applyFill="1" applyBorder="1" applyAlignment="1" applyProtection="1">
      <alignment horizontal="center" vertical="center" wrapText="1"/>
      <protection hidden="1"/>
    </xf>
    <xf numFmtId="10" fontId="11" fillId="9" borderId="89" xfId="0" applyNumberFormat="1" applyFont="1" applyFill="1" applyBorder="1" applyAlignment="1" applyProtection="1">
      <alignment horizontal="center" vertical="center" wrapText="1"/>
      <protection hidden="1"/>
    </xf>
    <xf numFmtId="0" fontId="129" fillId="0" borderId="18" xfId="0" applyFont="1" applyBorder="1" applyAlignment="1" applyProtection="1">
      <alignment vertical="center" wrapText="1"/>
      <protection hidden="1"/>
    </xf>
    <xf numFmtId="0" fontId="129" fillId="0" borderId="1" xfId="0" applyFont="1" applyBorder="1" applyAlignment="1" applyProtection="1">
      <alignment vertical="center" wrapText="1"/>
      <protection hidden="1"/>
    </xf>
    <xf numFmtId="0" fontId="132" fillId="69" borderId="91" xfId="0" applyFont="1" applyFill="1" applyBorder="1" applyProtection="1"/>
    <xf numFmtId="0" fontId="0" fillId="0" borderId="91" xfId="0" applyFill="1" applyBorder="1" applyProtection="1"/>
    <xf numFmtId="0" fontId="36" fillId="0" borderId="91" xfId="0" applyFont="1" applyFill="1" applyBorder="1" applyProtection="1"/>
    <xf numFmtId="0" fontId="39" fillId="0" borderId="0" xfId="0" applyFont="1" applyProtection="1">
      <protection locked="0"/>
    </xf>
    <xf numFmtId="0" fontId="39" fillId="0" borderId="0" xfId="0" applyFont="1" applyAlignment="1" applyProtection="1">
      <alignment horizontal="right" vertical="center"/>
      <protection hidden="1"/>
    </xf>
    <xf numFmtId="0" fontId="39" fillId="0" borderId="0" xfId="0" applyFont="1" applyAlignment="1" applyProtection="1">
      <alignment horizontal="left" vertical="center"/>
      <protection hidden="1"/>
    </xf>
    <xf numFmtId="0" fontId="39" fillId="0" borderId="0" xfId="0" applyFont="1" applyProtection="1">
      <protection hidden="1"/>
    </xf>
    <xf numFmtId="0" fontId="39" fillId="0" borderId="0" xfId="0" applyFont="1" applyFill="1" applyProtection="1">
      <protection hidden="1"/>
    </xf>
    <xf numFmtId="39" fontId="39" fillId="0" borderId="0" xfId="0" applyNumberFormat="1" applyFont="1" applyProtection="1">
      <protection hidden="1"/>
    </xf>
    <xf numFmtId="167" fontId="39" fillId="0" borderId="1" xfId="2" applyFont="1" applyFill="1" applyBorder="1" applyAlignment="1" applyProtection="1">
      <alignment horizontal="left" vertical="center"/>
      <protection hidden="1"/>
    </xf>
    <xf numFmtId="0" fontId="39" fillId="0" borderId="1" xfId="0" applyFont="1" applyFill="1" applyBorder="1" applyAlignment="1" applyProtection="1">
      <alignment horizontal="left" vertical="center" wrapText="1"/>
      <protection hidden="1"/>
    </xf>
    <xf numFmtId="167" fontId="39" fillId="0" borderId="0" xfId="0" applyNumberFormat="1" applyFont="1" applyFill="1" applyProtection="1">
      <protection hidden="1"/>
    </xf>
    <xf numFmtId="0" fontId="0" fillId="0" borderId="0" xfId="0" applyFont="1" applyAlignment="1"/>
    <xf numFmtId="0" fontId="39" fillId="0" borderId="72" xfId="0" applyFont="1" applyBorder="1" applyAlignment="1" applyProtection="1">
      <alignment horizontal="left" vertical="center" wrapText="1"/>
      <protection hidden="1"/>
    </xf>
    <xf numFmtId="0" fontId="45" fillId="0" borderId="0" xfId="0" applyFont="1" applyProtection="1">
      <protection hidden="1"/>
    </xf>
    <xf numFmtId="14" fontId="39" fillId="0" borderId="0" xfId="0" applyNumberFormat="1" applyFont="1" applyProtection="1">
      <protection hidden="1"/>
    </xf>
    <xf numFmtId="0" fontId="141" fillId="0" borderId="0" xfId="0" applyFont="1" applyAlignment="1" applyProtection="1">
      <alignment horizontal="left"/>
      <protection hidden="1"/>
    </xf>
    <xf numFmtId="167" fontId="39" fillId="0" borderId="0" xfId="2" applyFont="1" applyProtection="1">
      <protection hidden="1"/>
    </xf>
    <xf numFmtId="0" fontId="39" fillId="0" borderId="76" xfId="0" applyFont="1" applyBorder="1" applyAlignment="1" applyProtection="1">
      <alignment horizontal="right" vertical="center"/>
      <protection hidden="1"/>
    </xf>
    <xf numFmtId="0" fontId="39" fillId="0" borderId="77" xfId="0" applyFont="1" applyBorder="1" applyAlignment="1" applyProtection="1">
      <alignment horizontal="right" vertical="center"/>
      <protection hidden="1"/>
    </xf>
    <xf numFmtId="0" fontId="39" fillId="0" borderId="78" xfId="0" applyFont="1" applyBorder="1" applyAlignment="1" applyProtection="1">
      <alignment horizontal="right" vertical="center" wrapText="1"/>
      <protection hidden="1"/>
    </xf>
    <xf numFmtId="0" fontId="39" fillId="0" borderId="80" xfId="0" applyFont="1" applyBorder="1" applyAlignment="1" applyProtection="1">
      <alignment horizontal="right" vertical="center" wrapText="1"/>
      <protection hidden="1"/>
    </xf>
    <xf numFmtId="0" fontId="39" fillId="0" borderId="1" xfId="0" applyFont="1" applyBorder="1" applyAlignment="1" applyProtection="1">
      <alignment horizontal="right" vertical="center" wrapText="1"/>
      <protection hidden="1"/>
    </xf>
    <xf numFmtId="15" fontId="39" fillId="0" borderId="1" xfId="0" applyNumberFormat="1" applyFont="1" applyFill="1" applyBorder="1" applyAlignment="1" applyProtection="1">
      <alignment horizontal="left" vertical="center"/>
      <protection hidden="1"/>
    </xf>
    <xf numFmtId="0" fontId="39" fillId="0" borderId="97" xfId="0" applyFont="1" applyBorder="1" applyAlignment="1" applyProtection="1">
      <alignment horizontal="left" vertical="center"/>
      <protection hidden="1"/>
    </xf>
    <xf numFmtId="49" fontId="39" fillId="4" borderId="79" xfId="0" applyNumberFormat="1" applyFont="1" applyFill="1" applyBorder="1" applyAlignment="1" applyProtection="1">
      <alignment horizontal="left" vertical="center"/>
      <protection locked="0"/>
    </xf>
    <xf numFmtId="49" fontId="39" fillId="4" borderId="73" xfId="0" applyNumberFormat="1" applyFont="1" applyFill="1" applyBorder="1" applyAlignment="1" applyProtection="1">
      <alignment horizontal="left" vertical="center" wrapText="1"/>
      <protection locked="0"/>
    </xf>
    <xf numFmtId="0" fontId="39" fillId="6" borderId="76" xfId="0" applyFont="1" applyFill="1" applyBorder="1" applyAlignment="1" applyProtection="1">
      <alignment vertical="center"/>
      <protection hidden="1"/>
    </xf>
    <xf numFmtId="0" fontId="45" fillId="0" borderId="0" xfId="2" applyNumberFormat="1" applyFont="1" applyProtection="1">
      <protection hidden="1"/>
    </xf>
    <xf numFmtId="0" fontId="12" fillId="0" borderId="1" xfId="0" applyFont="1" applyBorder="1" applyProtection="1">
      <protection hidden="1"/>
    </xf>
    <xf numFmtId="0" fontId="23" fillId="0" borderId="4" xfId="0" applyFont="1" applyBorder="1" applyAlignment="1" applyProtection="1">
      <alignment horizontal="center" vertical="center"/>
      <protection hidden="1"/>
    </xf>
    <xf numFmtId="0" fontId="0" fillId="0" borderId="0" xfId="0" applyProtection="1">
      <protection hidden="1"/>
    </xf>
    <xf numFmtId="0" fontId="18" fillId="0" borderId="1" xfId="0" applyFont="1" applyBorder="1" applyProtection="1">
      <protection hidden="1"/>
    </xf>
    <xf numFmtId="164" fontId="23" fillId="0" borderId="1" xfId="4" applyFont="1" applyBorder="1" applyAlignment="1" applyProtection="1">
      <alignment horizontal="center" vertical="center"/>
      <protection hidden="1"/>
    </xf>
    <xf numFmtId="167" fontId="11" fillId="0" borderId="1" xfId="0" applyNumberFormat="1" applyFont="1" applyBorder="1" applyAlignment="1" applyProtection="1">
      <alignment vertical="center" wrapText="1"/>
      <protection hidden="1"/>
    </xf>
    <xf numFmtId="164" fontId="18" fillId="0" borderId="1" xfId="4" applyFont="1" applyBorder="1" applyAlignment="1" applyProtection="1">
      <alignment vertical="center"/>
      <protection hidden="1"/>
    </xf>
    <xf numFmtId="0" fontId="29" fillId="0" borderId="0" xfId="0" applyFont="1" applyProtection="1">
      <protection hidden="1"/>
    </xf>
    <xf numFmtId="0" fontId="18" fillId="0" borderId="1" xfId="0" applyFont="1" applyFill="1" applyBorder="1" applyProtection="1">
      <protection hidden="1"/>
    </xf>
    <xf numFmtId="0" fontId="19" fillId="0" borderId="1" xfId="0" applyFont="1" applyFill="1" applyBorder="1" applyAlignment="1" applyProtection="1">
      <alignment horizontal="right"/>
      <protection hidden="1"/>
    </xf>
    <xf numFmtId="167" fontId="19" fillId="0" borderId="64" xfId="2" applyFont="1" applyFill="1" applyBorder="1" applyAlignment="1" applyProtection="1">
      <alignment horizontal="center" vertical="center"/>
      <protection hidden="1"/>
    </xf>
    <xf numFmtId="179" fontId="19" fillId="0" borderId="1" xfId="0" applyNumberFormat="1" applyFont="1" applyFill="1" applyBorder="1" applyAlignment="1" applyProtection="1">
      <alignment horizontal="right"/>
      <protection hidden="1"/>
    </xf>
    <xf numFmtId="164" fontId="18" fillId="0" borderId="1" xfId="4" applyFont="1" applyBorder="1" applyProtection="1">
      <protection hidden="1"/>
    </xf>
    <xf numFmtId="0" fontId="19" fillId="9" borderId="86" xfId="0" applyFont="1" applyFill="1" applyBorder="1" applyAlignment="1" applyProtection="1">
      <alignment horizontal="center" vertical="center" wrapText="1"/>
      <protection hidden="1"/>
    </xf>
    <xf numFmtId="0" fontId="19" fillId="9" borderId="87" xfId="0" applyFont="1" applyFill="1" applyBorder="1" applyAlignment="1" applyProtection="1">
      <alignment horizontal="center" vertical="center" wrapText="1"/>
      <protection hidden="1"/>
    </xf>
    <xf numFmtId="0" fontId="12" fillId="9" borderId="88" xfId="0" applyFont="1" applyFill="1" applyBorder="1" applyAlignment="1" applyProtection="1">
      <alignment horizontal="center" vertical="center" wrapText="1"/>
      <protection hidden="1"/>
    </xf>
    <xf numFmtId="0" fontId="12" fillId="9" borderId="89" xfId="0" applyFont="1" applyFill="1" applyBorder="1" applyAlignment="1" applyProtection="1">
      <alignment horizontal="center" vertical="center" wrapText="1"/>
      <protection hidden="1"/>
    </xf>
    <xf numFmtId="0" fontId="11" fillId="9" borderId="89" xfId="0" applyFont="1" applyFill="1" applyBorder="1" applyAlignment="1" applyProtection="1">
      <alignment horizontal="center" vertical="center" wrapText="1"/>
      <protection hidden="1"/>
    </xf>
    <xf numFmtId="0" fontId="11" fillId="9" borderId="89" xfId="0" applyFont="1" applyFill="1" applyBorder="1" applyAlignment="1" applyProtection="1">
      <alignment vertical="center" wrapText="1"/>
      <protection hidden="1"/>
    </xf>
    <xf numFmtId="0" fontId="23" fillId="0" borderId="84" xfId="0" applyFont="1" applyBorder="1" applyAlignment="1" applyProtection="1">
      <alignment horizontal="center" vertical="center"/>
      <protection hidden="1"/>
    </xf>
    <xf numFmtId="0" fontId="23" fillId="0" borderId="81" xfId="0" applyFont="1" applyBorder="1" applyAlignment="1" applyProtection="1">
      <alignment horizontal="center" vertical="center"/>
      <protection hidden="1"/>
    </xf>
    <xf numFmtId="0" fontId="128" fillId="0" borderId="0" xfId="0" applyFont="1" applyAlignment="1" applyProtection="1">
      <alignment vertical="center"/>
      <protection hidden="1"/>
    </xf>
    <xf numFmtId="0" fontId="0" fillId="0" borderId="0" xfId="0" applyAlignment="1" applyProtection="1">
      <alignment vertical="center"/>
      <protection hidden="1"/>
    </xf>
    <xf numFmtId="0" fontId="23" fillId="0" borderId="65" xfId="0" applyFont="1" applyBorder="1" applyAlignment="1" applyProtection="1">
      <alignment horizontal="center" vertical="center"/>
      <protection hidden="1"/>
    </xf>
    <xf numFmtId="180" fontId="23" fillId="0" borderId="81" xfId="0" applyNumberFormat="1" applyFont="1" applyFill="1" applyBorder="1" applyAlignment="1" applyProtection="1">
      <alignment horizontal="right" vertical="center" wrapText="1"/>
      <protection locked="0"/>
    </xf>
    <xf numFmtId="180" fontId="23" fillId="0" borderId="4" xfId="0" applyNumberFormat="1" applyFont="1" applyFill="1" applyBorder="1" applyAlignment="1" applyProtection="1">
      <alignment horizontal="right" vertical="center" wrapText="1"/>
      <protection locked="0"/>
    </xf>
    <xf numFmtId="0" fontId="19" fillId="71" borderId="87" xfId="0" applyFont="1" applyFill="1" applyBorder="1" applyAlignment="1" applyProtection="1">
      <alignment horizontal="center" vertical="center" wrapText="1"/>
      <protection hidden="1"/>
    </xf>
    <xf numFmtId="0" fontId="19" fillId="72" borderId="87" xfId="0" applyFont="1" applyFill="1" applyBorder="1" applyAlignment="1" applyProtection="1">
      <alignment horizontal="center" vertical="center" wrapText="1"/>
      <protection hidden="1"/>
    </xf>
    <xf numFmtId="0" fontId="11" fillId="71" borderId="89" xfId="0" applyFont="1" applyFill="1" applyBorder="1" applyAlignment="1" applyProtection="1">
      <alignment horizontal="center" vertical="center" wrapText="1"/>
      <protection hidden="1"/>
    </xf>
    <xf numFmtId="0" fontId="11" fillId="72" borderId="89" xfId="0" applyFont="1" applyFill="1" applyBorder="1" applyAlignment="1" applyProtection="1">
      <alignment horizontal="center" vertical="center" wrapText="1"/>
      <protection hidden="1"/>
    </xf>
    <xf numFmtId="0" fontId="11" fillId="73" borderId="90" xfId="0" applyFont="1" applyFill="1" applyBorder="1" applyAlignment="1" applyProtection="1">
      <alignment vertical="center" wrapText="1"/>
      <protection hidden="1"/>
    </xf>
    <xf numFmtId="4" fontId="18" fillId="0" borderId="81" xfId="0" applyNumberFormat="1" applyFont="1" applyFill="1" applyBorder="1" applyAlignment="1" applyProtection="1">
      <alignment vertical="center"/>
      <protection locked="0"/>
    </xf>
    <xf numFmtId="4" fontId="18" fillId="0" borderId="2" xfId="0" applyNumberFormat="1" applyFont="1" applyFill="1" applyBorder="1" applyAlignment="1" applyProtection="1">
      <alignment vertical="center"/>
      <protection locked="0"/>
    </xf>
    <xf numFmtId="0" fontId="19" fillId="74" borderId="87" xfId="0" applyFont="1" applyFill="1" applyBorder="1" applyAlignment="1" applyProtection="1">
      <alignment horizontal="center" vertical="center" wrapText="1"/>
      <protection hidden="1"/>
    </xf>
    <xf numFmtId="170" fontId="11" fillId="70" borderId="89" xfId="0" applyNumberFormat="1" applyFont="1" applyFill="1" applyBorder="1" applyAlignment="1" applyProtection="1">
      <alignment horizontal="center" vertical="center" wrapText="1"/>
      <protection locked="0"/>
    </xf>
    <xf numFmtId="0" fontId="18" fillId="0" borderId="85" xfId="0" applyFont="1" applyFill="1" applyBorder="1" applyAlignment="1" applyProtection="1">
      <alignment horizontal="center" vertical="center"/>
      <protection hidden="1"/>
    </xf>
    <xf numFmtId="0" fontId="64" fillId="0" borderId="29" xfId="0" applyFont="1" applyFill="1" applyBorder="1" applyProtection="1">
      <protection hidden="1"/>
    </xf>
    <xf numFmtId="0" fontId="65" fillId="0" borderId="30" xfId="0" applyFont="1" applyFill="1" applyBorder="1" applyAlignment="1" applyProtection="1">
      <alignment vertical="center"/>
      <protection hidden="1"/>
    </xf>
    <xf numFmtId="0" fontId="65" fillId="0" borderId="30" xfId="0" applyFont="1" applyFill="1" applyBorder="1" applyAlignment="1" applyProtection="1">
      <alignment horizontal="center" vertical="center"/>
      <protection hidden="1"/>
    </xf>
    <xf numFmtId="0" fontId="65" fillId="0" borderId="31" xfId="0" applyFont="1" applyBorder="1" applyAlignment="1" applyProtection="1">
      <alignment horizontal="center" vertical="center"/>
      <protection hidden="1"/>
    </xf>
    <xf numFmtId="0" fontId="65" fillId="0" borderId="1" xfId="0" applyFont="1" applyFill="1" applyBorder="1" applyAlignment="1" applyProtection="1">
      <alignment horizontal="center" vertical="center"/>
      <protection hidden="1"/>
    </xf>
    <xf numFmtId="0" fontId="65" fillId="0" borderId="1" xfId="0" applyFont="1" applyBorder="1" applyAlignment="1" applyProtection="1">
      <alignment horizontal="center" vertical="center"/>
      <protection hidden="1"/>
    </xf>
    <xf numFmtId="0" fontId="66" fillId="0" borderId="0" xfId="0" applyFont="1" applyProtection="1">
      <protection hidden="1"/>
    </xf>
    <xf numFmtId="0" fontId="64" fillId="0" borderId="32" xfId="0" applyFont="1" applyFill="1" applyBorder="1" applyProtection="1">
      <protection hidden="1"/>
    </xf>
    <xf numFmtId="0" fontId="65" fillId="0" borderId="33" xfId="0" applyFont="1" applyBorder="1" applyAlignment="1" applyProtection="1">
      <alignment horizontal="center" vertical="center"/>
      <protection hidden="1"/>
    </xf>
    <xf numFmtId="0" fontId="65" fillId="0" borderId="1" xfId="0" applyFont="1" applyFill="1" applyBorder="1" applyAlignment="1" applyProtection="1">
      <alignment vertical="center"/>
      <protection hidden="1"/>
    </xf>
    <xf numFmtId="0" fontId="64" fillId="12" borderId="37" xfId="0" applyFont="1" applyFill="1" applyBorder="1" applyProtection="1">
      <protection hidden="1"/>
    </xf>
    <xf numFmtId="0" fontId="65" fillId="12" borderId="38" xfId="0" applyFont="1" applyFill="1" applyBorder="1" applyAlignment="1" applyProtection="1">
      <alignment horizontal="center" vertical="center"/>
      <protection hidden="1"/>
    </xf>
    <xf numFmtId="0" fontId="67" fillId="0" borderId="1" xfId="0" applyFont="1" applyFill="1" applyBorder="1" applyProtection="1">
      <protection hidden="1"/>
    </xf>
    <xf numFmtId="0" fontId="68" fillId="0" borderId="1" xfId="0" applyFont="1" applyFill="1" applyBorder="1" applyProtection="1">
      <protection hidden="1"/>
    </xf>
    <xf numFmtId="0" fontId="64" fillId="0" borderId="33" xfId="0" applyFont="1" applyBorder="1" applyProtection="1">
      <protection hidden="1"/>
    </xf>
    <xf numFmtId="0" fontId="64" fillId="0" borderId="1" xfId="0" applyFont="1" applyFill="1" applyBorder="1" applyProtection="1">
      <protection hidden="1"/>
    </xf>
    <xf numFmtId="0" fontId="64" fillId="0" borderId="1" xfId="0" applyFont="1" applyBorder="1" applyProtection="1">
      <protection hidden="1"/>
    </xf>
    <xf numFmtId="0" fontId="69" fillId="0" borderId="1" xfId="0" applyFont="1" applyFill="1" applyBorder="1" applyProtection="1">
      <protection hidden="1"/>
    </xf>
    <xf numFmtId="15" fontId="69" fillId="0" borderId="1" xfId="0" applyNumberFormat="1" applyFont="1" applyFill="1" applyBorder="1" applyProtection="1">
      <protection hidden="1"/>
    </xf>
    <xf numFmtId="0" fontId="69" fillId="0" borderId="1" xfId="0" applyFont="1" applyFill="1" applyBorder="1" applyAlignment="1" applyProtection="1">
      <alignment wrapText="1"/>
      <protection hidden="1"/>
    </xf>
    <xf numFmtId="0" fontId="69" fillId="0" borderId="1" xfId="0" applyFont="1" applyFill="1" applyBorder="1" applyAlignment="1" applyProtection="1">
      <alignment horizontal="left"/>
      <protection hidden="1"/>
    </xf>
    <xf numFmtId="0" fontId="67" fillId="0" borderId="1" xfId="0" applyFont="1" applyFill="1" applyBorder="1" applyAlignment="1" applyProtection="1">
      <alignment horizontal="left" wrapText="1"/>
      <protection hidden="1"/>
    </xf>
    <xf numFmtId="0" fontId="67" fillId="0" borderId="1" xfId="0" applyFont="1" applyFill="1" applyBorder="1" applyAlignment="1" applyProtection="1">
      <alignment horizontal="left"/>
      <protection hidden="1"/>
    </xf>
    <xf numFmtId="3" fontId="67" fillId="0" borderId="1" xfId="0" applyNumberFormat="1" applyFont="1" applyFill="1" applyBorder="1" applyAlignment="1" applyProtection="1">
      <alignment horizontal="left" wrapText="1"/>
      <protection hidden="1"/>
    </xf>
    <xf numFmtId="0" fontId="69" fillId="0" borderId="1" xfId="0" applyFont="1" applyFill="1" applyBorder="1" applyAlignment="1" applyProtection="1">
      <protection hidden="1"/>
    </xf>
    <xf numFmtId="0" fontId="65" fillId="0" borderId="1" xfId="0" applyFont="1" applyFill="1" applyBorder="1" applyAlignment="1" applyProtection="1">
      <protection hidden="1"/>
    </xf>
    <xf numFmtId="0" fontId="67" fillId="0" borderId="1" xfId="0" applyFont="1" applyFill="1" applyBorder="1" applyAlignment="1" applyProtection="1">
      <protection hidden="1"/>
    </xf>
    <xf numFmtId="49" fontId="67" fillId="0" borderId="1" xfId="0" applyNumberFormat="1" applyFont="1" applyFill="1" applyBorder="1" applyAlignment="1" applyProtection="1">
      <alignment vertical="center"/>
      <protection hidden="1"/>
    </xf>
    <xf numFmtId="49" fontId="87" fillId="0" borderId="1" xfId="0" applyNumberFormat="1" applyFont="1" applyFill="1" applyBorder="1" applyAlignment="1" applyProtection="1">
      <alignment vertical="center"/>
      <protection hidden="1"/>
    </xf>
    <xf numFmtId="0" fontId="87" fillId="0" borderId="1" xfId="0" applyNumberFormat="1" applyFont="1" applyFill="1" applyBorder="1" applyAlignment="1" applyProtection="1">
      <alignment vertical="center" shrinkToFit="1"/>
      <protection hidden="1"/>
    </xf>
    <xf numFmtId="0" fontId="68" fillId="0" borderId="1" xfId="0" applyFont="1" applyFill="1" applyBorder="1" applyAlignment="1" applyProtection="1">
      <alignment vertical="top" wrapText="1"/>
      <protection hidden="1"/>
    </xf>
    <xf numFmtId="0" fontId="64" fillId="3" borderId="33" xfId="0" applyFont="1" applyFill="1" applyBorder="1" applyAlignment="1" applyProtection="1">
      <alignment vertical="top" wrapText="1"/>
      <protection hidden="1"/>
    </xf>
    <xf numFmtId="0" fontId="64" fillId="0" borderId="1" xfId="0" applyFont="1" applyFill="1" applyBorder="1" applyAlignment="1" applyProtection="1">
      <alignment vertical="top" wrapText="1"/>
      <protection hidden="1"/>
    </xf>
    <xf numFmtId="0" fontId="64" fillId="3" borderId="1" xfId="0" applyFont="1" applyFill="1" applyBorder="1" applyAlignment="1" applyProtection="1">
      <alignment vertical="top" wrapText="1"/>
      <protection hidden="1"/>
    </xf>
    <xf numFmtId="0" fontId="68" fillId="0" borderId="1" xfId="0" applyFont="1" applyFill="1" applyBorder="1" applyAlignment="1" applyProtection="1">
      <alignment horizontal="left" vertical="center" wrapText="1"/>
      <protection hidden="1"/>
    </xf>
    <xf numFmtId="0" fontId="65" fillId="0" borderId="1" xfId="0" applyFont="1" applyFill="1" applyBorder="1" applyAlignment="1" applyProtection="1">
      <alignment vertical="center" wrapText="1"/>
      <protection hidden="1"/>
    </xf>
    <xf numFmtId="0" fontId="68" fillId="0" borderId="1" xfId="0" applyFont="1" applyFill="1" applyBorder="1" applyAlignment="1" applyProtection="1">
      <alignment horizontal="left" vertical="center"/>
      <protection hidden="1"/>
    </xf>
    <xf numFmtId="0" fontId="71" fillId="0" borderId="32" xfId="0" applyFont="1" applyFill="1" applyBorder="1" applyProtection="1">
      <protection hidden="1"/>
    </xf>
    <xf numFmtId="0" fontId="69" fillId="0" borderId="1" xfId="0" applyFont="1" applyFill="1" applyBorder="1" applyAlignment="1" applyProtection="1">
      <alignment horizontal="left" vertical="center"/>
      <protection hidden="1"/>
    </xf>
    <xf numFmtId="0" fontId="69" fillId="0" borderId="1" xfId="0" applyFont="1" applyFill="1" applyBorder="1" applyAlignment="1" applyProtection="1">
      <alignment vertical="center"/>
      <protection hidden="1"/>
    </xf>
    <xf numFmtId="0" fontId="67" fillId="0" borderId="1" xfId="0" applyFont="1" applyFill="1" applyBorder="1" applyAlignment="1" applyProtection="1">
      <alignment horizontal="left" vertical="center" wrapText="1"/>
      <protection hidden="1"/>
    </xf>
    <xf numFmtId="0" fontId="67" fillId="0" borderId="33" xfId="0" applyFont="1" applyFill="1" applyBorder="1" applyAlignment="1" applyProtection="1">
      <alignment horizontal="left" vertical="center" wrapText="1"/>
      <protection hidden="1"/>
    </xf>
    <xf numFmtId="0" fontId="67" fillId="12" borderId="1" xfId="0" applyFont="1" applyFill="1" applyBorder="1" applyAlignment="1" applyProtection="1">
      <alignment horizontal="left" vertical="center" wrapText="1"/>
      <protection hidden="1"/>
    </xf>
    <xf numFmtId="0" fontId="66" fillId="12" borderId="0" xfId="0" applyFont="1" applyFill="1" applyProtection="1">
      <protection hidden="1"/>
    </xf>
    <xf numFmtId="0" fontId="146" fillId="0" borderId="1" xfId="0" applyFont="1" applyFill="1" applyBorder="1" applyAlignment="1" applyProtection="1">
      <protection hidden="1"/>
    </xf>
    <xf numFmtId="0" fontId="68" fillId="0" borderId="1" xfId="0" applyFont="1" applyFill="1" applyBorder="1" applyAlignment="1" applyProtection="1">
      <alignment horizontal="left"/>
      <protection hidden="1"/>
    </xf>
    <xf numFmtId="0" fontId="66" fillId="0" borderId="1" xfId="0" applyFont="1" applyBorder="1" applyProtection="1">
      <protection hidden="1"/>
    </xf>
    <xf numFmtId="15" fontId="64" fillId="3" borderId="33" xfId="0" applyNumberFormat="1" applyFont="1" applyFill="1" applyBorder="1" applyAlignment="1" applyProtection="1">
      <alignment vertical="top" wrapText="1"/>
      <protection hidden="1"/>
    </xf>
    <xf numFmtId="15" fontId="64" fillId="0" borderId="1" xfId="0" applyNumberFormat="1" applyFont="1" applyFill="1" applyBorder="1" applyAlignment="1" applyProtection="1">
      <alignment vertical="top" wrapText="1"/>
      <protection hidden="1"/>
    </xf>
    <xf numFmtId="15" fontId="64" fillId="3" borderId="1" xfId="0" applyNumberFormat="1" applyFont="1" applyFill="1" applyBorder="1" applyAlignment="1" applyProtection="1">
      <alignment vertical="top" wrapText="1"/>
      <protection hidden="1"/>
    </xf>
    <xf numFmtId="15" fontId="64" fillId="3" borderId="1" xfId="0" applyNumberFormat="1" applyFont="1" applyFill="1" applyBorder="1" applyProtection="1">
      <protection hidden="1"/>
    </xf>
    <xf numFmtId="49" fontId="68" fillId="0" borderId="1" xfId="0" applyNumberFormat="1" applyFont="1" applyFill="1" applyBorder="1" applyAlignment="1" applyProtection="1">
      <alignment horizontal="center" vertical="center" wrapText="1"/>
      <protection hidden="1"/>
    </xf>
    <xf numFmtId="15" fontId="68" fillId="0" borderId="1" xfId="0" applyNumberFormat="1" applyFont="1" applyFill="1" applyBorder="1" applyAlignment="1" applyProtection="1">
      <alignment horizontal="left" vertical="center" wrapText="1"/>
      <protection hidden="1"/>
    </xf>
    <xf numFmtId="49" fontId="65" fillId="0" borderId="1" xfId="0" applyNumberFormat="1" applyFont="1" applyFill="1" applyBorder="1" applyAlignment="1" applyProtection="1">
      <alignment horizontal="center" vertical="center" wrapText="1"/>
      <protection hidden="1"/>
    </xf>
    <xf numFmtId="15" fontId="68" fillId="0" borderId="1" xfId="0" applyNumberFormat="1" applyFont="1" applyFill="1" applyBorder="1" applyAlignment="1" applyProtection="1">
      <alignment horizontal="left" vertical="top" wrapText="1"/>
      <protection hidden="1"/>
    </xf>
    <xf numFmtId="15" fontId="68" fillId="0" borderId="1" xfId="0" applyNumberFormat="1" applyFont="1" applyFill="1" applyBorder="1" applyAlignment="1" applyProtection="1">
      <alignment vertical="top" wrapText="1"/>
      <protection hidden="1"/>
    </xf>
    <xf numFmtId="0" fontId="64" fillId="12" borderId="38" xfId="0" applyFont="1" applyFill="1" applyBorder="1" applyProtection="1">
      <protection hidden="1"/>
    </xf>
    <xf numFmtId="0" fontId="64" fillId="12" borderId="1" xfId="0" applyFont="1" applyFill="1" applyBorder="1" applyProtection="1">
      <protection hidden="1"/>
    </xf>
    <xf numFmtId="0" fontId="65" fillId="0" borderId="1" xfId="0" applyFont="1" applyFill="1" applyBorder="1" applyAlignment="1" applyProtection="1">
      <alignment horizontal="right"/>
      <protection hidden="1"/>
    </xf>
    <xf numFmtId="15" fontId="68" fillId="0" borderId="1" xfId="0" applyNumberFormat="1" applyFont="1" applyFill="1" applyBorder="1" applyProtection="1">
      <protection hidden="1"/>
    </xf>
    <xf numFmtId="0" fontId="64" fillId="0" borderId="33" xfId="0" applyFont="1" applyFill="1" applyBorder="1" applyProtection="1">
      <protection hidden="1"/>
    </xf>
    <xf numFmtId="0" fontId="68" fillId="0" borderId="1" xfId="0" applyFont="1" applyFill="1" applyBorder="1" applyAlignment="1" applyProtection="1">
      <alignment horizontal="center" vertical="center" wrapText="1"/>
      <protection hidden="1"/>
    </xf>
    <xf numFmtId="3" fontId="65" fillId="0" borderId="1" xfId="0" applyNumberFormat="1" applyFont="1" applyFill="1" applyBorder="1" applyAlignment="1" applyProtection="1">
      <alignment horizontal="center" vertical="center"/>
      <protection hidden="1"/>
    </xf>
    <xf numFmtId="49" fontId="67" fillId="0" borderId="1" xfId="0" applyNumberFormat="1" applyFont="1" applyFill="1" applyBorder="1" applyAlignment="1" applyProtection="1">
      <alignment horizontal="left" vertical="center" wrapText="1"/>
      <protection hidden="1"/>
    </xf>
    <xf numFmtId="49" fontId="68" fillId="0" borderId="1" xfId="0" applyNumberFormat="1" applyFont="1" applyFill="1" applyBorder="1" applyAlignment="1" applyProtection="1">
      <alignment horizontal="center" vertical="top" wrapText="1"/>
      <protection hidden="1"/>
    </xf>
    <xf numFmtId="0" fontId="72" fillId="0" borderId="32" xfId="0" applyFont="1" applyFill="1" applyBorder="1" applyProtection="1">
      <protection hidden="1"/>
    </xf>
    <xf numFmtId="0" fontId="72" fillId="0" borderId="33" xfId="0" applyFont="1" applyFill="1" applyBorder="1" applyProtection="1">
      <protection hidden="1"/>
    </xf>
    <xf numFmtId="0" fontId="72" fillId="0" borderId="1" xfId="0" applyFont="1" applyFill="1" applyBorder="1" applyProtection="1">
      <protection hidden="1"/>
    </xf>
    <xf numFmtId="0" fontId="72" fillId="12" borderId="1" xfId="0" applyFont="1" applyFill="1" applyBorder="1" applyProtection="1">
      <protection hidden="1"/>
    </xf>
    <xf numFmtId="0" fontId="73" fillId="12" borderId="0" xfId="0" applyFont="1" applyFill="1" applyProtection="1">
      <protection hidden="1"/>
    </xf>
    <xf numFmtId="0" fontId="68" fillId="0" borderId="33" xfId="0" applyFont="1" applyFill="1" applyBorder="1" applyProtection="1">
      <protection hidden="1"/>
    </xf>
    <xf numFmtId="0" fontId="65" fillId="0" borderId="1" xfId="0" applyFont="1" applyFill="1" applyBorder="1" applyProtection="1">
      <protection hidden="1"/>
    </xf>
    <xf numFmtId="0" fontId="68" fillId="0" borderId="1" xfId="0" applyFont="1" applyFill="1" applyBorder="1" applyAlignment="1" applyProtection="1">
      <protection hidden="1"/>
    </xf>
    <xf numFmtId="0" fontId="68" fillId="0" borderId="1" xfId="0" applyFont="1" applyFill="1" applyBorder="1" applyAlignment="1" applyProtection="1">
      <alignment horizontal="left" wrapText="1"/>
      <protection hidden="1"/>
    </xf>
    <xf numFmtId="0" fontId="66" fillId="0" borderId="0" xfId="0" applyFont="1" applyFill="1" applyProtection="1">
      <protection hidden="1"/>
    </xf>
    <xf numFmtId="0" fontId="68" fillId="0" borderId="1" xfId="0" applyFont="1" applyFill="1" applyBorder="1" applyAlignment="1" applyProtection="1">
      <alignment horizontal="left" vertical="top" wrapText="1"/>
      <protection hidden="1"/>
    </xf>
    <xf numFmtId="0" fontId="71" fillId="0" borderId="1" xfId="0" applyFont="1" applyFill="1" applyBorder="1" applyProtection="1">
      <protection hidden="1"/>
    </xf>
    <xf numFmtId="0" fontId="69" fillId="0" borderId="1" xfId="0" applyFont="1" applyFill="1" applyBorder="1" applyAlignment="1" applyProtection="1">
      <alignment horizontal="left" vertical="center" wrapText="1"/>
      <protection hidden="1"/>
    </xf>
    <xf numFmtId="167" fontId="133" fillId="0" borderId="1" xfId="0" applyNumberFormat="1" applyFont="1" applyFill="1" applyBorder="1" applyAlignment="1" applyProtection="1">
      <protection hidden="1"/>
    </xf>
    <xf numFmtId="0" fontId="137" fillId="0" borderId="1" xfId="0" applyFont="1" applyFill="1" applyBorder="1" applyAlignment="1" applyProtection="1">
      <protection hidden="1"/>
    </xf>
    <xf numFmtId="167" fontId="71" fillId="0" borderId="1" xfId="2" applyFont="1" applyFill="1" applyBorder="1" applyProtection="1">
      <protection hidden="1"/>
    </xf>
    <xf numFmtId="0" fontId="76" fillId="0" borderId="1" xfId="0" applyFont="1" applyFill="1" applyBorder="1" applyAlignment="1" applyProtection="1">
      <alignment horizontal="center"/>
      <protection hidden="1"/>
    </xf>
    <xf numFmtId="0" fontId="64" fillId="0" borderId="1" xfId="0" applyFont="1" applyFill="1" applyBorder="1" applyAlignment="1" applyProtection="1">
      <alignment horizontal="center"/>
      <protection hidden="1"/>
    </xf>
    <xf numFmtId="0" fontId="64" fillId="0" borderId="1" xfId="0" applyFont="1" applyFill="1" applyBorder="1" applyAlignment="1" applyProtection="1">
      <protection hidden="1"/>
    </xf>
    <xf numFmtId="0" fontId="66" fillId="0" borderId="1" xfId="0" applyFont="1" applyFill="1" applyBorder="1" applyAlignment="1" applyProtection="1">
      <protection hidden="1"/>
    </xf>
    <xf numFmtId="10" fontId="64" fillId="0" borderId="1" xfId="0" applyNumberFormat="1" applyFont="1" applyFill="1" applyBorder="1" applyAlignment="1" applyProtection="1">
      <alignment horizontal="center"/>
      <protection hidden="1"/>
    </xf>
    <xf numFmtId="0" fontId="66" fillId="0" borderId="1" xfId="0" applyFont="1" applyFill="1" applyBorder="1" applyProtection="1">
      <protection hidden="1"/>
    </xf>
    <xf numFmtId="0" fontId="134" fillId="0" borderId="1" xfId="0" applyFont="1" applyFill="1" applyBorder="1" applyProtection="1">
      <protection hidden="1"/>
    </xf>
    <xf numFmtId="0" fontId="66" fillId="0" borderId="33" xfId="0" applyFont="1" applyBorder="1" applyProtection="1">
      <protection hidden="1"/>
    </xf>
    <xf numFmtId="0" fontId="139" fillId="0" borderId="32" xfId="0" applyFont="1" applyFill="1" applyBorder="1" applyProtection="1">
      <protection hidden="1"/>
    </xf>
    <xf numFmtId="0" fontId="140" fillId="0" borderId="1" xfId="0" applyFont="1" applyFill="1" applyBorder="1" applyProtection="1">
      <protection hidden="1"/>
    </xf>
    <xf numFmtId="0" fontId="139" fillId="0" borderId="1" xfId="0" applyFont="1" applyFill="1" applyBorder="1" applyProtection="1">
      <protection hidden="1"/>
    </xf>
    <xf numFmtId="0" fontId="80" fillId="0" borderId="1" xfId="0" applyFont="1" applyFill="1" applyBorder="1" applyProtection="1">
      <protection hidden="1"/>
    </xf>
    <xf numFmtId="0" fontId="77" fillId="0" borderId="1" xfId="0" applyFont="1" applyFill="1" applyBorder="1" applyProtection="1">
      <protection hidden="1"/>
    </xf>
    <xf numFmtId="0" fontId="74" fillId="0" borderId="1" xfId="0" applyFont="1" applyFill="1" applyBorder="1" applyAlignment="1" applyProtection="1">
      <alignment horizontal="right"/>
      <protection hidden="1"/>
    </xf>
    <xf numFmtId="167" fontId="66" fillId="0" borderId="1" xfId="2" applyFont="1" applyBorder="1" applyProtection="1">
      <protection hidden="1"/>
    </xf>
    <xf numFmtId="17" fontId="69" fillId="0" borderId="1" xfId="0" applyNumberFormat="1" applyFont="1" applyFill="1" applyBorder="1" applyAlignment="1" applyProtection="1">
      <protection hidden="1"/>
    </xf>
    <xf numFmtId="49" fontId="67" fillId="0" borderId="1" xfId="0" applyNumberFormat="1" applyFont="1" applyFill="1" applyBorder="1" applyAlignment="1" applyProtection="1">
      <protection hidden="1"/>
    </xf>
    <xf numFmtId="49" fontId="65" fillId="0" borderId="1" xfId="0" applyNumberFormat="1" applyFont="1" applyFill="1" applyBorder="1" applyAlignment="1" applyProtection="1">
      <protection hidden="1"/>
    </xf>
    <xf numFmtId="0" fontId="69" fillId="0" borderId="1" xfId="0" applyFont="1" applyFill="1" applyBorder="1" applyAlignment="1" applyProtection="1">
      <alignment horizontal="center" wrapText="1"/>
      <protection hidden="1"/>
    </xf>
    <xf numFmtId="0" fontId="78" fillId="0" borderId="1" xfId="0" applyFont="1" applyFill="1" applyBorder="1" applyAlignment="1" applyProtection="1">
      <alignment horizontal="left" vertical="top" wrapText="1"/>
      <protection hidden="1"/>
    </xf>
    <xf numFmtId="0" fontId="15" fillId="0" borderId="1" xfId="0" applyFont="1" applyBorder="1" applyAlignment="1" applyProtection="1">
      <alignment horizontal="left"/>
      <protection hidden="1"/>
    </xf>
    <xf numFmtId="0" fontId="64" fillId="0" borderId="33" xfId="0" applyFont="1" applyBorder="1" applyAlignment="1" applyProtection="1">
      <alignment wrapText="1"/>
      <protection hidden="1"/>
    </xf>
    <xf numFmtId="0" fontId="64" fillId="0" borderId="1" xfId="0" applyFont="1" applyFill="1" applyBorder="1" applyAlignment="1" applyProtection="1">
      <alignment wrapText="1"/>
      <protection hidden="1"/>
    </xf>
    <xf numFmtId="0" fontId="64" fillId="0" borderId="1" xfId="0" applyFont="1" applyBorder="1" applyAlignment="1" applyProtection="1">
      <alignment wrapText="1"/>
      <protection hidden="1"/>
    </xf>
    <xf numFmtId="4" fontId="79" fillId="3" borderId="33" xfId="0" applyNumberFormat="1" applyFont="1" applyFill="1" applyBorder="1" applyAlignment="1" applyProtection="1">
      <alignment wrapText="1"/>
      <protection hidden="1"/>
    </xf>
    <xf numFmtId="4" fontId="79" fillId="0" borderId="1" xfId="0" applyNumberFormat="1" applyFont="1" applyFill="1" applyBorder="1" applyAlignment="1" applyProtection="1">
      <alignment wrapText="1"/>
      <protection hidden="1"/>
    </xf>
    <xf numFmtId="4" fontId="79" fillId="3" borderId="1" xfId="0" applyNumberFormat="1" applyFont="1" applyFill="1" applyBorder="1" applyAlignment="1" applyProtection="1">
      <alignment wrapText="1"/>
      <protection hidden="1"/>
    </xf>
    <xf numFmtId="0" fontId="64" fillId="0" borderId="32" xfId="0" applyFont="1" applyBorder="1" applyProtection="1">
      <protection hidden="1"/>
    </xf>
    <xf numFmtId="0" fontId="78" fillId="0" borderId="1" xfId="0" applyFont="1" applyBorder="1" applyAlignment="1" applyProtection="1">
      <alignment horizontal="center"/>
      <protection hidden="1"/>
    </xf>
    <xf numFmtId="15" fontId="79" fillId="3" borderId="1" xfId="0" applyNumberFormat="1" applyFont="1" applyFill="1" applyBorder="1" applyAlignment="1" applyProtection="1">
      <alignment horizontal="center"/>
      <protection hidden="1"/>
    </xf>
    <xf numFmtId="0" fontId="78" fillId="0" borderId="1" xfId="0" applyFont="1" applyBorder="1" applyAlignment="1" applyProtection="1">
      <alignment horizontal="right"/>
      <protection hidden="1"/>
    </xf>
    <xf numFmtId="15" fontId="64" fillId="3" borderId="1" xfId="0" applyNumberFormat="1" applyFont="1" applyFill="1" applyBorder="1" applyAlignment="1" applyProtection="1">
      <alignment horizontal="center"/>
      <protection hidden="1"/>
    </xf>
    <xf numFmtId="15" fontId="64" fillId="3" borderId="33" xfId="0" applyNumberFormat="1" applyFont="1" applyFill="1" applyBorder="1" applyAlignment="1" applyProtection="1">
      <alignment horizontal="center"/>
      <protection hidden="1"/>
    </xf>
    <xf numFmtId="15" fontId="64" fillId="0" borderId="1" xfId="0" applyNumberFormat="1" applyFont="1" applyFill="1" applyBorder="1" applyAlignment="1" applyProtection="1">
      <alignment horizontal="center"/>
      <protection hidden="1"/>
    </xf>
    <xf numFmtId="0" fontId="69" fillId="0" borderId="1" xfId="0" applyNumberFormat="1" applyFont="1" applyBorder="1" applyProtection="1">
      <protection hidden="1"/>
    </xf>
    <xf numFmtId="0" fontId="64" fillId="0" borderId="33" xfId="0" applyNumberFormat="1" applyFont="1" applyBorder="1" applyProtection="1">
      <protection hidden="1"/>
    </xf>
    <xf numFmtId="0" fontId="70" fillId="0" borderId="33" xfId="0" applyNumberFormat="1" applyFont="1" applyBorder="1" applyAlignment="1" applyProtection="1">
      <alignment wrapText="1"/>
      <protection hidden="1"/>
    </xf>
    <xf numFmtId="0" fontId="68" fillId="0" borderId="1" xfId="0" applyNumberFormat="1" applyFont="1" applyFill="1" applyBorder="1" applyAlignment="1" applyProtection="1">
      <alignment horizontal="left"/>
      <protection hidden="1"/>
    </xf>
    <xf numFmtId="0" fontId="69" fillId="0" borderId="1" xfId="0" applyNumberFormat="1" applyFont="1" applyFill="1" applyBorder="1" applyAlignment="1" applyProtection="1">
      <alignment horizontal="left"/>
      <protection hidden="1"/>
    </xf>
    <xf numFmtId="0" fontId="68" fillId="0" borderId="1" xfId="0" applyNumberFormat="1" applyFont="1" applyBorder="1" applyAlignment="1" applyProtection="1">
      <alignment horizontal="left"/>
      <protection hidden="1"/>
    </xf>
    <xf numFmtId="0" fontId="68" fillId="0" borderId="1" xfId="0" applyNumberFormat="1" applyFont="1" applyBorder="1" applyProtection="1">
      <protection hidden="1"/>
    </xf>
    <xf numFmtId="0" fontId="65" fillId="0" borderId="1" xfId="0" applyNumberFormat="1" applyFont="1" applyBorder="1" applyAlignment="1" applyProtection="1">
      <alignment horizontal="left"/>
      <protection hidden="1"/>
    </xf>
    <xf numFmtId="0" fontId="64" fillId="0" borderId="1" xfId="0" applyNumberFormat="1" applyFont="1" applyBorder="1" applyProtection="1">
      <protection hidden="1"/>
    </xf>
    <xf numFmtId="0" fontId="70" fillId="0" borderId="1" xfId="0" applyNumberFormat="1" applyFont="1" applyBorder="1" applyAlignment="1" applyProtection="1">
      <alignment wrapText="1"/>
      <protection hidden="1"/>
    </xf>
    <xf numFmtId="0" fontId="64" fillId="0" borderId="66" xfId="0" applyFont="1" applyBorder="1" applyProtection="1">
      <protection hidden="1"/>
    </xf>
    <xf numFmtId="0" fontId="76" fillId="0" borderId="35" xfId="0" applyNumberFormat="1" applyFont="1" applyBorder="1" applyProtection="1">
      <protection hidden="1"/>
    </xf>
    <xf numFmtId="0" fontId="64" fillId="0" borderId="35" xfId="0" applyNumberFormat="1" applyFont="1" applyBorder="1" applyProtection="1">
      <protection hidden="1"/>
    </xf>
    <xf numFmtId="0" fontId="66" fillId="0" borderId="35" xfId="0" applyNumberFormat="1" applyFont="1" applyBorder="1" applyProtection="1">
      <protection hidden="1"/>
    </xf>
    <xf numFmtId="0" fontId="70" fillId="0" borderId="35" xfId="0" applyNumberFormat="1" applyFont="1" applyBorder="1" applyProtection="1">
      <protection hidden="1"/>
    </xf>
    <xf numFmtId="0" fontId="70" fillId="0" borderId="35" xfId="0" applyNumberFormat="1" applyFont="1" applyBorder="1" applyAlignment="1" applyProtection="1">
      <alignment wrapText="1"/>
      <protection hidden="1"/>
    </xf>
    <xf numFmtId="0" fontId="70" fillId="0" borderId="67" xfId="0" applyNumberFormat="1" applyFont="1" applyBorder="1" applyAlignment="1" applyProtection="1">
      <alignment wrapText="1"/>
      <protection hidden="1"/>
    </xf>
    <xf numFmtId="0" fontId="66" fillId="0" borderId="0" xfId="0" applyNumberFormat="1" applyFont="1" applyProtection="1">
      <protection hidden="1"/>
    </xf>
    <xf numFmtId="0" fontId="64" fillId="0" borderId="1" xfId="0" applyNumberFormat="1" applyFont="1" applyBorder="1" applyAlignment="1" applyProtection="1">
      <alignment horizontal="center"/>
      <protection hidden="1"/>
    </xf>
    <xf numFmtId="0" fontId="64" fillId="0" borderId="1" xfId="0" applyNumberFormat="1" applyFont="1" applyFill="1" applyBorder="1" applyProtection="1">
      <protection hidden="1"/>
    </xf>
    <xf numFmtId="0" fontId="67" fillId="0" borderId="1" xfId="0" applyNumberFormat="1" applyFont="1" applyBorder="1" applyProtection="1">
      <protection hidden="1"/>
    </xf>
    <xf numFmtId="0" fontId="69" fillId="0" borderId="0" xfId="0" applyNumberFormat="1" applyFont="1" applyProtection="1">
      <protection hidden="1"/>
    </xf>
    <xf numFmtId="0" fontId="58" fillId="0" borderId="29" xfId="0" applyFont="1" applyBorder="1" applyProtection="1">
      <protection hidden="1"/>
    </xf>
    <xf numFmtId="0" fontId="58" fillId="0" borderId="30" xfId="0" applyFont="1" applyBorder="1" applyProtection="1">
      <protection hidden="1"/>
    </xf>
    <xf numFmtId="0" fontId="0" fillId="0" borderId="31" xfId="0" applyBorder="1" applyProtection="1">
      <protection hidden="1"/>
    </xf>
    <xf numFmtId="0" fontId="58" fillId="0" borderId="32" xfId="0" applyFont="1" applyBorder="1" applyProtection="1">
      <protection hidden="1"/>
    </xf>
    <xf numFmtId="0" fontId="0" fillId="0" borderId="33" xfId="0" applyBorder="1" applyProtection="1">
      <protection hidden="1"/>
    </xf>
    <xf numFmtId="0" fontId="21" fillId="0" borderId="32" xfId="0" applyFont="1" applyBorder="1" applyProtection="1">
      <protection hidden="1"/>
    </xf>
    <xf numFmtId="0" fontId="21" fillId="0" borderId="1" xfId="0" applyFont="1" applyBorder="1" applyProtection="1">
      <protection hidden="1"/>
    </xf>
    <xf numFmtId="0" fontId="13" fillId="0" borderId="33" xfId="0" applyFont="1" applyBorder="1" applyProtection="1">
      <protection hidden="1"/>
    </xf>
    <xf numFmtId="0" fontId="44" fillId="0" borderId="1" xfId="0" applyFont="1" applyBorder="1" applyProtection="1">
      <protection hidden="1"/>
    </xf>
    <xf numFmtId="15" fontId="43" fillId="3" borderId="1" xfId="0" applyNumberFormat="1" applyFont="1" applyFill="1" applyBorder="1" applyProtection="1">
      <protection hidden="1"/>
    </xf>
    <xf numFmtId="0" fontId="14" fillId="0" borderId="1" xfId="0" applyFont="1" applyBorder="1" applyProtection="1">
      <protection hidden="1"/>
    </xf>
    <xf numFmtId="0" fontId="57" fillId="3" borderId="1" xfId="0" applyFont="1" applyFill="1" applyBorder="1" applyAlignment="1" applyProtection="1">
      <alignment wrapText="1"/>
      <protection hidden="1"/>
    </xf>
    <xf numFmtId="0" fontId="57" fillId="3" borderId="1" xfId="0" applyFont="1" applyFill="1" applyBorder="1" applyAlignment="1" applyProtection="1">
      <alignment horizontal="right"/>
      <protection hidden="1"/>
    </xf>
    <xf numFmtId="0" fontId="44" fillId="3" borderId="1" xfId="0" applyFont="1" applyFill="1" applyBorder="1" applyAlignment="1" applyProtection="1">
      <alignment vertical="top" wrapText="1"/>
      <protection hidden="1"/>
    </xf>
    <xf numFmtId="0" fontId="25" fillId="0" borderId="32" xfId="0" applyFont="1" applyBorder="1" applyProtection="1">
      <protection hidden="1"/>
    </xf>
    <xf numFmtId="0" fontId="43" fillId="0" borderId="1" xfId="0" applyFont="1" applyBorder="1" applyAlignment="1" applyProtection="1">
      <alignment horizontal="left" vertical="center"/>
      <protection hidden="1"/>
    </xf>
    <xf numFmtId="0" fontId="43" fillId="0" borderId="1" xfId="0" applyFont="1" applyBorder="1" applyAlignment="1" applyProtection="1">
      <alignment vertical="center"/>
      <protection hidden="1"/>
    </xf>
    <xf numFmtId="0" fontId="57" fillId="0" borderId="1" xfId="0" applyFont="1" applyBorder="1" applyAlignment="1" applyProtection="1">
      <alignment horizontal="left" vertical="center" wrapText="1"/>
      <protection hidden="1"/>
    </xf>
    <xf numFmtId="0" fontId="14" fillId="0" borderId="1" xfId="0" applyFont="1" applyBorder="1" applyAlignment="1" applyProtection="1">
      <alignment horizontal="left" vertical="center"/>
      <protection hidden="1"/>
    </xf>
    <xf numFmtId="15" fontId="57" fillId="0" borderId="1" xfId="0" applyNumberFormat="1" applyFont="1" applyBorder="1" applyAlignment="1" applyProtection="1">
      <alignment horizontal="center" vertical="center" wrapText="1"/>
      <protection hidden="1"/>
    </xf>
    <xf numFmtId="0" fontId="57" fillId="0" borderId="1" xfId="0" applyFont="1" applyBorder="1" applyAlignment="1" applyProtection="1">
      <alignment horizontal="center" vertical="center" wrapText="1"/>
      <protection hidden="1"/>
    </xf>
    <xf numFmtId="0" fontId="43" fillId="0" borderId="1" xfId="0" applyFont="1" applyBorder="1" applyAlignment="1" applyProtection="1">
      <alignment horizontal="center" vertical="center" wrapText="1"/>
      <protection hidden="1"/>
    </xf>
    <xf numFmtId="0" fontId="43" fillId="0" borderId="1" xfId="0" applyFont="1" applyBorder="1" applyAlignment="1" applyProtection="1">
      <alignment horizontal="center" vertical="center"/>
      <protection hidden="1"/>
    </xf>
    <xf numFmtId="0" fontId="0" fillId="0" borderId="1" xfId="0" applyBorder="1" applyProtection="1">
      <protection hidden="1"/>
    </xf>
    <xf numFmtId="0" fontId="14" fillId="0" borderId="1" xfId="0" applyFont="1" applyBorder="1" applyAlignment="1" applyProtection="1">
      <alignment horizontal="right" vertical="center"/>
      <protection hidden="1"/>
    </xf>
    <xf numFmtId="15" fontId="44" fillId="3" borderId="1" xfId="0" applyNumberFormat="1" applyFont="1" applyFill="1" applyBorder="1" applyAlignment="1" applyProtection="1">
      <alignment horizontal="left" vertical="center" wrapText="1"/>
      <protection hidden="1"/>
    </xf>
    <xf numFmtId="0" fontId="22" fillId="3" borderId="1" xfId="0" applyFont="1" applyFill="1" applyBorder="1" applyAlignment="1" applyProtection="1">
      <alignment horizontal="center" vertical="top" wrapText="1"/>
      <protection hidden="1"/>
    </xf>
    <xf numFmtId="0" fontId="21" fillId="0" borderId="1" xfId="0" applyFont="1" applyBorder="1" applyAlignment="1" applyProtection="1">
      <alignment horizontal="right"/>
      <protection hidden="1"/>
    </xf>
    <xf numFmtId="4" fontId="21" fillId="3" borderId="1" xfId="0" applyNumberFormat="1" applyFont="1" applyFill="1" applyBorder="1" applyAlignment="1" applyProtection="1">
      <alignment horizontal="left"/>
      <protection hidden="1"/>
    </xf>
    <xf numFmtId="0" fontId="21" fillId="0" borderId="1" xfId="0" applyFont="1" applyBorder="1" applyAlignment="1" applyProtection="1">
      <alignment vertical="top" wrapText="1"/>
      <protection hidden="1"/>
    </xf>
    <xf numFmtId="4" fontId="32" fillId="0" borderId="1" xfId="0" applyNumberFormat="1" applyFont="1" applyBorder="1" applyAlignment="1" applyProtection="1">
      <alignment horizontal="left" vertical="top" wrapText="1"/>
      <protection hidden="1"/>
    </xf>
    <xf numFmtId="168" fontId="60" fillId="0" borderId="1" xfId="0" applyNumberFormat="1" applyFont="1" applyBorder="1" applyAlignment="1" applyProtection="1">
      <alignment horizontal="left"/>
      <protection hidden="1"/>
    </xf>
    <xf numFmtId="168" fontId="62" fillId="0" borderId="1" xfId="0" applyNumberFormat="1" applyFont="1" applyBorder="1" applyProtection="1">
      <protection hidden="1"/>
    </xf>
    <xf numFmtId="4" fontId="63" fillId="0" borderId="1" xfId="0" applyNumberFormat="1" applyFont="1" applyBorder="1" applyAlignment="1" applyProtection="1">
      <alignment vertical="top"/>
      <protection hidden="1"/>
    </xf>
    <xf numFmtId="0" fontId="13" fillId="0" borderId="66" xfId="0" applyFont="1" applyBorder="1" applyProtection="1">
      <protection hidden="1"/>
    </xf>
    <xf numFmtId="0" fontId="13" fillId="0" borderId="35" xfId="0" applyFont="1" applyBorder="1" applyProtection="1">
      <protection hidden="1"/>
    </xf>
    <xf numFmtId="0" fontId="20" fillId="0" borderId="35" xfId="0" applyFont="1" applyBorder="1" applyProtection="1">
      <protection hidden="1"/>
    </xf>
    <xf numFmtId="0" fontId="13" fillId="0" borderId="67" xfId="0" applyFont="1" applyBorder="1" applyProtection="1">
      <protection hidden="1"/>
    </xf>
    <xf numFmtId="0" fontId="13" fillId="0" borderId="1" xfId="0" applyFont="1" applyBorder="1" applyProtection="1">
      <protection hidden="1"/>
    </xf>
    <xf numFmtId="0" fontId="30" fillId="0" borderId="1" xfId="0" applyFont="1" applyBorder="1" applyAlignment="1" applyProtection="1">
      <alignment horizontal="left"/>
      <protection hidden="1"/>
    </xf>
    <xf numFmtId="0" fontId="13" fillId="0" borderId="1" xfId="0" applyFont="1" applyBorder="1" applyAlignment="1" applyProtection="1">
      <alignment horizontal="left"/>
      <protection hidden="1"/>
    </xf>
    <xf numFmtId="0" fontId="13" fillId="0" borderId="29" xfId="0" applyFont="1" applyBorder="1" applyProtection="1">
      <protection hidden="1"/>
    </xf>
    <xf numFmtId="0" fontId="13" fillId="0" borderId="30" xfId="0" applyFont="1" applyBorder="1" applyProtection="1">
      <protection hidden="1"/>
    </xf>
    <xf numFmtId="0" fontId="13" fillId="0" borderId="31" xfId="0" applyFont="1" applyBorder="1" applyProtection="1">
      <protection hidden="1"/>
    </xf>
    <xf numFmtId="0" fontId="13" fillId="0" borderId="32" xfId="0" applyFont="1" applyBorder="1" applyProtection="1">
      <protection hidden="1"/>
    </xf>
    <xf numFmtId="0" fontId="16" fillId="0" borderId="33" xfId="0" applyFont="1" applyBorder="1" applyAlignment="1" applyProtection="1">
      <alignment vertical="center" wrapText="1"/>
      <protection hidden="1"/>
    </xf>
    <xf numFmtId="0" fontId="16" fillId="0" borderId="1" xfId="0" applyFont="1" applyBorder="1" applyProtection="1">
      <protection hidden="1"/>
    </xf>
    <xf numFmtId="0" fontId="16" fillId="0" borderId="33" xfId="0" applyFont="1" applyBorder="1" applyProtection="1">
      <protection hidden="1"/>
    </xf>
    <xf numFmtId="0" fontId="16" fillId="0" borderId="1" xfId="0" applyFont="1" applyBorder="1" applyAlignment="1" applyProtection="1">
      <alignment horizontal="left" vertical="center"/>
      <protection hidden="1"/>
    </xf>
    <xf numFmtId="49" fontId="16" fillId="0" borderId="1" xfId="0" applyNumberFormat="1" applyFont="1" applyBorder="1" applyAlignment="1" applyProtection="1">
      <alignment vertical="center" wrapText="1"/>
      <protection hidden="1"/>
    </xf>
    <xf numFmtId="0" fontId="16" fillId="0" borderId="33" xfId="0" applyFont="1" applyBorder="1" applyAlignment="1" applyProtection="1">
      <alignment vertical="center"/>
      <protection hidden="1"/>
    </xf>
    <xf numFmtId="0" fontId="17" fillId="0" borderId="1" xfId="0" applyFont="1" applyBorder="1" applyAlignment="1" applyProtection="1">
      <alignment vertical="center"/>
      <protection hidden="1"/>
    </xf>
    <xf numFmtId="0" fontId="0" fillId="0" borderId="1" xfId="0" applyBorder="1" applyAlignment="1" applyProtection="1">
      <protection hidden="1"/>
    </xf>
    <xf numFmtId="0" fontId="27" fillId="0" borderId="33" xfId="0" applyFont="1" applyBorder="1" applyProtection="1">
      <protection hidden="1"/>
    </xf>
    <xf numFmtId="0" fontId="16" fillId="0" borderId="61" xfId="0" applyFont="1" applyBorder="1" applyAlignment="1" applyProtection="1">
      <alignment vertical="center"/>
      <protection hidden="1"/>
    </xf>
    <xf numFmtId="0" fontId="16" fillId="0" borderId="58" xfId="0" applyFont="1" applyBorder="1" applyAlignment="1" applyProtection="1">
      <protection hidden="1"/>
    </xf>
    <xf numFmtId="0" fontId="16" fillId="0" borderId="59" xfId="0" applyFont="1" applyBorder="1" applyAlignment="1" applyProtection="1">
      <protection hidden="1"/>
    </xf>
    <xf numFmtId="0" fontId="16" fillId="0" borderId="60" xfId="0" applyFont="1" applyBorder="1" applyAlignment="1" applyProtection="1">
      <protection hidden="1"/>
    </xf>
    <xf numFmtId="0" fontId="47" fillId="0" borderId="1" xfId="0" applyFont="1" applyBorder="1" applyProtection="1">
      <protection hidden="1"/>
    </xf>
    <xf numFmtId="0" fontId="13" fillId="0" borderId="34" xfId="0" applyFont="1" applyBorder="1" applyProtection="1">
      <protection hidden="1"/>
    </xf>
    <xf numFmtId="0" fontId="21" fillId="0" borderId="35" xfId="0" applyFont="1" applyBorder="1" applyProtection="1">
      <protection hidden="1"/>
    </xf>
    <xf numFmtId="0" fontId="13" fillId="0" borderId="36" xfId="0" applyFont="1" applyBorder="1" applyProtection="1">
      <protection hidden="1"/>
    </xf>
    <xf numFmtId="0" fontId="20" fillId="0" borderId="1" xfId="0" applyFont="1" applyBorder="1" applyProtection="1">
      <protection hidden="1"/>
    </xf>
    <xf numFmtId="0" fontId="147" fillId="0" borderId="0" xfId="0" applyFont="1" applyProtection="1">
      <protection hidden="1"/>
    </xf>
    <xf numFmtId="3" fontId="59" fillId="0" borderId="61" xfId="0" applyNumberFormat="1" applyFont="1" applyFill="1" applyBorder="1" applyAlignment="1" applyProtection="1">
      <alignment horizontal="center" vertical="center"/>
      <protection locked="0"/>
    </xf>
    <xf numFmtId="0" fontId="150" fillId="0" borderId="0" xfId="0" applyFont="1" applyAlignment="1" applyProtection="1">
      <alignment horizontal="right" vertical="center"/>
      <protection hidden="1"/>
    </xf>
    <xf numFmtId="0" fontId="151" fillId="0" borderId="0" xfId="0" applyFont="1" applyAlignment="1" applyProtection="1">
      <alignment horizontal="left" vertical="center"/>
      <protection hidden="1"/>
    </xf>
    <xf numFmtId="180" fontId="39" fillId="4" borderId="73" xfId="0" applyNumberFormat="1" applyFont="1" applyFill="1" applyBorder="1" applyAlignment="1" applyProtection="1">
      <alignment horizontal="left" vertical="center"/>
      <protection locked="0"/>
    </xf>
    <xf numFmtId="180" fontId="39" fillId="4" borderId="79" xfId="0" applyNumberFormat="1" applyFont="1" applyFill="1" applyBorder="1" applyAlignment="1" applyProtection="1">
      <alignment horizontal="left" vertical="center"/>
      <protection locked="0"/>
    </xf>
    <xf numFmtId="4" fontId="39" fillId="0" borderId="1" xfId="0" applyNumberFormat="1" applyFont="1" applyFill="1" applyBorder="1" applyProtection="1">
      <protection locked="0"/>
    </xf>
    <xf numFmtId="39" fontId="143" fillId="6" borderId="61" xfId="0" applyNumberFormat="1" applyFont="1" applyFill="1" applyBorder="1" applyAlignment="1" applyProtection="1">
      <alignment horizontal="center" vertical="center" wrapText="1"/>
      <protection hidden="1"/>
    </xf>
    <xf numFmtId="0" fontId="152" fillId="0" borderId="0" xfId="0" applyFont="1" applyProtection="1">
      <protection hidden="1"/>
    </xf>
    <xf numFmtId="0" fontId="143" fillId="6" borderId="92" xfId="0" applyFont="1" applyFill="1" applyBorder="1" applyAlignment="1" applyProtection="1">
      <alignment horizontal="center" vertical="center" wrapText="1"/>
      <protection hidden="1"/>
    </xf>
    <xf numFmtId="0" fontId="143" fillId="6" borderId="61" xfId="0" applyFont="1" applyFill="1" applyBorder="1" applyAlignment="1" applyProtection="1">
      <alignment horizontal="center" vertical="center" wrapText="1"/>
      <protection hidden="1"/>
    </xf>
    <xf numFmtId="0" fontId="143" fillId="6" borderId="91" xfId="0" applyFont="1" applyFill="1" applyBorder="1" applyAlignment="1" applyProtection="1">
      <alignment horizontal="center" vertical="center" wrapText="1"/>
      <protection hidden="1"/>
    </xf>
    <xf numFmtId="0" fontId="143" fillId="0" borderId="0" xfId="0" applyFont="1" applyAlignment="1" applyProtection="1">
      <alignment horizontal="center"/>
      <protection hidden="1"/>
    </xf>
    <xf numFmtId="0" fontId="150" fillId="0" borderId="0" xfId="0" applyFont="1" applyAlignment="1" applyProtection="1">
      <alignment horizontal="left" vertical="center"/>
      <protection hidden="1"/>
    </xf>
    <xf numFmtId="10" fontId="39" fillId="0" borderId="27" xfId="3" applyNumberFormat="1" applyFont="1" applyFill="1" applyBorder="1" applyAlignment="1" applyProtection="1">
      <alignment horizontal="right" vertical="center"/>
      <protection hidden="1"/>
    </xf>
    <xf numFmtId="0" fontId="68" fillId="0" borderId="1" xfId="0" applyFont="1" applyFill="1" applyBorder="1" applyAlignment="1" applyProtection="1">
      <alignment horizontal="left" wrapText="1"/>
      <protection hidden="1"/>
    </xf>
    <xf numFmtId="0" fontId="40" fillId="5" borderId="68" xfId="0" applyFont="1" applyFill="1" applyBorder="1" applyAlignment="1" applyProtection="1">
      <alignment horizontal="centerContinuous" vertical="center"/>
      <protection hidden="1"/>
    </xf>
    <xf numFmtId="0" fontId="40" fillId="5" borderId="101" xfId="0" applyFont="1" applyFill="1" applyBorder="1" applyAlignment="1" applyProtection="1">
      <alignment horizontal="centerContinuous" vertical="center"/>
      <protection hidden="1"/>
    </xf>
    <xf numFmtId="0" fontId="40" fillId="5" borderId="69" xfId="0" applyFont="1" applyFill="1" applyBorder="1" applyAlignment="1" applyProtection="1">
      <alignment horizontal="centerContinuous" vertical="center"/>
      <protection hidden="1"/>
    </xf>
    <xf numFmtId="39" fontId="143" fillId="6" borderId="92" xfId="0" applyNumberFormat="1" applyFont="1" applyFill="1" applyBorder="1" applyAlignment="1" applyProtection="1">
      <alignment horizontal="center" vertical="center" wrapText="1"/>
      <protection hidden="1"/>
    </xf>
    <xf numFmtId="39" fontId="143" fillId="6" borderId="91" xfId="0" applyNumberFormat="1" applyFont="1" applyFill="1" applyBorder="1" applyAlignment="1" applyProtection="1">
      <alignment horizontal="center" vertical="center" wrapText="1"/>
      <protection hidden="1"/>
    </xf>
    <xf numFmtId="0" fontId="143" fillId="6" borderId="93" xfId="0" applyFont="1" applyFill="1" applyBorder="1" applyAlignment="1" applyProtection="1">
      <alignment horizontal="center"/>
      <protection hidden="1"/>
    </xf>
    <xf numFmtId="4" fontId="143" fillId="6" borderId="94" xfId="0" applyNumberFormat="1" applyFont="1" applyFill="1" applyBorder="1" applyAlignment="1" applyProtection="1">
      <alignment horizontal="right" vertical="center" wrapText="1"/>
      <protection hidden="1"/>
    </xf>
    <xf numFmtId="4" fontId="143" fillId="6" borderId="95" xfId="0" applyNumberFormat="1" applyFont="1" applyFill="1" applyBorder="1" applyAlignment="1" applyProtection="1">
      <alignment horizontal="right" vertical="center" wrapText="1"/>
      <protection hidden="1"/>
    </xf>
    <xf numFmtId="0" fontId="143" fillId="6" borderId="102" xfId="0" applyFont="1" applyFill="1" applyBorder="1" applyAlignment="1" applyProtection="1">
      <alignment horizontal="center" vertical="center" wrapText="1"/>
      <protection hidden="1"/>
    </xf>
    <xf numFmtId="0" fontId="143" fillId="6" borderId="103" xfId="0" applyFont="1" applyFill="1" applyBorder="1" applyAlignment="1" applyProtection="1">
      <alignment horizontal="center" vertical="center" wrapText="1"/>
      <protection hidden="1"/>
    </xf>
    <xf numFmtId="0" fontId="143" fillId="6" borderId="104" xfId="0" applyFont="1" applyFill="1" applyBorder="1" applyAlignment="1" applyProtection="1">
      <alignment horizontal="center" vertical="center" wrapText="1"/>
      <protection hidden="1"/>
    </xf>
    <xf numFmtId="0" fontId="40" fillId="5" borderId="23" xfId="0" applyFont="1" applyFill="1" applyBorder="1" applyAlignment="1" applyProtection="1">
      <alignment horizontal="centerContinuous" vertical="center"/>
      <protection hidden="1"/>
    </xf>
    <xf numFmtId="0" fontId="40" fillId="5" borderId="24" xfId="0" applyFont="1" applyFill="1" applyBorder="1" applyAlignment="1" applyProtection="1">
      <alignment horizontal="centerContinuous" vertical="center"/>
      <protection hidden="1"/>
    </xf>
    <xf numFmtId="0" fontId="40" fillId="5" borderId="105" xfId="0" applyFont="1" applyFill="1" applyBorder="1" applyAlignment="1" applyProtection="1">
      <alignment horizontal="centerContinuous" vertical="center"/>
      <protection hidden="1"/>
    </xf>
    <xf numFmtId="0" fontId="39" fillId="4" borderId="92" xfId="0" applyFont="1" applyFill="1" applyBorder="1" applyProtection="1">
      <protection locked="0"/>
    </xf>
    <xf numFmtId="4" fontId="39" fillId="4" borderId="91" xfId="0" applyNumberFormat="1" applyFont="1" applyFill="1" applyBorder="1" applyProtection="1">
      <protection locked="0"/>
    </xf>
    <xf numFmtId="0" fontId="39" fillId="4" borderId="93" xfId="0" applyFont="1" applyFill="1" applyBorder="1" applyProtection="1">
      <protection locked="0"/>
    </xf>
    <xf numFmtId="4" fontId="39" fillId="4" borderId="95" xfId="0" applyNumberFormat="1" applyFont="1" applyFill="1" applyBorder="1" applyProtection="1">
      <protection locked="0"/>
    </xf>
    <xf numFmtId="0" fontId="143" fillId="0" borderId="92" xfId="0" applyNumberFormat="1" applyFont="1" applyFill="1" applyBorder="1" applyAlignment="1" applyProtection="1">
      <alignment horizontal="center"/>
      <protection hidden="1"/>
    </xf>
    <xf numFmtId="4" fontId="39" fillId="0" borderId="61" xfId="2" applyNumberFormat="1" applyFont="1" applyFill="1" applyBorder="1" applyAlignment="1" applyProtection="1">
      <alignment horizontal="right" vertical="center"/>
      <protection hidden="1"/>
    </xf>
    <xf numFmtId="4" fontId="39" fillId="0" borderId="61" xfId="0" applyNumberFormat="1" applyFont="1" applyFill="1" applyBorder="1" applyAlignment="1" applyProtection="1">
      <alignment horizontal="right"/>
      <protection hidden="1"/>
    </xf>
    <xf numFmtId="4" fontId="143" fillId="0" borderId="91" xfId="0" applyNumberFormat="1" applyFont="1" applyFill="1" applyBorder="1" applyProtection="1">
      <protection hidden="1"/>
    </xf>
    <xf numFmtId="167" fontId="143" fillId="0" borderId="100" xfId="2" applyFont="1" applyFill="1" applyBorder="1" applyAlignment="1" applyProtection="1">
      <alignment horizontal="left" vertical="center"/>
      <protection hidden="1"/>
    </xf>
    <xf numFmtId="170" fontId="49" fillId="0" borderId="1" xfId="0" applyNumberFormat="1" applyFont="1" applyBorder="1"/>
    <xf numFmtId="0" fontId="19" fillId="0" borderId="62" xfId="0" applyFont="1" applyFill="1" applyBorder="1" applyAlignment="1" applyProtection="1">
      <alignment horizontal="center" vertical="center"/>
      <protection hidden="1"/>
    </xf>
    <xf numFmtId="180" fontId="39" fillId="4" borderId="61" xfId="2" applyNumberFormat="1" applyFont="1" applyFill="1" applyBorder="1" applyAlignment="1" applyProtection="1">
      <alignment vertical="center"/>
      <protection locked="0"/>
    </xf>
    <xf numFmtId="180" fontId="39" fillId="4" borderId="94" xfId="2" applyNumberFormat="1" applyFont="1" applyFill="1" applyBorder="1" applyAlignment="1" applyProtection="1">
      <alignment vertical="center"/>
      <protection locked="0"/>
    </xf>
    <xf numFmtId="4" fontId="18" fillId="10" borderId="83" xfId="0" applyNumberFormat="1" applyFont="1" applyFill="1" applyBorder="1" applyAlignment="1" applyProtection="1">
      <alignment vertical="center"/>
      <protection hidden="1"/>
    </xf>
    <xf numFmtId="167" fontId="23" fillId="0" borderId="9" xfId="2" applyFont="1" applyFill="1" applyBorder="1" applyAlignment="1" applyProtection="1">
      <alignment vertical="center" wrapText="1"/>
      <protection hidden="1"/>
    </xf>
    <xf numFmtId="167" fontId="23" fillId="0" borderId="61" xfId="0" applyNumberFormat="1" applyFont="1" applyFill="1" applyBorder="1" applyAlignment="1" applyProtection="1">
      <alignment vertical="center" wrapText="1"/>
      <protection hidden="1"/>
    </xf>
    <xf numFmtId="167" fontId="23" fillId="0" borderId="12" xfId="0" applyNumberFormat="1" applyFont="1" applyFill="1" applyBorder="1" applyAlignment="1" applyProtection="1">
      <alignment vertical="center" wrapText="1"/>
      <protection hidden="1"/>
    </xf>
    <xf numFmtId="167" fontId="23" fillId="0" borderId="81" xfId="0" applyNumberFormat="1" applyFont="1" applyFill="1" applyBorder="1" applyAlignment="1" applyProtection="1">
      <alignment vertical="center" wrapText="1"/>
      <protection hidden="1"/>
    </xf>
    <xf numFmtId="4" fontId="18" fillId="10" borderId="2" xfId="0" applyNumberFormat="1" applyFont="1" applyFill="1" applyBorder="1" applyAlignment="1" applyProtection="1">
      <alignment vertical="center"/>
      <protection hidden="1"/>
    </xf>
    <xf numFmtId="4" fontId="18" fillId="10" borderId="61" xfId="0" applyNumberFormat="1" applyFont="1" applyFill="1" applyBorder="1" applyAlignment="1" applyProtection="1">
      <alignment vertical="center"/>
      <protection hidden="1"/>
    </xf>
    <xf numFmtId="167" fontId="23" fillId="0" borderId="58" xfId="2" applyFont="1" applyFill="1" applyBorder="1" applyAlignment="1" applyProtection="1">
      <alignment vertical="center" wrapText="1"/>
      <protection hidden="1"/>
    </xf>
    <xf numFmtId="9" fontId="19" fillId="67" borderId="61" xfId="0" applyNumberFormat="1" applyFont="1" applyFill="1" applyBorder="1" applyAlignment="1" applyProtection="1">
      <alignment horizontal="center" vertical="center"/>
      <protection locked="0" hidden="1"/>
    </xf>
    <xf numFmtId="167" fontId="19" fillId="67" borderId="22" xfId="2" applyFont="1" applyFill="1" applyBorder="1" applyAlignment="1" applyProtection="1">
      <alignment horizontal="center" vertical="center"/>
      <protection locked="0" hidden="1"/>
    </xf>
    <xf numFmtId="0" fontId="23" fillId="0" borderId="4" xfId="0" applyFont="1" applyBorder="1" applyAlignment="1" applyProtection="1">
      <alignment horizontal="center" vertical="center" wrapText="1"/>
      <protection locked="0"/>
    </xf>
    <xf numFmtId="0" fontId="23" fillId="0" borderId="81" xfId="0" applyFont="1" applyBorder="1" applyAlignment="1" applyProtection="1">
      <alignment horizontal="center" vertical="center" wrapText="1"/>
      <protection locked="0"/>
    </xf>
    <xf numFmtId="0" fontId="18" fillId="75" borderId="81" xfId="0" applyFont="1" applyFill="1" applyBorder="1" applyAlignment="1" applyProtection="1">
      <alignment horizontal="center" vertical="center"/>
      <protection locked="0"/>
    </xf>
    <xf numFmtId="0" fontId="18" fillId="75" borderId="2" xfId="0" applyFont="1" applyFill="1" applyBorder="1" applyAlignment="1" applyProtection="1">
      <alignment horizontal="center" vertical="center"/>
      <protection locked="0"/>
    </xf>
    <xf numFmtId="0" fontId="28" fillId="0" borderId="81" xfId="0" applyFont="1" applyFill="1" applyBorder="1" applyAlignment="1" applyProtection="1">
      <alignment vertical="center" wrapText="1"/>
      <protection locked="0"/>
    </xf>
    <xf numFmtId="4" fontId="39" fillId="4" borderId="61" xfId="0" applyNumberFormat="1" applyFont="1" applyFill="1" applyBorder="1" applyAlignment="1" applyProtection="1">
      <alignment horizontal="right" vertical="center" wrapText="1"/>
    </xf>
    <xf numFmtId="0" fontId="36" fillId="0" borderId="1" xfId="0" applyFont="1" applyFill="1" applyBorder="1" applyAlignment="1" applyProtection="1">
      <protection hidden="1"/>
    </xf>
    <xf numFmtId="0" fontId="153" fillId="0" borderId="0" xfId="0" applyFont="1" applyProtection="1">
      <protection hidden="1"/>
    </xf>
    <xf numFmtId="0" fontId="0" fillId="8" borderId="0" xfId="0" applyFill="1"/>
    <xf numFmtId="0" fontId="39" fillId="0" borderId="70" xfId="0" applyFont="1" applyBorder="1" applyAlignment="1" applyProtection="1">
      <alignment horizontal="left" vertical="center"/>
      <protection hidden="1"/>
    </xf>
    <xf numFmtId="0" fontId="0" fillId="76" borderId="0" xfId="0" applyFill="1"/>
    <xf numFmtId="0" fontId="39" fillId="4" borderId="73" xfId="0" applyNumberFormat="1" applyFont="1" applyFill="1" applyBorder="1" applyAlignment="1" applyProtection="1">
      <alignment horizontal="left" vertical="center"/>
      <protection locked="0" hidden="1"/>
    </xf>
    <xf numFmtId="0" fontId="0" fillId="77" borderId="0" xfId="0" applyFill="1"/>
    <xf numFmtId="0" fontId="154" fillId="0" borderId="0" xfId="0" applyFont="1" applyAlignment="1" applyProtection="1">
      <alignment wrapText="1"/>
      <protection hidden="1"/>
    </xf>
    <xf numFmtId="0" fontId="39" fillId="0" borderId="61" xfId="0" applyFont="1" applyBorder="1" applyProtection="1">
      <protection locked="0"/>
    </xf>
    <xf numFmtId="0" fontId="155" fillId="0" borderId="0" xfId="0" applyFont="1" applyAlignment="1" applyProtection="1">
      <alignment wrapText="1"/>
      <protection hidden="1"/>
    </xf>
    <xf numFmtId="0" fontId="39" fillId="0" borderId="1" xfId="0" applyFont="1" applyBorder="1" applyProtection="1">
      <protection hidden="1"/>
    </xf>
    <xf numFmtId="0" fontId="39" fillId="0" borderId="1" xfId="0" applyFont="1" applyBorder="1" applyProtection="1">
      <protection locked="0"/>
    </xf>
    <xf numFmtId="49" fontId="39" fillId="4" borderId="108" xfId="0" applyNumberFormat="1" applyFont="1" applyFill="1" applyBorder="1" applyAlignment="1" applyProtection="1">
      <alignment horizontal="left" vertical="center"/>
      <protection locked="0"/>
    </xf>
    <xf numFmtId="0" fontId="39" fillId="4" borderId="106" xfId="0" applyFont="1" applyFill="1" applyBorder="1" applyAlignment="1" applyProtection="1">
      <alignment horizontal="left" vertical="center"/>
      <protection locked="0"/>
    </xf>
    <xf numFmtId="180" fontId="39" fillId="4" borderId="107" xfId="0" applyNumberFormat="1" applyFont="1" applyFill="1" applyBorder="1" applyAlignment="1" applyProtection="1">
      <alignment horizontal="left" vertical="center"/>
      <protection locked="0"/>
    </xf>
    <xf numFmtId="0" fontId="0" fillId="8" borderId="0" xfId="0" applyFill="1" applyAlignment="1">
      <alignment wrapText="1"/>
    </xf>
    <xf numFmtId="168" fontId="39" fillId="4" borderId="73" xfId="4" applyNumberFormat="1" applyFont="1" applyFill="1" applyBorder="1" applyAlignment="1" applyProtection="1">
      <alignment horizontal="left" vertical="center"/>
      <protection locked="0"/>
    </xf>
    <xf numFmtId="0" fontId="39" fillId="0" borderId="0" xfId="0" applyFont="1" applyAlignment="1" applyProtection="1">
      <alignment horizontal="left"/>
      <protection hidden="1"/>
    </xf>
    <xf numFmtId="49" fontId="158" fillId="0" borderId="4" xfId="939" applyNumberFormat="1" applyFont="1" applyBorder="1" applyAlignment="1">
      <alignment wrapText="1"/>
    </xf>
    <xf numFmtId="49" fontId="8" fillId="0" borderId="4" xfId="939" applyNumberFormat="1" applyBorder="1" applyAlignment="1">
      <alignment wrapText="1"/>
    </xf>
    <xf numFmtId="0" fontId="158" fillId="0" borderId="4" xfId="939" applyNumberFormat="1" applyFont="1" applyBorder="1" applyAlignment="1">
      <alignment wrapText="1"/>
    </xf>
    <xf numFmtId="14" fontId="158" fillId="0" borderId="4" xfId="939" applyNumberFormat="1" applyFont="1" applyBorder="1" applyAlignment="1">
      <alignment wrapText="1"/>
    </xf>
    <xf numFmtId="49" fontId="158" fillId="0" borderId="4" xfId="1533" applyNumberFormat="1" applyFont="1" applyBorder="1" applyAlignment="1">
      <alignment wrapText="1"/>
    </xf>
    <xf numFmtId="0" fontId="158" fillId="0" borderId="4" xfId="1533" applyNumberFormat="1" applyFont="1" applyBorder="1" applyAlignment="1">
      <alignment wrapText="1"/>
    </xf>
    <xf numFmtId="0" fontId="43" fillId="0" borderId="1" xfId="0" applyFont="1" applyBorder="1" applyProtection="1">
      <protection hidden="1"/>
    </xf>
    <xf numFmtId="0" fontId="0" fillId="0" borderId="0" xfId="0" applyFont="1" applyAlignment="1"/>
    <xf numFmtId="0" fontId="4" fillId="0" borderId="1" xfId="1601"/>
    <xf numFmtId="0" fontId="162" fillId="0" borderId="1" xfId="1601" applyFont="1" applyAlignment="1">
      <alignment horizontal="left"/>
    </xf>
    <xf numFmtId="181" fontId="163" fillId="0" borderId="1" xfId="1602" applyFill="1" applyAlignment="1">
      <alignment horizontal="left" vertical="center"/>
    </xf>
    <xf numFmtId="181" fontId="163" fillId="0" borderId="1" xfId="1603" applyNumberFormat="1" applyFont="1" applyAlignment="1">
      <alignment horizontal="left" vertical="center"/>
    </xf>
    <xf numFmtId="0" fontId="164" fillId="0" borderId="1" xfId="1601" applyFont="1" applyAlignment="1">
      <alignment horizontal="left"/>
    </xf>
    <xf numFmtId="181" fontId="163" fillId="0" borderId="1" xfId="1603" applyNumberFormat="1" applyFont="1" applyAlignment="1" applyProtection="1">
      <alignment horizontal="left" vertical="center"/>
      <protection hidden="1"/>
    </xf>
    <xf numFmtId="1" fontId="163" fillId="0" borderId="1" xfId="1603" applyNumberFormat="1" applyFont="1" applyAlignment="1" applyProtection="1">
      <alignment horizontal="left" vertical="center"/>
      <protection hidden="1"/>
    </xf>
    <xf numFmtId="0" fontId="163" fillId="0" borderId="1" xfId="1601" applyFont="1" applyAlignment="1">
      <alignment horizontal="left"/>
    </xf>
    <xf numFmtId="0" fontId="162" fillId="0" borderId="1" xfId="1601" applyFont="1"/>
    <xf numFmtId="181" fontId="163" fillId="0" borderId="1" xfId="1602" applyFill="1" applyAlignment="1">
      <alignment horizontal="center" vertical="center"/>
    </xf>
    <xf numFmtId="0" fontId="163" fillId="0" borderId="1" xfId="1603" applyFont="1" applyAlignment="1">
      <alignment horizontal="left" vertical="center"/>
    </xf>
    <xf numFmtId="0" fontId="163" fillId="0" borderId="1" xfId="473" applyFont="1" applyAlignment="1" applyProtection="1">
      <alignment horizontal="left"/>
      <protection hidden="1"/>
    </xf>
    <xf numFmtId="0" fontId="41" fillId="0" borderId="1" xfId="473" applyFont="1" applyAlignment="1" applyProtection="1">
      <alignment horizontal="left"/>
      <protection hidden="1"/>
    </xf>
    <xf numFmtId="0" fontId="162" fillId="68" borderId="1" xfId="1601" applyFont="1" applyFill="1"/>
    <xf numFmtId="0" fontId="163" fillId="0" borderId="1" xfId="1603" applyFont="1" applyAlignment="1" applyProtection="1">
      <alignment horizontal="left"/>
      <protection hidden="1"/>
    </xf>
    <xf numFmtId="49" fontId="49" fillId="0" borderId="0" xfId="0" applyNumberFormat="1" applyFont="1"/>
    <xf numFmtId="0" fontId="0" fillId="0" borderId="0" xfId="0" applyFont="1" applyAlignment="1"/>
    <xf numFmtId="0" fontId="49" fillId="0" borderId="61" xfId="1586" applyFont="1" applyFill="1" applyBorder="1" applyAlignment="1">
      <alignment horizontal="right"/>
    </xf>
    <xf numFmtId="0" fontId="158" fillId="0" borderId="61" xfId="1586" applyFont="1" applyFill="1" applyBorder="1" applyAlignment="1"/>
    <xf numFmtId="14" fontId="158" fillId="0" borderId="61" xfId="1586" applyNumberFormat="1" applyFont="1" applyFill="1" applyBorder="1" applyAlignment="1"/>
    <xf numFmtId="0" fontId="0" fillId="0" borderId="0" xfId="0" applyFill="1"/>
    <xf numFmtId="0" fontId="3" fillId="0" borderId="1" xfId="1601" applyFont="1"/>
    <xf numFmtId="0" fontId="167" fillId="79" borderId="117" xfId="226" applyFont="1" applyFill="1" applyBorder="1" applyAlignment="1">
      <alignment horizontal="center" vertical="top" wrapText="1"/>
    </xf>
    <xf numFmtId="0" fontId="167" fillId="79" borderId="118" xfId="226" applyFont="1" applyFill="1" applyBorder="1" applyAlignment="1">
      <alignment horizontal="center" vertical="top" wrapText="1"/>
    </xf>
    <xf numFmtId="0" fontId="35" fillId="68" borderId="103" xfId="0" applyFont="1" applyFill="1" applyBorder="1"/>
    <xf numFmtId="0" fontId="35" fillId="68" borderId="103" xfId="0" applyFont="1" applyFill="1" applyBorder="1" applyAlignment="1">
      <alignment horizontal="left" vertical="center"/>
    </xf>
    <xf numFmtId="0" fontId="35" fillId="68" borderId="116" xfId="0" applyFont="1" applyFill="1" applyBorder="1"/>
    <xf numFmtId="0" fontId="35" fillId="68" borderId="116" xfId="0" applyFont="1" applyFill="1" applyBorder="1" applyAlignment="1">
      <alignment horizontal="left" vertical="center"/>
    </xf>
    <xf numFmtId="0" fontId="35" fillId="0" borderId="116" xfId="0" applyFont="1" applyBorder="1"/>
    <xf numFmtId="0" fontId="35" fillId="0" borderId="116" xfId="0" applyFont="1" applyBorder="1" applyAlignment="1">
      <alignment horizontal="left"/>
    </xf>
    <xf numFmtId="49" fontId="35" fillId="68" borderId="116" xfId="0" applyNumberFormat="1" applyFont="1" applyFill="1" applyBorder="1"/>
    <xf numFmtId="49" fontId="168" fillId="0" borderId="116" xfId="0" applyNumberFormat="1" applyFont="1" applyBorder="1" applyAlignment="1">
      <alignment wrapText="1"/>
    </xf>
    <xf numFmtId="49" fontId="168" fillId="0" borderId="116" xfId="0" applyNumberFormat="1" applyFont="1" applyBorder="1" applyAlignment="1">
      <alignment horizontal="left" wrapText="1"/>
    </xf>
    <xf numFmtId="0" fontId="4" fillId="0" borderId="1" xfId="1601" applyFill="1"/>
    <xf numFmtId="0" fontId="2" fillId="0" borderId="1" xfId="1601" applyFont="1" applyFill="1"/>
    <xf numFmtId="0" fontId="4" fillId="76" borderId="116" xfId="1601" applyFill="1" applyBorder="1"/>
    <xf numFmtId="0" fontId="169" fillId="0" borderId="116" xfId="0" applyFont="1" applyBorder="1"/>
    <xf numFmtId="0" fontId="41" fillId="0" borderId="116" xfId="473" applyFont="1" applyBorder="1" applyAlignment="1" applyProtection="1">
      <alignment horizontal="left"/>
      <protection hidden="1"/>
    </xf>
    <xf numFmtId="0" fontId="4" fillId="0" borderId="116" xfId="1601" applyBorder="1"/>
    <xf numFmtId="0" fontId="2" fillId="0" borderId="116" xfId="1601" applyFont="1" applyBorder="1"/>
    <xf numFmtId="0" fontId="143" fillId="78" borderId="61" xfId="0" applyFont="1" applyFill="1" applyBorder="1" applyAlignment="1" applyProtection="1">
      <alignment horizontal="center"/>
      <protection hidden="1"/>
    </xf>
    <xf numFmtId="180" fontId="39" fillId="4" borderId="106" xfId="0" applyNumberFormat="1" applyFont="1" applyFill="1" applyBorder="1" applyAlignment="1" applyProtection="1">
      <alignment horizontal="left" vertical="center"/>
      <protection locked="0"/>
    </xf>
    <xf numFmtId="0" fontId="166" fillId="0" borderId="116" xfId="0" applyFont="1" applyBorder="1" applyAlignment="1" applyProtection="1">
      <alignment horizontal="left" vertical="center" wrapText="1"/>
      <protection hidden="1"/>
    </xf>
    <xf numFmtId="0" fontId="39" fillId="4" borderId="106" xfId="0" applyNumberFormat="1" applyFont="1" applyFill="1" applyBorder="1" applyAlignment="1" applyProtection="1">
      <alignment horizontal="left" vertical="center"/>
      <protection locked="0" hidden="1"/>
    </xf>
    <xf numFmtId="0" fontId="39" fillId="78" borderId="119" xfId="0" applyFont="1" applyFill="1" applyBorder="1" applyAlignment="1" applyProtection="1">
      <alignment horizontal="center"/>
      <protection hidden="1"/>
    </xf>
    <xf numFmtId="0" fontId="39" fillId="0" borderId="116" xfId="0" applyFont="1" applyBorder="1" applyProtection="1">
      <protection locked="0" hidden="1"/>
    </xf>
    <xf numFmtId="0" fontId="0" fillId="0" borderId="0" xfId="0" applyFont="1" applyAlignment="1"/>
    <xf numFmtId="0" fontId="0" fillId="0" borderId="103" xfId="0" applyBorder="1"/>
    <xf numFmtId="0" fontId="0" fillId="0" borderId="116" xfId="0" applyBorder="1"/>
    <xf numFmtId="0" fontId="158" fillId="0" borderId="4" xfId="0" applyFont="1" applyBorder="1" applyAlignment="1">
      <alignment wrapText="1"/>
    </xf>
    <xf numFmtId="0" fontId="158" fillId="0" borderId="61" xfId="1586" applyFont="1" applyFill="1" applyBorder="1" applyAlignment="1">
      <alignment horizontal="left"/>
    </xf>
    <xf numFmtId="0" fontId="158" fillId="0" borderId="61" xfId="1586" applyNumberFormat="1" applyFont="1" applyFill="1" applyBorder="1" applyAlignment="1"/>
    <xf numFmtId="0" fontId="1" fillId="0" borderId="116" xfId="1601" applyFont="1" applyBorder="1"/>
    <xf numFmtId="180" fontId="23" fillId="0" borderId="4" xfId="0" applyNumberFormat="1" applyFont="1" applyBorder="1" applyAlignment="1" applyProtection="1">
      <alignment horizontal="right" vertical="center" wrapText="1"/>
      <protection locked="0"/>
    </xf>
    <xf numFmtId="0" fontId="56" fillId="0" borderId="2" xfId="0" applyFont="1" applyBorder="1" applyAlignment="1">
      <alignment horizontal="left" vertical="center" wrapText="1"/>
    </xf>
    <xf numFmtId="0" fontId="36" fillId="0" borderId="13" xfId="0" applyFont="1" applyBorder="1"/>
    <xf numFmtId="0" fontId="36" fillId="0" borderId="5" xfId="0" applyFont="1" applyBorder="1"/>
    <xf numFmtId="0" fontId="56" fillId="0" borderId="2" xfId="0" applyFont="1" applyBorder="1" applyAlignment="1">
      <alignment horizontal="center" vertical="center" wrapText="1"/>
    </xf>
    <xf numFmtId="14" fontId="56" fillId="0" borderId="2" xfId="0" applyNumberFormat="1" applyFont="1" applyBorder="1" applyAlignment="1">
      <alignment horizontal="center" vertical="center" wrapText="1"/>
    </xf>
    <xf numFmtId="0" fontId="56" fillId="0" borderId="2" xfId="0" applyFont="1" applyBorder="1" applyAlignment="1">
      <alignment horizontal="left" vertical="top" wrapText="1"/>
    </xf>
    <xf numFmtId="0" fontId="56" fillId="0" borderId="13" xfId="0" applyFont="1" applyBorder="1" applyAlignment="1">
      <alignment horizontal="left" vertical="top" wrapText="1"/>
    </xf>
    <xf numFmtId="0" fontId="56" fillId="0" borderId="5" xfId="0" applyFont="1" applyBorder="1" applyAlignment="1">
      <alignment horizontal="left" vertical="top" wrapText="1"/>
    </xf>
    <xf numFmtId="0" fontId="36" fillId="0" borderId="13" xfId="0" applyFont="1" applyBorder="1" applyAlignment="1">
      <alignment vertical="top"/>
    </xf>
    <xf numFmtId="0" fontId="36" fillId="0" borderId="5" xfId="0" applyFont="1" applyBorder="1" applyAlignment="1">
      <alignment vertical="top"/>
    </xf>
    <xf numFmtId="0" fontId="26" fillId="0" borderId="3" xfId="0" applyFont="1" applyBorder="1" applyAlignment="1">
      <alignment horizontal="center" vertical="center" wrapText="1"/>
    </xf>
    <xf numFmtId="0" fontId="36" fillId="0" borderId="6" xfId="0" applyFont="1" applyBorder="1"/>
    <xf numFmtId="0" fontId="36" fillId="0" borderId="8" xfId="0" applyFont="1" applyBorder="1"/>
    <xf numFmtId="0" fontId="36" fillId="0" borderId="11" xfId="0" applyFont="1" applyBorder="1"/>
    <xf numFmtId="0" fontId="36" fillId="0" borderId="7" xfId="0" applyFont="1" applyBorder="1"/>
    <xf numFmtId="0" fontId="36" fillId="0" borderId="12" xfId="0" applyFont="1" applyBorder="1"/>
    <xf numFmtId="0" fontId="35" fillId="0" borderId="3" xfId="0" applyFont="1" applyBorder="1" applyAlignment="1">
      <alignment horizontal="center" vertical="center" wrapText="1"/>
    </xf>
    <xf numFmtId="0" fontId="56" fillId="0" borderId="2" xfId="0" applyFont="1" applyBorder="1" applyAlignment="1">
      <alignment horizontal="left" wrapText="1"/>
    </xf>
    <xf numFmtId="0" fontId="55" fillId="2" borderId="2" xfId="0" applyFont="1" applyFill="1" applyBorder="1" applyAlignment="1">
      <alignment horizontal="center"/>
    </xf>
    <xf numFmtId="0" fontId="56" fillId="0" borderId="2" xfId="0" applyFont="1" applyBorder="1" applyAlignment="1">
      <alignment horizontal="center"/>
    </xf>
    <xf numFmtId="0" fontId="55" fillId="0" borderId="3" xfId="0" applyFont="1" applyBorder="1" applyAlignment="1">
      <alignment horizontal="left" vertical="center"/>
    </xf>
    <xf numFmtId="0" fontId="41" fillId="0" borderId="3" xfId="0" applyFont="1" applyBorder="1" applyAlignment="1">
      <alignment horizontal="left" vertical="center" wrapText="1"/>
    </xf>
    <xf numFmtId="0" fontId="41" fillId="0" borderId="3" xfId="0" applyFont="1" applyBorder="1" applyAlignment="1">
      <alignment horizontal="center" vertical="center" wrapText="1"/>
    </xf>
    <xf numFmtId="0" fontId="55" fillId="0" borderId="2" xfId="0" applyFont="1" applyBorder="1" applyAlignment="1">
      <alignment horizontal="left" vertical="center"/>
    </xf>
    <xf numFmtId="14" fontId="42" fillId="0" borderId="2" xfId="0" applyNumberFormat="1" applyFont="1" applyBorder="1" applyAlignment="1">
      <alignment horizontal="center"/>
    </xf>
    <xf numFmtId="0" fontId="55" fillId="0" borderId="0" xfId="0" applyFont="1" applyAlignment="1">
      <alignment horizontal="center"/>
    </xf>
    <xf numFmtId="0" fontId="0" fillId="0" borderId="0" xfId="0" applyFont="1" applyAlignment="1"/>
    <xf numFmtId="0" fontId="55" fillId="0" borderId="3" xfId="0" applyFont="1" applyBorder="1" applyAlignment="1">
      <alignment horizontal="center" vertical="center" wrapText="1"/>
    </xf>
    <xf numFmtId="0" fontId="36" fillId="0" borderId="9" xfId="0" applyFont="1" applyBorder="1"/>
    <xf numFmtId="0" fontId="36" fillId="0" borderId="10" xfId="0" applyFont="1" applyBorder="1"/>
    <xf numFmtId="0" fontId="42" fillId="0" borderId="3" xfId="0" applyFont="1" applyBorder="1" applyAlignment="1">
      <alignment horizontal="center"/>
    </xf>
    <xf numFmtId="0" fontId="55" fillId="0" borderId="2" xfId="0" applyFont="1" applyBorder="1" applyAlignment="1">
      <alignment horizontal="left"/>
    </xf>
    <xf numFmtId="0" fontId="41" fillId="0" borderId="2" xfId="0" applyFont="1" applyBorder="1" applyAlignment="1">
      <alignment horizontal="left" vertical="center" wrapText="1"/>
    </xf>
    <xf numFmtId="0" fontId="41" fillId="0" borderId="2" xfId="0" applyFont="1" applyBorder="1" applyAlignment="1">
      <alignment horizontal="center" vertical="center" wrapText="1"/>
    </xf>
    <xf numFmtId="0" fontId="40" fillId="5" borderId="68" xfId="0" applyFont="1" applyFill="1" applyBorder="1" applyAlignment="1" applyProtection="1">
      <alignment horizontal="center" vertical="center"/>
      <protection hidden="1"/>
    </xf>
    <xf numFmtId="0" fontId="40" fillId="5" borderId="69" xfId="0" applyFont="1" applyFill="1" applyBorder="1" applyAlignment="1" applyProtection="1">
      <alignment horizontal="center" vertical="center"/>
      <protection hidden="1"/>
    </xf>
    <xf numFmtId="0" fontId="40" fillId="5" borderId="74" xfId="0" applyFont="1" applyFill="1" applyBorder="1" applyAlignment="1" applyProtection="1">
      <alignment horizontal="center" vertical="center"/>
      <protection hidden="1"/>
    </xf>
    <xf numFmtId="0" fontId="40" fillId="5" borderId="75" xfId="0" applyFont="1" applyFill="1" applyBorder="1" applyAlignment="1" applyProtection="1">
      <alignment horizontal="center" vertical="center"/>
      <protection hidden="1"/>
    </xf>
    <xf numFmtId="0" fontId="39" fillId="6" borderId="28" xfId="0" applyFont="1" applyFill="1" applyBorder="1" applyAlignment="1" applyProtection="1">
      <alignment horizontal="center" vertical="center"/>
      <protection hidden="1"/>
    </xf>
    <xf numFmtId="0" fontId="39" fillId="6" borderId="26" xfId="0" applyFont="1" applyFill="1" applyBorder="1" applyAlignment="1" applyProtection="1">
      <alignment horizontal="center" vertical="center"/>
      <protection hidden="1"/>
    </xf>
    <xf numFmtId="0" fontId="143" fillId="6" borderId="23" xfId="0" applyFont="1" applyFill="1" applyBorder="1" applyAlignment="1" applyProtection="1">
      <alignment horizontal="center" vertical="center" wrapText="1"/>
      <protection hidden="1"/>
    </xf>
    <xf numFmtId="0" fontId="143" fillId="6" borderId="99" xfId="0" applyFont="1" applyFill="1" applyBorder="1" applyAlignment="1" applyProtection="1">
      <alignment horizontal="center" vertical="center" wrapText="1"/>
      <protection hidden="1"/>
    </xf>
    <xf numFmtId="0" fontId="19" fillId="0" borderId="62" xfId="0" applyFont="1" applyFill="1" applyBorder="1" applyAlignment="1" applyProtection="1">
      <alignment horizontal="center" vertical="center"/>
      <protection hidden="1"/>
    </xf>
    <xf numFmtId="0" fontId="19" fillId="0" borderId="63" xfId="0" applyFont="1" applyFill="1" applyBorder="1" applyAlignment="1" applyProtection="1">
      <alignment horizontal="center" vertical="center"/>
      <protection hidden="1"/>
    </xf>
    <xf numFmtId="0" fontId="19" fillId="0" borderId="58" xfId="0" applyFont="1" applyBorder="1" applyAlignment="1" applyProtection="1">
      <alignment horizontal="center" vertical="center"/>
      <protection hidden="1"/>
    </xf>
    <xf numFmtId="0" fontId="19" fillId="0" borderId="59" xfId="0" applyFont="1" applyBorder="1" applyAlignment="1" applyProtection="1">
      <alignment horizontal="center" vertical="center"/>
      <protection hidden="1"/>
    </xf>
    <xf numFmtId="10" fontId="64" fillId="0" borderId="1" xfId="3" applyNumberFormat="1" applyFont="1" applyFill="1" applyBorder="1" applyAlignment="1" applyProtection="1">
      <alignment horizontal="center"/>
      <protection hidden="1"/>
    </xf>
    <xf numFmtId="167" fontId="64" fillId="0" borderId="1" xfId="2" applyFont="1" applyFill="1" applyBorder="1" applyAlignment="1" applyProtection="1">
      <alignment horizontal="right"/>
      <protection locked="0"/>
    </xf>
    <xf numFmtId="167" fontId="66" fillId="0" borderId="1" xfId="2" applyFont="1" applyFill="1" applyBorder="1" applyProtection="1">
      <protection locked="0"/>
    </xf>
    <xf numFmtId="0" fontId="75" fillId="0" borderId="1" xfId="0" applyFont="1" applyFill="1" applyBorder="1" applyAlignment="1" applyProtection="1">
      <alignment horizontal="center" wrapText="1"/>
      <protection hidden="1"/>
    </xf>
    <xf numFmtId="0" fontId="66" fillId="0" borderId="1" xfId="0" applyFont="1" applyFill="1" applyBorder="1" applyProtection="1">
      <protection hidden="1"/>
    </xf>
    <xf numFmtId="40" fontId="64" fillId="0" borderId="1" xfId="0" applyNumberFormat="1" applyFont="1" applyFill="1" applyBorder="1" applyAlignment="1" applyProtection="1">
      <alignment horizontal="right"/>
      <protection hidden="1"/>
    </xf>
    <xf numFmtId="167" fontId="64" fillId="0" borderId="1" xfId="2" applyFont="1" applyFill="1" applyBorder="1" applyAlignment="1" applyProtection="1">
      <alignment horizontal="right"/>
      <protection hidden="1"/>
    </xf>
    <xf numFmtId="167" fontId="66" fillId="0" borderId="1" xfId="2" applyFont="1" applyFill="1" applyBorder="1" applyProtection="1">
      <protection hidden="1"/>
    </xf>
    <xf numFmtId="0" fontId="134" fillId="0" borderId="1" xfId="0" applyFont="1" applyFill="1" applyBorder="1" applyAlignment="1" applyProtection="1">
      <alignment horizontal="center" vertical="center" wrapText="1"/>
      <protection hidden="1"/>
    </xf>
    <xf numFmtId="0" fontId="136" fillId="0" borderId="1" xfId="0" applyFont="1" applyFill="1" applyBorder="1" applyAlignment="1" applyProtection="1">
      <alignment vertical="center"/>
      <protection hidden="1"/>
    </xf>
    <xf numFmtId="3" fontId="156" fillId="0" borderId="19" xfId="0" applyNumberFormat="1" applyFont="1" applyFill="1" applyBorder="1" applyAlignment="1" applyProtection="1">
      <alignment horizontal="center" vertical="center" wrapText="1" shrinkToFit="1"/>
      <protection hidden="1"/>
    </xf>
    <xf numFmtId="3" fontId="132" fillId="0" borderId="20" xfId="0" applyNumberFormat="1" applyFont="1" applyBorder="1" applyAlignment="1">
      <alignment horizontal="center" vertical="center" wrapText="1" shrinkToFit="1"/>
    </xf>
    <xf numFmtId="3" fontId="132" fillId="0" borderId="21" xfId="0" applyNumberFormat="1" applyFont="1" applyBorder="1" applyAlignment="1">
      <alignment horizontal="center" vertical="center" wrapText="1" shrinkToFit="1"/>
    </xf>
    <xf numFmtId="0" fontId="65" fillId="0" borderId="58" xfId="0" applyFont="1" applyFill="1" applyBorder="1" applyAlignment="1" applyProtection="1">
      <alignment horizontal="center"/>
      <protection hidden="1"/>
    </xf>
    <xf numFmtId="0" fontId="65" fillId="0" borderId="59" xfId="0" applyFont="1" applyFill="1" applyBorder="1" applyAlignment="1" applyProtection="1">
      <alignment horizontal="center"/>
      <protection hidden="1"/>
    </xf>
    <xf numFmtId="0" fontId="65" fillId="0" borderId="60" xfId="0" applyFont="1" applyFill="1" applyBorder="1" applyAlignment="1" applyProtection="1">
      <alignment horizontal="center"/>
      <protection hidden="1"/>
    </xf>
    <xf numFmtId="0" fontId="87" fillId="0" borderId="61" xfId="0" applyFont="1" applyFill="1" applyBorder="1" applyAlignment="1" applyProtection="1">
      <alignment shrinkToFit="1"/>
      <protection hidden="1"/>
    </xf>
    <xf numFmtId="49" fontId="135" fillId="0" borderId="58" xfId="0" applyNumberFormat="1" applyFont="1" applyFill="1" applyBorder="1" applyAlignment="1" applyProtection="1">
      <alignment horizontal="left" vertical="center" wrapText="1"/>
      <protection hidden="1"/>
    </xf>
    <xf numFmtId="0" fontId="135" fillId="0" borderId="59" xfId="0" applyFont="1" applyFill="1" applyBorder="1" applyAlignment="1" applyProtection="1">
      <alignment horizontal="left" vertical="center" wrapText="1"/>
      <protection hidden="1"/>
    </xf>
    <xf numFmtId="0" fontId="135" fillId="0" borderId="60" xfId="0" applyFont="1" applyFill="1" applyBorder="1" applyAlignment="1" applyProtection="1">
      <alignment horizontal="left" vertical="center" wrapText="1"/>
      <protection hidden="1"/>
    </xf>
    <xf numFmtId="0" fontId="65" fillId="0" borderId="1" xfId="0" applyFont="1" applyFill="1" applyBorder="1" applyAlignment="1" applyProtection="1">
      <alignment horizontal="left" vertical="center"/>
      <protection hidden="1"/>
    </xf>
    <xf numFmtId="0" fontId="68" fillId="0" borderId="1" xfId="0" applyFont="1" applyFill="1" applyBorder="1" applyAlignment="1" applyProtection="1">
      <alignment horizontal="left" vertical="center" wrapText="1"/>
      <protection hidden="1"/>
    </xf>
    <xf numFmtId="3" fontId="161" fillId="0" borderId="58" xfId="0" applyNumberFormat="1" applyFont="1" applyFill="1" applyBorder="1" applyAlignment="1" applyProtection="1">
      <alignment horizontal="left" vertical="center" wrapText="1"/>
      <protection locked="0"/>
    </xf>
    <xf numFmtId="3" fontId="161" fillId="0" borderId="59" xfId="0" applyNumberFormat="1" applyFont="1" applyFill="1" applyBorder="1" applyAlignment="1" applyProtection="1">
      <alignment horizontal="left" vertical="center"/>
      <protection locked="0"/>
    </xf>
    <xf numFmtId="3" fontId="161" fillId="0" borderId="60" xfId="0" applyNumberFormat="1" applyFont="1" applyFill="1" applyBorder="1" applyAlignment="1" applyProtection="1">
      <alignment horizontal="left" vertical="center"/>
      <protection locked="0"/>
    </xf>
    <xf numFmtId="0" fontId="134" fillId="0" borderId="96" xfId="0" applyFont="1" applyFill="1" applyBorder="1" applyAlignment="1" applyProtection="1">
      <alignment horizontal="left" vertical="center" wrapText="1"/>
      <protection hidden="1"/>
    </xf>
    <xf numFmtId="0" fontId="136" fillId="0" borderId="96" xfId="0" applyFont="1" applyFill="1" applyBorder="1" applyAlignment="1" applyProtection="1">
      <alignment vertical="center" wrapText="1"/>
      <protection hidden="1"/>
    </xf>
    <xf numFmtId="0" fontId="82" fillId="0" borderId="1" xfId="0" applyFont="1" applyFill="1" applyBorder="1" applyAlignment="1" applyProtection="1">
      <alignment horizontal="left"/>
      <protection hidden="1"/>
    </xf>
    <xf numFmtId="0" fontId="86" fillId="0" borderId="1" xfId="0" applyFont="1" applyFill="1" applyBorder="1" applyProtection="1">
      <protection hidden="1"/>
    </xf>
    <xf numFmtId="167" fontId="80" fillId="0" borderId="96" xfId="2" applyFont="1" applyFill="1" applyBorder="1" applyAlignment="1" applyProtection="1">
      <alignment horizontal="center" vertical="center"/>
      <protection hidden="1"/>
    </xf>
    <xf numFmtId="167" fontId="81" fillId="0" borderId="96" xfId="2" applyFont="1" applyFill="1" applyBorder="1" applyAlignment="1" applyProtection="1">
      <alignment vertical="center"/>
      <protection hidden="1"/>
    </xf>
    <xf numFmtId="0" fontId="80" fillId="0" borderId="1" xfId="0" applyFont="1" applyFill="1" applyBorder="1" applyAlignment="1" applyProtection="1">
      <alignment horizontal="center"/>
      <protection hidden="1"/>
    </xf>
    <xf numFmtId="0" fontId="81" fillId="0" borderId="1" xfId="0" applyFont="1" applyFill="1" applyBorder="1" applyProtection="1">
      <protection hidden="1"/>
    </xf>
    <xf numFmtId="0" fontId="64" fillId="0" borderId="1" xfId="0" applyFont="1" applyFill="1" applyBorder="1" applyAlignment="1" applyProtection="1">
      <alignment horizontal="center"/>
      <protection hidden="1"/>
    </xf>
    <xf numFmtId="167" fontId="71" fillId="0" borderId="1" xfId="2" applyFont="1" applyFill="1" applyBorder="1" applyAlignment="1" applyProtection="1">
      <alignment horizontal="center"/>
      <protection hidden="1"/>
    </xf>
    <xf numFmtId="0" fontId="131" fillId="0" borderId="1" xfId="0" applyNumberFormat="1" applyFont="1" applyFill="1" applyBorder="1" applyAlignment="1" applyProtection="1">
      <alignment vertical="center" shrinkToFit="1"/>
      <protection hidden="1"/>
    </xf>
    <xf numFmtId="0" fontId="131" fillId="0" borderId="33" xfId="0" applyNumberFormat="1" applyFont="1" applyFill="1" applyBorder="1" applyAlignment="1" applyProtection="1">
      <alignment vertical="center" shrinkToFit="1"/>
      <protection hidden="1"/>
    </xf>
    <xf numFmtId="0" fontId="87" fillId="0" borderId="1" xfId="0" applyFont="1" applyFill="1" applyBorder="1" applyAlignment="1" applyProtection="1">
      <alignment wrapText="1"/>
      <protection hidden="1"/>
    </xf>
    <xf numFmtId="0" fontId="87" fillId="0" borderId="1" xfId="0" applyFont="1" applyFill="1" applyBorder="1" applyAlignment="1" applyProtection="1">
      <protection hidden="1"/>
    </xf>
    <xf numFmtId="0" fontId="130" fillId="0" borderId="1" xfId="0" applyFont="1" applyFill="1" applyBorder="1" applyAlignment="1" applyProtection="1">
      <alignment horizontal="center" vertical="center"/>
      <protection hidden="1"/>
    </xf>
    <xf numFmtId="180" fontId="131" fillId="0" borderId="1" xfId="0" applyNumberFormat="1" applyFont="1" applyFill="1" applyBorder="1" applyAlignment="1" applyProtection="1">
      <alignment horizontal="center"/>
      <protection hidden="1"/>
    </xf>
    <xf numFmtId="180" fontId="131" fillId="0" borderId="1" xfId="0" applyNumberFormat="1" applyFont="1" applyFill="1" applyBorder="1" applyProtection="1">
      <protection hidden="1"/>
    </xf>
    <xf numFmtId="0" fontId="65" fillId="0" borderId="1" xfId="0" applyFont="1" applyFill="1" applyBorder="1" applyAlignment="1" applyProtection="1">
      <alignment horizontal="left"/>
      <protection hidden="1"/>
    </xf>
    <xf numFmtId="0" fontId="67" fillId="0" borderId="1" xfId="0" applyFont="1" applyFill="1" applyBorder="1" applyProtection="1">
      <protection hidden="1"/>
    </xf>
    <xf numFmtId="15" fontId="87" fillId="0" borderId="1" xfId="0" applyNumberFormat="1" applyFont="1" applyFill="1" applyBorder="1" applyAlignment="1" applyProtection="1">
      <alignment horizontal="center"/>
      <protection hidden="1"/>
    </xf>
    <xf numFmtId="0" fontId="87" fillId="0" borderId="1" xfId="0" applyFont="1" applyFill="1" applyBorder="1" applyProtection="1">
      <protection hidden="1"/>
    </xf>
    <xf numFmtId="180" fontId="87" fillId="0" borderId="1" xfId="0" applyNumberFormat="1" applyFont="1" applyFill="1" applyBorder="1" applyAlignment="1" applyProtection="1">
      <alignment horizontal="center"/>
      <protection hidden="1"/>
    </xf>
    <xf numFmtId="180" fontId="87" fillId="0" borderId="1" xfId="0" applyNumberFormat="1" applyFont="1" applyFill="1" applyBorder="1" applyProtection="1">
      <protection hidden="1"/>
    </xf>
    <xf numFmtId="0" fontId="87" fillId="0" borderId="1" xfId="0" applyNumberFormat="1" applyFont="1" applyFill="1" applyBorder="1" applyAlignment="1" applyProtection="1">
      <alignment horizontal="center" vertical="center" shrinkToFit="1"/>
      <protection hidden="1"/>
    </xf>
    <xf numFmtId="0" fontId="142" fillId="0" borderId="1" xfId="0" applyFont="1" applyFill="1" applyBorder="1" applyAlignment="1" applyProtection="1">
      <protection hidden="1"/>
    </xf>
    <xf numFmtId="49" fontId="87" fillId="0" borderId="1" xfId="0" applyNumberFormat="1" applyFont="1" applyBorder="1" applyAlignment="1" applyProtection="1">
      <protection hidden="1"/>
    </xf>
    <xf numFmtId="0" fontId="67" fillId="0" borderId="1" xfId="0" applyFont="1" applyFill="1" applyBorder="1" applyAlignment="1" applyProtection="1">
      <alignment horizontal="left"/>
      <protection hidden="1"/>
    </xf>
    <xf numFmtId="1" fontId="145" fillId="0" borderId="1" xfId="0" applyNumberFormat="1" applyFont="1" applyFill="1" applyBorder="1" applyAlignment="1" applyProtection="1">
      <alignment horizontal="center"/>
      <protection hidden="1"/>
    </xf>
    <xf numFmtId="0" fontId="65" fillId="0" borderId="61" xfId="0" applyFont="1" applyFill="1" applyBorder="1" applyAlignment="1" applyProtection="1">
      <alignment horizontal="center" vertical="center" wrapText="1"/>
      <protection hidden="1"/>
    </xf>
    <xf numFmtId="0" fontId="66" fillId="0" borderId="61" xfId="0" applyFont="1" applyFill="1" applyBorder="1" applyProtection="1">
      <protection hidden="1"/>
    </xf>
    <xf numFmtId="0" fontId="87" fillId="0" borderId="1" xfId="0" applyFont="1" applyFill="1" applyBorder="1" applyAlignment="1" applyProtection="1">
      <alignment horizontal="center"/>
      <protection hidden="1"/>
    </xf>
    <xf numFmtId="0" fontId="135" fillId="0" borderId="62" xfId="0" applyNumberFormat="1" applyFont="1" applyFill="1" applyBorder="1" applyAlignment="1" applyProtection="1">
      <alignment horizontal="left" vertical="center" wrapText="1"/>
      <protection hidden="1"/>
    </xf>
    <xf numFmtId="0" fontId="135" fillId="0" borderId="63" xfId="0" applyNumberFormat="1" applyFont="1" applyFill="1" applyBorder="1" applyAlignment="1" applyProtection="1">
      <alignment horizontal="left" vertical="center" wrapText="1"/>
      <protection hidden="1"/>
    </xf>
    <xf numFmtId="0" fontId="135" fillId="0" borderId="64" xfId="0" applyNumberFormat="1" applyFont="1" applyFill="1" applyBorder="1" applyAlignment="1" applyProtection="1">
      <alignment horizontal="left" vertical="center" wrapText="1"/>
      <protection hidden="1"/>
    </xf>
    <xf numFmtId="0" fontId="135" fillId="0" borderId="19" xfId="0" applyNumberFormat="1" applyFont="1" applyFill="1" applyBorder="1" applyAlignment="1" applyProtection="1">
      <alignment horizontal="left" vertical="center" wrapText="1"/>
      <protection hidden="1"/>
    </xf>
    <xf numFmtId="0" fontId="135" fillId="0" borderId="20" xfId="0" applyNumberFormat="1" applyFont="1" applyFill="1" applyBorder="1" applyAlignment="1" applyProtection="1">
      <alignment horizontal="left" vertical="center" wrapText="1"/>
      <protection hidden="1"/>
    </xf>
    <xf numFmtId="0" fontId="135" fillId="0" borderId="21" xfId="0" applyNumberFormat="1" applyFont="1" applyFill="1" applyBorder="1" applyAlignment="1" applyProtection="1">
      <alignment horizontal="left" vertical="center" wrapText="1"/>
      <protection hidden="1"/>
    </xf>
    <xf numFmtId="0" fontId="65" fillId="0" borderId="1" xfId="0" applyFont="1" applyFill="1" applyBorder="1" applyAlignment="1" applyProtection="1">
      <alignment horizontal="right"/>
      <protection hidden="1"/>
    </xf>
    <xf numFmtId="0" fontId="69" fillId="0" borderId="1" xfId="0" applyFont="1" applyFill="1" applyBorder="1" applyAlignment="1" applyProtection="1">
      <alignment horizontal="center" vertical="center"/>
      <protection hidden="1"/>
    </xf>
    <xf numFmtId="0" fontId="69" fillId="0" borderId="1" xfId="0" applyFont="1" applyFill="1" applyBorder="1" applyProtection="1">
      <protection hidden="1"/>
    </xf>
    <xf numFmtId="0" fontId="69" fillId="0" borderId="1" xfId="0" applyFont="1" applyFill="1" applyBorder="1" applyAlignment="1" applyProtection="1">
      <alignment horizontal="center" vertical="center" wrapText="1"/>
      <protection hidden="1"/>
    </xf>
    <xf numFmtId="180" fontId="67" fillId="0" borderId="1" xfId="0" applyNumberFormat="1" applyFont="1" applyFill="1" applyBorder="1" applyAlignment="1" applyProtection="1">
      <alignment horizontal="center" vertical="center" wrapText="1"/>
      <protection locked="0"/>
    </xf>
    <xf numFmtId="180" fontId="69" fillId="0" borderId="1" xfId="0" applyNumberFormat="1" applyFont="1" applyFill="1" applyBorder="1" applyProtection="1">
      <protection locked="0"/>
    </xf>
    <xf numFmtId="0" fontId="67" fillId="0" borderId="1" xfId="0" applyFont="1" applyFill="1" applyBorder="1" applyAlignment="1" applyProtection="1">
      <protection hidden="1"/>
    </xf>
    <xf numFmtId="0" fontId="65" fillId="12" borderId="24" xfId="0" applyFont="1" applyFill="1" applyBorder="1" applyAlignment="1" applyProtection="1">
      <alignment horizontal="center" vertical="center"/>
      <protection hidden="1"/>
    </xf>
    <xf numFmtId="0" fontId="67" fillId="12" borderId="24" xfId="0" applyFont="1" applyFill="1" applyBorder="1" applyProtection="1">
      <protection hidden="1"/>
    </xf>
    <xf numFmtId="3" fontId="87" fillId="0" borderId="1" xfId="0" applyNumberFormat="1" applyFont="1" applyFill="1" applyBorder="1" applyAlignment="1" applyProtection="1">
      <alignment horizontal="center" wrapText="1"/>
      <protection hidden="1"/>
    </xf>
    <xf numFmtId="0" fontId="87" fillId="0" borderId="1" xfId="5" applyNumberFormat="1" applyFont="1" applyFill="1" applyBorder="1" applyAlignment="1" applyProtection="1">
      <protection hidden="1"/>
    </xf>
    <xf numFmtId="0" fontId="130" fillId="0" borderId="1" xfId="0" applyFont="1" applyFill="1" applyBorder="1" applyAlignment="1" applyProtection="1">
      <alignment horizontal="center" vertical="center" wrapText="1"/>
      <protection hidden="1"/>
    </xf>
    <xf numFmtId="0" fontId="65" fillId="0" borderId="1" xfId="0" applyFont="1" applyFill="1" applyBorder="1" applyAlignment="1" applyProtection="1">
      <alignment horizontal="center" vertical="center" wrapText="1"/>
      <protection hidden="1"/>
    </xf>
    <xf numFmtId="14" fontId="88" fillId="0" borderId="1" xfId="0" applyNumberFormat="1" applyFont="1" applyFill="1" applyBorder="1" applyAlignment="1" applyProtection="1">
      <alignment horizontal="center" vertical="center"/>
      <protection hidden="1"/>
    </xf>
    <xf numFmtId="0" fontId="87" fillId="0" borderId="1" xfId="0" applyNumberFormat="1" applyFont="1" applyFill="1" applyBorder="1" applyAlignment="1" applyProtection="1">
      <alignment shrinkToFit="1"/>
      <protection hidden="1"/>
    </xf>
    <xf numFmtId="0" fontId="87" fillId="0" borderId="61" xfId="0" applyFont="1" applyFill="1" applyBorder="1" applyAlignment="1" applyProtection="1">
      <alignment horizontal="left"/>
      <protection hidden="1"/>
    </xf>
    <xf numFmtId="167" fontId="71" fillId="68" borderId="1" xfId="2" applyFont="1" applyFill="1" applyBorder="1" applyAlignment="1" applyProtection="1">
      <alignment horizontal="center"/>
      <protection hidden="1"/>
    </xf>
    <xf numFmtId="167" fontId="66" fillId="68" borderId="1" xfId="2" applyFont="1" applyFill="1" applyBorder="1" applyProtection="1">
      <protection hidden="1"/>
    </xf>
    <xf numFmtId="0" fontId="87" fillId="0" borderId="1" xfId="0" applyNumberFormat="1" applyFont="1" applyFill="1" applyBorder="1" applyAlignment="1" applyProtection="1">
      <alignment vertical="center" shrinkToFit="1"/>
      <protection hidden="1"/>
    </xf>
    <xf numFmtId="0" fontId="88" fillId="0" borderId="1" xfId="0" applyFont="1" applyFill="1" applyBorder="1" applyAlignment="1" applyProtection="1">
      <alignment horizontal="center"/>
      <protection hidden="1"/>
    </xf>
    <xf numFmtId="0" fontId="146" fillId="0" borderId="1" xfId="0" applyFont="1" applyFill="1" applyBorder="1" applyAlignment="1" applyProtection="1">
      <protection hidden="1"/>
    </xf>
    <xf numFmtId="0" fontId="65" fillId="0" borderId="116" xfId="0" applyFont="1" applyFill="1" applyBorder="1" applyAlignment="1" applyProtection="1">
      <alignment horizontal="center" wrapText="1"/>
      <protection locked="0"/>
    </xf>
    <xf numFmtId="0" fontId="65" fillId="0" borderId="20" xfId="0" applyFont="1" applyFill="1" applyBorder="1" applyAlignment="1" applyProtection="1">
      <alignment horizontal="center"/>
      <protection hidden="1"/>
    </xf>
    <xf numFmtId="0" fontId="87" fillId="0" borderId="113" xfId="0" applyFont="1" applyFill="1" applyBorder="1" applyAlignment="1" applyProtection="1">
      <alignment horizontal="left" shrinkToFit="1"/>
      <protection hidden="1"/>
    </xf>
    <xf numFmtId="0" fontId="87" fillId="0" borderId="114" xfId="0" applyFont="1" applyFill="1" applyBorder="1" applyAlignment="1" applyProtection="1">
      <alignment horizontal="left" shrinkToFit="1"/>
      <protection hidden="1"/>
    </xf>
    <xf numFmtId="0" fontId="87" fillId="0" borderId="115" xfId="0" applyFont="1" applyFill="1" applyBorder="1" applyAlignment="1" applyProtection="1">
      <alignment horizontal="left" shrinkToFit="1"/>
      <protection hidden="1"/>
    </xf>
    <xf numFmtId="0" fontId="131" fillId="0" borderId="61" xfId="0" applyFont="1" applyFill="1" applyBorder="1" applyAlignment="1" applyProtection="1">
      <alignment horizontal="left" shrinkToFit="1"/>
      <protection hidden="1"/>
    </xf>
    <xf numFmtId="0" fontId="65" fillId="0" borderId="1" xfId="0" applyFont="1" applyFill="1" applyBorder="1" applyAlignment="1" applyProtection="1">
      <alignment horizontal="center" vertical="center"/>
      <protection hidden="1"/>
    </xf>
    <xf numFmtId="0" fontId="67" fillId="0" borderId="1" xfId="0" applyFont="1" applyFill="1" applyBorder="1" applyAlignment="1" applyProtection="1">
      <alignment horizontal="center"/>
      <protection hidden="1"/>
    </xf>
    <xf numFmtId="0" fontId="87" fillId="0" borderId="1" xfId="0" applyNumberFormat="1" applyFont="1" applyFill="1" applyBorder="1" applyAlignment="1" applyProtection="1">
      <protection hidden="1"/>
    </xf>
    <xf numFmtId="0" fontId="85" fillId="0" borderId="1" xfId="0" applyFont="1" applyFill="1" applyBorder="1" applyAlignment="1" applyProtection="1">
      <alignment horizontal="left"/>
      <protection hidden="1"/>
    </xf>
    <xf numFmtId="3" fontId="87" fillId="0" borderId="61" xfId="0" applyNumberFormat="1" applyFont="1" applyFill="1" applyBorder="1" applyAlignment="1" applyProtection="1">
      <alignment shrinkToFit="1"/>
      <protection locked="0" hidden="1"/>
    </xf>
    <xf numFmtId="3" fontId="0" fillId="0" borderId="61" xfId="0" applyNumberFormat="1" applyBorder="1" applyAlignment="1" applyProtection="1">
      <alignment shrinkToFit="1"/>
      <protection locked="0"/>
    </xf>
    <xf numFmtId="0" fontId="76" fillId="0" borderId="1" xfId="0" applyFont="1" applyFill="1" applyBorder="1" applyAlignment="1" applyProtection="1">
      <alignment horizontal="center"/>
      <protection hidden="1"/>
    </xf>
    <xf numFmtId="3" fontId="68" fillId="0" borderId="58" xfId="0" applyNumberFormat="1" applyFont="1" applyFill="1" applyBorder="1" applyAlignment="1" applyProtection="1">
      <alignment horizontal="left" vertical="center" wrapText="1"/>
      <protection locked="0"/>
    </xf>
    <xf numFmtId="3" fontId="68" fillId="0" borderId="59" xfId="0" applyNumberFormat="1" applyFont="1" applyFill="1" applyBorder="1" applyAlignment="1" applyProtection="1">
      <alignment horizontal="left" vertical="center" wrapText="1"/>
      <protection locked="0"/>
    </xf>
    <xf numFmtId="3" fontId="68" fillId="0" borderId="60" xfId="0" applyNumberFormat="1" applyFont="1" applyFill="1" applyBorder="1" applyAlignment="1" applyProtection="1">
      <alignment horizontal="left" vertical="center" wrapText="1"/>
      <protection locked="0"/>
    </xf>
    <xf numFmtId="0" fontId="68" fillId="0" borderId="1" xfId="0" applyFont="1" applyFill="1" applyBorder="1" applyAlignment="1" applyProtection="1">
      <alignment horizontal="center" vertical="center" wrapText="1"/>
      <protection hidden="1"/>
    </xf>
    <xf numFmtId="0" fontId="65" fillId="0" borderId="1" xfId="0" applyFont="1" applyFill="1" applyBorder="1" applyAlignment="1" applyProtection="1">
      <alignment horizontal="center" wrapText="1"/>
      <protection hidden="1"/>
    </xf>
    <xf numFmtId="0" fontId="65" fillId="0" borderId="1" xfId="0" applyNumberFormat="1" applyFont="1" applyFill="1" applyBorder="1" applyAlignment="1" applyProtection="1">
      <alignment horizontal="left"/>
      <protection hidden="1"/>
    </xf>
    <xf numFmtId="0" fontId="69" fillId="0" borderId="0" xfId="0" applyNumberFormat="1" applyFont="1" applyFill="1" applyProtection="1">
      <protection hidden="1"/>
    </xf>
    <xf numFmtId="0" fontId="65" fillId="0" borderId="1" xfId="0" applyNumberFormat="1" applyFont="1" applyBorder="1" applyAlignment="1" applyProtection="1">
      <alignment horizontal="left"/>
      <protection hidden="1"/>
    </xf>
    <xf numFmtId="0" fontId="67" fillId="0" borderId="1" xfId="0" applyNumberFormat="1" applyFont="1" applyFill="1" applyBorder="1" applyAlignment="1" applyProtection="1">
      <alignment horizontal="left"/>
      <protection hidden="1"/>
    </xf>
    <xf numFmtId="0" fontId="67" fillId="0" borderId="0" xfId="0" applyNumberFormat="1" applyFont="1" applyFill="1" applyProtection="1">
      <protection hidden="1"/>
    </xf>
    <xf numFmtId="0" fontId="67" fillId="0" borderId="1" xfId="0" applyNumberFormat="1" applyFont="1" applyFill="1" applyBorder="1" applyAlignment="1" applyProtection="1">
      <alignment horizontal="left" wrapText="1"/>
      <protection hidden="1"/>
    </xf>
    <xf numFmtId="0" fontId="67" fillId="0" borderId="1" xfId="0" applyNumberFormat="1" applyFont="1" applyBorder="1" applyAlignment="1" applyProtection="1">
      <alignment horizontal="left"/>
      <protection hidden="1"/>
    </xf>
    <xf numFmtId="0" fontId="67" fillId="0" borderId="0" xfId="0" applyNumberFormat="1" applyFont="1" applyProtection="1">
      <protection hidden="1"/>
    </xf>
    <xf numFmtId="0" fontId="135" fillId="0" borderId="1" xfId="0" applyNumberFormat="1" applyFont="1" applyBorder="1" applyAlignment="1" applyProtection="1">
      <protection hidden="1"/>
    </xf>
    <xf numFmtId="0" fontId="68" fillId="0" borderId="1" xfId="0" applyNumberFormat="1" applyFont="1" applyBorder="1" applyAlignment="1" applyProtection="1">
      <protection hidden="1"/>
    </xf>
    <xf numFmtId="0" fontId="146" fillId="0" borderId="1" xfId="0" applyNumberFormat="1" applyFont="1" applyBorder="1" applyAlignment="1" applyProtection="1">
      <protection hidden="1"/>
    </xf>
    <xf numFmtId="0" fontId="149" fillId="0" borderId="1" xfId="0" applyNumberFormat="1" applyFont="1" applyFill="1" applyBorder="1" applyAlignment="1" applyProtection="1">
      <protection hidden="1"/>
    </xf>
    <xf numFmtId="0" fontId="142" fillId="0" borderId="1" xfId="0" applyNumberFormat="1" applyFont="1" applyBorder="1" applyAlignment="1" applyProtection="1">
      <protection hidden="1"/>
    </xf>
    <xf numFmtId="0" fontId="148" fillId="0" borderId="1" xfId="0" applyNumberFormat="1" applyFont="1" applyBorder="1" applyAlignment="1" applyProtection="1">
      <protection hidden="1"/>
    </xf>
    <xf numFmtId="0" fontId="68" fillId="0" borderId="1" xfId="0" applyNumberFormat="1" applyFont="1" applyFill="1" applyBorder="1" applyAlignment="1" applyProtection="1">
      <protection hidden="1"/>
    </xf>
    <xf numFmtId="0" fontId="85" fillId="0" borderId="1" xfId="0" applyNumberFormat="1" applyFont="1" applyFill="1" applyBorder="1" applyAlignment="1" applyProtection="1">
      <protection hidden="1"/>
    </xf>
    <xf numFmtId="0" fontId="69" fillId="13" borderId="1" xfId="0" applyFont="1" applyFill="1" applyBorder="1" applyAlignment="1" applyProtection="1">
      <alignment horizontal="center"/>
      <protection locked="0"/>
    </xf>
    <xf numFmtId="17" fontId="69" fillId="13" borderId="1" xfId="0" applyNumberFormat="1" applyFont="1" applyFill="1" applyBorder="1" applyAlignment="1" applyProtection="1">
      <alignment horizontal="center"/>
      <protection locked="0"/>
    </xf>
    <xf numFmtId="49" fontId="65" fillId="13" borderId="1" xfId="0" applyNumberFormat="1" applyFont="1" applyFill="1" applyBorder="1" applyAlignment="1" applyProtection="1">
      <alignment horizontal="center"/>
      <protection locked="0"/>
    </xf>
    <xf numFmtId="0" fontId="69" fillId="0" borderId="62" xfId="0" applyFont="1" applyFill="1" applyBorder="1" applyAlignment="1" applyProtection="1">
      <alignment horizontal="left" wrapText="1"/>
      <protection locked="0"/>
    </xf>
    <xf numFmtId="0" fontId="69" fillId="0" borderId="63" xfId="0" applyFont="1" applyFill="1" applyBorder="1" applyAlignment="1" applyProtection="1">
      <alignment horizontal="left" wrapText="1"/>
      <protection locked="0"/>
    </xf>
    <xf numFmtId="0" fontId="69" fillId="0" borderId="64" xfId="0" applyFont="1" applyFill="1" applyBorder="1" applyAlignment="1" applyProtection="1">
      <alignment horizontal="left" wrapText="1"/>
      <protection locked="0"/>
    </xf>
    <xf numFmtId="0" fontId="69" fillId="0" borderId="19" xfId="0" applyFont="1" applyFill="1" applyBorder="1" applyAlignment="1" applyProtection="1">
      <alignment horizontal="left" wrapText="1"/>
      <protection locked="0"/>
    </xf>
    <xf numFmtId="0" fontId="69" fillId="0" borderId="20" xfId="0" applyFont="1" applyFill="1" applyBorder="1" applyAlignment="1" applyProtection="1">
      <alignment horizontal="left" wrapText="1"/>
      <protection locked="0"/>
    </xf>
    <xf numFmtId="0" fontId="69" fillId="0" borderId="21" xfId="0" applyFont="1" applyFill="1" applyBorder="1" applyAlignment="1" applyProtection="1">
      <alignment horizontal="left" wrapText="1"/>
      <protection locked="0"/>
    </xf>
    <xf numFmtId="0" fontId="64" fillId="0" borderId="63" xfId="0" applyFont="1" applyFill="1" applyBorder="1" applyAlignment="1" applyProtection="1">
      <alignment horizontal="left" vertical="top"/>
      <protection locked="0"/>
    </xf>
    <xf numFmtId="0" fontId="64" fillId="0" borderId="1" xfId="0" applyFont="1" applyFill="1" applyBorder="1" applyAlignment="1" applyProtection="1">
      <alignment horizontal="left" vertical="top"/>
      <protection locked="0"/>
    </xf>
    <xf numFmtId="0" fontId="84" fillId="0" borderId="1" xfId="0" applyFont="1" applyFill="1" applyBorder="1" applyAlignment="1" applyProtection="1">
      <protection hidden="1"/>
    </xf>
    <xf numFmtId="167" fontId="76" fillId="0" borderId="58" xfId="2" applyFont="1" applyFill="1" applyBorder="1" applyAlignment="1" applyProtection="1">
      <alignment horizontal="center" vertical="center"/>
      <protection hidden="1"/>
    </xf>
    <xf numFmtId="167" fontId="66" fillId="0" borderId="59" xfId="2" applyFont="1" applyFill="1" applyBorder="1" applyAlignment="1" applyProtection="1">
      <alignment vertical="center"/>
      <protection hidden="1"/>
    </xf>
    <xf numFmtId="167" fontId="66" fillId="0" borderId="60" xfId="2" applyFont="1" applyFill="1" applyBorder="1" applyAlignment="1" applyProtection="1">
      <alignment vertical="center"/>
      <protection hidden="1"/>
    </xf>
    <xf numFmtId="167" fontId="76" fillId="0" borderId="1" xfId="2" applyFont="1" applyFill="1" applyBorder="1" applyAlignment="1" applyProtection="1">
      <alignment horizontal="right"/>
      <protection hidden="1"/>
    </xf>
    <xf numFmtId="167" fontId="74" fillId="0" borderId="1" xfId="2" applyFont="1" applyFill="1" applyBorder="1" applyAlignment="1" applyProtection="1">
      <alignment horizontal="center"/>
      <protection hidden="1"/>
    </xf>
    <xf numFmtId="0" fontId="144" fillId="0" borderId="98" xfId="0" applyFont="1" applyBorder="1" applyAlignment="1" applyProtection="1">
      <protection hidden="1"/>
    </xf>
    <xf numFmtId="0" fontId="145" fillId="0" borderId="98" xfId="0" applyFont="1" applyBorder="1" applyAlignment="1" applyProtection="1">
      <protection hidden="1"/>
    </xf>
    <xf numFmtId="0" fontId="82" fillId="0" borderId="62" xfId="0" applyFont="1" applyFill="1" applyBorder="1" applyAlignment="1" applyProtection="1">
      <alignment horizontal="left" vertical="center" wrapText="1"/>
      <protection hidden="1"/>
    </xf>
    <xf numFmtId="0" fontId="82" fillId="0" borderId="63" xfId="0" applyFont="1" applyFill="1" applyBorder="1" applyAlignment="1" applyProtection="1">
      <alignment horizontal="left" vertical="center" wrapText="1"/>
      <protection hidden="1"/>
    </xf>
    <xf numFmtId="0" fontId="82" fillId="0" borderId="64" xfId="0" applyFont="1" applyFill="1" applyBorder="1" applyAlignment="1" applyProtection="1">
      <alignment horizontal="left" vertical="center" wrapText="1"/>
      <protection hidden="1"/>
    </xf>
    <xf numFmtId="0" fontId="82" fillId="0" borderId="19" xfId="0" applyFont="1" applyFill="1" applyBorder="1" applyAlignment="1" applyProtection="1">
      <alignment horizontal="left" vertical="center" wrapText="1"/>
      <protection hidden="1"/>
    </xf>
    <xf numFmtId="0" fontId="82" fillId="0" borderId="20" xfId="0" applyFont="1" applyFill="1" applyBorder="1" applyAlignment="1" applyProtection="1">
      <alignment horizontal="left" vertical="center" wrapText="1"/>
      <protection hidden="1"/>
    </xf>
    <xf numFmtId="0" fontId="82" fillId="0" borderId="21" xfId="0" applyFont="1" applyFill="1" applyBorder="1" applyAlignment="1" applyProtection="1">
      <alignment horizontal="left" vertical="center" wrapText="1"/>
      <protection hidden="1"/>
    </xf>
    <xf numFmtId="180" fontId="69" fillId="0" borderId="1" xfId="0" applyNumberFormat="1" applyFont="1" applyFill="1" applyBorder="1" applyAlignment="1" applyProtection="1">
      <alignment horizontal="center"/>
      <protection locked="0"/>
    </xf>
    <xf numFmtId="4" fontId="74" fillId="0" borderId="1" xfId="0" applyNumberFormat="1" applyFont="1" applyFill="1" applyBorder="1" applyAlignment="1" applyProtection="1">
      <alignment horizontal="center"/>
      <protection hidden="1"/>
    </xf>
    <xf numFmtId="0" fontId="65" fillId="12" borderId="24" xfId="0" applyFont="1" applyFill="1" applyBorder="1" applyAlignment="1" applyProtection="1">
      <alignment horizontal="center" vertical="center" wrapText="1"/>
      <protection hidden="1"/>
    </xf>
    <xf numFmtId="9" fontId="85" fillId="0" borderId="1" xfId="3" applyFont="1" applyFill="1" applyBorder="1" applyAlignment="1" applyProtection="1">
      <alignment horizontal="left"/>
      <protection hidden="1"/>
    </xf>
    <xf numFmtId="9" fontId="86" fillId="0" borderId="1" xfId="3" applyFont="1" applyFill="1" applyBorder="1" applyProtection="1">
      <protection hidden="1"/>
    </xf>
    <xf numFmtId="0" fontId="64" fillId="0" borderId="1" xfId="0" applyFont="1" applyFill="1" applyBorder="1" applyAlignment="1" applyProtection="1">
      <alignment horizontal="left"/>
      <protection hidden="1"/>
    </xf>
    <xf numFmtId="10" fontId="64" fillId="0" borderId="1" xfId="0" applyNumberFormat="1" applyFont="1" applyFill="1" applyBorder="1" applyAlignment="1" applyProtection="1">
      <alignment horizontal="center"/>
      <protection hidden="1"/>
    </xf>
    <xf numFmtId="0" fontId="68" fillId="0" borderId="58" xfId="0" applyFont="1" applyFill="1" applyBorder="1" applyAlignment="1" applyProtection="1">
      <alignment horizontal="left" vertical="top" wrapText="1"/>
      <protection hidden="1"/>
    </xf>
    <xf numFmtId="0" fontId="68" fillId="0" borderId="59" xfId="0" applyFont="1" applyFill="1" applyBorder="1" applyAlignment="1" applyProtection="1">
      <alignment horizontal="left" vertical="top" wrapText="1"/>
      <protection hidden="1"/>
    </xf>
    <xf numFmtId="0" fontId="68" fillId="0" borderId="60" xfId="0" applyFont="1" applyFill="1" applyBorder="1" applyAlignment="1" applyProtection="1">
      <alignment horizontal="left" vertical="top" wrapText="1"/>
      <protection hidden="1"/>
    </xf>
    <xf numFmtId="0" fontId="65" fillId="0" borderId="1" xfId="0" applyFont="1" applyFill="1" applyBorder="1" applyAlignment="1" applyProtection="1">
      <alignment horizontal="left" vertical="top" wrapText="1"/>
      <protection hidden="1"/>
    </xf>
    <xf numFmtId="0" fontId="88" fillId="0" borderId="1" xfId="0" applyNumberFormat="1" applyFont="1" applyFill="1" applyBorder="1" applyAlignment="1" applyProtection="1">
      <alignment horizontal="center"/>
      <protection hidden="1"/>
    </xf>
    <xf numFmtId="0" fontId="68" fillId="0" borderId="58" xfId="0" applyFont="1" applyFill="1" applyBorder="1" applyAlignment="1" applyProtection="1">
      <alignment horizontal="left" vertical="top" wrapText="1"/>
      <protection locked="0"/>
    </xf>
    <xf numFmtId="0" fontId="68" fillId="0" borderId="59" xfId="0" applyFont="1" applyFill="1" applyBorder="1" applyAlignment="1" applyProtection="1">
      <alignment horizontal="left" vertical="top" wrapText="1"/>
      <protection locked="0"/>
    </xf>
    <xf numFmtId="0" fontId="68" fillId="0" borderId="60" xfId="0" applyFont="1" applyFill="1" applyBorder="1" applyAlignment="1" applyProtection="1">
      <alignment horizontal="left" vertical="top" wrapText="1"/>
      <protection locked="0"/>
    </xf>
    <xf numFmtId="167" fontId="76" fillId="0" borderId="96" xfId="2" applyFont="1" applyFill="1" applyBorder="1" applyAlignment="1" applyProtection="1">
      <alignment horizontal="right" vertical="center"/>
      <protection hidden="1"/>
    </xf>
    <xf numFmtId="0" fontId="65" fillId="0" borderId="1" xfId="0" applyFont="1" applyFill="1" applyBorder="1" applyAlignment="1" applyProtection="1">
      <alignment horizontal="center" wrapText="1"/>
      <protection locked="0"/>
    </xf>
    <xf numFmtId="10" fontId="133" fillId="0" borderId="1" xfId="0" applyNumberFormat="1" applyFont="1" applyFill="1" applyBorder="1" applyAlignment="1" applyProtection="1">
      <alignment horizontal="center" vertical="center" wrapText="1"/>
      <protection hidden="1"/>
    </xf>
    <xf numFmtId="10" fontId="76" fillId="0" borderId="96" xfId="3" applyNumberFormat="1" applyFont="1" applyFill="1" applyBorder="1" applyAlignment="1" applyProtection="1">
      <alignment horizontal="center" vertical="center"/>
      <protection hidden="1"/>
    </xf>
    <xf numFmtId="0" fontId="14" fillId="3" borderId="1" xfId="0" applyFont="1" applyFill="1" applyBorder="1" applyAlignment="1" applyProtection="1">
      <alignment horizontal="left"/>
      <protection hidden="1"/>
    </xf>
    <xf numFmtId="0" fontId="43" fillId="0" borderId="1" xfId="0" applyFont="1" applyBorder="1" applyAlignment="1" applyProtection="1">
      <protection hidden="1"/>
    </xf>
    <xf numFmtId="15" fontId="43" fillId="0" borderId="59" xfId="0" applyNumberFormat="1" applyFont="1" applyBorder="1" applyAlignment="1" applyProtection="1">
      <alignment horizontal="center"/>
      <protection hidden="1"/>
    </xf>
    <xf numFmtId="0" fontId="43" fillId="0" borderId="59" xfId="0" applyFont="1" applyBorder="1" applyAlignment="1" applyProtection="1">
      <alignment horizontal="center"/>
      <protection hidden="1"/>
    </xf>
    <xf numFmtId="4" fontId="21" fillId="0" borderId="61" xfId="0" applyNumberFormat="1" applyFont="1" applyFill="1" applyBorder="1" applyAlignment="1" applyProtection="1">
      <alignment horizontal="left" vertical="top" wrapText="1"/>
      <protection locked="0"/>
    </xf>
    <xf numFmtId="0" fontId="58" fillId="0" borderId="61" xfId="0" applyFont="1" applyFill="1" applyBorder="1" applyProtection="1">
      <protection locked="0"/>
    </xf>
    <xf numFmtId="4" fontId="60" fillId="0" borderId="61" xfId="0" applyNumberFormat="1" applyFont="1" applyFill="1" applyBorder="1" applyAlignment="1" applyProtection="1">
      <alignment horizontal="left" vertical="center" wrapText="1"/>
      <protection locked="0"/>
    </xf>
    <xf numFmtId="4" fontId="60" fillId="0" borderId="61" xfId="0" applyNumberFormat="1" applyFont="1" applyFill="1" applyBorder="1" applyAlignment="1" applyProtection="1">
      <alignment horizontal="center" vertical="center" wrapText="1"/>
      <protection locked="0"/>
    </xf>
    <xf numFmtId="0" fontId="14" fillId="0" borderId="1" xfId="0" applyFont="1" applyBorder="1" applyAlignment="1" applyProtection="1">
      <alignment horizontal="right" vertical="center"/>
      <protection hidden="1"/>
    </xf>
    <xf numFmtId="4" fontId="24" fillId="0" borderId="61" xfId="0" applyNumberFormat="1" applyFont="1" applyFill="1" applyBorder="1" applyAlignment="1" applyProtection="1">
      <alignment horizontal="center" vertical="center" wrapText="1"/>
      <protection locked="0"/>
    </xf>
    <xf numFmtId="4" fontId="25" fillId="0" borderId="61" xfId="0" applyNumberFormat="1" applyFont="1" applyFill="1" applyBorder="1" applyAlignment="1" applyProtection="1">
      <alignment horizontal="left" vertical="center" wrapText="1"/>
      <protection locked="0"/>
    </xf>
    <xf numFmtId="0" fontId="31" fillId="0" borderId="61" xfId="0" applyFont="1" applyFill="1" applyBorder="1" applyAlignment="1" applyProtection="1">
      <alignment horizontal="center" vertical="center" wrapText="1"/>
      <protection hidden="1"/>
    </xf>
    <xf numFmtId="0" fontId="58" fillId="0" borderId="61" xfId="0" applyFont="1" applyFill="1" applyBorder="1" applyProtection="1">
      <protection hidden="1"/>
    </xf>
    <xf numFmtId="4" fontId="173" fillId="0" borderId="61" xfId="0" applyNumberFormat="1" applyFont="1" applyFill="1" applyBorder="1" applyAlignment="1" applyProtection="1">
      <alignment horizontal="left" vertical="center" wrapText="1"/>
      <protection locked="0"/>
    </xf>
    <xf numFmtId="0" fontId="172" fillId="0" borderId="61" xfId="0" applyFont="1" applyFill="1" applyBorder="1" applyProtection="1">
      <protection locked="0"/>
    </xf>
    <xf numFmtId="0" fontId="20" fillId="0" borderId="35" xfId="0" applyFont="1" applyBorder="1" applyAlignment="1" applyProtection="1">
      <alignment horizontal="left"/>
      <protection hidden="1"/>
    </xf>
    <xf numFmtId="0" fontId="0" fillId="0" borderId="35" xfId="0" applyBorder="1" applyProtection="1">
      <protection hidden="1"/>
    </xf>
    <xf numFmtId="0" fontId="60" fillId="0" borderId="1" xfId="0" applyFont="1" applyBorder="1" applyAlignment="1" applyProtection="1">
      <alignment horizontal="left"/>
      <protection hidden="1"/>
    </xf>
    <xf numFmtId="0" fontId="58" fillId="0" borderId="1" xfId="0" applyFont="1" applyBorder="1" applyAlignment="1" applyProtection="1">
      <alignment horizontal="left"/>
      <protection hidden="1"/>
    </xf>
    <xf numFmtId="168" fontId="60" fillId="0" borderId="1" xfId="0" applyNumberFormat="1" applyFont="1" applyBorder="1" applyAlignment="1" applyProtection="1">
      <alignment vertical="top"/>
      <protection hidden="1"/>
    </xf>
    <xf numFmtId="0" fontId="58" fillId="0" borderId="1" xfId="0" applyFont="1" applyBorder="1" applyAlignment="1" applyProtection="1">
      <alignment vertical="top"/>
      <protection hidden="1"/>
    </xf>
    <xf numFmtId="0" fontId="21" fillId="0" borderId="61" xfId="0" applyFont="1" applyBorder="1" applyAlignment="1" applyProtection="1">
      <alignment vertical="top" wrapText="1"/>
      <protection locked="0"/>
    </xf>
    <xf numFmtId="0" fontId="58" fillId="0" borderId="61" xfId="0" applyFont="1" applyBorder="1" applyProtection="1">
      <protection locked="0"/>
    </xf>
    <xf numFmtId="4" fontId="24" fillId="0" borderId="61" xfId="0" applyNumberFormat="1" applyFont="1" applyFill="1" applyBorder="1" applyAlignment="1" applyProtection="1">
      <alignment horizontal="left" vertical="top" wrapText="1"/>
      <protection locked="0"/>
    </xf>
    <xf numFmtId="3" fontId="25" fillId="0" borderId="1" xfId="0" applyNumberFormat="1" applyFont="1" applyBorder="1" applyAlignment="1" applyProtection="1">
      <alignment horizontal="left"/>
      <protection hidden="1"/>
    </xf>
    <xf numFmtId="0" fontId="21" fillId="0" borderId="62" xfId="0" applyFont="1" applyBorder="1" applyAlignment="1" applyProtection="1">
      <alignment horizontal="left" vertical="top"/>
      <protection locked="0"/>
    </xf>
    <xf numFmtId="0" fontId="21" fillId="0" borderId="63" xfId="0" applyFont="1" applyBorder="1" applyAlignment="1" applyProtection="1">
      <alignment horizontal="left" vertical="top"/>
      <protection locked="0"/>
    </xf>
    <xf numFmtId="0" fontId="21" fillId="0" borderId="64" xfId="0" applyFont="1" applyBorder="1" applyAlignment="1" applyProtection="1">
      <alignment horizontal="left" vertical="top"/>
      <protection locked="0"/>
    </xf>
    <xf numFmtId="0" fontId="21" fillId="0" borderId="19" xfId="0" applyFont="1" applyBorder="1" applyAlignment="1" applyProtection="1">
      <alignment horizontal="left" vertical="top"/>
      <protection locked="0"/>
    </xf>
    <xf numFmtId="0" fontId="21" fillId="0" borderId="20" xfId="0" applyFont="1" applyBorder="1" applyAlignment="1" applyProtection="1">
      <alignment horizontal="left" vertical="top"/>
      <protection locked="0"/>
    </xf>
    <xf numFmtId="0" fontId="21" fillId="0" borderId="21" xfId="0" applyFont="1" applyBorder="1" applyAlignment="1" applyProtection="1">
      <alignment horizontal="left" vertical="top"/>
      <protection locked="0"/>
    </xf>
    <xf numFmtId="180" fontId="43" fillId="3" borderId="20" xfId="0" applyNumberFormat="1" applyFont="1" applyFill="1" applyBorder="1" applyAlignment="1" applyProtection="1">
      <alignment horizontal="center"/>
      <protection hidden="1"/>
    </xf>
    <xf numFmtId="180" fontId="43" fillId="0" borderId="20" xfId="0" applyNumberFormat="1" applyFont="1" applyBorder="1" applyProtection="1">
      <protection hidden="1"/>
    </xf>
    <xf numFmtId="180" fontId="43" fillId="0" borderId="20" xfId="0" applyNumberFormat="1" applyFont="1" applyFill="1" applyBorder="1" applyAlignment="1" applyProtection="1">
      <alignment horizontal="center"/>
      <protection hidden="1"/>
    </xf>
    <xf numFmtId="180" fontId="43" fillId="0" borderId="20" xfId="0" applyNumberFormat="1" applyFont="1" applyFill="1" applyBorder="1" applyProtection="1">
      <protection hidden="1"/>
    </xf>
    <xf numFmtId="0" fontId="44" fillId="3" borderId="61" xfId="0" applyNumberFormat="1" applyFont="1" applyFill="1" applyBorder="1" applyAlignment="1" applyProtection="1">
      <alignment horizontal="left" vertical="center" wrapText="1"/>
      <protection hidden="1"/>
    </xf>
    <xf numFmtId="0" fontId="14" fillId="3" borderId="1" xfId="0" applyFont="1" applyFill="1" applyBorder="1" applyAlignment="1" applyProtection="1">
      <alignment horizontal="left" vertical="top" wrapText="1"/>
      <protection hidden="1"/>
    </xf>
    <xf numFmtId="0" fontId="43" fillId="0" borderId="1" xfId="0" applyFont="1" applyBorder="1" applyProtection="1">
      <protection hidden="1"/>
    </xf>
    <xf numFmtId="0" fontId="14" fillId="0" borderId="1" xfId="0" applyFont="1" applyBorder="1" applyAlignment="1" applyProtection="1">
      <alignment horizontal="left"/>
      <protection hidden="1"/>
    </xf>
    <xf numFmtId="0" fontId="43" fillId="3" borderId="1" xfId="0" applyFont="1" applyFill="1" applyBorder="1" applyAlignment="1" applyProtection="1">
      <alignment horizontal="center"/>
      <protection hidden="1"/>
    </xf>
    <xf numFmtId="0" fontId="43" fillId="0" borderId="1" xfId="0" applyFont="1" applyBorder="1" applyAlignment="1" applyProtection="1">
      <alignment horizontal="center" vertical="center"/>
      <protection hidden="1"/>
    </xf>
    <xf numFmtId="0" fontId="14" fillId="0" borderId="1" xfId="0" applyFont="1" applyBorder="1" applyAlignment="1" applyProtection="1">
      <alignment horizontal="left" vertical="center"/>
      <protection hidden="1"/>
    </xf>
    <xf numFmtId="0" fontId="43" fillId="0" borderId="62" xfId="0" applyFont="1" applyBorder="1" applyAlignment="1" applyProtection="1">
      <alignment horizontal="left" vertical="center" wrapText="1"/>
      <protection hidden="1"/>
    </xf>
    <xf numFmtId="0" fontId="43" fillId="0" borderId="63" xfId="0" applyFont="1" applyBorder="1" applyAlignment="1" applyProtection="1">
      <alignment horizontal="left" vertical="center" wrapText="1"/>
      <protection hidden="1"/>
    </xf>
    <xf numFmtId="0" fontId="43" fillId="0" borderId="64" xfId="0" applyFont="1" applyBorder="1" applyAlignment="1" applyProtection="1">
      <alignment horizontal="left" vertical="center" wrapText="1"/>
      <protection hidden="1"/>
    </xf>
    <xf numFmtId="0" fontId="43" fillId="0" borderId="19" xfId="0" applyFont="1" applyBorder="1" applyAlignment="1" applyProtection="1">
      <alignment horizontal="left" vertical="center" wrapText="1"/>
      <protection hidden="1"/>
    </xf>
    <xf numFmtId="0" fontId="43" fillId="0" borderId="20" xfId="0" applyFont="1" applyBorder="1" applyAlignment="1" applyProtection="1">
      <alignment horizontal="left" vertical="center" wrapText="1"/>
      <protection hidden="1"/>
    </xf>
    <xf numFmtId="0" fontId="43" fillId="0" borderId="21" xfId="0" applyFont="1" applyBorder="1" applyAlignment="1" applyProtection="1">
      <alignment horizontal="left" vertical="center" wrapText="1"/>
      <protection hidden="1"/>
    </xf>
    <xf numFmtId="0" fontId="43" fillId="3" borderId="1" xfId="0" applyNumberFormat="1" applyFont="1" applyFill="1" applyBorder="1" applyAlignment="1" applyProtection="1">
      <alignment horizontal="center"/>
      <protection hidden="1"/>
    </xf>
    <xf numFmtId="15" fontId="57" fillId="0" borderId="20" xfId="0" applyNumberFormat="1" applyFont="1" applyFill="1" applyBorder="1" applyAlignment="1" applyProtection="1">
      <alignment horizontal="center" vertical="center" wrapText="1"/>
      <protection hidden="1"/>
    </xf>
    <xf numFmtId="0" fontId="43" fillId="0" borderId="20" xfId="0" applyFont="1" applyFill="1" applyBorder="1" applyProtection="1">
      <protection hidden="1"/>
    </xf>
    <xf numFmtId="0" fontId="14" fillId="3" borderId="1" xfId="0" applyFont="1" applyFill="1" applyBorder="1" applyAlignment="1" applyProtection="1">
      <alignment horizontal="center"/>
      <protection hidden="1"/>
    </xf>
    <xf numFmtId="0" fontId="43" fillId="0" borderId="1" xfId="0" applyFont="1" applyBorder="1" applyAlignment="1" applyProtection="1">
      <alignment horizontal="center" vertical="center" wrapText="1"/>
      <protection hidden="1"/>
    </xf>
    <xf numFmtId="0" fontId="43" fillId="0" borderId="1" xfId="0" applyFont="1" applyBorder="1" applyAlignment="1" applyProtection="1">
      <alignment horizontal="center"/>
      <protection hidden="1"/>
    </xf>
    <xf numFmtId="0" fontId="58" fillId="0" borderId="58" xfId="0" applyFont="1" applyBorder="1" applyAlignment="1" applyProtection="1">
      <alignment horizontal="center" vertical="center" wrapText="1"/>
      <protection hidden="1"/>
    </xf>
    <xf numFmtId="0" fontId="58" fillId="0" borderId="59" xfId="0" applyFont="1" applyBorder="1" applyAlignment="1" applyProtection="1">
      <alignment horizontal="center" vertical="center" wrapText="1"/>
      <protection hidden="1"/>
    </xf>
    <xf numFmtId="0" fontId="58" fillId="0" borderId="60" xfId="0" applyFont="1" applyBorder="1" applyAlignment="1" applyProtection="1">
      <alignment horizontal="center" vertical="center" wrapText="1"/>
      <protection hidden="1"/>
    </xf>
    <xf numFmtId="0" fontId="37" fillId="0" borderId="58" xfId="0" applyFont="1" applyBorder="1" applyAlignment="1" applyProtection="1">
      <alignment horizontal="center" vertical="center" wrapText="1"/>
      <protection hidden="1"/>
    </xf>
    <xf numFmtId="0" fontId="43" fillId="0" borderId="20" xfId="0" applyFont="1" applyFill="1" applyBorder="1" applyAlignment="1" applyProtection="1">
      <alignment horizontal="center" wrapText="1"/>
      <protection hidden="1"/>
    </xf>
    <xf numFmtId="0" fontId="43" fillId="0" borderId="20" xfId="0" applyFont="1" applyFill="1" applyBorder="1" applyAlignment="1" applyProtection="1">
      <alignment horizontal="center"/>
      <protection hidden="1"/>
    </xf>
    <xf numFmtId="180" fontId="43" fillId="0" borderId="20" xfId="0" applyNumberFormat="1" applyFont="1" applyBorder="1" applyAlignment="1" applyProtection="1">
      <alignment horizontal="center"/>
      <protection hidden="1"/>
    </xf>
    <xf numFmtId="0" fontId="14" fillId="0" borderId="1" xfId="0" applyFont="1" applyBorder="1" applyAlignment="1" applyProtection="1">
      <alignment horizontal="right"/>
      <protection hidden="1"/>
    </xf>
    <xf numFmtId="3" fontId="43" fillId="3" borderId="20" xfId="0" applyNumberFormat="1" applyFont="1" applyFill="1" applyBorder="1" applyAlignment="1" applyProtection="1">
      <alignment horizontal="center" wrapText="1"/>
      <protection hidden="1"/>
    </xf>
    <xf numFmtId="0" fontId="43" fillId="0" borderId="20" xfId="0" applyFont="1" applyBorder="1" applyProtection="1">
      <protection hidden="1"/>
    </xf>
    <xf numFmtId="1" fontId="43" fillId="0" borderId="1" xfId="0" applyNumberFormat="1" applyFont="1" applyFill="1" applyBorder="1" applyAlignment="1" applyProtection="1">
      <alignment horizontal="center"/>
      <protection hidden="1"/>
    </xf>
    <xf numFmtId="1" fontId="43" fillId="0" borderId="1" xfId="0" applyNumberFormat="1" applyFont="1" applyFill="1" applyBorder="1" applyProtection="1">
      <protection hidden="1"/>
    </xf>
    <xf numFmtId="0" fontId="43" fillId="0" borderId="20" xfId="0" applyFont="1" applyBorder="1" applyAlignment="1" applyProtection="1">
      <alignment horizontal="center"/>
      <protection hidden="1"/>
    </xf>
    <xf numFmtId="15" fontId="159" fillId="0" borderId="20" xfId="0" applyNumberFormat="1" applyFont="1" applyBorder="1" applyAlignment="1" applyProtection="1">
      <alignment horizontal="center"/>
      <protection hidden="1"/>
    </xf>
    <xf numFmtId="0" fontId="159" fillId="0" borderId="20" xfId="0" applyFont="1" applyBorder="1" applyProtection="1">
      <protection hidden="1"/>
    </xf>
    <xf numFmtId="0" fontId="14" fillId="3" borderId="1" xfId="0" applyFont="1" applyFill="1" applyBorder="1" applyAlignment="1" applyProtection="1">
      <alignment horizontal="right"/>
      <protection hidden="1"/>
    </xf>
    <xf numFmtId="0" fontId="17" fillId="0" borderId="1" xfId="0" applyFont="1" applyBorder="1" applyAlignment="1" applyProtection="1">
      <alignment horizontal="center" vertical="center"/>
      <protection hidden="1"/>
    </xf>
    <xf numFmtId="0" fontId="0" fillId="0" borderId="1" xfId="0" applyBorder="1" applyProtection="1">
      <protection hidden="1"/>
    </xf>
    <xf numFmtId="165" fontId="16" fillId="0" borderId="61" xfId="0" applyNumberFormat="1" applyFont="1" applyBorder="1" applyAlignment="1" applyProtection="1">
      <alignment horizontal="right" vertical="center"/>
      <protection hidden="1"/>
    </xf>
    <xf numFmtId="0" fontId="0" fillId="0" borderId="61" xfId="0" applyBorder="1" applyProtection="1">
      <protection hidden="1"/>
    </xf>
    <xf numFmtId="0" fontId="46" fillId="4" borderId="61" xfId="0" applyNumberFormat="1" applyFont="1" applyFill="1" applyBorder="1" applyAlignment="1" applyProtection="1">
      <alignment horizontal="center" vertical="center"/>
      <protection hidden="1"/>
    </xf>
    <xf numFmtId="0" fontId="36" fillId="4" borderId="61" xfId="0" applyNumberFormat="1" applyFont="1" applyFill="1" applyBorder="1" applyProtection="1">
      <protection hidden="1"/>
    </xf>
    <xf numFmtId="15" fontId="46" fillId="0" borderId="1" xfId="0" applyNumberFormat="1" applyFont="1" applyBorder="1" applyAlignment="1" applyProtection="1">
      <alignment horizontal="center"/>
      <protection hidden="1"/>
    </xf>
    <xf numFmtId="0" fontId="46" fillId="0" borderId="1" xfId="0" applyFont="1" applyBorder="1" applyAlignment="1" applyProtection="1">
      <alignment horizontal="center"/>
      <protection hidden="1"/>
    </xf>
    <xf numFmtId="49" fontId="60" fillId="4" borderId="1" xfId="0" applyNumberFormat="1" applyFont="1" applyFill="1" applyBorder="1" applyAlignment="1" applyProtection="1">
      <alignment horizontal="center"/>
      <protection locked="0"/>
    </xf>
    <xf numFmtId="0" fontId="13" fillId="0" borderId="58" xfId="0" applyFont="1" applyBorder="1" applyAlignment="1" applyProtection="1">
      <alignment horizontal="center" vertical="center" wrapText="1"/>
      <protection hidden="1"/>
    </xf>
    <xf numFmtId="0" fontId="0" fillId="0" borderId="59" xfId="0" applyBorder="1" applyAlignment="1" applyProtection="1">
      <alignment horizontal="center" vertical="center" wrapText="1"/>
      <protection hidden="1"/>
    </xf>
    <xf numFmtId="0" fontId="0" fillId="0" borderId="60" xfId="0" applyBorder="1" applyAlignment="1" applyProtection="1">
      <alignment horizontal="center" vertical="center" wrapText="1"/>
      <protection hidden="1"/>
    </xf>
    <xf numFmtId="0" fontId="37" fillId="0" borderId="61" xfId="0" applyFont="1" applyBorder="1" applyAlignment="1" applyProtection="1">
      <alignment horizontal="center" vertical="center" wrapText="1"/>
      <protection hidden="1"/>
    </xf>
    <xf numFmtId="0" fontId="0" fillId="0" borderId="61" xfId="0" applyBorder="1" applyAlignment="1" applyProtection="1">
      <alignment horizontal="center" vertical="center" wrapText="1"/>
      <protection hidden="1"/>
    </xf>
    <xf numFmtId="0" fontId="17" fillId="0" borderId="1" xfId="0" applyFont="1" applyBorder="1" applyAlignment="1" applyProtection="1">
      <alignment vertical="center"/>
      <protection hidden="1"/>
    </xf>
    <xf numFmtId="0" fontId="16" fillId="0" borderId="1" xfId="0" applyFont="1" applyBorder="1" applyAlignment="1" applyProtection="1">
      <alignment horizontal="center" vertical="center" wrapText="1"/>
      <protection hidden="1"/>
    </xf>
    <xf numFmtId="0" fontId="16" fillId="0" borderId="1" xfId="0" applyFont="1" applyFill="1" applyBorder="1" applyAlignment="1" applyProtection="1">
      <alignment horizontal="left" vertical="center"/>
      <protection hidden="1"/>
    </xf>
    <xf numFmtId="0" fontId="0" fillId="0" borderId="1" xfId="0" applyFill="1" applyBorder="1" applyProtection="1">
      <protection hidden="1"/>
    </xf>
    <xf numFmtId="15" fontId="16" fillId="0" borderId="1" xfId="0" applyNumberFormat="1" applyFont="1" applyBorder="1" applyAlignment="1" applyProtection="1">
      <alignment horizontal="center"/>
      <protection hidden="1"/>
    </xf>
    <xf numFmtId="0" fontId="16" fillId="0" borderId="1" xfId="0" applyFont="1" applyBorder="1" applyAlignment="1" applyProtection="1">
      <alignment vertical="center"/>
      <protection hidden="1"/>
    </xf>
    <xf numFmtId="0" fontId="17" fillId="0" borderId="1" xfId="0" applyFont="1" applyBorder="1" applyAlignment="1" applyProtection="1">
      <alignment horizontal="center" vertical="center" wrapText="1"/>
      <protection hidden="1"/>
    </xf>
    <xf numFmtId="0" fontId="33" fillId="0" borderId="1" xfId="0" applyFont="1" applyBorder="1" applyAlignment="1" applyProtection="1">
      <alignment horizontal="center" vertical="center" wrapText="1"/>
      <protection hidden="1"/>
    </xf>
    <xf numFmtId="169" fontId="47" fillId="0" borderId="1" xfId="0" applyNumberFormat="1" applyFont="1" applyFill="1" applyBorder="1" applyAlignment="1" applyProtection="1">
      <alignment horizontal="left"/>
      <protection hidden="1"/>
    </xf>
    <xf numFmtId="0" fontId="47" fillId="0" borderId="1" xfId="0" applyFont="1" applyBorder="1" applyAlignment="1" applyProtection="1">
      <alignment horizontal="center" vertical="center"/>
      <protection hidden="1"/>
    </xf>
    <xf numFmtId="3" fontId="47" fillId="0" borderId="1" xfId="0" applyNumberFormat="1" applyFont="1" applyBorder="1" applyAlignment="1" applyProtection="1">
      <protection hidden="1"/>
    </xf>
    <xf numFmtId="0" fontId="16" fillId="0" borderId="58" xfId="0" applyFont="1" applyBorder="1" applyAlignment="1" applyProtection="1">
      <alignment horizontal="left" vertical="center"/>
      <protection hidden="1"/>
    </xf>
    <xf numFmtId="0" fontId="16" fillId="0" borderId="59" xfId="0" applyFont="1" applyBorder="1" applyAlignment="1" applyProtection="1">
      <alignment horizontal="left" vertical="center"/>
      <protection hidden="1"/>
    </xf>
    <xf numFmtId="0" fontId="16" fillId="0" borderId="60" xfId="0" applyFont="1" applyBorder="1" applyAlignment="1" applyProtection="1">
      <alignment horizontal="left" vertical="center"/>
      <protection hidden="1"/>
    </xf>
    <xf numFmtId="0" fontId="16" fillId="0" borderId="1" xfId="0" applyFont="1" applyFill="1" applyBorder="1" applyAlignment="1" applyProtection="1">
      <alignment vertical="center"/>
      <protection hidden="1"/>
    </xf>
    <xf numFmtId="0" fontId="46" fillId="0" borderId="1" xfId="0" applyFont="1" applyBorder="1" applyAlignment="1" applyProtection="1">
      <alignment horizontal="left" vertical="center" wrapText="1"/>
      <protection hidden="1"/>
    </xf>
    <xf numFmtId="0" fontId="36" fillId="0" borderId="1" xfId="0" applyFont="1" applyBorder="1" applyProtection="1">
      <protection hidden="1"/>
    </xf>
    <xf numFmtId="0" fontId="17" fillId="0" borderId="61" xfId="0" applyFont="1" applyBorder="1" applyAlignment="1" applyProtection="1">
      <alignment horizontal="center" vertical="center"/>
      <protection hidden="1"/>
    </xf>
    <xf numFmtId="17" fontId="46" fillId="0" borderId="1" xfId="0" applyNumberFormat="1" applyFont="1" applyBorder="1" applyAlignment="1" applyProtection="1">
      <alignment horizontal="center"/>
      <protection hidden="1"/>
    </xf>
    <xf numFmtId="49" fontId="16" fillId="0" borderId="1" xfId="0" applyNumberFormat="1" applyFont="1" applyBorder="1" applyAlignment="1" applyProtection="1">
      <alignment vertical="center"/>
      <protection hidden="1"/>
    </xf>
    <xf numFmtId="49" fontId="46" fillId="4" borderId="61" xfId="0" applyNumberFormat="1" applyFont="1" applyFill="1" applyBorder="1" applyAlignment="1" applyProtection="1">
      <alignment horizontal="center" vertical="center"/>
      <protection hidden="1"/>
    </xf>
    <xf numFmtId="0" fontId="49" fillId="0" borderId="14" xfId="0" applyFont="1" applyBorder="1" applyAlignment="1">
      <alignment horizontal="center" vertical="center"/>
    </xf>
    <xf numFmtId="0" fontId="49" fillId="0" borderId="14" xfId="0" applyFont="1" applyBorder="1" applyAlignment="1" applyProtection="1">
      <alignment horizontal="center"/>
    </xf>
    <xf numFmtId="0" fontId="49" fillId="0" borderId="0" xfId="0" applyFont="1" applyAlignment="1">
      <alignment horizontal="center"/>
    </xf>
    <xf numFmtId="166" fontId="51" fillId="7" borderId="26" xfId="0" applyNumberFormat="1" applyFont="1" applyFill="1" applyBorder="1" applyAlignment="1" applyProtection="1">
      <alignment horizontal="right"/>
    </xf>
    <xf numFmtId="0" fontId="51" fillId="7" borderId="26" xfId="0" applyFont="1" applyFill="1" applyBorder="1" applyAlignment="1" applyProtection="1">
      <alignment horizontal="right"/>
    </xf>
    <xf numFmtId="0" fontId="51" fillId="7" borderId="27" xfId="0" applyFont="1" applyFill="1" applyBorder="1" applyAlignment="1" applyProtection="1">
      <alignment horizontal="right"/>
    </xf>
    <xf numFmtId="0" fontId="49" fillId="7" borderId="28" xfId="0" applyFont="1" applyFill="1" applyBorder="1" applyAlignment="1" applyProtection="1">
      <alignment horizontal="center" vertical="center"/>
    </xf>
    <xf numFmtId="0" fontId="49" fillId="7" borderId="26" xfId="0" applyFont="1" applyFill="1" applyBorder="1" applyAlignment="1" applyProtection="1">
      <alignment horizontal="center" vertical="center"/>
    </xf>
    <xf numFmtId="164" fontId="50" fillId="0" borderId="0" xfId="4" applyFont="1" applyAlignment="1">
      <alignment horizontal="center"/>
    </xf>
    <xf numFmtId="166" fontId="51" fillId="4" borderId="14" xfId="0" applyNumberFormat="1" applyFont="1" applyFill="1" applyBorder="1" applyAlignment="1" applyProtection="1">
      <alignment horizontal="right" vertical="center"/>
      <protection locked="0"/>
    </xf>
    <xf numFmtId="0" fontId="51" fillId="4" borderId="14" xfId="0" applyFont="1" applyFill="1" applyBorder="1" applyAlignment="1" applyProtection="1">
      <alignment horizontal="right" vertical="center"/>
      <protection locked="0"/>
    </xf>
    <xf numFmtId="9" fontId="49" fillId="0" borderId="14" xfId="0" applyNumberFormat="1" applyFont="1" applyBorder="1" applyAlignment="1" applyProtection="1">
      <alignment horizontal="right"/>
    </xf>
    <xf numFmtId="0" fontId="49" fillId="0" borderId="14" xfId="0" applyFont="1" applyBorder="1" applyAlignment="1" applyProtection="1">
      <alignment horizontal="right"/>
    </xf>
    <xf numFmtId="166" fontId="49" fillId="0" borderId="14" xfId="0" applyNumberFormat="1" applyFont="1" applyBorder="1" applyAlignment="1" applyProtection="1">
      <alignment horizontal="right"/>
    </xf>
    <xf numFmtId="0" fontId="54" fillId="0" borderId="20" xfId="6" applyFont="1" applyBorder="1" applyAlignment="1" applyProtection="1">
      <alignment horizontal="center"/>
    </xf>
    <xf numFmtId="166" fontId="51" fillId="0" borderId="26" xfId="0" applyNumberFormat="1" applyFont="1" applyFill="1" applyBorder="1" applyAlignment="1" applyProtection="1">
      <alignment horizontal="right"/>
    </xf>
    <xf numFmtId="0" fontId="51" fillId="0" borderId="26" xfId="0" applyFont="1" applyFill="1" applyBorder="1" applyAlignment="1" applyProtection="1">
      <alignment horizontal="right"/>
    </xf>
    <xf numFmtId="0" fontId="51" fillId="0" borderId="27" xfId="0" applyFont="1" applyFill="1" applyBorder="1" applyAlignment="1" applyProtection="1">
      <alignment horizontal="right"/>
    </xf>
    <xf numFmtId="0" fontId="51" fillId="7" borderId="14" xfId="0" applyFont="1" applyFill="1" applyBorder="1" applyAlignment="1" applyProtection="1">
      <alignment horizontal="center" vertical="center"/>
    </xf>
    <xf numFmtId="39" fontId="51" fillId="7" borderId="14" xfId="4" applyNumberFormat="1" applyFont="1" applyFill="1" applyBorder="1" applyAlignment="1" applyProtection="1">
      <alignment horizontal="right"/>
    </xf>
    <xf numFmtId="10" fontId="49" fillId="0" borderId="14" xfId="3" applyNumberFormat="1" applyFont="1" applyBorder="1" applyAlignment="1" applyProtection="1">
      <alignment horizontal="right"/>
    </xf>
    <xf numFmtId="0" fontId="49" fillId="0" borderId="15" xfId="0" applyFont="1" applyFill="1" applyBorder="1" applyAlignment="1" applyProtection="1">
      <alignment horizontal="center" vertical="center"/>
    </xf>
    <xf numFmtId="0" fontId="49" fillId="0" borderId="16" xfId="0" applyFont="1" applyFill="1" applyBorder="1" applyAlignment="1" applyProtection="1">
      <alignment horizontal="center" vertical="center"/>
    </xf>
    <xf numFmtId="0" fontId="49" fillId="0" borderId="17" xfId="0" applyFont="1" applyFill="1" applyBorder="1" applyAlignment="1" applyProtection="1">
      <alignment horizontal="center" vertical="center"/>
    </xf>
    <xf numFmtId="166" fontId="51" fillId="0" borderId="22" xfId="0" applyNumberFormat="1" applyFont="1" applyFill="1" applyBorder="1" applyAlignment="1" applyProtection="1">
      <alignment horizontal="right"/>
    </xf>
    <xf numFmtId="0" fontId="51" fillId="0" borderId="22" xfId="0" applyFont="1" applyFill="1" applyBorder="1" applyAlignment="1" applyProtection="1">
      <alignment horizontal="right"/>
    </xf>
    <xf numFmtId="0" fontId="51" fillId="0" borderId="14" xfId="0" applyFont="1" applyBorder="1" applyAlignment="1" applyProtection="1">
      <alignment horizontal="center"/>
    </xf>
    <xf numFmtId="10" fontId="49" fillId="0" borderId="22" xfId="3" applyNumberFormat="1" applyFont="1" applyBorder="1" applyAlignment="1" applyProtection="1">
      <alignment horizontal="right"/>
    </xf>
    <xf numFmtId="166" fontId="51" fillId="0" borderId="26" xfId="0" applyNumberFormat="1" applyFont="1" applyFill="1" applyBorder="1" applyAlignment="1" applyProtection="1">
      <alignment horizontal="right" vertical="center"/>
    </xf>
    <xf numFmtId="0" fontId="51" fillId="0" borderId="26" xfId="0" applyFont="1" applyFill="1" applyBorder="1" applyAlignment="1" applyProtection="1">
      <alignment horizontal="right" vertical="center"/>
    </xf>
    <xf numFmtId="0" fontId="51" fillId="0" borderId="27" xfId="0" applyFont="1" applyFill="1" applyBorder="1" applyAlignment="1" applyProtection="1">
      <alignment horizontal="right" vertical="center"/>
    </xf>
    <xf numFmtId="0" fontId="51" fillId="0" borderId="23" xfId="0" applyFont="1" applyFill="1" applyBorder="1" applyAlignment="1" applyProtection="1">
      <alignment horizontal="center" vertical="center"/>
    </xf>
    <xf numFmtId="0" fontId="51" fillId="0" borderId="24" xfId="0" applyFont="1" applyFill="1" applyBorder="1" applyAlignment="1" applyProtection="1">
      <alignment horizontal="center" vertical="center"/>
    </xf>
    <xf numFmtId="0" fontId="51" fillId="0" borderId="23" xfId="0" applyFont="1" applyFill="1" applyBorder="1" applyAlignment="1" applyProtection="1">
      <alignment horizontal="center"/>
    </xf>
    <xf numFmtId="0" fontId="51" fillId="0" borderId="24" xfId="0" applyFont="1" applyFill="1" applyBorder="1" applyAlignment="1" applyProtection="1">
      <alignment horizontal="center"/>
    </xf>
    <xf numFmtId="10" fontId="52" fillId="4" borderId="24" xfId="3" applyNumberFormat="1" applyFont="1" applyFill="1" applyBorder="1" applyAlignment="1" applyProtection="1">
      <alignment horizontal="center" vertical="center"/>
    </xf>
    <xf numFmtId="10" fontId="52" fillId="4" borderId="25" xfId="3" applyNumberFormat="1" applyFont="1" applyFill="1" applyBorder="1" applyAlignment="1" applyProtection="1">
      <alignment horizontal="center" vertical="center"/>
    </xf>
    <xf numFmtId="10" fontId="51" fillId="0" borderId="24" xfId="3" applyNumberFormat="1" applyFont="1" applyFill="1" applyBorder="1" applyAlignment="1" applyProtection="1">
      <alignment horizontal="center"/>
    </xf>
    <xf numFmtId="10" fontId="51" fillId="0" borderId="25" xfId="3" applyNumberFormat="1" applyFont="1" applyFill="1" applyBorder="1" applyAlignment="1" applyProtection="1">
      <alignment horizontal="center"/>
    </xf>
    <xf numFmtId="0" fontId="49" fillId="0" borderId="22" xfId="0" applyFont="1" applyBorder="1" applyAlignment="1" applyProtection="1">
      <alignment horizontal="center"/>
    </xf>
    <xf numFmtId="170" fontId="49" fillId="0" borderId="14" xfId="3" applyNumberFormat="1" applyFont="1" applyBorder="1" applyAlignment="1" applyProtection="1">
      <alignment horizontal="right"/>
    </xf>
    <xf numFmtId="0" fontId="51" fillId="7" borderId="28" xfId="0" applyFont="1" applyFill="1" applyBorder="1" applyAlignment="1" applyProtection="1">
      <alignment horizontal="center"/>
    </xf>
    <xf numFmtId="0" fontId="51" fillId="7" borderId="26" xfId="0" applyFont="1" applyFill="1" applyBorder="1" applyAlignment="1" applyProtection="1">
      <alignment horizontal="center"/>
    </xf>
    <xf numFmtId="170" fontId="49" fillId="0" borderId="22" xfId="3" applyNumberFormat="1" applyFont="1" applyBorder="1" applyAlignment="1" applyProtection="1">
      <alignment horizontal="right"/>
    </xf>
    <xf numFmtId="170" fontId="52" fillId="4" borderId="24" xfId="3" applyNumberFormat="1" applyFont="1" applyFill="1" applyBorder="1" applyAlignment="1" applyProtection="1">
      <alignment horizontal="center" vertical="center"/>
    </xf>
    <xf numFmtId="170" fontId="52" fillId="4" borderId="25" xfId="3" applyNumberFormat="1" applyFont="1" applyFill="1" applyBorder="1" applyAlignment="1" applyProtection="1">
      <alignment horizontal="center" vertical="center"/>
    </xf>
  </cellXfs>
  <cellStyles count="1605">
    <cellStyle name="20% - Énfasis1 2" xfId="26" xr:uid="{00000000-0005-0000-0000-000000000000}"/>
    <cellStyle name="20% - Énfasis1 2 2" xfId="951" xr:uid="{00000000-0005-0000-0000-000001000000}"/>
    <cellStyle name="20% - Énfasis1 2 2 2" xfId="1535" xr:uid="{00000000-0005-0000-0000-000002000000}"/>
    <cellStyle name="20% - Énfasis1 2 3" xfId="1478" xr:uid="{00000000-0005-0000-0000-000003000000}"/>
    <cellStyle name="20% - Énfasis1 3" xfId="27" xr:uid="{00000000-0005-0000-0000-000004000000}"/>
    <cellStyle name="20% - Énfasis1 4" xfId="25" xr:uid="{00000000-0005-0000-0000-000005000000}"/>
    <cellStyle name="20% - Énfasis1 4 2" xfId="950" xr:uid="{00000000-0005-0000-0000-000006000000}"/>
    <cellStyle name="20% - Énfasis1 4 2 2" xfId="1534" xr:uid="{00000000-0005-0000-0000-000007000000}"/>
    <cellStyle name="20% - Énfasis1 4 3" xfId="1477" xr:uid="{00000000-0005-0000-0000-000008000000}"/>
    <cellStyle name="20% - Énfasis1 5" xfId="1454" xr:uid="{00000000-0005-0000-0000-000009000000}"/>
    <cellStyle name="20% - Énfasis1 6" xfId="1588" xr:uid="{00000000-0005-0000-0000-00000A000000}"/>
    <cellStyle name="20% - Énfasis2 2" xfId="29" xr:uid="{00000000-0005-0000-0000-00000B000000}"/>
    <cellStyle name="20% - Énfasis2 2 2" xfId="953" xr:uid="{00000000-0005-0000-0000-00000C000000}"/>
    <cellStyle name="20% - Énfasis2 2 2 2" xfId="1537" xr:uid="{00000000-0005-0000-0000-00000D000000}"/>
    <cellStyle name="20% - Énfasis2 2 3" xfId="1480" xr:uid="{00000000-0005-0000-0000-00000E000000}"/>
    <cellStyle name="20% - Énfasis2 3" xfId="30" xr:uid="{00000000-0005-0000-0000-00000F000000}"/>
    <cellStyle name="20% - Énfasis2 4" xfId="28" xr:uid="{00000000-0005-0000-0000-000010000000}"/>
    <cellStyle name="20% - Énfasis2 4 2" xfId="952" xr:uid="{00000000-0005-0000-0000-000011000000}"/>
    <cellStyle name="20% - Énfasis2 4 2 2" xfId="1536" xr:uid="{00000000-0005-0000-0000-000012000000}"/>
    <cellStyle name="20% - Énfasis2 4 3" xfId="1479" xr:uid="{00000000-0005-0000-0000-000013000000}"/>
    <cellStyle name="20% - Énfasis2 5" xfId="1456" xr:uid="{00000000-0005-0000-0000-000014000000}"/>
    <cellStyle name="20% - Énfasis2 6" xfId="1591" xr:uid="{00000000-0005-0000-0000-000015000000}"/>
    <cellStyle name="20% - Énfasis3 2" xfId="32" xr:uid="{00000000-0005-0000-0000-000016000000}"/>
    <cellStyle name="20% - Énfasis3 2 2" xfId="955" xr:uid="{00000000-0005-0000-0000-000017000000}"/>
    <cellStyle name="20% - Énfasis3 2 2 2" xfId="1539" xr:uid="{00000000-0005-0000-0000-000018000000}"/>
    <cellStyle name="20% - Énfasis3 2 3" xfId="1482" xr:uid="{00000000-0005-0000-0000-000019000000}"/>
    <cellStyle name="20% - Énfasis3 3" xfId="33" xr:uid="{00000000-0005-0000-0000-00001A000000}"/>
    <cellStyle name="20% - Énfasis3 4" xfId="31" xr:uid="{00000000-0005-0000-0000-00001B000000}"/>
    <cellStyle name="20% - Énfasis3 4 2" xfId="954" xr:uid="{00000000-0005-0000-0000-00001C000000}"/>
    <cellStyle name="20% - Énfasis3 4 2 2" xfId="1538" xr:uid="{00000000-0005-0000-0000-00001D000000}"/>
    <cellStyle name="20% - Énfasis3 4 3" xfId="1481" xr:uid="{00000000-0005-0000-0000-00001E000000}"/>
    <cellStyle name="20% - Énfasis3 5" xfId="1458" xr:uid="{00000000-0005-0000-0000-00001F000000}"/>
    <cellStyle name="20% - Énfasis3 6" xfId="1593" xr:uid="{00000000-0005-0000-0000-000020000000}"/>
    <cellStyle name="20% - Énfasis4 2" xfId="35" xr:uid="{00000000-0005-0000-0000-000021000000}"/>
    <cellStyle name="20% - Énfasis4 2 2" xfId="957" xr:uid="{00000000-0005-0000-0000-000022000000}"/>
    <cellStyle name="20% - Énfasis4 2 2 2" xfId="1541" xr:uid="{00000000-0005-0000-0000-000023000000}"/>
    <cellStyle name="20% - Énfasis4 2 3" xfId="1484" xr:uid="{00000000-0005-0000-0000-000024000000}"/>
    <cellStyle name="20% - Énfasis4 3" xfId="36" xr:uid="{00000000-0005-0000-0000-000025000000}"/>
    <cellStyle name="20% - Énfasis4 4" xfId="34" xr:uid="{00000000-0005-0000-0000-000026000000}"/>
    <cellStyle name="20% - Énfasis4 4 2" xfId="956" xr:uid="{00000000-0005-0000-0000-000027000000}"/>
    <cellStyle name="20% - Énfasis4 4 2 2" xfId="1540" xr:uid="{00000000-0005-0000-0000-000028000000}"/>
    <cellStyle name="20% - Énfasis4 4 3" xfId="1483" xr:uid="{00000000-0005-0000-0000-000029000000}"/>
    <cellStyle name="20% - Énfasis4 5" xfId="1460" xr:uid="{00000000-0005-0000-0000-00002A000000}"/>
    <cellStyle name="20% - Énfasis4 6" xfId="1595" xr:uid="{00000000-0005-0000-0000-00002B000000}"/>
    <cellStyle name="20% - Énfasis5 2" xfId="38" xr:uid="{00000000-0005-0000-0000-00002C000000}"/>
    <cellStyle name="20% - Énfasis5 2 2" xfId="959" xr:uid="{00000000-0005-0000-0000-00002D000000}"/>
    <cellStyle name="20% - Énfasis5 2 2 2" xfId="1543" xr:uid="{00000000-0005-0000-0000-00002E000000}"/>
    <cellStyle name="20% - Énfasis5 2 3" xfId="1486" xr:uid="{00000000-0005-0000-0000-00002F000000}"/>
    <cellStyle name="20% - Énfasis5 3" xfId="39" xr:uid="{00000000-0005-0000-0000-000030000000}"/>
    <cellStyle name="20% - Énfasis5 4" xfId="37" xr:uid="{00000000-0005-0000-0000-000031000000}"/>
    <cellStyle name="20% - Énfasis5 4 2" xfId="958" xr:uid="{00000000-0005-0000-0000-000032000000}"/>
    <cellStyle name="20% - Énfasis5 4 2 2" xfId="1542" xr:uid="{00000000-0005-0000-0000-000033000000}"/>
    <cellStyle name="20% - Énfasis5 4 3" xfId="1485" xr:uid="{00000000-0005-0000-0000-000034000000}"/>
    <cellStyle name="20% - Énfasis5 5" xfId="1462" xr:uid="{00000000-0005-0000-0000-000035000000}"/>
    <cellStyle name="20% - Énfasis5 6" xfId="1597" xr:uid="{00000000-0005-0000-0000-000036000000}"/>
    <cellStyle name="20% - Énfasis6 2" xfId="41" xr:uid="{00000000-0005-0000-0000-000037000000}"/>
    <cellStyle name="20% - Énfasis6 2 2" xfId="961" xr:uid="{00000000-0005-0000-0000-000038000000}"/>
    <cellStyle name="20% - Énfasis6 2 2 2" xfId="1545" xr:uid="{00000000-0005-0000-0000-000039000000}"/>
    <cellStyle name="20% - Énfasis6 2 3" xfId="1488" xr:uid="{00000000-0005-0000-0000-00003A000000}"/>
    <cellStyle name="20% - Énfasis6 3" xfId="42" xr:uid="{00000000-0005-0000-0000-00003B000000}"/>
    <cellStyle name="20% - Énfasis6 4" xfId="40" xr:uid="{00000000-0005-0000-0000-00003C000000}"/>
    <cellStyle name="20% - Énfasis6 4 2" xfId="960" xr:uid="{00000000-0005-0000-0000-00003D000000}"/>
    <cellStyle name="20% - Énfasis6 4 2 2" xfId="1544" xr:uid="{00000000-0005-0000-0000-00003E000000}"/>
    <cellStyle name="20% - Énfasis6 4 3" xfId="1487" xr:uid="{00000000-0005-0000-0000-00003F000000}"/>
    <cellStyle name="20% - Énfasis6 5" xfId="1464" xr:uid="{00000000-0005-0000-0000-000040000000}"/>
    <cellStyle name="20% - Énfasis6 6" xfId="1599" xr:uid="{00000000-0005-0000-0000-000041000000}"/>
    <cellStyle name="40% - Énfasis1 2" xfId="44" xr:uid="{00000000-0005-0000-0000-000042000000}"/>
    <cellStyle name="40% - Énfasis1 2 2" xfId="963" xr:uid="{00000000-0005-0000-0000-000043000000}"/>
    <cellStyle name="40% - Énfasis1 2 2 2" xfId="1547" xr:uid="{00000000-0005-0000-0000-000044000000}"/>
    <cellStyle name="40% - Énfasis1 2 3" xfId="1490" xr:uid="{00000000-0005-0000-0000-000045000000}"/>
    <cellStyle name="40% - Énfasis1 3" xfId="45" xr:uid="{00000000-0005-0000-0000-000046000000}"/>
    <cellStyle name="40% - Énfasis1 4" xfId="43" xr:uid="{00000000-0005-0000-0000-000047000000}"/>
    <cellStyle name="40% - Énfasis1 4 2" xfId="962" xr:uid="{00000000-0005-0000-0000-000048000000}"/>
    <cellStyle name="40% - Énfasis1 4 2 2" xfId="1546" xr:uid="{00000000-0005-0000-0000-000049000000}"/>
    <cellStyle name="40% - Énfasis1 4 3" xfId="1489" xr:uid="{00000000-0005-0000-0000-00004A000000}"/>
    <cellStyle name="40% - Énfasis1 5" xfId="1455" xr:uid="{00000000-0005-0000-0000-00004B000000}"/>
    <cellStyle name="40% - Énfasis1 6" xfId="1589" xr:uid="{00000000-0005-0000-0000-00004C000000}"/>
    <cellStyle name="40% - Énfasis2 2" xfId="47" xr:uid="{00000000-0005-0000-0000-00004D000000}"/>
    <cellStyle name="40% - Énfasis2 2 2" xfId="965" xr:uid="{00000000-0005-0000-0000-00004E000000}"/>
    <cellStyle name="40% - Énfasis2 2 2 2" xfId="1549" xr:uid="{00000000-0005-0000-0000-00004F000000}"/>
    <cellStyle name="40% - Énfasis2 2 3" xfId="1492" xr:uid="{00000000-0005-0000-0000-000050000000}"/>
    <cellStyle name="40% - Énfasis2 3" xfId="48" xr:uid="{00000000-0005-0000-0000-000051000000}"/>
    <cellStyle name="40% - Énfasis2 4" xfId="46" xr:uid="{00000000-0005-0000-0000-000052000000}"/>
    <cellStyle name="40% - Énfasis2 4 2" xfId="964" xr:uid="{00000000-0005-0000-0000-000053000000}"/>
    <cellStyle name="40% - Énfasis2 4 2 2" xfId="1548" xr:uid="{00000000-0005-0000-0000-000054000000}"/>
    <cellStyle name="40% - Énfasis2 4 3" xfId="1491" xr:uid="{00000000-0005-0000-0000-000055000000}"/>
    <cellStyle name="40% - Énfasis2 5" xfId="1457" xr:uid="{00000000-0005-0000-0000-000056000000}"/>
    <cellStyle name="40% - Énfasis2 6" xfId="1592" xr:uid="{00000000-0005-0000-0000-000057000000}"/>
    <cellStyle name="40% - Énfasis3 2" xfId="50" xr:uid="{00000000-0005-0000-0000-000058000000}"/>
    <cellStyle name="40% - Énfasis3 2 2" xfId="967" xr:uid="{00000000-0005-0000-0000-000059000000}"/>
    <cellStyle name="40% - Énfasis3 2 2 2" xfId="1551" xr:uid="{00000000-0005-0000-0000-00005A000000}"/>
    <cellStyle name="40% - Énfasis3 2 3" xfId="1494" xr:uid="{00000000-0005-0000-0000-00005B000000}"/>
    <cellStyle name="40% - Énfasis3 3" xfId="51" xr:uid="{00000000-0005-0000-0000-00005C000000}"/>
    <cellStyle name="40% - Énfasis3 4" xfId="49" xr:uid="{00000000-0005-0000-0000-00005D000000}"/>
    <cellStyle name="40% - Énfasis3 4 2" xfId="966" xr:uid="{00000000-0005-0000-0000-00005E000000}"/>
    <cellStyle name="40% - Énfasis3 4 2 2" xfId="1550" xr:uid="{00000000-0005-0000-0000-00005F000000}"/>
    <cellStyle name="40% - Énfasis3 4 3" xfId="1493" xr:uid="{00000000-0005-0000-0000-000060000000}"/>
    <cellStyle name="40% - Énfasis3 5" xfId="1459" xr:uid="{00000000-0005-0000-0000-000061000000}"/>
    <cellStyle name="40% - Énfasis3 6" xfId="1594" xr:uid="{00000000-0005-0000-0000-000062000000}"/>
    <cellStyle name="40% - Énfasis4 2" xfId="53" xr:uid="{00000000-0005-0000-0000-000063000000}"/>
    <cellStyle name="40% - Énfasis4 2 2" xfId="969" xr:uid="{00000000-0005-0000-0000-000064000000}"/>
    <cellStyle name="40% - Énfasis4 2 2 2" xfId="1553" xr:uid="{00000000-0005-0000-0000-000065000000}"/>
    <cellStyle name="40% - Énfasis4 2 3" xfId="1496" xr:uid="{00000000-0005-0000-0000-000066000000}"/>
    <cellStyle name="40% - Énfasis4 3" xfId="54" xr:uid="{00000000-0005-0000-0000-000067000000}"/>
    <cellStyle name="40% - Énfasis4 4" xfId="52" xr:uid="{00000000-0005-0000-0000-000068000000}"/>
    <cellStyle name="40% - Énfasis4 4 2" xfId="968" xr:uid="{00000000-0005-0000-0000-000069000000}"/>
    <cellStyle name="40% - Énfasis4 4 2 2" xfId="1552" xr:uid="{00000000-0005-0000-0000-00006A000000}"/>
    <cellStyle name="40% - Énfasis4 4 3" xfId="1495" xr:uid="{00000000-0005-0000-0000-00006B000000}"/>
    <cellStyle name="40% - Énfasis4 5" xfId="1461" xr:uid="{00000000-0005-0000-0000-00006C000000}"/>
    <cellStyle name="40% - Énfasis4 6" xfId="1596" xr:uid="{00000000-0005-0000-0000-00006D000000}"/>
    <cellStyle name="40% - Énfasis5 2" xfId="56" xr:uid="{00000000-0005-0000-0000-00006E000000}"/>
    <cellStyle name="40% - Énfasis5 2 2" xfId="971" xr:uid="{00000000-0005-0000-0000-00006F000000}"/>
    <cellStyle name="40% - Énfasis5 2 2 2" xfId="1555" xr:uid="{00000000-0005-0000-0000-000070000000}"/>
    <cellStyle name="40% - Énfasis5 2 3" xfId="1498" xr:uid="{00000000-0005-0000-0000-000071000000}"/>
    <cellStyle name="40% - Énfasis5 3" xfId="57" xr:uid="{00000000-0005-0000-0000-000072000000}"/>
    <cellStyle name="40% - Énfasis5 4" xfId="55" xr:uid="{00000000-0005-0000-0000-000073000000}"/>
    <cellStyle name="40% - Énfasis5 4 2" xfId="970" xr:uid="{00000000-0005-0000-0000-000074000000}"/>
    <cellStyle name="40% - Énfasis5 4 2 2" xfId="1554" xr:uid="{00000000-0005-0000-0000-000075000000}"/>
    <cellStyle name="40% - Énfasis5 4 3" xfId="1497" xr:uid="{00000000-0005-0000-0000-000076000000}"/>
    <cellStyle name="40% - Énfasis5 5" xfId="1463" xr:uid="{00000000-0005-0000-0000-000077000000}"/>
    <cellStyle name="40% - Énfasis5 6" xfId="1598" xr:uid="{00000000-0005-0000-0000-000078000000}"/>
    <cellStyle name="40% - Énfasis6 2" xfId="59" xr:uid="{00000000-0005-0000-0000-000079000000}"/>
    <cellStyle name="40% - Énfasis6 2 2" xfId="973" xr:uid="{00000000-0005-0000-0000-00007A000000}"/>
    <cellStyle name="40% - Énfasis6 2 2 2" xfId="1557" xr:uid="{00000000-0005-0000-0000-00007B000000}"/>
    <cellStyle name="40% - Énfasis6 2 3" xfId="1500" xr:uid="{00000000-0005-0000-0000-00007C000000}"/>
    <cellStyle name="40% - Énfasis6 3" xfId="60" xr:uid="{00000000-0005-0000-0000-00007D000000}"/>
    <cellStyle name="40% - Énfasis6 4" xfId="58" xr:uid="{00000000-0005-0000-0000-00007E000000}"/>
    <cellStyle name="40% - Énfasis6 4 2" xfId="972" xr:uid="{00000000-0005-0000-0000-00007F000000}"/>
    <cellStyle name="40% - Énfasis6 4 2 2" xfId="1556" xr:uid="{00000000-0005-0000-0000-000080000000}"/>
    <cellStyle name="40% - Énfasis6 4 3" xfId="1499" xr:uid="{00000000-0005-0000-0000-000081000000}"/>
    <cellStyle name="40% - Énfasis6 5" xfId="1465" xr:uid="{00000000-0005-0000-0000-000082000000}"/>
    <cellStyle name="40% - Énfasis6 6" xfId="1600" xr:uid="{00000000-0005-0000-0000-000083000000}"/>
    <cellStyle name="60% - Énfasis1 2" xfId="62" xr:uid="{00000000-0005-0000-0000-000084000000}"/>
    <cellStyle name="60% - Énfasis1 3" xfId="63" xr:uid="{00000000-0005-0000-0000-000085000000}"/>
    <cellStyle name="60% - Énfasis1 4" xfId="61" xr:uid="{00000000-0005-0000-0000-000086000000}"/>
    <cellStyle name="60% - Énfasis2 2" xfId="65" xr:uid="{00000000-0005-0000-0000-000087000000}"/>
    <cellStyle name="60% - Énfasis2 3" xfId="66" xr:uid="{00000000-0005-0000-0000-000088000000}"/>
    <cellStyle name="60% - Énfasis2 4" xfId="64" xr:uid="{00000000-0005-0000-0000-000089000000}"/>
    <cellStyle name="60% - Énfasis3 2" xfId="68" xr:uid="{00000000-0005-0000-0000-00008A000000}"/>
    <cellStyle name="60% - Énfasis3 3" xfId="69" xr:uid="{00000000-0005-0000-0000-00008B000000}"/>
    <cellStyle name="60% - Énfasis3 4" xfId="67" xr:uid="{00000000-0005-0000-0000-00008C000000}"/>
    <cellStyle name="60% - Énfasis4 2" xfId="71" xr:uid="{00000000-0005-0000-0000-00008D000000}"/>
    <cellStyle name="60% - Énfasis4 3" xfId="72" xr:uid="{00000000-0005-0000-0000-00008E000000}"/>
    <cellStyle name="60% - Énfasis4 4" xfId="70" xr:uid="{00000000-0005-0000-0000-00008F000000}"/>
    <cellStyle name="60% - Énfasis5 2" xfId="74" xr:uid="{00000000-0005-0000-0000-000090000000}"/>
    <cellStyle name="60% - Énfasis5 3" xfId="75" xr:uid="{00000000-0005-0000-0000-000091000000}"/>
    <cellStyle name="60% - Énfasis5 4" xfId="73" xr:uid="{00000000-0005-0000-0000-000092000000}"/>
    <cellStyle name="60% - Énfasis6 2" xfId="77" xr:uid="{00000000-0005-0000-0000-000093000000}"/>
    <cellStyle name="60% - Énfasis6 3" xfId="78" xr:uid="{00000000-0005-0000-0000-000094000000}"/>
    <cellStyle name="60% - Énfasis6 4" xfId="76" xr:uid="{00000000-0005-0000-0000-000095000000}"/>
    <cellStyle name="Buena 2" xfId="80" xr:uid="{00000000-0005-0000-0000-000096000000}"/>
    <cellStyle name="Buena 3" xfId="81" xr:uid="{00000000-0005-0000-0000-000097000000}"/>
    <cellStyle name="Buena 4" xfId="79" xr:uid="{00000000-0005-0000-0000-000098000000}"/>
    <cellStyle name="Cálculo" xfId="20" builtinId="22" customBuiltin="1"/>
    <cellStyle name="Cálculo 2" xfId="82" xr:uid="{00000000-0005-0000-0000-00009A000000}"/>
    <cellStyle name="Cálculo 3" xfId="83" xr:uid="{00000000-0005-0000-0000-00009B000000}"/>
    <cellStyle name="Cálculo 3 10" xfId="84" xr:uid="{00000000-0005-0000-0000-00009C000000}"/>
    <cellStyle name="Cálculo 3 10 2" xfId="85" xr:uid="{00000000-0005-0000-0000-00009D000000}"/>
    <cellStyle name="Cálculo 3 10 2 2" xfId="976" xr:uid="{00000000-0005-0000-0000-00009E000000}"/>
    <cellStyle name="Cálculo 3 10 3" xfId="975" xr:uid="{00000000-0005-0000-0000-00009F000000}"/>
    <cellStyle name="Cálculo 3 10_Hoja8" xfId="86" xr:uid="{00000000-0005-0000-0000-0000A0000000}"/>
    <cellStyle name="Cálculo 3 11" xfId="87" xr:uid="{00000000-0005-0000-0000-0000A1000000}"/>
    <cellStyle name="Cálculo 3 11 2" xfId="88" xr:uid="{00000000-0005-0000-0000-0000A2000000}"/>
    <cellStyle name="Cálculo 3 11 2 2" xfId="978" xr:uid="{00000000-0005-0000-0000-0000A3000000}"/>
    <cellStyle name="Cálculo 3 11 3" xfId="977" xr:uid="{00000000-0005-0000-0000-0000A4000000}"/>
    <cellStyle name="Cálculo 3 11_Hoja8" xfId="89" xr:uid="{00000000-0005-0000-0000-0000A5000000}"/>
    <cellStyle name="Cálculo 3 12" xfId="90" xr:uid="{00000000-0005-0000-0000-0000A6000000}"/>
    <cellStyle name="Cálculo 3 12 2" xfId="91" xr:uid="{00000000-0005-0000-0000-0000A7000000}"/>
    <cellStyle name="Cálculo 3 12 2 2" xfId="980" xr:uid="{00000000-0005-0000-0000-0000A8000000}"/>
    <cellStyle name="Cálculo 3 12 3" xfId="979" xr:uid="{00000000-0005-0000-0000-0000A9000000}"/>
    <cellStyle name="Cálculo 3 12_Hoja8" xfId="92" xr:uid="{00000000-0005-0000-0000-0000AA000000}"/>
    <cellStyle name="Cálculo 3 13" xfId="93" xr:uid="{00000000-0005-0000-0000-0000AB000000}"/>
    <cellStyle name="Cálculo 3 13 2" xfId="94" xr:uid="{00000000-0005-0000-0000-0000AC000000}"/>
    <cellStyle name="Cálculo 3 13 2 2" xfId="982" xr:uid="{00000000-0005-0000-0000-0000AD000000}"/>
    <cellStyle name="Cálculo 3 13 3" xfId="981" xr:uid="{00000000-0005-0000-0000-0000AE000000}"/>
    <cellStyle name="Cálculo 3 13_Hoja8" xfId="95" xr:uid="{00000000-0005-0000-0000-0000AF000000}"/>
    <cellStyle name="Cálculo 3 14" xfId="96" xr:uid="{00000000-0005-0000-0000-0000B0000000}"/>
    <cellStyle name="Cálculo 3 14 2" xfId="97" xr:uid="{00000000-0005-0000-0000-0000B1000000}"/>
    <cellStyle name="Cálculo 3 14 2 2" xfId="984" xr:uid="{00000000-0005-0000-0000-0000B2000000}"/>
    <cellStyle name="Cálculo 3 14 3" xfId="983" xr:uid="{00000000-0005-0000-0000-0000B3000000}"/>
    <cellStyle name="Cálculo 3 14_Hoja8" xfId="98" xr:uid="{00000000-0005-0000-0000-0000B4000000}"/>
    <cellStyle name="Cálculo 3 15" xfId="99" xr:uid="{00000000-0005-0000-0000-0000B5000000}"/>
    <cellStyle name="Cálculo 3 15 2" xfId="100" xr:uid="{00000000-0005-0000-0000-0000B6000000}"/>
    <cellStyle name="Cálculo 3 15 2 2" xfId="986" xr:uid="{00000000-0005-0000-0000-0000B7000000}"/>
    <cellStyle name="Cálculo 3 15 3" xfId="985" xr:uid="{00000000-0005-0000-0000-0000B8000000}"/>
    <cellStyle name="Cálculo 3 15_Hoja8" xfId="101" xr:uid="{00000000-0005-0000-0000-0000B9000000}"/>
    <cellStyle name="Cálculo 3 16" xfId="102" xr:uid="{00000000-0005-0000-0000-0000BA000000}"/>
    <cellStyle name="Cálculo 3 16 2" xfId="103" xr:uid="{00000000-0005-0000-0000-0000BB000000}"/>
    <cellStyle name="Cálculo 3 16 2 2" xfId="988" xr:uid="{00000000-0005-0000-0000-0000BC000000}"/>
    <cellStyle name="Cálculo 3 16 3" xfId="987" xr:uid="{00000000-0005-0000-0000-0000BD000000}"/>
    <cellStyle name="Cálculo 3 16_Hoja8" xfId="104" xr:uid="{00000000-0005-0000-0000-0000BE000000}"/>
    <cellStyle name="Cálculo 3 17" xfId="105" xr:uid="{00000000-0005-0000-0000-0000BF000000}"/>
    <cellStyle name="Cálculo 3 17 2" xfId="106" xr:uid="{00000000-0005-0000-0000-0000C0000000}"/>
    <cellStyle name="Cálculo 3 17 2 2" xfId="990" xr:uid="{00000000-0005-0000-0000-0000C1000000}"/>
    <cellStyle name="Cálculo 3 17 3" xfId="989" xr:uid="{00000000-0005-0000-0000-0000C2000000}"/>
    <cellStyle name="Cálculo 3 17_Hoja8" xfId="107" xr:uid="{00000000-0005-0000-0000-0000C3000000}"/>
    <cellStyle name="Cálculo 3 18" xfId="108" xr:uid="{00000000-0005-0000-0000-0000C4000000}"/>
    <cellStyle name="Cálculo 3 18 2" xfId="109" xr:uid="{00000000-0005-0000-0000-0000C5000000}"/>
    <cellStyle name="Cálculo 3 18 2 2" xfId="992" xr:uid="{00000000-0005-0000-0000-0000C6000000}"/>
    <cellStyle name="Cálculo 3 18 3" xfId="991" xr:uid="{00000000-0005-0000-0000-0000C7000000}"/>
    <cellStyle name="Cálculo 3 18_Hoja8" xfId="110" xr:uid="{00000000-0005-0000-0000-0000C8000000}"/>
    <cellStyle name="Cálculo 3 19" xfId="111" xr:uid="{00000000-0005-0000-0000-0000C9000000}"/>
    <cellStyle name="Cálculo 3 19 2" xfId="112" xr:uid="{00000000-0005-0000-0000-0000CA000000}"/>
    <cellStyle name="Cálculo 3 19 2 2" xfId="994" xr:uid="{00000000-0005-0000-0000-0000CB000000}"/>
    <cellStyle name="Cálculo 3 19 3" xfId="993" xr:uid="{00000000-0005-0000-0000-0000CC000000}"/>
    <cellStyle name="Cálculo 3 19_Hoja8" xfId="113" xr:uid="{00000000-0005-0000-0000-0000CD000000}"/>
    <cellStyle name="Cálculo 3 2" xfId="114" xr:uid="{00000000-0005-0000-0000-0000CE000000}"/>
    <cellStyle name="Cálculo 3 2 2" xfId="115" xr:uid="{00000000-0005-0000-0000-0000CF000000}"/>
    <cellStyle name="Cálculo 3 2 2 2" xfId="996" xr:uid="{00000000-0005-0000-0000-0000D0000000}"/>
    <cellStyle name="Cálculo 3 2 3" xfId="995" xr:uid="{00000000-0005-0000-0000-0000D1000000}"/>
    <cellStyle name="Cálculo 3 2_Hoja8" xfId="116" xr:uid="{00000000-0005-0000-0000-0000D2000000}"/>
    <cellStyle name="Cálculo 3 20" xfId="117" xr:uid="{00000000-0005-0000-0000-0000D3000000}"/>
    <cellStyle name="Cálculo 3 20 2" xfId="118" xr:uid="{00000000-0005-0000-0000-0000D4000000}"/>
    <cellStyle name="Cálculo 3 20 2 2" xfId="998" xr:uid="{00000000-0005-0000-0000-0000D5000000}"/>
    <cellStyle name="Cálculo 3 20 3" xfId="997" xr:uid="{00000000-0005-0000-0000-0000D6000000}"/>
    <cellStyle name="Cálculo 3 20_Hoja8" xfId="119" xr:uid="{00000000-0005-0000-0000-0000D7000000}"/>
    <cellStyle name="Cálculo 3 21" xfId="120" xr:uid="{00000000-0005-0000-0000-0000D8000000}"/>
    <cellStyle name="Cálculo 3 21 2" xfId="121" xr:uid="{00000000-0005-0000-0000-0000D9000000}"/>
    <cellStyle name="Cálculo 3 21 2 2" xfId="1000" xr:uid="{00000000-0005-0000-0000-0000DA000000}"/>
    <cellStyle name="Cálculo 3 21 3" xfId="999" xr:uid="{00000000-0005-0000-0000-0000DB000000}"/>
    <cellStyle name="Cálculo 3 21_Hoja8" xfId="122" xr:uid="{00000000-0005-0000-0000-0000DC000000}"/>
    <cellStyle name="Cálculo 3 22" xfId="123" xr:uid="{00000000-0005-0000-0000-0000DD000000}"/>
    <cellStyle name="Cálculo 3 22 2" xfId="124" xr:uid="{00000000-0005-0000-0000-0000DE000000}"/>
    <cellStyle name="Cálculo 3 22 2 2" xfId="1002" xr:uid="{00000000-0005-0000-0000-0000DF000000}"/>
    <cellStyle name="Cálculo 3 22 3" xfId="1001" xr:uid="{00000000-0005-0000-0000-0000E0000000}"/>
    <cellStyle name="Cálculo 3 22_Hoja8" xfId="125" xr:uid="{00000000-0005-0000-0000-0000E1000000}"/>
    <cellStyle name="Cálculo 3 23" xfId="126" xr:uid="{00000000-0005-0000-0000-0000E2000000}"/>
    <cellStyle name="Cálculo 3 23 2" xfId="127" xr:uid="{00000000-0005-0000-0000-0000E3000000}"/>
    <cellStyle name="Cálculo 3 23 2 2" xfId="1004" xr:uid="{00000000-0005-0000-0000-0000E4000000}"/>
    <cellStyle name="Cálculo 3 23 3" xfId="1003" xr:uid="{00000000-0005-0000-0000-0000E5000000}"/>
    <cellStyle name="Cálculo 3 23_Hoja8" xfId="128" xr:uid="{00000000-0005-0000-0000-0000E6000000}"/>
    <cellStyle name="Cálculo 3 24" xfId="129" xr:uid="{00000000-0005-0000-0000-0000E7000000}"/>
    <cellStyle name="Cálculo 3 24 2" xfId="130" xr:uid="{00000000-0005-0000-0000-0000E8000000}"/>
    <cellStyle name="Cálculo 3 24 2 2" xfId="1006" xr:uid="{00000000-0005-0000-0000-0000E9000000}"/>
    <cellStyle name="Cálculo 3 24 3" xfId="1005" xr:uid="{00000000-0005-0000-0000-0000EA000000}"/>
    <cellStyle name="Cálculo 3 24_Hoja8" xfId="131" xr:uid="{00000000-0005-0000-0000-0000EB000000}"/>
    <cellStyle name="Cálculo 3 25" xfId="132" xr:uid="{00000000-0005-0000-0000-0000EC000000}"/>
    <cellStyle name="Cálculo 3 25 2" xfId="133" xr:uid="{00000000-0005-0000-0000-0000ED000000}"/>
    <cellStyle name="Cálculo 3 25 2 2" xfId="1008" xr:uid="{00000000-0005-0000-0000-0000EE000000}"/>
    <cellStyle name="Cálculo 3 25 3" xfId="1007" xr:uid="{00000000-0005-0000-0000-0000EF000000}"/>
    <cellStyle name="Cálculo 3 25_Hoja8" xfId="134" xr:uid="{00000000-0005-0000-0000-0000F0000000}"/>
    <cellStyle name="Cálculo 3 26" xfId="135" xr:uid="{00000000-0005-0000-0000-0000F1000000}"/>
    <cellStyle name="Cálculo 3 26 2" xfId="136" xr:uid="{00000000-0005-0000-0000-0000F2000000}"/>
    <cellStyle name="Cálculo 3 26 2 2" xfId="1010" xr:uid="{00000000-0005-0000-0000-0000F3000000}"/>
    <cellStyle name="Cálculo 3 26 3" xfId="1009" xr:uid="{00000000-0005-0000-0000-0000F4000000}"/>
    <cellStyle name="Cálculo 3 26_Hoja8" xfId="137" xr:uid="{00000000-0005-0000-0000-0000F5000000}"/>
    <cellStyle name="Cálculo 3 27" xfId="138" xr:uid="{00000000-0005-0000-0000-0000F6000000}"/>
    <cellStyle name="Cálculo 3 27 2" xfId="139" xr:uid="{00000000-0005-0000-0000-0000F7000000}"/>
    <cellStyle name="Cálculo 3 27 2 2" xfId="1012" xr:uid="{00000000-0005-0000-0000-0000F8000000}"/>
    <cellStyle name="Cálculo 3 27 3" xfId="1011" xr:uid="{00000000-0005-0000-0000-0000F9000000}"/>
    <cellStyle name="Cálculo 3 27_Hoja8" xfId="140" xr:uid="{00000000-0005-0000-0000-0000FA000000}"/>
    <cellStyle name="Cálculo 3 28" xfId="141" xr:uid="{00000000-0005-0000-0000-0000FB000000}"/>
    <cellStyle name="Cálculo 3 28 2" xfId="142" xr:uid="{00000000-0005-0000-0000-0000FC000000}"/>
    <cellStyle name="Cálculo 3 28 2 2" xfId="1014" xr:uid="{00000000-0005-0000-0000-0000FD000000}"/>
    <cellStyle name="Cálculo 3 28 3" xfId="1013" xr:uid="{00000000-0005-0000-0000-0000FE000000}"/>
    <cellStyle name="Cálculo 3 28_Hoja8" xfId="143" xr:uid="{00000000-0005-0000-0000-0000FF000000}"/>
    <cellStyle name="Cálculo 3 29" xfId="144" xr:uid="{00000000-0005-0000-0000-000000010000}"/>
    <cellStyle name="Cálculo 3 29 2" xfId="145" xr:uid="{00000000-0005-0000-0000-000001010000}"/>
    <cellStyle name="Cálculo 3 29 2 2" xfId="1016" xr:uid="{00000000-0005-0000-0000-000002010000}"/>
    <cellStyle name="Cálculo 3 29 3" xfId="1015" xr:uid="{00000000-0005-0000-0000-000003010000}"/>
    <cellStyle name="Cálculo 3 29_Hoja8" xfId="146" xr:uid="{00000000-0005-0000-0000-000004010000}"/>
    <cellStyle name="Cálculo 3 3" xfId="147" xr:uid="{00000000-0005-0000-0000-000005010000}"/>
    <cellStyle name="Cálculo 3 3 2" xfId="148" xr:uid="{00000000-0005-0000-0000-000006010000}"/>
    <cellStyle name="Cálculo 3 3 2 2" xfId="1018" xr:uid="{00000000-0005-0000-0000-000007010000}"/>
    <cellStyle name="Cálculo 3 3 3" xfId="1017" xr:uid="{00000000-0005-0000-0000-000008010000}"/>
    <cellStyle name="Cálculo 3 3_Hoja8" xfId="149" xr:uid="{00000000-0005-0000-0000-000009010000}"/>
    <cellStyle name="Cálculo 3 30" xfId="150" xr:uid="{00000000-0005-0000-0000-00000A010000}"/>
    <cellStyle name="Cálculo 3 30 2" xfId="151" xr:uid="{00000000-0005-0000-0000-00000B010000}"/>
    <cellStyle name="Cálculo 3 30 2 2" xfId="1020" xr:uid="{00000000-0005-0000-0000-00000C010000}"/>
    <cellStyle name="Cálculo 3 30 3" xfId="1019" xr:uid="{00000000-0005-0000-0000-00000D010000}"/>
    <cellStyle name="Cálculo 3 30_Hoja8" xfId="152" xr:uid="{00000000-0005-0000-0000-00000E010000}"/>
    <cellStyle name="Cálculo 3 31" xfId="153" xr:uid="{00000000-0005-0000-0000-00000F010000}"/>
    <cellStyle name="Cálculo 3 31 2" xfId="154" xr:uid="{00000000-0005-0000-0000-000010010000}"/>
    <cellStyle name="Cálculo 3 31 2 2" xfId="1022" xr:uid="{00000000-0005-0000-0000-000011010000}"/>
    <cellStyle name="Cálculo 3 31 3" xfId="1021" xr:uid="{00000000-0005-0000-0000-000012010000}"/>
    <cellStyle name="Cálculo 3 31_Hoja8" xfId="155" xr:uid="{00000000-0005-0000-0000-000013010000}"/>
    <cellStyle name="Cálculo 3 32" xfId="156" xr:uid="{00000000-0005-0000-0000-000014010000}"/>
    <cellStyle name="Cálculo 3 32 2" xfId="157" xr:uid="{00000000-0005-0000-0000-000015010000}"/>
    <cellStyle name="Cálculo 3 32 2 2" xfId="1024" xr:uid="{00000000-0005-0000-0000-000016010000}"/>
    <cellStyle name="Cálculo 3 32 3" xfId="1023" xr:uid="{00000000-0005-0000-0000-000017010000}"/>
    <cellStyle name="Cálculo 3 32_Hoja8" xfId="158" xr:uid="{00000000-0005-0000-0000-000018010000}"/>
    <cellStyle name="Cálculo 3 33" xfId="159" xr:uid="{00000000-0005-0000-0000-000019010000}"/>
    <cellStyle name="Cálculo 3 33 2" xfId="160" xr:uid="{00000000-0005-0000-0000-00001A010000}"/>
    <cellStyle name="Cálculo 3 33 2 2" xfId="1026" xr:uid="{00000000-0005-0000-0000-00001B010000}"/>
    <cellStyle name="Cálculo 3 33 3" xfId="1025" xr:uid="{00000000-0005-0000-0000-00001C010000}"/>
    <cellStyle name="Cálculo 3 33_Hoja8" xfId="161" xr:uid="{00000000-0005-0000-0000-00001D010000}"/>
    <cellStyle name="Cálculo 3 34" xfId="162" xr:uid="{00000000-0005-0000-0000-00001E010000}"/>
    <cellStyle name="Cálculo 3 34 2" xfId="163" xr:uid="{00000000-0005-0000-0000-00001F010000}"/>
    <cellStyle name="Cálculo 3 34 2 2" xfId="1028" xr:uid="{00000000-0005-0000-0000-000020010000}"/>
    <cellStyle name="Cálculo 3 34 3" xfId="1027" xr:uid="{00000000-0005-0000-0000-000021010000}"/>
    <cellStyle name="Cálculo 3 34_Hoja8" xfId="164" xr:uid="{00000000-0005-0000-0000-000022010000}"/>
    <cellStyle name="Cálculo 3 35" xfId="165" xr:uid="{00000000-0005-0000-0000-000023010000}"/>
    <cellStyle name="Cálculo 3 35 2" xfId="166" xr:uid="{00000000-0005-0000-0000-000024010000}"/>
    <cellStyle name="Cálculo 3 35 2 2" xfId="1030" xr:uid="{00000000-0005-0000-0000-000025010000}"/>
    <cellStyle name="Cálculo 3 35 3" xfId="1029" xr:uid="{00000000-0005-0000-0000-000026010000}"/>
    <cellStyle name="Cálculo 3 35_Hoja8" xfId="167" xr:uid="{00000000-0005-0000-0000-000027010000}"/>
    <cellStyle name="Cálculo 3 36" xfId="168" xr:uid="{00000000-0005-0000-0000-000028010000}"/>
    <cellStyle name="Cálculo 3 36 2" xfId="169" xr:uid="{00000000-0005-0000-0000-000029010000}"/>
    <cellStyle name="Cálculo 3 36 2 2" xfId="1032" xr:uid="{00000000-0005-0000-0000-00002A010000}"/>
    <cellStyle name="Cálculo 3 36 3" xfId="1031" xr:uid="{00000000-0005-0000-0000-00002B010000}"/>
    <cellStyle name="Cálculo 3 36_Hoja8" xfId="170" xr:uid="{00000000-0005-0000-0000-00002C010000}"/>
    <cellStyle name="Cálculo 3 37" xfId="171" xr:uid="{00000000-0005-0000-0000-00002D010000}"/>
    <cellStyle name="Cálculo 3 37 2" xfId="172" xr:uid="{00000000-0005-0000-0000-00002E010000}"/>
    <cellStyle name="Cálculo 3 37 2 2" xfId="1034" xr:uid="{00000000-0005-0000-0000-00002F010000}"/>
    <cellStyle name="Cálculo 3 37 3" xfId="1033" xr:uid="{00000000-0005-0000-0000-000030010000}"/>
    <cellStyle name="Cálculo 3 37_Hoja8" xfId="173" xr:uid="{00000000-0005-0000-0000-000031010000}"/>
    <cellStyle name="Cálculo 3 38" xfId="174" xr:uid="{00000000-0005-0000-0000-000032010000}"/>
    <cellStyle name="Cálculo 3 38 2" xfId="175" xr:uid="{00000000-0005-0000-0000-000033010000}"/>
    <cellStyle name="Cálculo 3 38 2 2" xfId="1036" xr:uid="{00000000-0005-0000-0000-000034010000}"/>
    <cellStyle name="Cálculo 3 38 3" xfId="1035" xr:uid="{00000000-0005-0000-0000-000035010000}"/>
    <cellStyle name="Cálculo 3 38_Hoja8" xfId="176" xr:uid="{00000000-0005-0000-0000-000036010000}"/>
    <cellStyle name="Cálculo 3 39" xfId="177" xr:uid="{00000000-0005-0000-0000-000037010000}"/>
    <cellStyle name="Cálculo 3 39 2" xfId="178" xr:uid="{00000000-0005-0000-0000-000038010000}"/>
    <cellStyle name="Cálculo 3 39 2 2" xfId="1038" xr:uid="{00000000-0005-0000-0000-000039010000}"/>
    <cellStyle name="Cálculo 3 39 3" xfId="1037" xr:uid="{00000000-0005-0000-0000-00003A010000}"/>
    <cellStyle name="Cálculo 3 39_Hoja8" xfId="179" xr:uid="{00000000-0005-0000-0000-00003B010000}"/>
    <cellStyle name="Cálculo 3 4" xfId="180" xr:uid="{00000000-0005-0000-0000-00003C010000}"/>
    <cellStyle name="Cálculo 3 4 2" xfId="181" xr:uid="{00000000-0005-0000-0000-00003D010000}"/>
    <cellStyle name="Cálculo 3 4 2 2" xfId="1040" xr:uid="{00000000-0005-0000-0000-00003E010000}"/>
    <cellStyle name="Cálculo 3 4 3" xfId="1039" xr:uid="{00000000-0005-0000-0000-00003F010000}"/>
    <cellStyle name="Cálculo 3 4_Hoja8" xfId="182" xr:uid="{00000000-0005-0000-0000-000040010000}"/>
    <cellStyle name="Cálculo 3 40" xfId="183" xr:uid="{00000000-0005-0000-0000-000041010000}"/>
    <cellStyle name="Cálculo 3 40 2" xfId="184" xr:uid="{00000000-0005-0000-0000-000042010000}"/>
    <cellStyle name="Cálculo 3 40 2 2" xfId="1042" xr:uid="{00000000-0005-0000-0000-000043010000}"/>
    <cellStyle name="Cálculo 3 40 3" xfId="1041" xr:uid="{00000000-0005-0000-0000-000044010000}"/>
    <cellStyle name="Cálculo 3 40_Hoja8" xfId="185" xr:uid="{00000000-0005-0000-0000-000045010000}"/>
    <cellStyle name="Cálculo 3 41" xfId="186" xr:uid="{00000000-0005-0000-0000-000046010000}"/>
    <cellStyle name="Cálculo 3 41 2" xfId="187" xr:uid="{00000000-0005-0000-0000-000047010000}"/>
    <cellStyle name="Cálculo 3 41 2 2" xfId="1044" xr:uid="{00000000-0005-0000-0000-000048010000}"/>
    <cellStyle name="Cálculo 3 41 3" xfId="1043" xr:uid="{00000000-0005-0000-0000-000049010000}"/>
    <cellStyle name="Cálculo 3 41_Hoja8" xfId="188" xr:uid="{00000000-0005-0000-0000-00004A010000}"/>
    <cellStyle name="Cálculo 3 42" xfId="189" xr:uid="{00000000-0005-0000-0000-00004B010000}"/>
    <cellStyle name="Cálculo 3 42 2" xfId="190" xr:uid="{00000000-0005-0000-0000-00004C010000}"/>
    <cellStyle name="Cálculo 3 42 2 2" xfId="1046" xr:uid="{00000000-0005-0000-0000-00004D010000}"/>
    <cellStyle name="Cálculo 3 42 3" xfId="1045" xr:uid="{00000000-0005-0000-0000-00004E010000}"/>
    <cellStyle name="Cálculo 3 42_Hoja8" xfId="191" xr:uid="{00000000-0005-0000-0000-00004F010000}"/>
    <cellStyle name="Cálculo 3 43" xfId="192" xr:uid="{00000000-0005-0000-0000-000050010000}"/>
    <cellStyle name="Cálculo 3 43 2" xfId="193" xr:uid="{00000000-0005-0000-0000-000051010000}"/>
    <cellStyle name="Cálculo 3 43 2 2" xfId="1048" xr:uid="{00000000-0005-0000-0000-000052010000}"/>
    <cellStyle name="Cálculo 3 43 3" xfId="1047" xr:uid="{00000000-0005-0000-0000-000053010000}"/>
    <cellStyle name="Cálculo 3 43_Hoja8" xfId="194" xr:uid="{00000000-0005-0000-0000-000054010000}"/>
    <cellStyle name="Cálculo 3 44" xfId="195" xr:uid="{00000000-0005-0000-0000-000055010000}"/>
    <cellStyle name="Cálculo 3 44 2" xfId="196" xr:uid="{00000000-0005-0000-0000-000056010000}"/>
    <cellStyle name="Cálculo 3 44 2 2" xfId="1050" xr:uid="{00000000-0005-0000-0000-000057010000}"/>
    <cellStyle name="Cálculo 3 44 3" xfId="1049" xr:uid="{00000000-0005-0000-0000-000058010000}"/>
    <cellStyle name="Cálculo 3 44_Hoja8" xfId="197" xr:uid="{00000000-0005-0000-0000-000059010000}"/>
    <cellStyle name="Cálculo 3 45" xfId="198" xr:uid="{00000000-0005-0000-0000-00005A010000}"/>
    <cellStyle name="Cálculo 3 45 2" xfId="199" xr:uid="{00000000-0005-0000-0000-00005B010000}"/>
    <cellStyle name="Cálculo 3 45 2 2" xfId="1052" xr:uid="{00000000-0005-0000-0000-00005C010000}"/>
    <cellStyle name="Cálculo 3 45 3" xfId="1051" xr:uid="{00000000-0005-0000-0000-00005D010000}"/>
    <cellStyle name="Cálculo 3 45_Hoja8" xfId="200" xr:uid="{00000000-0005-0000-0000-00005E010000}"/>
    <cellStyle name="Cálculo 3 46" xfId="201" xr:uid="{00000000-0005-0000-0000-00005F010000}"/>
    <cellStyle name="Cálculo 3 46 2" xfId="1053" xr:uid="{00000000-0005-0000-0000-000060010000}"/>
    <cellStyle name="Cálculo 3 47" xfId="974" xr:uid="{00000000-0005-0000-0000-000061010000}"/>
    <cellStyle name="Cálculo 3 5" xfId="202" xr:uid="{00000000-0005-0000-0000-000062010000}"/>
    <cellStyle name="Cálculo 3 5 2" xfId="203" xr:uid="{00000000-0005-0000-0000-000063010000}"/>
    <cellStyle name="Cálculo 3 5 2 2" xfId="1055" xr:uid="{00000000-0005-0000-0000-000064010000}"/>
    <cellStyle name="Cálculo 3 5 3" xfId="1054" xr:uid="{00000000-0005-0000-0000-000065010000}"/>
    <cellStyle name="Cálculo 3 5_Hoja8" xfId="204" xr:uid="{00000000-0005-0000-0000-000066010000}"/>
    <cellStyle name="Cálculo 3 6" xfId="205" xr:uid="{00000000-0005-0000-0000-000067010000}"/>
    <cellStyle name="Cálculo 3 6 2" xfId="206" xr:uid="{00000000-0005-0000-0000-000068010000}"/>
    <cellStyle name="Cálculo 3 6 2 2" xfId="1057" xr:uid="{00000000-0005-0000-0000-000069010000}"/>
    <cellStyle name="Cálculo 3 6 3" xfId="1056" xr:uid="{00000000-0005-0000-0000-00006A010000}"/>
    <cellStyle name="Cálculo 3 6_Hoja8" xfId="207" xr:uid="{00000000-0005-0000-0000-00006B010000}"/>
    <cellStyle name="Cálculo 3 7" xfId="208" xr:uid="{00000000-0005-0000-0000-00006C010000}"/>
    <cellStyle name="Cálculo 3 7 2" xfId="209" xr:uid="{00000000-0005-0000-0000-00006D010000}"/>
    <cellStyle name="Cálculo 3 7 2 2" xfId="1059" xr:uid="{00000000-0005-0000-0000-00006E010000}"/>
    <cellStyle name="Cálculo 3 7 3" xfId="1058" xr:uid="{00000000-0005-0000-0000-00006F010000}"/>
    <cellStyle name="Cálculo 3 7_Hoja8" xfId="210" xr:uid="{00000000-0005-0000-0000-000070010000}"/>
    <cellStyle name="Cálculo 3 8" xfId="211" xr:uid="{00000000-0005-0000-0000-000071010000}"/>
    <cellStyle name="Cálculo 3 8 2" xfId="212" xr:uid="{00000000-0005-0000-0000-000072010000}"/>
    <cellStyle name="Cálculo 3 8 2 2" xfId="1061" xr:uid="{00000000-0005-0000-0000-000073010000}"/>
    <cellStyle name="Cálculo 3 8 3" xfId="1060" xr:uid="{00000000-0005-0000-0000-000074010000}"/>
    <cellStyle name="Cálculo 3 8_Hoja8" xfId="213" xr:uid="{00000000-0005-0000-0000-000075010000}"/>
    <cellStyle name="Cálculo 3 9" xfId="214" xr:uid="{00000000-0005-0000-0000-000076010000}"/>
    <cellStyle name="Cálculo 3 9 2" xfId="215" xr:uid="{00000000-0005-0000-0000-000077010000}"/>
    <cellStyle name="Cálculo 3 9 2 2" xfId="1063" xr:uid="{00000000-0005-0000-0000-000078010000}"/>
    <cellStyle name="Cálculo 3 9 3" xfId="1062" xr:uid="{00000000-0005-0000-0000-000079010000}"/>
    <cellStyle name="Cálculo 3 9_Hoja8" xfId="216" xr:uid="{00000000-0005-0000-0000-00007A010000}"/>
    <cellStyle name="Cálculo 3_Hoja8" xfId="217" xr:uid="{00000000-0005-0000-0000-00007B010000}"/>
    <cellStyle name="Celda de comprobación" xfId="22" builtinId="23" customBuiltin="1"/>
    <cellStyle name="Celda de comprobación 2" xfId="218" xr:uid="{00000000-0005-0000-0000-00007D010000}"/>
    <cellStyle name="Celda de comprobación 3" xfId="219" xr:uid="{00000000-0005-0000-0000-00007E010000}"/>
    <cellStyle name="Celda vinculada" xfId="21" builtinId="24" customBuiltin="1"/>
    <cellStyle name="Celda vinculada 2" xfId="220" xr:uid="{00000000-0005-0000-0000-000080010000}"/>
    <cellStyle name="Celda vinculada 3" xfId="221" xr:uid="{00000000-0005-0000-0000-000081010000}"/>
    <cellStyle name="Encabezado 1" xfId="15" builtinId="16" customBuiltin="1"/>
    <cellStyle name="Encabezado 4 2" xfId="223" xr:uid="{00000000-0005-0000-0000-000082010000}"/>
    <cellStyle name="Encabezado 4 3" xfId="224" xr:uid="{00000000-0005-0000-0000-000083010000}"/>
    <cellStyle name="Encabezado 4 4" xfId="222" xr:uid="{00000000-0005-0000-0000-000084010000}"/>
    <cellStyle name="Énfasis1 2" xfId="226" xr:uid="{00000000-0005-0000-0000-000085010000}"/>
    <cellStyle name="Énfasis1 3" xfId="227" xr:uid="{00000000-0005-0000-0000-000086010000}"/>
    <cellStyle name="Énfasis1 4" xfId="225" xr:uid="{00000000-0005-0000-0000-000087010000}"/>
    <cellStyle name="Énfasis2 2" xfId="229" xr:uid="{00000000-0005-0000-0000-000088010000}"/>
    <cellStyle name="Énfasis2 3" xfId="230" xr:uid="{00000000-0005-0000-0000-000089010000}"/>
    <cellStyle name="Énfasis2 4" xfId="228" xr:uid="{00000000-0005-0000-0000-00008A010000}"/>
    <cellStyle name="Énfasis3 2" xfId="232" xr:uid="{00000000-0005-0000-0000-00008B010000}"/>
    <cellStyle name="Énfasis3 3" xfId="233" xr:uid="{00000000-0005-0000-0000-00008C010000}"/>
    <cellStyle name="Énfasis3 4" xfId="231" xr:uid="{00000000-0005-0000-0000-00008D010000}"/>
    <cellStyle name="Énfasis4 2" xfId="235" xr:uid="{00000000-0005-0000-0000-00008E010000}"/>
    <cellStyle name="Énfasis4 3" xfId="236" xr:uid="{00000000-0005-0000-0000-00008F010000}"/>
    <cellStyle name="Énfasis4 4" xfId="234" xr:uid="{00000000-0005-0000-0000-000090010000}"/>
    <cellStyle name="Énfasis5 2" xfId="238" xr:uid="{00000000-0005-0000-0000-000091010000}"/>
    <cellStyle name="Énfasis5 3" xfId="239" xr:uid="{00000000-0005-0000-0000-000092010000}"/>
    <cellStyle name="Énfasis5 4" xfId="237" xr:uid="{00000000-0005-0000-0000-000093010000}"/>
    <cellStyle name="Énfasis6 2" xfId="241" xr:uid="{00000000-0005-0000-0000-000094010000}"/>
    <cellStyle name="Énfasis6 3" xfId="242" xr:uid="{00000000-0005-0000-0000-000095010000}"/>
    <cellStyle name="Énfasis6 4" xfId="240" xr:uid="{00000000-0005-0000-0000-000096010000}"/>
    <cellStyle name="Entrada" xfId="18" builtinId="20" customBuiltin="1"/>
    <cellStyle name="Entrada 2" xfId="243" xr:uid="{00000000-0005-0000-0000-000098010000}"/>
    <cellStyle name="Entrada 3" xfId="244" xr:uid="{00000000-0005-0000-0000-000099010000}"/>
    <cellStyle name="Entrada 3 10" xfId="245" xr:uid="{00000000-0005-0000-0000-00009A010000}"/>
    <cellStyle name="Entrada 3 10 2" xfId="246" xr:uid="{00000000-0005-0000-0000-00009B010000}"/>
    <cellStyle name="Entrada 3 10 2 2" xfId="1066" xr:uid="{00000000-0005-0000-0000-00009C010000}"/>
    <cellStyle name="Entrada 3 10 3" xfId="1065" xr:uid="{00000000-0005-0000-0000-00009D010000}"/>
    <cellStyle name="Entrada 3 10_Hoja8" xfId="247" xr:uid="{00000000-0005-0000-0000-00009E010000}"/>
    <cellStyle name="Entrada 3 11" xfId="248" xr:uid="{00000000-0005-0000-0000-00009F010000}"/>
    <cellStyle name="Entrada 3 11 2" xfId="249" xr:uid="{00000000-0005-0000-0000-0000A0010000}"/>
    <cellStyle name="Entrada 3 11 2 2" xfId="1068" xr:uid="{00000000-0005-0000-0000-0000A1010000}"/>
    <cellStyle name="Entrada 3 11 3" xfId="1067" xr:uid="{00000000-0005-0000-0000-0000A2010000}"/>
    <cellStyle name="Entrada 3 11_Hoja8" xfId="250" xr:uid="{00000000-0005-0000-0000-0000A3010000}"/>
    <cellStyle name="Entrada 3 12" xfId="251" xr:uid="{00000000-0005-0000-0000-0000A4010000}"/>
    <cellStyle name="Entrada 3 12 2" xfId="252" xr:uid="{00000000-0005-0000-0000-0000A5010000}"/>
    <cellStyle name="Entrada 3 12 2 2" xfId="1070" xr:uid="{00000000-0005-0000-0000-0000A6010000}"/>
    <cellStyle name="Entrada 3 12 3" xfId="1069" xr:uid="{00000000-0005-0000-0000-0000A7010000}"/>
    <cellStyle name="Entrada 3 12_Hoja8" xfId="253" xr:uid="{00000000-0005-0000-0000-0000A8010000}"/>
    <cellStyle name="Entrada 3 13" xfId="254" xr:uid="{00000000-0005-0000-0000-0000A9010000}"/>
    <cellStyle name="Entrada 3 13 2" xfId="255" xr:uid="{00000000-0005-0000-0000-0000AA010000}"/>
    <cellStyle name="Entrada 3 13 2 2" xfId="1072" xr:uid="{00000000-0005-0000-0000-0000AB010000}"/>
    <cellStyle name="Entrada 3 13 3" xfId="1071" xr:uid="{00000000-0005-0000-0000-0000AC010000}"/>
    <cellStyle name="Entrada 3 13_Hoja8" xfId="256" xr:uid="{00000000-0005-0000-0000-0000AD010000}"/>
    <cellStyle name="Entrada 3 14" xfId="257" xr:uid="{00000000-0005-0000-0000-0000AE010000}"/>
    <cellStyle name="Entrada 3 14 2" xfId="258" xr:uid="{00000000-0005-0000-0000-0000AF010000}"/>
    <cellStyle name="Entrada 3 14 2 2" xfId="1074" xr:uid="{00000000-0005-0000-0000-0000B0010000}"/>
    <cellStyle name="Entrada 3 14 3" xfId="1073" xr:uid="{00000000-0005-0000-0000-0000B1010000}"/>
    <cellStyle name="Entrada 3 14_Hoja8" xfId="259" xr:uid="{00000000-0005-0000-0000-0000B2010000}"/>
    <cellStyle name="Entrada 3 15" xfId="260" xr:uid="{00000000-0005-0000-0000-0000B3010000}"/>
    <cellStyle name="Entrada 3 15 2" xfId="261" xr:uid="{00000000-0005-0000-0000-0000B4010000}"/>
    <cellStyle name="Entrada 3 15 2 2" xfId="1076" xr:uid="{00000000-0005-0000-0000-0000B5010000}"/>
    <cellStyle name="Entrada 3 15 3" xfId="1075" xr:uid="{00000000-0005-0000-0000-0000B6010000}"/>
    <cellStyle name="Entrada 3 15_Hoja8" xfId="262" xr:uid="{00000000-0005-0000-0000-0000B7010000}"/>
    <cellStyle name="Entrada 3 16" xfId="263" xr:uid="{00000000-0005-0000-0000-0000B8010000}"/>
    <cellStyle name="Entrada 3 16 2" xfId="264" xr:uid="{00000000-0005-0000-0000-0000B9010000}"/>
    <cellStyle name="Entrada 3 16 2 2" xfId="1078" xr:uid="{00000000-0005-0000-0000-0000BA010000}"/>
    <cellStyle name="Entrada 3 16 3" xfId="1077" xr:uid="{00000000-0005-0000-0000-0000BB010000}"/>
    <cellStyle name="Entrada 3 16_Hoja8" xfId="265" xr:uid="{00000000-0005-0000-0000-0000BC010000}"/>
    <cellStyle name="Entrada 3 17" xfId="266" xr:uid="{00000000-0005-0000-0000-0000BD010000}"/>
    <cellStyle name="Entrada 3 17 2" xfId="267" xr:uid="{00000000-0005-0000-0000-0000BE010000}"/>
    <cellStyle name="Entrada 3 17 2 2" xfId="1080" xr:uid="{00000000-0005-0000-0000-0000BF010000}"/>
    <cellStyle name="Entrada 3 17 3" xfId="1079" xr:uid="{00000000-0005-0000-0000-0000C0010000}"/>
    <cellStyle name="Entrada 3 17_Hoja8" xfId="268" xr:uid="{00000000-0005-0000-0000-0000C1010000}"/>
    <cellStyle name="Entrada 3 18" xfId="269" xr:uid="{00000000-0005-0000-0000-0000C2010000}"/>
    <cellStyle name="Entrada 3 18 2" xfId="270" xr:uid="{00000000-0005-0000-0000-0000C3010000}"/>
    <cellStyle name="Entrada 3 18 2 2" xfId="1082" xr:uid="{00000000-0005-0000-0000-0000C4010000}"/>
    <cellStyle name="Entrada 3 18 3" xfId="1081" xr:uid="{00000000-0005-0000-0000-0000C5010000}"/>
    <cellStyle name="Entrada 3 18_Hoja8" xfId="271" xr:uid="{00000000-0005-0000-0000-0000C6010000}"/>
    <cellStyle name="Entrada 3 19" xfId="272" xr:uid="{00000000-0005-0000-0000-0000C7010000}"/>
    <cellStyle name="Entrada 3 19 2" xfId="273" xr:uid="{00000000-0005-0000-0000-0000C8010000}"/>
    <cellStyle name="Entrada 3 19 2 2" xfId="1084" xr:uid="{00000000-0005-0000-0000-0000C9010000}"/>
    <cellStyle name="Entrada 3 19 3" xfId="1083" xr:uid="{00000000-0005-0000-0000-0000CA010000}"/>
    <cellStyle name="Entrada 3 19_Hoja8" xfId="274" xr:uid="{00000000-0005-0000-0000-0000CB010000}"/>
    <cellStyle name="Entrada 3 2" xfId="275" xr:uid="{00000000-0005-0000-0000-0000CC010000}"/>
    <cellStyle name="Entrada 3 2 2" xfId="276" xr:uid="{00000000-0005-0000-0000-0000CD010000}"/>
    <cellStyle name="Entrada 3 2 2 2" xfId="1086" xr:uid="{00000000-0005-0000-0000-0000CE010000}"/>
    <cellStyle name="Entrada 3 2 3" xfId="1085" xr:uid="{00000000-0005-0000-0000-0000CF010000}"/>
    <cellStyle name="Entrada 3 2_Hoja8" xfId="277" xr:uid="{00000000-0005-0000-0000-0000D0010000}"/>
    <cellStyle name="Entrada 3 20" xfId="278" xr:uid="{00000000-0005-0000-0000-0000D1010000}"/>
    <cellStyle name="Entrada 3 20 2" xfId="279" xr:uid="{00000000-0005-0000-0000-0000D2010000}"/>
    <cellStyle name="Entrada 3 20 2 2" xfId="1088" xr:uid="{00000000-0005-0000-0000-0000D3010000}"/>
    <cellStyle name="Entrada 3 20 3" xfId="1087" xr:uid="{00000000-0005-0000-0000-0000D4010000}"/>
    <cellStyle name="Entrada 3 20_Hoja8" xfId="280" xr:uid="{00000000-0005-0000-0000-0000D5010000}"/>
    <cellStyle name="Entrada 3 21" xfId="281" xr:uid="{00000000-0005-0000-0000-0000D6010000}"/>
    <cellStyle name="Entrada 3 21 2" xfId="282" xr:uid="{00000000-0005-0000-0000-0000D7010000}"/>
    <cellStyle name="Entrada 3 21 2 2" xfId="1090" xr:uid="{00000000-0005-0000-0000-0000D8010000}"/>
    <cellStyle name="Entrada 3 21 3" xfId="1089" xr:uid="{00000000-0005-0000-0000-0000D9010000}"/>
    <cellStyle name="Entrada 3 21_Hoja8" xfId="283" xr:uid="{00000000-0005-0000-0000-0000DA010000}"/>
    <cellStyle name="Entrada 3 22" xfId="284" xr:uid="{00000000-0005-0000-0000-0000DB010000}"/>
    <cellStyle name="Entrada 3 22 2" xfId="285" xr:uid="{00000000-0005-0000-0000-0000DC010000}"/>
    <cellStyle name="Entrada 3 22 2 2" xfId="1092" xr:uid="{00000000-0005-0000-0000-0000DD010000}"/>
    <cellStyle name="Entrada 3 22 3" xfId="1091" xr:uid="{00000000-0005-0000-0000-0000DE010000}"/>
    <cellStyle name="Entrada 3 22_Hoja8" xfId="286" xr:uid="{00000000-0005-0000-0000-0000DF010000}"/>
    <cellStyle name="Entrada 3 23" xfId="287" xr:uid="{00000000-0005-0000-0000-0000E0010000}"/>
    <cellStyle name="Entrada 3 23 2" xfId="288" xr:uid="{00000000-0005-0000-0000-0000E1010000}"/>
    <cellStyle name="Entrada 3 23 2 2" xfId="1094" xr:uid="{00000000-0005-0000-0000-0000E2010000}"/>
    <cellStyle name="Entrada 3 23 3" xfId="1093" xr:uid="{00000000-0005-0000-0000-0000E3010000}"/>
    <cellStyle name="Entrada 3 23_Hoja8" xfId="289" xr:uid="{00000000-0005-0000-0000-0000E4010000}"/>
    <cellStyle name="Entrada 3 24" xfId="290" xr:uid="{00000000-0005-0000-0000-0000E5010000}"/>
    <cellStyle name="Entrada 3 24 2" xfId="291" xr:uid="{00000000-0005-0000-0000-0000E6010000}"/>
    <cellStyle name="Entrada 3 24 2 2" xfId="1096" xr:uid="{00000000-0005-0000-0000-0000E7010000}"/>
    <cellStyle name="Entrada 3 24 3" xfId="1095" xr:uid="{00000000-0005-0000-0000-0000E8010000}"/>
    <cellStyle name="Entrada 3 24_Hoja8" xfId="292" xr:uid="{00000000-0005-0000-0000-0000E9010000}"/>
    <cellStyle name="Entrada 3 25" xfId="293" xr:uid="{00000000-0005-0000-0000-0000EA010000}"/>
    <cellStyle name="Entrada 3 25 2" xfId="294" xr:uid="{00000000-0005-0000-0000-0000EB010000}"/>
    <cellStyle name="Entrada 3 25 2 2" xfId="1098" xr:uid="{00000000-0005-0000-0000-0000EC010000}"/>
    <cellStyle name="Entrada 3 25 3" xfId="1097" xr:uid="{00000000-0005-0000-0000-0000ED010000}"/>
    <cellStyle name="Entrada 3 25_Hoja8" xfId="295" xr:uid="{00000000-0005-0000-0000-0000EE010000}"/>
    <cellStyle name="Entrada 3 26" xfId="296" xr:uid="{00000000-0005-0000-0000-0000EF010000}"/>
    <cellStyle name="Entrada 3 26 2" xfId="297" xr:uid="{00000000-0005-0000-0000-0000F0010000}"/>
    <cellStyle name="Entrada 3 26 2 2" xfId="1100" xr:uid="{00000000-0005-0000-0000-0000F1010000}"/>
    <cellStyle name="Entrada 3 26 3" xfId="1099" xr:uid="{00000000-0005-0000-0000-0000F2010000}"/>
    <cellStyle name="Entrada 3 26_Hoja8" xfId="298" xr:uid="{00000000-0005-0000-0000-0000F3010000}"/>
    <cellStyle name="Entrada 3 27" xfId="299" xr:uid="{00000000-0005-0000-0000-0000F4010000}"/>
    <cellStyle name="Entrada 3 27 2" xfId="300" xr:uid="{00000000-0005-0000-0000-0000F5010000}"/>
    <cellStyle name="Entrada 3 27 2 2" xfId="1102" xr:uid="{00000000-0005-0000-0000-0000F6010000}"/>
    <cellStyle name="Entrada 3 27 3" xfId="1101" xr:uid="{00000000-0005-0000-0000-0000F7010000}"/>
    <cellStyle name="Entrada 3 27_Hoja8" xfId="301" xr:uid="{00000000-0005-0000-0000-0000F8010000}"/>
    <cellStyle name="Entrada 3 28" xfId="302" xr:uid="{00000000-0005-0000-0000-0000F9010000}"/>
    <cellStyle name="Entrada 3 28 2" xfId="303" xr:uid="{00000000-0005-0000-0000-0000FA010000}"/>
    <cellStyle name="Entrada 3 28 2 2" xfId="1104" xr:uid="{00000000-0005-0000-0000-0000FB010000}"/>
    <cellStyle name="Entrada 3 28 3" xfId="1103" xr:uid="{00000000-0005-0000-0000-0000FC010000}"/>
    <cellStyle name="Entrada 3 28_Hoja8" xfId="304" xr:uid="{00000000-0005-0000-0000-0000FD010000}"/>
    <cellStyle name="Entrada 3 29" xfId="305" xr:uid="{00000000-0005-0000-0000-0000FE010000}"/>
    <cellStyle name="Entrada 3 29 2" xfId="306" xr:uid="{00000000-0005-0000-0000-0000FF010000}"/>
    <cellStyle name="Entrada 3 29 2 2" xfId="1106" xr:uid="{00000000-0005-0000-0000-000000020000}"/>
    <cellStyle name="Entrada 3 29 3" xfId="1105" xr:uid="{00000000-0005-0000-0000-000001020000}"/>
    <cellStyle name="Entrada 3 29_Hoja8" xfId="307" xr:uid="{00000000-0005-0000-0000-000002020000}"/>
    <cellStyle name="Entrada 3 3" xfId="308" xr:uid="{00000000-0005-0000-0000-000003020000}"/>
    <cellStyle name="Entrada 3 3 2" xfId="309" xr:uid="{00000000-0005-0000-0000-000004020000}"/>
    <cellStyle name="Entrada 3 3 2 2" xfId="1108" xr:uid="{00000000-0005-0000-0000-000005020000}"/>
    <cellStyle name="Entrada 3 3 3" xfId="1107" xr:uid="{00000000-0005-0000-0000-000006020000}"/>
    <cellStyle name="Entrada 3 3_Hoja8" xfId="310" xr:uid="{00000000-0005-0000-0000-000007020000}"/>
    <cellStyle name="Entrada 3 30" xfId="311" xr:uid="{00000000-0005-0000-0000-000008020000}"/>
    <cellStyle name="Entrada 3 30 2" xfId="312" xr:uid="{00000000-0005-0000-0000-000009020000}"/>
    <cellStyle name="Entrada 3 30 2 2" xfId="1110" xr:uid="{00000000-0005-0000-0000-00000A020000}"/>
    <cellStyle name="Entrada 3 30 3" xfId="1109" xr:uid="{00000000-0005-0000-0000-00000B020000}"/>
    <cellStyle name="Entrada 3 30_Hoja8" xfId="313" xr:uid="{00000000-0005-0000-0000-00000C020000}"/>
    <cellStyle name="Entrada 3 31" xfId="314" xr:uid="{00000000-0005-0000-0000-00000D020000}"/>
    <cellStyle name="Entrada 3 31 2" xfId="315" xr:uid="{00000000-0005-0000-0000-00000E020000}"/>
    <cellStyle name="Entrada 3 31 2 2" xfId="1112" xr:uid="{00000000-0005-0000-0000-00000F020000}"/>
    <cellStyle name="Entrada 3 31 3" xfId="1111" xr:uid="{00000000-0005-0000-0000-000010020000}"/>
    <cellStyle name="Entrada 3 31_Hoja8" xfId="316" xr:uid="{00000000-0005-0000-0000-000011020000}"/>
    <cellStyle name="Entrada 3 32" xfId="317" xr:uid="{00000000-0005-0000-0000-000012020000}"/>
    <cellStyle name="Entrada 3 32 2" xfId="318" xr:uid="{00000000-0005-0000-0000-000013020000}"/>
    <cellStyle name="Entrada 3 32 2 2" xfId="1114" xr:uid="{00000000-0005-0000-0000-000014020000}"/>
    <cellStyle name="Entrada 3 32 3" xfId="1113" xr:uid="{00000000-0005-0000-0000-000015020000}"/>
    <cellStyle name="Entrada 3 32_Hoja8" xfId="319" xr:uid="{00000000-0005-0000-0000-000016020000}"/>
    <cellStyle name="Entrada 3 33" xfId="320" xr:uid="{00000000-0005-0000-0000-000017020000}"/>
    <cellStyle name="Entrada 3 33 2" xfId="321" xr:uid="{00000000-0005-0000-0000-000018020000}"/>
    <cellStyle name="Entrada 3 33 2 2" xfId="1116" xr:uid="{00000000-0005-0000-0000-000019020000}"/>
    <cellStyle name="Entrada 3 33 3" xfId="1115" xr:uid="{00000000-0005-0000-0000-00001A020000}"/>
    <cellStyle name="Entrada 3 33_Hoja8" xfId="322" xr:uid="{00000000-0005-0000-0000-00001B020000}"/>
    <cellStyle name="Entrada 3 34" xfId="323" xr:uid="{00000000-0005-0000-0000-00001C020000}"/>
    <cellStyle name="Entrada 3 34 2" xfId="324" xr:uid="{00000000-0005-0000-0000-00001D020000}"/>
    <cellStyle name="Entrada 3 34 2 2" xfId="1118" xr:uid="{00000000-0005-0000-0000-00001E020000}"/>
    <cellStyle name="Entrada 3 34 3" xfId="1117" xr:uid="{00000000-0005-0000-0000-00001F020000}"/>
    <cellStyle name="Entrada 3 34_Hoja8" xfId="325" xr:uid="{00000000-0005-0000-0000-000020020000}"/>
    <cellStyle name="Entrada 3 35" xfId="326" xr:uid="{00000000-0005-0000-0000-000021020000}"/>
    <cellStyle name="Entrada 3 35 2" xfId="327" xr:uid="{00000000-0005-0000-0000-000022020000}"/>
    <cellStyle name="Entrada 3 35 2 2" xfId="1120" xr:uid="{00000000-0005-0000-0000-000023020000}"/>
    <cellStyle name="Entrada 3 35 3" xfId="1119" xr:uid="{00000000-0005-0000-0000-000024020000}"/>
    <cellStyle name="Entrada 3 35_Hoja8" xfId="328" xr:uid="{00000000-0005-0000-0000-000025020000}"/>
    <cellStyle name="Entrada 3 36" xfId="329" xr:uid="{00000000-0005-0000-0000-000026020000}"/>
    <cellStyle name="Entrada 3 36 2" xfId="330" xr:uid="{00000000-0005-0000-0000-000027020000}"/>
    <cellStyle name="Entrada 3 36 2 2" xfId="1122" xr:uid="{00000000-0005-0000-0000-000028020000}"/>
    <cellStyle name="Entrada 3 36 3" xfId="1121" xr:uid="{00000000-0005-0000-0000-000029020000}"/>
    <cellStyle name="Entrada 3 36_Hoja8" xfId="331" xr:uid="{00000000-0005-0000-0000-00002A020000}"/>
    <cellStyle name="Entrada 3 37" xfId="332" xr:uid="{00000000-0005-0000-0000-00002B020000}"/>
    <cellStyle name="Entrada 3 37 2" xfId="333" xr:uid="{00000000-0005-0000-0000-00002C020000}"/>
    <cellStyle name="Entrada 3 37 2 2" xfId="1124" xr:uid="{00000000-0005-0000-0000-00002D020000}"/>
    <cellStyle name="Entrada 3 37 3" xfId="1123" xr:uid="{00000000-0005-0000-0000-00002E020000}"/>
    <cellStyle name="Entrada 3 37_Hoja8" xfId="334" xr:uid="{00000000-0005-0000-0000-00002F020000}"/>
    <cellStyle name="Entrada 3 38" xfId="335" xr:uid="{00000000-0005-0000-0000-000030020000}"/>
    <cellStyle name="Entrada 3 38 2" xfId="336" xr:uid="{00000000-0005-0000-0000-000031020000}"/>
    <cellStyle name="Entrada 3 38 2 2" xfId="1126" xr:uid="{00000000-0005-0000-0000-000032020000}"/>
    <cellStyle name="Entrada 3 38 3" xfId="1125" xr:uid="{00000000-0005-0000-0000-000033020000}"/>
    <cellStyle name="Entrada 3 38_Hoja8" xfId="337" xr:uid="{00000000-0005-0000-0000-000034020000}"/>
    <cellStyle name="Entrada 3 39" xfId="338" xr:uid="{00000000-0005-0000-0000-000035020000}"/>
    <cellStyle name="Entrada 3 39 2" xfId="339" xr:uid="{00000000-0005-0000-0000-000036020000}"/>
    <cellStyle name="Entrada 3 39 2 2" xfId="1128" xr:uid="{00000000-0005-0000-0000-000037020000}"/>
    <cellStyle name="Entrada 3 39 3" xfId="1127" xr:uid="{00000000-0005-0000-0000-000038020000}"/>
    <cellStyle name="Entrada 3 39_Hoja8" xfId="340" xr:uid="{00000000-0005-0000-0000-000039020000}"/>
    <cellStyle name="Entrada 3 4" xfId="341" xr:uid="{00000000-0005-0000-0000-00003A020000}"/>
    <cellStyle name="Entrada 3 4 2" xfId="342" xr:uid="{00000000-0005-0000-0000-00003B020000}"/>
    <cellStyle name="Entrada 3 4 2 2" xfId="1130" xr:uid="{00000000-0005-0000-0000-00003C020000}"/>
    <cellStyle name="Entrada 3 4 3" xfId="1129" xr:uid="{00000000-0005-0000-0000-00003D020000}"/>
    <cellStyle name="Entrada 3 4_Hoja8" xfId="343" xr:uid="{00000000-0005-0000-0000-00003E020000}"/>
    <cellStyle name="Entrada 3 40" xfId="344" xr:uid="{00000000-0005-0000-0000-00003F020000}"/>
    <cellStyle name="Entrada 3 40 2" xfId="345" xr:uid="{00000000-0005-0000-0000-000040020000}"/>
    <cellStyle name="Entrada 3 40 2 2" xfId="1132" xr:uid="{00000000-0005-0000-0000-000041020000}"/>
    <cellStyle name="Entrada 3 40 3" xfId="1131" xr:uid="{00000000-0005-0000-0000-000042020000}"/>
    <cellStyle name="Entrada 3 40_Hoja8" xfId="346" xr:uid="{00000000-0005-0000-0000-000043020000}"/>
    <cellStyle name="Entrada 3 41" xfId="347" xr:uid="{00000000-0005-0000-0000-000044020000}"/>
    <cellStyle name="Entrada 3 41 2" xfId="348" xr:uid="{00000000-0005-0000-0000-000045020000}"/>
    <cellStyle name="Entrada 3 41 2 2" xfId="1134" xr:uid="{00000000-0005-0000-0000-000046020000}"/>
    <cellStyle name="Entrada 3 41 3" xfId="1133" xr:uid="{00000000-0005-0000-0000-000047020000}"/>
    <cellStyle name="Entrada 3 41_Hoja8" xfId="349" xr:uid="{00000000-0005-0000-0000-000048020000}"/>
    <cellStyle name="Entrada 3 42" xfId="350" xr:uid="{00000000-0005-0000-0000-000049020000}"/>
    <cellStyle name="Entrada 3 42 2" xfId="351" xr:uid="{00000000-0005-0000-0000-00004A020000}"/>
    <cellStyle name="Entrada 3 42 2 2" xfId="1136" xr:uid="{00000000-0005-0000-0000-00004B020000}"/>
    <cellStyle name="Entrada 3 42 3" xfId="1135" xr:uid="{00000000-0005-0000-0000-00004C020000}"/>
    <cellStyle name="Entrada 3 42_Hoja8" xfId="352" xr:uid="{00000000-0005-0000-0000-00004D020000}"/>
    <cellStyle name="Entrada 3 43" xfId="353" xr:uid="{00000000-0005-0000-0000-00004E020000}"/>
    <cellStyle name="Entrada 3 43 2" xfId="354" xr:uid="{00000000-0005-0000-0000-00004F020000}"/>
    <cellStyle name="Entrada 3 43 2 2" xfId="1138" xr:uid="{00000000-0005-0000-0000-000050020000}"/>
    <cellStyle name="Entrada 3 43 3" xfId="1137" xr:uid="{00000000-0005-0000-0000-000051020000}"/>
    <cellStyle name="Entrada 3 43_Hoja8" xfId="355" xr:uid="{00000000-0005-0000-0000-000052020000}"/>
    <cellStyle name="Entrada 3 44" xfId="356" xr:uid="{00000000-0005-0000-0000-000053020000}"/>
    <cellStyle name="Entrada 3 44 2" xfId="357" xr:uid="{00000000-0005-0000-0000-000054020000}"/>
    <cellStyle name="Entrada 3 44 2 2" xfId="1140" xr:uid="{00000000-0005-0000-0000-000055020000}"/>
    <cellStyle name="Entrada 3 44 3" xfId="1139" xr:uid="{00000000-0005-0000-0000-000056020000}"/>
    <cellStyle name="Entrada 3 44_Hoja8" xfId="358" xr:uid="{00000000-0005-0000-0000-000057020000}"/>
    <cellStyle name="Entrada 3 45" xfId="359" xr:uid="{00000000-0005-0000-0000-000058020000}"/>
    <cellStyle name="Entrada 3 45 2" xfId="360" xr:uid="{00000000-0005-0000-0000-000059020000}"/>
    <cellStyle name="Entrada 3 45 2 2" xfId="1142" xr:uid="{00000000-0005-0000-0000-00005A020000}"/>
    <cellStyle name="Entrada 3 45 3" xfId="1141" xr:uid="{00000000-0005-0000-0000-00005B020000}"/>
    <cellStyle name="Entrada 3 45_Hoja8" xfId="361" xr:uid="{00000000-0005-0000-0000-00005C020000}"/>
    <cellStyle name="Entrada 3 46" xfId="362" xr:uid="{00000000-0005-0000-0000-00005D020000}"/>
    <cellStyle name="Entrada 3 46 2" xfId="1143" xr:uid="{00000000-0005-0000-0000-00005E020000}"/>
    <cellStyle name="Entrada 3 47" xfId="1064" xr:uid="{00000000-0005-0000-0000-00005F020000}"/>
    <cellStyle name="Entrada 3 5" xfId="363" xr:uid="{00000000-0005-0000-0000-000060020000}"/>
    <cellStyle name="Entrada 3 5 2" xfId="364" xr:uid="{00000000-0005-0000-0000-000061020000}"/>
    <cellStyle name="Entrada 3 5 2 2" xfId="1145" xr:uid="{00000000-0005-0000-0000-000062020000}"/>
    <cellStyle name="Entrada 3 5 3" xfId="1144" xr:uid="{00000000-0005-0000-0000-000063020000}"/>
    <cellStyle name="Entrada 3 5_Hoja8" xfId="365" xr:uid="{00000000-0005-0000-0000-000064020000}"/>
    <cellStyle name="Entrada 3 6" xfId="366" xr:uid="{00000000-0005-0000-0000-000065020000}"/>
    <cellStyle name="Entrada 3 6 2" xfId="367" xr:uid="{00000000-0005-0000-0000-000066020000}"/>
    <cellStyle name="Entrada 3 6 2 2" xfId="1147" xr:uid="{00000000-0005-0000-0000-000067020000}"/>
    <cellStyle name="Entrada 3 6 3" xfId="1146" xr:uid="{00000000-0005-0000-0000-000068020000}"/>
    <cellStyle name="Entrada 3 6_Hoja8" xfId="368" xr:uid="{00000000-0005-0000-0000-000069020000}"/>
    <cellStyle name="Entrada 3 7" xfId="369" xr:uid="{00000000-0005-0000-0000-00006A020000}"/>
    <cellStyle name="Entrada 3 7 2" xfId="370" xr:uid="{00000000-0005-0000-0000-00006B020000}"/>
    <cellStyle name="Entrada 3 7 2 2" xfId="1149" xr:uid="{00000000-0005-0000-0000-00006C020000}"/>
    <cellStyle name="Entrada 3 7 3" xfId="1148" xr:uid="{00000000-0005-0000-0000-00006D020000}"/>
    <cellStyle name="Entrada 3 7_Hoja8" xfId="371" xr:uid="{00000000-0005-0000-0000-00006E020000}"/>
    <cellStyle name="Entrada 3 8" xfId="372" xr:uid="{00000000-0005-0000-0000-00006F020000}"/>
    <cellStyle name="Entrada 3 8 2" xfId="373" xr:uid="{00000000-0005-0000-0000-000070020000}"/>
    <cellStyle name="Entrada 3 8 2 2" xfId="1151" xr:uid="{00000000-0005-0000-0000-000071020000}"/>
    <cellStyle name="Entrada 3 8 3" xfId="1150" xr:uid="{00000000-0005-0000-0000-000072020000}"/>
    <cellStyle name="Entrada 3 8_Hoja8" xfId="374" xr:uid="{00000000-0005-0000-0000-000073020000}"/>
    <cellStyle name="Entrada 3 9" xfId="375" xr:uid="{00000000-0005-0000-0000-000074020000}"/>
    <cellStyle name="Entrada 3 9 2" xfId="376" xr:uid="{00000000-0005-0000-0000-000075020000}"/>
    <cellStyle name="Entrada 3 9 2 2" xfId="1153" xr:uid="{00000000-0005-0000-0000-000076020000}"/>
    <cellStyle name="Entrada 3 9 3" xfId="1152" xr:uid="{00000000-0005-0000-0000-000077020000}"/>
    <cellStyle name="Entrada 3 9_Hoja8" xfId="377" xr:uid="{00000000-0005-0000-0000-000078020000}"/>
    <cellStyle name="Entrada 3_Hoja8" xfId="378" xr:uid="{00000000-0005-0000-0000-000079020000}"/>
    <cellStyle name="Estilo 1" xfId="379" xr:uid="{00000000-0005-0000-0000-00007A020000}"/>
    <cellStyle name="Excel Built-in Normal" xfId="380" xr:uid="{00000000-0005-0000-0000-00007B020000}"/>
    <cellStyle name="Excel Built-in Normal 1" xfId="381" xr:uid="{00000000-0005-0000-0000-00007C020000}"/>
    <cellStyle name="Excel Built-in Normal 10" xfId="382" xr:uid="{00000000-0005-0000-0000-00007D020000}"/>
    <cellStyle name="Hipervínculo" xfId="5" builtinId="8"/>
    <cellStyle name="Hipervínculo 2" xfId="384" xr:uid="{00000000-0005-0000-0000-00007F020000}"/>
    <cellStyle name="Hipervínculo 3" xfId="383" xr:uid="{00000000-0005-0000-0000-000080020000}"/>
    <cellStyle name="Hipervínculo 4" xfId="1470" xr:uid="{00000000-0005-0000-0000-000081020000}"/>
    <cellStyle name="Incorrecto 2" xfId="386" xr:uid="{00000000-0005-0000-0000-000082020000}"/>
    <cellStyle name="Incorrecto 3" xfId="387" xr:uid="{00000000-0005-0000-0000-000083020000}"/>
    <cellStyle name="Incorrecto 4" xfId="385" xr:uid="{00000000-0005-0000-0000-000084020000}"/>
    <cellStyle name="Millares" xfId="4" builtinId="3"/>
    <cellStyle name="Millares 10" xfId="1451" xr:uid="{00000000-0005-0000-0000-000086020000}"/>
    <cellStyle name="Millares 10 2" xfId="1585" xr:uid="{00000000-0005-0000-0000-000087020000}"/>
    <cellStyle name="Millares 11" xfId="1469" xr:uid="{00000000-0005-0000-0000-000088020000}"/>
    <cellStyle name="Millares 2" xfId="11" xr:uid="{00000000-0005-0000-0000-000089020000}"/>
    <cellStyle name="Millares 2 10" xfId="389" xr:uid="{00000000-0005-0000-0000-00008A020000}"/>
    <cellStyle name="Millares 2 10 2" xfId="1155" xr:uid="{00000000-0005-0000-0000-00008B020000}"/>
    <cellStyle name="Millares 2 10 2 2" xfId="1559" xr:uid="{00000000-0005-0000-0000-00008C020000}"/>
    <cellStyle name="Millares 2 10 3" xfId="1502" xr:uid="{00000000-0005-0000-0000-00008D020000}"/>
    <cellStyle name="Millares 2 2" xfId="390" xr:uid="{00000000-0005-0000-0000-00008E020000}"/>
    <cellStyle name="Millares 2 2 2" xfId="391" xr:uid="{00000000-0005-0000-0000-00008F020000}"/>
    <cellStyle name="Millares 2 2 3" xfId="392" xr:uid="{00000000-0005-0000-0000-000090020000}"/>
    <cellStyle name="Millares 2 2 4" xfId="393" xr:uid="{00000000-0005-0000-0000-000091020000}"/>
    <cellStyle name="Millares 2 2 4 2" xfId="1156" xr:uid="{00000000-0005-0000-0000-000092020000}"/>
    <cellStyle name="Millares 2 2 4 2 2" xfId="1560" xr:uid="{00000000-0005-0000-0000-000093020000}"/>
    <cellStyle name="Millares 2 2 4 3" xfId="1503" xr:uid="{00000000-0005-0000-0000-000094020000}"/>
    <cellStyle name="Millares 2 2 5" xfId="394" xr:uid="{00000000-0005-0000-0000-000095020000}"/>
    <cellStyle name="Millares 2 2 6" xfId="395" xr:uid="{00000000-0005-0000-0000-000096020000}"/>
    <cellStyle name="Millares 2 2_INVENTARIOS FALLOS Y SENTEN DEF" xfId="396" xr:uid="{00000000-0005-0000-0000-000097020000}"/>
    <cellStyle name="Millares 2 3" xfId="397" xr:uid="{00000000-0005-0000-0000-000098020000}"/>
    <cellStyle name="Millares 2 3 2" xfId="398" xr:uid="{00000000-0005-0000-0000-000099020000}"/>
    <cellStyle name="Millares 2 3 2 2" xfId="1157" xr:uid="{00000000-0005-0000-0000-00009A020000}"/>
    <cellStyle name="Millares 2 3 2 2 2" xfId="1561" xr:uid="{00000000-0005-0000-0000-00009B020000}"/>
    <cellStyle name="Millares 2 3 2 3" xfId="1504" xr:uid="{00000000-0005-0000-0000-00009C020000}"/>
    <cellStyle name="Millares 2 4" xfId="399" xr:uid="{00000000-0005-0000-0000-00009D020000}"/>
    <cellStyle name="Millares 2 5" xfId="400" xr:uid="{00000000-0005-0000-0000-00009E020000}"/>
    <cellStyle name="Millares 2 5 2" xfId="1158" xr:uid="{00000000-0005-0000-0000-00009F020000}"/>
    <cellStyle name="Millares 2 5 2 2" xfId="1562" xr:uid="{00000000-0005-0000-0000-0000A0020000}"/>
    <cellStyle name="Millares 2 5 3" xfId="1505" xr:uid="{00000000-0005-0000-0000-0000A1020000}"/>
    <cellStyle name="Millares 2 6" xfId="401" xr:uid="{00000000-0005-0000-0000-0000A2020000}"/>
    <cellStyle name="Millares 2 6 2" xfId="1159" xr:uid="{00000000-0005-0000-0000-0000A3020000}"/>
    <cellStyle name="Millares 2 6 2 2" xfId="1563" xr:uid="{00000000-0005-0000-0000-0000A4020000}"/>
    <cellStyle name="Millares 2 6 3" xfId="1506" xr:uid="{00000000-0005-0000-0000-0000A5020000}"/>
    <cellStyle name="Millares 2 7" xfId="402" xr:uid="{00000000-0005-0000-0000-0000A6020000}"/>
    <cellStyle name="Millares 2 7 2" xfId="1160" xr:uid="{00000000-0005-0000-0000-0000A7020000}"/>
    <cellStyle name="Millares 2 7 2 2" xfId="1564" xr:uid="{00000000-0005-0000-0000-0000A8020000}"/>
    <cellStyle name="Millares 2 7 3" xfId="1507" xr:uid="{00000000-0005-0000-0000-0000A9020000}"/>
    <cellStyle name="Millares 2 8" xfId="403" xr:uid="{00000000-0005-0000-0000-0000AA020000}"/>
    <cellStyle name="Millares 2 8 2" xfId="1161" xr:uid="{00000000-0005-0000-0000-0000AB020000}"/>
    <cellStyle name="Millares 2 8 2 2" xfId="1565" xr:uid="{00000000-0005-0000-0000-0000AC020000}"/>
    <cellStyle name="Millares 2 8 3" xfId="1508" xr:uid="{00000000-0005-0000-0000-0000AD020000}"/>
    <cellStyle name="Millares 2 9" xfId="404" xr:uid="{00000000-0005-0000-0000-0000AE020000}"/>
    <cellStyle name="Millares 2 9 2" xfId="1162" xr:uid="{00000000-0005-0000-0000-0000AF020000}"/>
    <cellStyle name="Millares 2 9 2 2" xfId="1566" xr:uid="{00000000-0005-0000-0000-0000B0020000}"/>
    <cellStyle name="Millares 2 9 3" xfId="1509" xr:uid="{00000000-0005-0000-0000-0000B1020000}"/>
    <cellStyle name="Millares 2_Hoja6" xfId="405" xr:uid="{00000000-0005-0000-0000-0000B2020000}"/>
    <cellStyle name="Millares 3" xfId="13" xr:uid="{00000000-0005-0000-0000-0000B3020000}"/>
    <cellStyle name="Millares 3 2" xfId="407" xr:uid="{00000000-0005-0000-0000-0000B4020000}"/>
    <cellStyle name="Millares 3 3" xfId="408" xr:uid="{00000000-0005-0000-0000-0000B5020000}"/>
    <cellStyle name="Millares 3 4" xfId="409" xr:uid="{00000000-0005-0000-0000-0000B6020000}"/>
    <cellStyle name="Millares 3 4 2" xfId="1163" xr:uid="{00000000-0005-0000-0000-0000B7020000}"/>
    <cellStyle name="Millares 3 4 2 2" xfId="1567" xr:uid="{00000000-0005-0000-0000-0000B8020000}"/>
    <cellStyle name="Millares 3 4 3" xfId="1510" xr:uid="{00000000-0005-0000-0000-0000B9020000}"/>
    <cellStyle name="Millares 3 5" xfId="406" xr:uid="{00000000-0005-0000-0000-0000BA020000}"/>
    <cellStyle name="Millares 3 6" xfId="947" xr:uid="{00000000-0005-0000-0000-0000BB020000}"/>
    <cellStyle name="Millares 3 6 2" xfId="1531" xr:uid="{00000000-0005-0000-0000-0000BC020000}"/>
    <cellStyle name="Millares 3 7" xfId="1474" xr:uid="{00000000-0005-0000-0000-0000BD020000}"/>
    <cellStyle name="Millares 3_INVENTARIOS FALLOS Y SENTEN DEF" xfId="410" xr:uid="{00000000-0005-0000-0000-0000BE020000}"/>
    <cellStyle name="Millares 4" xfId="411" xr:uid="{00000000-0005-0000-0000-0000BF020000}"/>
    <cellStyle name="Millares 4 2" xfId="412" xr:uid="{00000000-0005-0000-0000-0000C0020000}"/>
    <cellStyle name="Millares 4 3" xfId="413" xr:uid="{00000000-0005-0000-0000-0000C1020000}"/>
    <cellStyle name="Millares 5" xfId="414" xr:uid="{00000000-0005-0000-0000-0000C2020000}"/>
    <cellStyle name="Millares 5 2" xfId="415" xr:uid="{00000000-0005-0000-0000-0000C3020000}"/>
    <cellStyle name="Millares 5 2 2" xfId="1164" xr:uid="{00000000-0005-0000-0000-0000C4020000}"/>
    <cellStyle name="Millares 5 2 2 2" xfId="1568" xr:uid="{00000000-0005-0000-0000-0000C5020000}"/>
    <cellStyle name="Millares 5 2 3" xfId="1511" xr:uid="{00000000-0005-0000-0000-0000C6020000}"/>
    <cellStyle name="Millares 5 3" xfId="416" xr:uid="{00000000-0005-0000-0000-0000C7020000}"/>
    <cellStyle name="Millares 5 3 2" xfId="417" xr:uid="{00000000-0005-0000-0000-0000C8020000}"/>
    <cellStyle name="Millares 5 3 3" xfId="418" xr:uid="{00000000-0005-0000-0000-0000C9020000}"/>
    <cellStyle name="Millares 5 3 4" xfId="419" xr:uid="{00000000-0005-0000-0000-0000CA020000}"/>
    <cellStyle name="Millares 5 3 5" xfId="420" xr:uid="{00000000-0005-0000-0000-0000CB020000}"/>
    <cellStyle name="Millares 5_INVENTARIOS FALLOS Y SENTEN DEF" xfId="421" xr:uid="{00000000-0005-0000-0000-0000CC020000}"/>
    <cellStyle name="Millares 6" xfId="422" xr:uid="{00000000-0005-0000-0000-0000CD020000}"/>
    <cellStyle name="Millares 7" xfId="388" xr:uid="{00000000-0005-0000-0000-0000CE020000}"/>
    <cellStyle name="Millares 7 2" xfId="1154" xr:uid="{00000000-0005-0000-0000-0000CF020000}"/>
    <cellStyle name="Millares 7 2 2" xfId="1558" xr:uid="{00000000-0005-0000-0000-0000D0020000}"/>
    <cellStyle name="Millares 7 3" xfId="1501" xr:uid="{00000000-0005-0000-0000-0000D1020000}"/>
    <cellStyle name="Millares 8" xfId="943" xr:uid="{00000000-0005-0000-0000-0000D2020000}"/>
    <cellStyle name="Millares 9" xfId="1450" xr:uid="{00000000-0005-0000-0000-0000D3020000}"/>
    <cellStyle name="Millares 9 2" xfId="1584" xr:uid="{00000000-0005-0000-0000-0000D4020000}"/>
    <cellStyle name="Millares_REVISION NOMINA 2DA QUINCENA DE FEBRERO 2007-1" xfId="7" xr:uid="{00000000-0005-0000-0000-0000D5020000}"/>
    <cellStyle name="Moneda" xfId="2" builtinId="4"/>
    <cellStyle name="Moneda 10" xfId="423" xr:uid="{00000000-0005-0000-0000-0000D7020000}"/>
    <cellStyle name="Moneda 11" xfId="424" xr:uid="{00000000-0005-0000-0000-0000D8020000}"/>
    <cellStyle name="Moneda 11 2" xfId="1165" xr:uid="{00000000-0005-0000-0000-0000D9020000}"/>
    <cellStyle name="Moneda 11 2 2" xfId="1569" xr:uid="{00000000-0005-0000-0000-0000DA020000}"/>
    <cellStyle name="Moneda 11 3" xfId="1512" xr:uid="{00000000-0005-0000-0000-0000DB020000}"/>
    <cellStyle name="Moneda 12" xfId="941" xr:uid="{00000000-0005-0000-0000-0000DC020000}"/>
    <cellStyle name="Moneda 13" xfId="1467" xr:uid="{00000000-0005-0000-0000-0000DD020000}"/>
    <cellStyle name="Moneda 2" xfId="9" xr:uid="{00000000-0005-0000-0000-0000DE020000}"/>
    <cellStyle name="Moneda 2 2" xfId="426" xr:uid="{00000000-0005-0000-0000-0000DF020000}"/>
    <cellStyle name="Moneda 2 2 2" xfId="427" xr:uid="{00000000-0005-0000-0000-0000E0020000}"/>
    <cellStyle name="Moneda 2 3" xfId="428" xr:uid="{00000000-0005-0000-0000-0000E1020000}"/>
    <cellStyle name="Moneda 2 4" xfId="429" xr:uid="{00000000-0005-0000-0000-0000E2020000}"/>
    <cellStyle name="Moneda 2 4 2" xfId="1167" xr:uid="{00000000-0005-0000-0000-0000E3020000}"/>
    <cellStyle name="Moneda 2 4 2 2" xfId="1571" xr:uid="{00000000-0005-0000-0000-0000E4020000}"/>
    <cellStyle name="Moneda 2 4 3" xfId="1514" xr:uid="{00000000-0005-0000-0000-0000E5020000}"/>
    <cellStyle name="Moneda 2 5" xfId="425" xr:uid="{00000000-0005-0000-0000-0000E6020000}"/>
    <cellStyle name="Moneda 2 5 2" xfId="1166" xr:uid="{00000000-0005-0000-0000-0000E7020000}"/>
    <cellStyle name="Moneda 2 5 2 2" xfId="1570" xr:uid="{00000000-0005-0000-0000-0000E8020000}"/>
    <cellStyle name="Moneda 2 5 3" xfId="1513" xr:uid="{00000000-0005-0000-0000-0000E9020000}"/>
    <cellStyle name="Moneda 2 6" xfId="945" xr:uid="{00000000-0005-0000-0000-0000EA020000}"/>
    <cellStyle name="Moneda 2 6 2" xfId="1529" xr:uid="{00000000-0005-0000-0000-0000EB020000}"/>
    <cellStyle name="Moneda 2 7" xfId="1472" xr:uid="{00000000-0005-0000-0000-0000EC020000}"/>
    <cellStyle name="Moneda 2_Hoja6" xfId="430" xr:uid="{00000000-0005-0000-0000-0000ED020000}"/>
    <cellStyle name="Moneda 3" xfId="12" xr:uid="{00000000-0005-0000-0000-0000EE020000}"/>
    <cellStyle name="Moneda 3 2" xfId="432" xr:uid="{00000000-0005-0000-0000-0000EF020000}"/>
    <cellStyle name="Moneda 3 3" xfId="433" xr:uid="{00000000-0005-0000-0000-0000F0020000}"/>
    <cellStyle name="Moneda 3 4" xfId="431" xr:uid="{00000000-0005-0000-0000-0000F1020000}"/>
    <cellStyle name="Moneda 3 5" xfId="946" xr:uid="{00000000-0005-0000-0000-0000F2020000}"/>
    <cellStyle name="Moneda 3 5 2" xfId="1530" xr:uid="{00000000-0005-0000-0000-0000F3020000}"/>
    <cellStyle name="Moneda 3 6" xfId="1473" xr:uid="{00000000-0005-0000-0000-0000F4020000}"/>
    <cellStyle name="Moneda 3_INVENTARIOS FALLOS Y SENTEN DEF" xfId="434" xr:uid="{00000000-0005-0000-0000-0000F5020000}"/>
    <cellStyle name="Moneda 4" xfId="435" xr:uid="{00000000-0005-0000-0000-0000F6020000}"/>
    <cellStyle name="Moneda 4 2" xfId="436" xr:uid="{00000000-0005-0000-0000-0000F7020000}"/>
    <cellStyle name="Moneda 5" xfId="437" xr:uid="{00000000-0005-0000-0000-0000F8020000}"/>
    <cellStyle name="Moneda 5 2" xfId="1168" xr:uid="{00000000-0005-0000-0000-0000F9020000}"/>
    <cellStyle name="Moneda 5 2 2" xfId="1572" xr:uid="{00000000-0005-0000-0000-0000FA020000}"/>
    <cellStyle name="Moneda 5 3" xfId="1515" xr:uid="{00000000-0005-0000-0000-0000FB020000}"/>
    <cellStyle name="Moneda 6" xfId="438" xr:uid="{00000000-0005-0000-0000-0000FC020000}"/>
    <cellStyle name="Moneda 7" xfId="439" xr:uid="{00000000-0005-0000-0000-0000FD020000}"/>
    <cellStyle name="Moneda 8" xfId="440" xr:uid="{00000000-0005-0000-0000-0000FE020000}"/>
    <cellStyle name="Moneda 9" xfId="441" xr:uid="{00000000-0005-0000-0000-0000FF020000}"/>
    <cellStyle name="Neutral 2" xfId="443" xr:uid="{00000000-0005-0000-0000-000000030000}"/>
    <cellStyle name="Neutral 3" xfId="444" xr:uid="{00000000-0005-0000-0000-000001030000}"/>
    <cellStyle name="Neutral 4" xfId="442" xr:uid="{00000000-0005-0000-0000-000002030000}"/>
    <cellStyle name="Nivel 1,2.3,5,6,9" xfId="1602" xr:uid="{78C8D847-CEBD-45E5-ADAF-70BE3C55A515}"/>
    <cellStyle name="Nivel 7" xfId="1604" xr:uid="{A7AF45B4-07BD-43BD-A904-94500484A1B6}"/>
    <cellStyle name="Normal" xfId="0" builtinId="0"/>
    <cellStyle name="Normal 10" xfId="445" xr:uid="{00000000-0005-0000-0000-000004030000}"/>
    <cellStyle name="Normal 10 2" xfId="446" xr:uid="{00000000-0005-0000-0000-000005030000}"/>
    <cellStyle name="Normal 10 3" xfId="447" xr:uid="{00000000-0005-0000-0000-000006030000}"/>
    <cellStyle name="Normal 10 4" xfId="448" xr:uid="{00000000-0005-0000-0000-000007030000}"/>
    <cellStyle name="Normal 10 5" xfId="449" xr:uid="{00000000-0005-0000-0000-000008030000}"/>
    <cellStyle name="Normal 11" xfId="24" xr:uid="{00000000-0005-0000-0000-000009030000}"/>
    <cellStyle name="Normal 11 2" xfId="949" xr:uid="{00000000-0005-0000-0000-00000A030000}"/>
    <cellStyle name="Normal 11 2 2" xfId="1533" xr:uid="{00000000-0005-0000-0000-00000B030000}"/>
    <cellStyle name="Normal 11 3" xfId="1476" xr:uid="{00000000-0005-0000-0000-00000C030000}"/>
    <cellStyle name="Normal 12" xfId="940" xr:uid="{00000000-0005-0000-0000-00000D030000}"/>
    <cellStyle name="Normal 12 2" xfId="1527" xr:uid="{00000000-0005-0000-0000-00000E030000}"/>
    <cellStyle name="Normal 13" xfId="939" xr:uid="{00000000-0005-0000-0000-00000F030000}"/>
    <cellStyle name="Normal 13 2" xfId="1526" xr:uid="{00000000-0005-0000-0000-000010030000}"/>
    <cellStyle name="Normal 14" xfId="1449" xr:uid="{00000000-0005-0000-0000-000011030000}"/>
    <cellStyle name="Normal 14 2" xfId="1583" xr:uid="{00000000-0005-0000-0000-000012030000}"/>
    <cellStyle name="Normal 15" xfId="1466" xr:uid="{00000000-0005-0000-0000-000013030000}"/>
    <cellStyle name="Normal 16" xfId="1452" xr:uid="{00000000-0005-0000-0000-000014030000}"/>
    <cellStyle name="Normal 17" xfId="1586" xr:uid="{00000000-0005-0000-0000-000015030000}"/>
    <cellStyle name="Normal 18" xfId="1601" xr:uid="{30D277C7-4164-4B6E-B952-752FE456150C}"/>
    <cellStyle name="Normal 2" xfId="1" xr:uid="{00000000-0005-0000-0000-000016030000}"/>
    <cellStyle name="Normal 2 2" xfId="10" xr:uid="{00000000-0005-0000-0000-000017030000}"/>
    <cellStyle name="Normal 2 2 2" xfId="450" xr:uid="{00000000-0005-0000-0000-000018030000}"/>
    <cellStyle name="Normal 2 2 3" xfId="451" xr:uid="{00000000-0005-0000-0000-000019030000}"/>
    <cellStyle name="Normal 2 2 3 2" xfId="1169" xr:uid="{00000000-0005-0000-0000-00001A030000}"/>
    <cellStyle name="Normal 2 2 3 2 2" xfId="1573" xr:uid="{00000000-0005-0000-0000-00001B030000}"/>
    <cellStyle name="Normal 2 2 3 3" xfId="1516" xr:uid="{00000000-0005-0000-0000-00001C030000}"/>
    <cellStyle name="Normal 2 2 4" xfId="452" xr:uid="{00000000-0005-0000-0000-00001D030000}"/>
    <cellStyle name="Normal 2 2 4 2" xfId="1170" xr:uid="{00000000-0005-0000-0000-00001E030000}"/>
    <cellStyle name="Normal 2 2 4 2 2" xfId="1574" xr:uid="{00000000-0005-0000-0000-00001F030000}"/>
    <cellStyle name="Normal 2 2 4 3" xfId="1517" xr:uid="{00000000-0005-0000-0000-000020030000}"/>
    <cellStyle name="Normal 2 2 5" xfId="1603" xr:uid="{B2FA5228-8280-4C4A-BA78-5A64865D84A4}"/>
    <cellStyle name="Normal 2 3" xfId="453" xr:uid="{00000000-0005-0000-0000-000021030000}"/>
    <cellStyle name="Normal 2 4" xfId="454" xr:uid="{00000000-0005-0000-0000-000022030000}"/>
    <cellStyle name="Normal 2 4 2" xfId="455" xr:uid="{00000000-0005-0000-0000-000023030000}"/>
    <cellStyle name="Normal 2 4 2 2" xfId="1172" xr:uid="{00000000-0005-0000-0000-000024030000}"/>
    <cellStyle name="Normal 2 4 2 2 2" xfId="1576" xr:uid="{00000000-0005-0000-0000-000025030000}"/>
    <cellStyle name="Normal 2 4 2 3" xfId="1519" xr:uid="{00000000-0005-0000-0000-000026030000}"/>
    <cellStyle name="Normal 2 4 3" xfId="456" xr:uid="{00000000-0005-0000-0000-000027030000}"/>
    <cellStyle name="Normal 2 4 4" xfId="457" xr:uid="{00000000-0005-0000-0000-000028030000}"/>
    <cellStyle name="Normal 2 4 5" xfId="1171" xr:uid="{00000000-0005-0000-0000-000029030000}"/>
    <cellStyle name="Normal 2 4 5 2" xfId="1575" xr:uid="{00000000-0005-0000-0000-00002A030000}"/>
    <cellStyle name="Normal 2 4 6" xfId="1518" xr:uid="{00000000-0005-0000-0000-00002B030000}"/>
    <cellStyle name="Normal 2 5" xfId="458" xr:uid="{00000000-0005-0000-0000-00002C030000}"/>
    <cellStyle name="Normal 2 6" xfId="459" xr:uid="{00000000-0005-0000-0000-00002D030000}"/>
    <cellStyle name="Normal 2 7" xfId="460" xr:uid="{00000000-0005-0000-0000-00002E030000}"/>
    <cellStyle name="Normal 2_1.4 HOJADETRABAJO" xfId="461" xr:uid="{00000000-0005-0000-0000-00002F030000}"/>
    <cellStyle name="Normal 3" xfId="8" xr:uid="{00000000-0005-0000-0000-000030030000}"/>
    <cellStyle name="Normal 3 2" xfId="463" xr:uid="{00000000-0005-0000-0000-000031030000}"/>
    <cellStyle name="Normal 3 2 2" xfId="464" xr:uid="{00000000-0005-0000-0000-000032030000}"/>
    <cellStyle name="Normal 3 3" xfId="465" xr:uid="{00000000-0005-0000-0000-000033030000}"/>
    <cellStyle name="Normal 3 3 2" xfId="466" xr:uid="{00000000-0005-0000-0000-000034030000}"/>
    <cellStyle name="Normal 3 3 3" xfId="1173" xr:uid="{00000000-0005-0000-0000-000035030000}"/>
    <cellStyle name="Normal 3 3 3 2" xfId="1577" xr:uid="{00000000-0005-0000-0000-000036030000}"/>
    <cellStyle name="Normal 3 3 4" xfId="1520" xr:uid="{00000000-0005-0000-0000-000037030000}"/>
    <cellStyle name="Normal 3 4" xfId="467" xr:uid="{00000000-0005-0000-0000-000038030000}"/>
    <cellStyle name="Normal 3 4 2" xfId="468" xr:uid="{00000000-0005-0000-0000-000039030000}"/>
    <cellStyle name="Normal 3 4 3" xfId="469" xr:uid="{00000000-0005-0000-0000-00003A030000}"/>
    <cellStyle name="Normal 3 4 4" xfId="470" xr:uid="{00000000-0005-0000-0000-00003B030000}"/>
    <cellStyle name="Normal 3 4 5" xfId="471" xr:uid="{00000000-0005-0000-0000-00003C030000}"/>
    <cellStyle name="Normal 3 5" xfId="462" xr:uid="{00000000-0005-0000-0000-00003D030000}"/>
    <cellStyle name="Normal 3 6" xfId="944" xr:uid="{00000000-0005-0000-0000-00003E030000}"/>
    <cellStyle name="Normal 3 6 2" xfId="1528" xr:uid="{00000000-0005-0000-0000-00003F030000}"/>
    <cellStyle name="Normal 3 7" xfId="1471" xr:uid="{00000000-0005-0000-0000-000040030000}"/>
    <cellStyle name="Normal 3_Ejec.Detallada a Ene-14" xfId="472" xr:uid="{00000000-0005-0000-0000-000041030000}"/>
    <cellStyle name="Normal 4" xfId="473" xr:uid="{00000000-0005-0000-0000-000042030000}"/>
    <cellStyle name="Normal 4 2" xfId="474" xr:uid="{00000000-0005-0000-0000-000043030000}"/>
    <cellStyle name="Normal 4 3" xfId="475" xr:uid="{00000000-0005-0000-0000-000044030000}"/>
    <cellStyle name="Normal 4 4" xfId="476" xr:uid="{00000000-0005-0000-0000-000045030000}"/>
    <cellStyle name="Normal 4 5" xfId="477" xr:uid="{00000000-0005-0000-0000-000046030000}"/>
    <cellStyle name="Normal 4_Hoja1" xfId="478" xr:uid="{00000000-0005-0000-0000-000047030000}"/>
    <cellStyle name="Normal 5" xfId="479" xr:uid="{00000000-0005-0000-0000-000048030000}"/>
    <cellStyle name="Normal 5 2" xfId="480" xr:uid="{00000000-0005-0000-0000-000049030000}"/>
    <cellStyle name="Normal 5 3" xfId="481" xr:uid="{00000000-0005-0000-0000-00004A030000}"/>
    <cellStyle name="Normal 5 3 2" xfId="1174" xr:uid="{00000000-0005-0000-0000-00004B030000}"/>
    <cellStyle name="Normal 5 3 2 2" xfId="1578" xr:uid="{00000000-0005-0000-0000-00004C030000}"/>
    <cellStyle name="Normal 5 3 3" xfId="1521" xr:uid="{00000000-0005-0000-0000-00004D030000}"/>
    <cellStyle name="Normal 6" xfId="482" xr:uid="{00000000-0005-0000-0000-00004E030000}"/>
    <cellStyle name="Normal 6 2" xfId="483" xr:uid="{00000000-0005-0000-0000-00004F030000}"/>
    <cellStyle name="Normal 6 3" xfId="484" xr:uid="{00000000-0005-0000-0000-000050030000}"/>
    <cellStyle name="Normal 7" xfId="485" xr:uid="{00000000-0005-0000-0000-000051030000}"/>
    <cellStyle name="Normal 7 2" xfId="486" xr:uid="{00000000-0005-0000-0000-000052030000}"/>
    <cellStyle name="Normal 7 3" xfId="487" xr:uid="{00000000-0005-0000-0000-000053030000}"/>
    <cellStyle name="Normal 7 4" xfId="488" xr:uid="{00000000-0005-0000-0000-000054030000}"/>
    <cellStyle name="Normal 7 5" xfId="489" xr:uid="{00000000-0005-0000-0000-000055030000}"/>
    <cellStyle name="Normal 8" xfId="490" xr:uid="{00000000-0005-0000-0000-000056030000}"/>
    <cellStyle name="Normal 8 2" xfId="491" xr:uid="{00000000-0005-0000-0000-000057030000}"/>
    <cellStyle name="Normal 8 3" xfId="492" xr:uid="{00000000-0005-0000-0000-000058030000}"/>
    <cellStyle name="Normal 8 4" xfId="493" xr:uid="{00000000-0005-0000-0000-000059030000}"/>
    <cellStyle name="Normal 8 5" xfId="494" xr:uid="{00000000-0005-0000-0000-00005A030000}"/>
    <cellStyle name="Normal 9" xfId="495" xr:uid="{00000000-0005-0000-0000-00005B030000}"/>
    <cellStyle name="Normal 9 2" xfId="496" xr:uid="{00000000-0005-0000-0000-00005C030000}"/>
    <cellStyle name="Normal 9 3" xfId="497" xr:uid="{00000000-0005-0000-0000-00005D030000}"/>
    <cellStyle name="Normal 9 4" xfId="498" xr:uid="{00000000-0005-0000-0000-00005E030000}"/>
    <cellStyle name="Normal 9 5" xfId="499" xr:uid="{00000000-0005-0000-0000-00005F030000}"/>
    <cellStyle name="Normal_fondo solidaridad" xfId="6" xr:uid="{00000000-0005-0000-0000-000060030000}"/>
    <cellStyle name="Notas 2" xfId="501" xr:uid="{00000000-0005-0000-0000-000061030000}"/>
    <cellStyle name="Notas 2 2" xfId="1176" xr:uid="{00000000-0005-0000-0000-000062030000}"/>
    <cellStyle name="Notas 2 2 2" xfId="1580" xr:uid="{00000000-0005-0000-0000-000063030000}"/>
    <cellStyle name="Notas 2 3" xfId="1523" xr:uid="{00000000-0005-0000-0000-000064030000}"/>
    <cellStyle name="Notas 3" xfId="502" xr:uid="{00000000-0005-0000-0000-000065030000}"/>
    <cellStyle name="Notas 3 10" xfId="503" xr:uid="{00000000-0005-0000-0000-000066030000}"/>
    <cellStyle name="Notas 3 10 2" xfId="504" xr:uid="{00000000-0005-0000-0000-000067030000}"/>
    <cellStyle name="Notas 3 10 2 2" xfId="1179" xr:uid="{00000000-0005-0000-0000-000068030000}"/>
    <cellStyle name="Notas 3 10 3" xfId="1178" xr:uid="{00000000-0005-0000-0000-000069030000}"/>
    <cellStyle name="Notas 3 10_Hoja8" xfId="505" xr:uid="{00000000-0005-0000-0000-00006A030000}"/>
    <cellStyle name="Notas 3 11" xfId="506" xr:uid="{00000000-0005-0000-0000-00006B030000}"/>
    <cellStyle name="Notas 3 11 2" xfId="507" xr:uid="{00000000-0005-0000-0000-00006C030000}"/>
    <cellStyle name="Notas 3 11 2 2" xfId="1181" xr:uid="{00000000-0005-0000-0000-00006D030000}"/>
    <cellStyle name="Notas 3 11 3" xfId="1180" xr:uid="{00000000-0005-0000-0000-00006E030000}"/>
    <cellStyle name="Notas 3 11_Hoja8" xfId="508" xr:uid="{00000000-0005-0000-0000-00006F030000}"/>
    <cellStyle name="Notas 3 12" xfId="509" xr:uid="{00000000-0005-0000-0000-000070030000}"/>
    <cellStyle name="Notas 3 12 2" xfId="510" xr:uid="{00000000-0005-0000-0000-000071030000}"/>
    <cellStyle name="Notas 3 12 2 2" xfId="1183" xr:uid="{00000000-0005-0000-0000-000072030000}"/>
    <cellStyle name="Notas 3 12 3" xfId="1182" xr:uid="{00000000-0005-0000-0000-000073030000}"/>
    <cellStyle name="Notas 3 12_Hoja8" xfId="511" xr:uid="{00000000-0005-0000-0000-000074030000}"/>
    <cellStyle name="Notas 3 13" xfId="512" xr:uid="{00000000-0005-0000-0000-000075030000}"/>
    <cellStyle name="Notas 3 13 2" xfId="513" xr:uid="{00000000-0005-0000-0000-000076030000}"/>
    <cellStyle name="Notas 3 13 2 2" xfId="1185" xr:uid="{00000000-0005-0000-0000-000077030000}"/>
    <cellStyle name="Notas 3 13 3" xfId="1184" xr:uid="{00000000-0005-0000-0000-000078030000}"/>
    <cellStyle name="Notas 3 13_Hoja8" xfId="514" xr:uid="{00000000-0005-0000-0000-000079030000}"/>
    <cellStyle name="Notas 3 14" xfId="515" xr:uid="{00000000-0005-0000-0000-00007A030000}"/>
    <cellStyle name="Notas 3 14 2" xfId="516" xr:uid="{00000000-0005-0000-0000-00007B030000}"/>
    <cellStyle name="Notas 3 14 2 2" xfId="1187" xr:uid="{00000000-0005-0000-0000-00007C030000}"/>
    <cellStyle name="Notas 3 14 3" xfId="1186" xr:uid="{00000000-0005-0000-0000-00007D030000}"/>
    <cellStyle name="Notas 3 14_Hoja8" xfId="517" xr:uid="{00000000-0005-0000-0000-00007E030000}"/>
    <cellStyle name="Notas 3 15" xfId="518" xr:uid="{00000000-0005-0000-0000-00007F030000}"/>
    <cellStyle name="Notas 3 15 2" xfId="519" xr:uid="{00000000-0005-0000-0000-000080030000}"/>
    <cellStyle name="Notas 3 15 2 2" xfId="1189" xr:uid="{00000000-0005-0000-0000-000081030000}"/>
    <cellStyle name="Notas 3 15 3" xfId="1188" xr:uid="{00000000-0005-0000-0000-000082030000}"/>
    <cellStyle name="Notas 3 15_Hoja8" xfId="520" xr:uid="{00000000-0005-0000-0000-000083030000}"/>
    <cellStyle name="Notas 3 16" xfId="521" xr:uid="{00000000-0005-0000-0000-000084030000}"/>
    <cellStyle name="Notas 3 16 2" xfId="522" xr:uid="{00000000-0005-0000-0000-000085030000}"/>
    <cellStyle name="Notas 3 16 2 2" xfId="1191" xr:uid="{00000000-0005-0000-0000-000086030000}"/>
    <cellStyle name="Notas 3 16 3" xfId="1190" xr:uid="{00000000-0005-0000-0000-000087030000}"/>
    <cellStyle name="Notas 3 16_Hoja8" xfId="523" xr:uid="{00000000-0005-0000-0000-000088030000}"/>
    <cellStyle name="Notas 3 17" xfId="524" xr:uid="{00000000-0005-0000-0000-000089030000}"/>
    <cellStyle name="Notas 3 17 2" xfId="525" xr:uid="{00000000-0005-0000-0000-00008A030000}"/>
    <cellStyle name="Notas 3 17 2 2" xfId="1193" xr:uid="{00000000-0005-0000-0000-00008B030000}"/>
    <cellStyle name="Notas 3 17 3" xfId="1192" xr:uid="{00000000-0005-0000-0000-00008C030000}"/>
    <cellStyle name="Notas 3 17_Hoja8" xfId="526" xr:uid="{00000000-0005-0000-0000-00008D030000}"/>
    <cellStyle name="Notas 3 18" xfId="527" xr:uid="{00000000-0005-0000-0000-00008E030000}"/>
    <cellStyle name="Notas 3 18 2" xfId="528" xr:uid="{00000000-0005-0000-0000-00008F030000}"/>
    <cellStyle name="Notas 3 18 2 2" xfId="1195" xr:uid="{00000000-0005-0000-0000-000090030000}"/>
    <cellStyle name="Notas 3 18 3" xfId="1194" xr:uid="{00000000-0005-0000-0000-000091030000}"/>
    <cellStyle name="Notas 3 18_Hoja8" xfId="529" xr:uid="{00000000-0005-0000-0000-000092030000}"/>
    <cellStyle name="Notas 3 19" xfId="530" xr:uid="{00000000-0005-0000-0000-000093030000}"/>
    <cellStyle name="Notas 3 19 2" xfId="531" xr:uid="{00000000-0005-0000-0000-000094030000}"/>
    <cellStyle name="Notas 3 19 2 2" xfId="1197" xr:uid="{00000000-0005-0000-0000-000095030000}"/>
    <cellStyle name="Notas 3 19 3" xfId="1196" xr:uid="{00000000-0005-0000-0000-000096030000}"/>
    <cellStyle name="Notas 3 19_Hoja8" xfId="532" xr:uid="{00000000-0005-0000-0000-000097030000}"/>
    <cellStyle name="Notas 3 2" xfId="533" xr:uid="{00000000-0005-0000-0000-000098030000}"/>
    <cellStyle name="Notas 3 2 2" xfId="534" xr:uid="{00000000-0005-0000-0000-000099030000}"/>
    <cellStyle name="Notas 3 2 2 2" xfId="1199" xr:uid="{00000000-0005-0000-0000-00009A030000}"/>
    <cellStyle name="Notas 3 2 3" xfId="1198" xr:uid="{00000000-0005-0000-0000-00009B030000}"/>
    <cellStyle name="Notas 3 2_Hoja8" xfId="535" xr:uid="{00000000-0005-0000-0000-00009C030000}"/>
    <cellStyle name="Notas 3 20" xfId="536" xr:uid="{00000000-0005-0000-0000-00009D030000}"/>
    <cellStyle name="Notas 3 20 2" xfId="537" xr:uid="{00000000-0005-0000-0000-00009E030000}"/>
    <cellStyle name="Notas 3 20 2 2" xfId="1201" xr:uid="{00000000-0005-0000-0000-00009F030000}"/>
    <cellStyle name="Notas 3 20 3" xfId="1200" xr:uid="{00000000-0005-0000-0000-0000A0030000}"/>
    <cellStyle name="Notas 3 20_Hoja8" xfId="538" xr:uid="{00000000-0005-0000-0000-0000A1030000}"/>
    <cellStyle name="Notas 3 21" xfId="539" xr:uid="{00000000-0005-0000-0000-0000A2030000}"/>
    <cellStyle name="Notas 3 21 2" xfId="540" xr:uid="{00000000-0005-0000-0000-0000A3030000}"/>
    <cellStyle name="Notas 3 21 2 2" xfId="1203" xr:uid="{00000000-0005-0000-0000-0000A4030000}"/>
    <cellStyle name="Notas 3 21 3" xfId="1202" xr:uid="{00000000-0005-0000-0000-0000A5030000}"/>
    <cellStyle name="Notas 3 21_Hoja8" xfId="541" xr:uid="{00000000-0005-0000-0000-0000A6030000}"/>
    <cellStyle name="Notas 3 22" xfId="542" xr:uid="{00000000-0005-0000-0000-0000A7030000}"/>
    <cellStyle name="Notas 3 22 2" xfId="543" xr:uid="{00000000-0005-0000-0000-0000A8030000}"/>
    <cellStyle name="Notas 3 22 2 2" xfId="1205" xr:uid="{00000000-0005-0000-0000-0000A9030000}"/>
    <cellStyle name="Notas 3 22 3" xfId="1204" xr:uid="{00000000-0005-0000-0000-0000AA030000}"/>
    <cellStyle name="Notas 3 22_Hoja8" xfId="544" xr:uid="{00000000-0005-0000-0000-0000AB030000}"/>
    <cellStyle name="Notas 3 23" xfId="545" xr:uid="{00000000-0005-0000-0000-0000AC030000}"/>
    <cellStyle name="Notas 3 23 2" xfId="546" xr:uid="{00000000-0005-0000-0000-0000AD030000}"/>
    <cellStyle name="Notas 3 23 2 2" xfId="1207" xr:uid="{00000000-0005-0000-0000-0000AE030000}"/>
    <cellStyle name="Notas 3 23 3" xfId="1206" xr:uid="{00000000-0005-0000-0000-0000AF030000}"/>
    <cellStyle name="Notas 3 23_Hoja8" xfId="547" xr:uid="{00000000-0005-0000-0000-0000B0030000}"/>
    <cellStyle name="Notas 3 24" xfId="548" xr:uid="{00000000-0005-0000-0000-0000B1030000}"/>
    <cellStyle name="Notas 3 24 2" xfId="549" xr:uid="{00000000-0005-0000-0000-0000B2030000}"/>
    <cellStyle name="Notas 3 24 2 2" xfId="1209" xr:uid="{00000000-0005-0000-0000-0000B3030000}"/>
    <cellStyle name="Notas 3 24 3" xfId="1208" xr:uid="{00000000-0005-0000-0000-0000B4030000}"/>
    <cellStyle name="Notas 3 24_Hoja8" xfId="550" xr:uid="{00000000-0005-0000-0000-0000B5030000}"/>
    <cellStyle name="Notas 3 25" xfId="551" xr:uid="{00000000-0005-0000-0000-0000B6030000}"/>
    <cellStyle name="Notas 3 25 2" xfId="552" xr:uid="{00000000-0005-0000-0000-0000B7030000}"/>
    <cellStyle name="Notas 3 25 2 2" xfId="1211" xr:uid="{00000000-0005-0000-0000-0000B8030000}"/>
    <cellStyle name="Notas 3 25 3" xfId="1210" xr:uid="{00000000-0005-0000-0000-0000B9030000}"/>
    <cellStyle name="Notas 3 25_Hoja8" xfId="553" xr:uid="{00000000-0005-0000-0000-0000BA030000}"/>
    <cellStyle name="Notas 3 26" xfId="554" xr:uid="{00000000-0005-0000-0000-0000BB030000}"/>
    <cellStyle name="Notas 3 26 2" xfId="555" xr:uid="{00000000-0005-0000-0000-0000BC030000}"/>
    <cellStyle name="Notas 3 26 2 2" xfId="1213" xr:uid="{00000000-0005-0000-0000-0000BD030000}"/>
    <cellStyle name="Notas 3 26 3" xfId="1212" xr:uid="{00000000-0005-0000-0000-0000BE030000}"/>
    <cellStyle name="Notas 3 26_Hoja8" xfId="556" xr:uid="{00000000-0005-0000-0000-0000BF030000}"/>
    <cellStyle name="Notas 3 27" xfId="557" xr:uid="{00000000-0005-0000-0000-0000C0030000}"/>
    <cellStyle name="Notas 3 27 2" xfId="558" xr:uid="{00000000-0005-0000-0000-0000C1030000}"/>
    <cellStyle name="Notas 3 27 2 2" xfId="1215" xr:uid="{00000000-0005-0000-0000-0000C2030000}"/>
    <cellStyle name="Notas 3 27 3" xfId="1214" xr:uid="{00000000-0005-0000-0000-0000C3030000}"/>
    <cellStyle name="Notas 3 27_Hoja8" xfId="559" xr:uid="{00000000-0005-0000-0000-0000C4030000}"/>
    <cellStyle name="Notas 3 28" xfId="560" xr:uid="{00000000-0005-0000-0000-0000C5030000}"/>
    <cellStyle name="Notas 3 28 2" xfId="561" xr:uid="{00000000-0005-0000-0000-0000C6030000}"/>
    <cellStyle name="Notas 3 28 2 2" xfId="1217" xr:uid="{00000000-0005-0000-0000-0000C7030000}"/>
    <cellStyle name="Notas 3 28 3" xfId="1216" xr:uid="{00000000-0005-0000-0000-0000C8030000}"/>
    <cellStyle name="Notas 3 28_Hoja8" xfId="562" xr:uid="{00000000-0005-0000-0000-0000C9030000}"/>
    <cellStyle name="Notas 3 29" xfId="563" xr:uid="{00000000-0005-0000-0000-0000CA030000}"/>
    <cellStyle name="Notas 3 29 2" xfId="564" xr:uid="{00000000-0005-0000-0000-0000CB030000}"/>
    <cellStyle name="Notas 3 29 2 2" xfId="1219" xr:uid="{00000000-0005-0000-0000-0000CC030000}"/>
    <cellStyle name="Notas 3 29 3" xfId="1218" xr:uid="{00000000-0005-0000-0000-0000CD030000}"/>
    <cellStyle name="Notas 3 29_Hoja8" xfId="565" xr:uid="{00000000-0005-0000-0000-0000CE030000}"/>
    <cellStyle name="Notas 3 3" xfId="566" xr:uid="{00000000-0005-0000-0000-0000CF030000}"/>
    <cellStyle name="Notas 3 3 2" xfId="567" xr:uid="{00000000-0005-0000-0000-0000D0030000}"/>
    <cellStyle name="Notas 3 3 2 2" xfId="1221" xr:uid="{00000000-0005-0000-0000-0000D1030000}"/>
    <cellStyle name="Notas 3 3 3" xfId="1220" xr:uid="{00000000-0005-0000-0000-0000D2030000}"/>
    <cellStyle name="Notas 3 3_Hoja8" xfId="568" xr:uid="{00000000-0005-0000-0000-0000D3030000}"/>
    <cellStyle name="Notas 3 30" xfId="569" xr:uid="{00000000-0005-0000-0000-0000D4030000}"/>
    <cellStyle name="Notas 3 30 2" xfId="570" xr:uid="{00000000-0005-0000-0000-0000D5030000}"/>
    <cellStyle name="Notas 3 30 2 2" xfId="1223" xr:uid="{00000000-0005-0000-0000-0000D6030000}"/>
    <cellStyle name="Notas 3 30 3" xfId="1222" xr:uid="{00000000-0005-0000-0000-0000D7030000}"/>
    <cellStyle name="Notas 3 30_Hoja8" xfId="571" xr:uid="{00000000-0005-0000-0000-0000D8030000}"/>
    <cellStyle name="Notas 3 31" xfId="572" xr:uid="{00000000-0005-0000-0000-0000D9030000}"/>
    <cellStyle name="Notas 3 31 2" xfId="573" xr:uid="{00000000-0005-0000-0000-0000DA030000}"/>
    <cellStyle name="Notas 3 31 2 2" xfId="1225" xr:uid="{00000000-0005-0000-0000-0000DB030000}"/>
    <cellStyle name="Notas 3 31 3" xfId="1224" xr:uid="{00000000-0005-0000-0000-0000DC030000}"/>
    <cellStyle name="Notas 3 31_Hoja8" xfId="574" xr:uid="{00000000-0005-0000-0000-0000DD030000}"/>
    <cellStyle name="Notas 3 32" xfId="575" xr:uid="{00000000-0005-0000-0000-0000DE030000}"/>
    <cellStyle name="Notas 3 32 2" xfId="576" xr:uid="{00000000-0005-0000-0000-0000DF030000}"/>
    <cellStyle name="Notas 3 32 2 2" xfId="1227" xr:uid="{00000000-0005-0000-0000-0000E0030000}"/>
    <cellStyle name="Notas 3 32 3" xfId="1226" xr:uid="{00000000-0005-0000-0000-0000E1030000}"/>
    <cellStyle name="Notas 3 32_Hoja8" xfId="577" xr:uid="{00000000-0005-0000-0000-0000E2030000}"/>
    <cellStyle name="Notas 3 33" xfId="578" xr:uid="{00000000-0005-0000-0000-0000E3030000}"/>
    <cellStyle name="Notas 3 33 2" xfId="579" xr:uid="{00000000-0005-0000-0000-0000E4030000}"/>
    <cellStyle name="Notas 3 33 2 2" xfId="1229" xr:uid="{00000000-0005-0000-0000-0000E5030000}"/>
    <cellStyle name="Notas 3 33 3" xfId="1228" xr:uid="{00000000-0005-0000-0000-0000E6030000}"/>
    <cellStyle name="Notas 3 33_Hoja8" xfId="580" xr:uid="{00000000-0005-0000-0000-0000E7030000}"/>
    <cellStyle name="Notas 3 34" xfId="581" xr:uid="{00000000-0005-0000-0000-0000E8030000}"/>
    <cellStyle name="Notas 3 34 2" xfId="582" xr:uid="{00000000-0005-0000-0000-0000E9030000}"/>
    <cellStyle name="Notas 3 34 2 2" xfId="1231" xr:uid="{00000000-0005-0000-0000-0000EA030000}"/>
    <cellStyle name="Notas 3 34 3" xfId="1230" xr:uid="{00000000-0005-0000-0000-0000EB030000}"/>
    <cellStyle name="Notas 3 34_Hoja8" xfId="583" xr:uid="{00000000-0005-0000-0000-0000EC030000}"/>
    <cellStyle name="Notas 3 35" xfId="584" xr:uid="{00000000-0005-0000-0000-0000ED030000}"/>
    <cellStyle name="Notas 3 35 2" xfId="585" xr:uid="{00000000-0005-0000-0000-0000EE030000}"/>
    <cellStyle name="Notas 3 35 2 2" xfId="1233" xr:uid="{00000000-0005-0000-0000-0000EF030000}"/>
    <cellStyle name="Notas 3 35 3" xfId="1232" xr:uid="{00000000-0005-0000-0000-0000F0030000}"/>
    <cellStyle name="Notas 3 35_Hoja8" xfId="586" xr:uid="{00000000-0005-0000-0000-0000F1030000}"/>
    <cellStyle name="Notas 3 36" xfId="587" xr:uid="{00000000-0005-0000-0000-0000F2030000}"/>
    <cellStyle name="Notas 3 36 2" xfId="588" xr:uid="{00000000-0005-0000-0000-0000F3030000}"/>
    <cellStyle name="Notas 3 36 2 2" xfId="1235" xr:uid="{00000000-0005-0000-0000-0000F4030000}"/>
    <cellStyle name="Notas 3 36 3" xfId="1234" xr:uid="{00000000-0005-0000-0000-0000F5030000}"/>
    <cellStyle name="Notas 3 36_Hoja8" xfId="589" xr:uid="{00000000-0005-0000-0000-0000F6030000}"/>
    <cellStyle name="Notas 3 37" xfId="590" xr:uid="{00000000-0005-0000-0000-0000F7030000}"/>
    <cellStyle name="Notas 3 37 2" xfId="591" xr:uid="{00000000-0005-0000-0000-0000F8030000}"/>
    <cellStyle name="Notas 3 37 2 2" xfId="1237" xr:uid="{00000000-0005-0000-0000-0000F9030000}"/>
    <cellStyle name="Notas 3 37 3" xfId="1236" xr:uid="{00000000-0005-0000-0000-0000FA030000}"/>
    <cellStyle name="Notas 3 37_Hoja8" xfId="592" xr:uid="{00000000-0005-0000-0000-0000FB030000}"/>
    <cellStyle name="Notas 3 38" xfId="593" xr:uid="{00000000-0005-0000-0000-0000FC030000}"/>
    <cellStyle name="Notas 3 38 2" xfId="594" xr:uid="{00000000-0005-0000-0000-0000FD030000}"/>
    <cellStyle name="Notas 3 38 2 2" xfId="1239" xr:uid="{00000000-0005-0000-0000-0000FE030000}"/>
    <cellStyle name="Notas 3 38 3" xfId="1238" xr:uid="{00000000-0005-0000-0000-0000FF030000}"/>
    <cellStyle name="Notas 3 38_Hoja8" xfId="595" xr:uid="{00000000-0005-0000-0000-000000040000}"/>
    <cellStyle name="Notas 3 39" xfId="596" xr:uid="{00000000-0005-0000-0000-000001040000}"/>
    <cellStyle name="Notas 3 39 2" xfId="597" xr:uid="{00000000-0005-0000-0000-000002040000}"/>
    <cellStyle name="Notas 3 39 2 2" xfId="1241" xr:uid="{00000000-0005-0000-0000-000003040000}"/>
    <cellStyle name="Notas 3 39 3" xfId="1240" xr:uid="{00000000-0005-0000-0000-000004040000}"/>
    <cellStyle name="Notas 3 39_Hoja8" xfId="598" xr:uid="{00000000-0005-0000-0000-000005040000}"/>
    <cellStyle name="Notas 3 4" xfId="599" xr:uid="{00000000-0005-0000-0000-000006040000}"/>
    <cellStyle name="Notas 3 4 2" xfId="600" xr:uid="{00000000-0005-0000-0000-000007040000}"/>
    <cellStyle name="Notas 3 4 2 2" xfId="1243" xr:uid="{00000000-0005-0000-0000-000008040000}"/>
    <cellStyle name="Notas 3 4 3" xfId="1242" xr:uid="{00000000-0005-0000-0000-000009040000}"/>
    <cellStyle name="Notas 3 4_Hoja8" xfId="601" xr:uid="{00000000-0005-0000-0000-00000A040000}"/>
    <cellStyle name="Notas 3 40" xfId="602" xr:uid="{00000000-0005-0000-0000-00000B040000}"/>
    <cellStyle name="Notas 3 40 2" xfId="603" xr:uid="{00000000-0005-0000-0000-00000C040000}"/>
    <cellStyle name="Notas 3 40 2 2" xfId="1245" xr:uid="{00000000-0005-0000-0000-00000D040000}"/>
    <cellStyle name="Notas 3 40 3" xfId="1244" xr:uid="{00000000-0005-0000-0000-00000E040000}"/>
    <cellStyle name="Notas 3 40_Hoja8" xfId="604" xr:uid="{00000000-0005-0000-0000-00000F040000}"/>
    <cellStyle name="Notas 3 41" xfId="605" xr:uid="{00000000-0005-0000-0000-000010040000}"/>
    <cellStyle name="Notas 3 41 2" xfId="606" xr:uid="{00000000-0005-0000-0000-000011040000}"/>
    <cellStyle name="Notas 3 41 2 2" xfId="1247" xr:uid="{00000000-0005-0000-0000-000012040000}"/>
    <cellStyle name="Notas 3 41 3" xfId="1246" xr:uid="{00000000-0005-0000-0000-000013040000}"/>
    <cellStyle name="Notas 3 41_Hoja8" xfId="607" xr:uid="{00000000-0005-0000-0000-000014040000}"/>
    <cellStyle name="Notas 3 42" xfId="608" xr:uid="{00000000-0005-0000-0000-000015040000}"/>
    <cellStyle name="Notas 3 42 2" xfId="609" xr:uid="{00000000-0005-0000-0000-000016040000}"/>
    <cellStyle name="Notas 3 42 2 2" xfId="1249" xr:uid="{00000000-0005-0000-0000-000017040000}"/>
    <cellStyle name="Notas 3 42 3" xfId="1248" xr:uid="{00000000-0005-0000-0000-000018040000}"/>
    <cellStyle name="Notas 3 42_Hoja8" xfId="610" xr:uid="{00000000-0005-0000-0000-000019040000}"/>
    <cellStyle name="Notas 3 43" xfId="611" xr:uid="{00000000-0005-0000-0000-00001A040000}"/>
    <cellStyle name="Notas 3 43 2" xfId="612" xr:uid="{00000000-0005-0000-0000-00001B040000}"/>
    <cellStyle name="Notas 3 43 2 2" xfId="1251" xr:uid="{00000000-0005-0000-0000-00001C040000}"/>
    <cellStyle name="Notas 3 43 3" xfId="1250" xr:uid="{00000000-0005-0000-0000-00001D040000}"/>
    <cellStyle name="Notas 3 43_Hoja8" xfId="613" xr:uid="{00000000-0005-0000-0000-00001E040000}"/>
    <cellStyle name="Notas 3 44" xfId="614" xr:uid="{00000000-0005-0000-0000-00001F040000}"/>
    <cellStyle name="Notas 3 44 2" xfId="615" xr:uid="{00000000-0005-0000-0000-000020040000}"/>
    <cellStyle name="Notas 3 44 2 2" xfId="1253" xr:uid="{00000000-0005-0000-0000-000021040000}"/>
    <cellStyle name="Notas 3 44 3" xfId="1252" xr:uid="{00000000-0005-0000-0000-000022040000}"/>
    <cellStyle name="Notas 3 44_Hoja8" xfId="616" xr:uid="{00000000-0005-0000-0000-000023040000}"/>
    <cellStyle name="Notas 3 45" xfId="617" xr:uid="{00000000-0005-0000-0000-000024040000}"/>
    <cellStyle name="Notas 3 45 2" xfId="618" xr:uid="{00000000-0005-0000-0000-000025040000}"/>
    <cellStyle name="Notas 3 45 2 2" xfId="1255" xr:uid="{00000000-0005-0000-0000-000026040000}"/>
    <cellStyle name="Notas 3 45 3" xfId="1254" xr:uid="{00000000-0005-0000-0000-000027040000}"/>
    <cellStyle name="Notas 3 45_Hoja8" xfId="619" xr:uid="{00000000-0005-0000-0000-000028040000}"/>
    <cellStyle name="Notas 3 46" xfId="620" xr:uid="{00000000-0005-0000-0000-000029040000}"/>
    <cellStyle name="Notas 3 46 2" xfId="1256" xr:uid="{00000000-0005-0000-0000-00002A040000}"/>
    <cellStyle name="Notas 3 47" xfId="1177" xr:uid="{00000000-0005-0000-0000-00002B040000}"/>
    <cellStyle name="Notas 3 5" xfId="621" xr:uid="{00000000-0005-0000-0000-00002C040000}"/>
    <cellStyle name="Notas 3 5 2" xfId="622" xr:uid="{00000000-0005-0000-0000-00002D040000}"/>
    <cellStyle name="Notas 3 5 2 2" xfId="1258" xr:uid="{00000000-0005-0000-0000-00002E040000}"/>
    <cellStyle name="Notas 3 5 3" xfId="1257" xr:uid="{00000000-0005-0000-0000-00002F040000}"/>
    <cellStyle name="Notas 3 5_Hoja8" xfId="623" xr:uid="{00000000-0005-0000-0000-000030040000}"/>
    <cellStyle name="Notas 3 6" xfId="624" xr:uid="{00000000-0005-0000-0000-000031040000}"/>
    <cellStyle name="Notas 3 6 2" xfId="625" xr:uid="{00000000-0005-0000-0000-000032040000}"/>
    <cellStyle name="Notas 3 6 2 2" xfId="1260" xr:uid="{00000000-0005-0000-0000-000033040000}"/>
    <cellStyle name="Notas 3 6 3" xfId="1259" xr:uid="{00000000-0005-0000-0000-000034040000}"/>
    <cellStyle name="Notas 3 6_Hoja8" xfId="626" xr:uid="{00000000-0005-0000-0000-000035040000}"/>
    <cellStyle name="Notas 3 7" xfId="627" xr:uid="{00000000-0005-0000-0000-000036040000}"/>
    <cellStyle name="Notas 3 7 2" xfId="628" xr:uid="{00000000-0005-0000-0000-000037040000}"/>
    <cellStyle name="Notas 3 7 2 2" xfId="1262" xr:uid="{00000000-0005-0000-0000-000038040000}"/>
    <cellStyle name="Notas 3 7 3" xfId="1261" xr:uid="{00000000-0005-0000-0000-000039040000}"/>
    <cellStyle name="Notas 3 7_Hoja8" xfId="629" xr:uid="{00000000-0005-0000-0000-00003A040000}"/>
    <cellStyle name="Notas 3 8" xfId="630" xr:uid="{00000000-0005-0000-0000-00003B040000}"/>
    <cellStyle name="Notas 3 8 2" xfId="631" xr:uid="{00000000-0005-0000-0000-00003C040000}"/>
    <cellStyle name="Notas 3 8 2 2" xfId="1264" xr:uid="{00000000-0005-0000-0000-00003D040000}"/>
    <cellStyle name="Notas 3 8 3" xfId="1263" xr:uid="{00000000-0005-0000-0000-00003E040000}"/>
    <cellStyle name="Notas 3 8_Hoja8" xfId="632" xr:uid="{00000000-0005-0000-0000-00003F040000}"/>
    <cellStyle name="Notas 3 9" xfId="633" xr:uid="{00000000-0005-0000-0000-000040040000}"/>
    <cellStyle name="Notas 3 9 2" xfId="634" xr:uid="{00000000-0005-0000-0000-000041040000}"/>
    <cellStyle name="Notas 3 9 2 2" xfId="1266" xr:uid="{00000000-0005-0000-0000-000042040000}"/>
    <cellStyle name="Notas 3 9 3" xfId="1265" xr:uid="{00000000-0005-0000-0000-000043040000}"/>
    <cellStyle name="Notas 3 9_Hoja8" xfId="635" xr:uid="{00000000-0005-0000-0000-000044040000}"/>
    <cellStyle name="Notas 3_Hoja8" xfId="636" xr:uid="{00000000-0005-0000-0000-000045040000}"/>
    <cellStyle name="Notas 4" xfId="500" xr:uid="{00000000-0005-0000-0000-000046040000}"/>
    <cellStyle name="Notas 4 2" xfId="1175" xr:uid="{00000000-0005-0000-0000-000047040000}"/>
    <cellStyle name="Notas 4 2 2" xfId="1579" xr:uid="{00000000-0005-0000-0000-000048040000}"/>
    <cellStyle name="Notas 4 3" xfId="1522" xr:uid="{00000000-0005-0000-0000-000049040000}"/>
    <cellStyle name="Notas 5" xfId="1453" xr:uid="{00000000-0005-0000-0000-00004A040000}"/>
    <cellStyle name="Notas 6" xfId="1587" xr:uid="{00000000-0005-0000-0000-00004B040000}"/>
    <cellStyle name="Notas 7" xfId="1590" xr:uid="{00000000-0005-0000-0000-00004C040000}"/>
    <cellStyle name="Porcentaje" xfId="3" builtinId="5"/>
    <cellStyle name="Porcentaje 2" xfId="14" xr:uid="{00000000-0005-0000-0000-00004E040000}"/>
    <cellStyle name="Porcentaje 2 2" xfId="638" xr:uid="{00000000-0005-0000-0000-00004F040000}"/>
    <cellStyle name="Porcentaje 2 2 2" xfId="1268" xr:uid="{00000000-0005-0000-0000-000050040000}"/>
    <cellStyle name="Porcentaje 2 2 2 2" xfId="1582" xr:uid="{00000000-0005-0000-0000-000051040000}"/>
    <cellStyle name="Porcentaje 2 2 3" xfId="1525" xr:uid="{00000000-0005-0000-0000-000052040000}"/>
    <cellStyle name="Porcentaje 2 3" xfId="948" xr:uid="{00000000-0005-0000-0000-000053040000}"/>
    <cellStyle name="Porcentaje 2 3 2" xfId="1532" xr:uid="{00000000-0005-0000-0000-000054040000}"/>
    <cellStyle name="Porcentaje 2 4" xfId="1475" xr:uid="{00000000-0005-0000-0000-000055040000}"/>
    <cellStyle name="Porcentaje 3" xfId="639" xr:uid="{00000000-0005-0000-0000-000056040000}"/>
    <cellStyle name="Porcentaje 4" xfId="637" xr:uid="{00000000-0005-0000-0000-000057040000}"/>
    <cellStyle name="Porcentaje 4 2" xfId="1267" xr:uid="{00000000-0005-0000-0000-000058040000}"/>
    <cellStyle name="Porcentaje 4 2 2" xfId="1581" xr:uid="{00000000-0005-0000-0000-000059040000}"/>
    <cellStyle name="Porcentaje 4 3" xfId="1524" xr:uid="{00000000-0005-0000-0000-00005A040000}"/>
    <cellStyle name="Porcentaje 5" xfId="942" xr:uid="{00000000-0005-0000-0000-00005B040000}"/>
    <cellStyle name="Porcentaje 6" xfId="1468" xr:uid="{00000000-0005-0000-0000-00005C040000}"/>
    <cellStyle name="Porcentual 2" xfId="640" xr:uid="{00000000-0005-0000-0000-00005D040000}"/>
    <cellStyle name="Salida" xfId="19" builtinId="21" customBuiltin="1"/>
    <cellStyle name="Salida 2" xfId="641" xr:uid="{00000000-0005-0000-0000-00005F040000}"/>
    <cellStyle name="Salida 3" xfId="642" xr:uid="{00000000-0005-0000-0000-000060040000}"/>
    <cellStyle name="Salida 3 10" xfId="643" xr:uid="{00000000-0005-0000-0000-000061040000}"/>
    <cellStyle name="Salida 3 10 2" xfId="644" xr:uid="{00000000-0005-0000-0000-000062040000}"/>
    <cellStyle name="Salida 3 10 2 2" xfId="1271" xr:uid="{00000000-0005-0000-0000-000063040000}"/>
    <cellStyle name="Salida 3 10 3" xfId="1270" xr:uid="{00000000-0005-0000-0000-000064040000}"/>
    <cellStyle name="Salida 3 10_Hoja8" xfId="645" xr:uid="{00000000-0005-0000-0000-000065040000}"/>
    <cellStyle name="Salida 3 11" xfId="646" xr:uid="{00000000-0005-0000-0000-000066040000}"/>
    <cellStyle name="Salida 3 11 2" xfId="647" xr:uid="{00000000-0005-0000-0000-000067040000}"/>
    <cellStyle name="Salida 3 11 2 2" xfId="1273" xr:uid="{00000000-0005-0000-0000-000068040000}"/>
    <cellStyle name="Salida 3 11 3" xfId="1272" xr:uid="{00000000-0005-0000-0000-000069040000}"/>
    <cellStyle name="Salida 3 11_Hoja8" xfId="648" xr:uid="{00000000-0005-0000-0000-00006A040000}"/>
    <cellStyle name="Salida 3 12" xfId="649" xr:uid="{00000000-0005-0000-0000-00006B040000}"/>
    <cellStyle name="Salida 3 12 2" xfId="650" xr:uid="{00000000-0005-0000-0000-00006C040000}"/>
    <cellStyle name="Salida 3 12 2 2" xfId="1275" xr:uid="{00000000-0005-0000-0000-00006D040000}"/>
    <cellStyle name="Salida 3 12 3" xfId="1274" xr:uid="{00000000-0005-0000-0000-00006E040000}"/>
    <cellStyle name="Salida 3 12_Hoja8" xfId="651" xr:uid="{00000000-0005-0000-0000-00006F040000}"/>
    <cellStyle name="Salida 3 13" xfId="652" xr:uid="{00000000-0005-0000-0000-000070040000}"/>
    <cellStyle name="Salida 3 13 2" xfId="653" xr:uid="{00000000-0005-0000-0000-000071040000}"/>
    <cellStyle name="Salida 3 13 2 2" xfId="1277" xr:uid="{00000000-0005-0000-0000-000072040000}"/>
    <cellStyle name="Salida 3 13 3" xfId="1276" xr:uid="{00000000-0005-0000-0000-000073040000}"/>
    <cellStyle name="Salida 3 13_Hoja8" xfId="654" xr:uid="{00000000-0005-0000-0000-000074040000}"/>
    <cellStyle name="Salida 3 14" xfId="655" xr:uid="{00000000-0005-0000-0000-000075040000}"/>
    <cellStyle name="Salida 3 14 2" xfId="656" xr:uid="{00000000-0005-0000-0000-000076040000}"/>
    <cellStyle name="Salida 3 14 2 2" xfId="1279" xr:uid="{00000000-0005-0000-0000-000077040000}"/>
    <cellStyle name="Salida 3 14 3" xfId="1278" xr:uid="{00000000-0005-0000-0000-000078040000}"/>
    <cellStyle name="Salida 3 14_Hoja8" xfId="657" xr:uid="{00000000-0005-0000-0000-000079040000}"/>
    <cellStyle name="Salida 3 15" xfId="658" xr:uid="{00000000-0005-0000-0000-00007A040000}"/>
    <cellStyle name="Salida 3 15 2" xfId="659" xr:uid="{00000000-0005-0000-0000-00007B040000}"/>
    <cellStyle name="Salida 3 15 2 2" xfId="1281" xr:uid="{00000000-0005-0000-0000-00007C040000}"/>
    <cellStyle name="Salida 3 15 3" xfId="1280" xr:uid="{00000000-0005-0000-0000-00007D040000}"/>
    <cellStyle name="Salida 3 15_Hoja8" xfId="660" xr:uid="{00000000-0005-0000-0000-00007E040000}"/>
    <cellStyle name="Salida 3 16" xfId="661" xr:uid="{00000000-0005-0000-0000-00007F040000}"/>
    <cellStyle name="Salida 3 16 2" xfId="662" xr:uid="{00000000-0005-0000-0000-000080040000}"/>
    <cellStyle name="Salida 3 16 2 2" xfId="1283" xr:uid="{00000000-0005-0000-0000-000081040000}"/>
    <cellStyle name="Salida 3 16 3" xfId="1282" xr:uid="{00000000-0005-0000-0000-000082040000}"/>
    <cellStyle name="Salida 3 16_Hoja8" xfId="663" xr:uid="{00000000-0005-0000-0000-000083040000}"/>
    <cellStyle name="Salida 3 17" xfId="664" xr:uid="{00000000-0005-0000-0000-000084040000}"/>
    <cellStyle name="Salida 3 17 2" xfId="665" xr:uid="{00000000-0005-0000-0000-000085040000}"/>
    <cellStyle name="Salida 3 17 2 2" xfId="1285" xr:uid="{00000000-0005-0000-0000-000086040000}"/>
    <cellStyle name="Salida 3 17 3" xfId="1284" xr:uid="{00000000-0005-0000-0000-000087040000}"/>
    <cellStyle name="Salida 3 17_Hoja8" xfId="666" xr:uid="{00000000-0005-0000-0000-000088040000}"/>
    <cellStyle name="Salida 3 18" xfId="667" xr:uid="{00000000-0005-0000-0000-000089040000}"/>
    <cellStyle name="Salida 3 18 2" xfId="668" xr:uid="{00000000-0005-0000-0000-00008A040000}"/>
    <cellStyle name="Salida 3 18 2 2" xfId="1287" xr:uid="{00000000-0005-0000-0000-00008B040000}"/>
    <cellStyle name="Salida 3 18 3" xfId="1286" xr:uid="{00000000-0005-0000-0000-00008C040000}"/>
    <cellStyle name="Salida 3 18_Hoja8" xfId="669" xr:uid="{00000000-0005-0000-0000-00008D040000}"/>
    <cellStyle name="Salida 3 19" xfId="670" xr:uid="{00000000-0005-0000-0000-00008E040000}"/>
    <cellStyle name="Salida 3 19 2" xfId="671" xr:uid="{00000000-0005-0000-0000-00008F040000}"/>
    <cellStyle name="Salida 3 19 2 2" xfId="1289" xr:uid="{00000000-0005-0000-0000-000090040000}"/>
    <cellStyle name="Salida 3 19 3" xfId="1288" xr:uid="{00000000-0005-0000-0000-000091040000}"/>
    <cellStyle name="Salida 3 19_Hoja8" xfId="672" xr:uid="{00000000-0005-0000-0000-000092040000}"/>
    <cellStyle name="Salida 3 2" xfId="673" xr:uid="{00000000-0005-0000-0000-000093040000}"/>
    <cellStyle name="Salida 3 2 2" xfId="674" xr:uid="{00000000-0005-0000-0000-000094040000}"/>
    <cellStyle name="Salida 3 2 2 2" xfId="1291" xr:uid="{00000000-0005-0000-0000-000095040000}"/>
    <cellStyle name="Salida 3 2 3" xfId="1290" xr:uid="{00000000-0005-0000-0000-000096040000}"/>
    <cellStyle name="Salida 3 2_Hoja8" xfId="675" xr:uid="{00000000-0005-0000-0000-000097040000}"/>
    <cellStyle name="Salida 3 20" xfId="676" xr:uid="{00000000-0005-0000-0000-000098040000}"/>
    <cellStyle name="Salida 3 20 2" xfId="677" xr:uid="{00000000-0005-0000-0000-000099040000}"/>
    <cellStyle name="Salida 3 20 2 2" xfId="1293" xr:uid="{00000000-0005-0000-0000-00009A040000}"/>
    <cellStyle name="Salida 3 20 3" xfId="1292" xr:uid="{00000000-0005-0000-0000-00009B040000}"/>
    <cellStyle name="Salida 3 20_Hoja8" xfId="678" xr:uid="{00000000-0005-0000-0000-00009C040000}"/>
    <cellStyle name="Salida 3 21" xfId="679" xr:uid="{00000000-0005-0000-0000-00009D040000}"/>
    <cellStyle name="Salida 3 21 2" xfId="680" xr:uid="{00000000-0005-0000-0000-00009E040000}"/>
    <cellStyle name="Salida 3 21 2 2" xfId="1295" xr:uid="{00000000-0005-0000-0000-00009F040000}"/>
    <cellStyle name="Salida 3 21 3" xfId="1294" xr:uid="{00000000-0005-0000-0000-0000A0040000}"/>
    <cellStyle name="Salida 3 21_Hoja8" xfId="681" xr:uid="{00000000-0005-0000-0000-0000A1040000}"/>
    <cellStyle name="Salida 3 22" xfId="682" xr:uid="{00000000-0005-0000-0000-0000A2040000}"/>
    <cellStyle name="Salida 3 22 2" xfId="683" xr:uid="{00000000-0005-0000-0000-0000A3040000}"/>
    <cellStyle name="Salida 3 22 2 2" xfId="1297" xr:uid="{00000000-0005-0000-0000-0000A4040000}"/>
    <cellStyle name="Salida 3 22 3" xfId="1296" xr:uid="{00000000-0005-0000-0000-0000A5040000}"/>
    <cellStyle name="Salida 3 22_Hoja8" xfId="684" xr:uid="{00000000-0005-0000-0000-0000A6040000}"/>
    <cellStyle name="Salida 3 23" xfId="685" xr:uid="{00000000-0005-0000-0000-0000A7040000}"/>
    <cellStyle name="Salida 3 23 2" xfId="686" xr:uid="{00000000-0005-0000-0000-0000A8040000}"/>
    <cellStyle name="Salida 3 23 2 2" xfId="1299" xr:uid="{00000000-0005-0000-0000-0000A9040000}"/>
    <cellStyle name="Salida 3 23 3" xfId="1298" xr:uid="{00000000-0005-0000-0000-0000AA040000}"/>
    <cellStyle name="Salida 3 23_Hoja8" xfId="687" xr:uid="{00000000-0005-0000-0000-0000AB040000}"/>
    <cellStyle name="Salida 3 24" xfId="688" xr:uid="{00000000-0005-0000-0000-0000AC040000}"/>
    <cellStyle name="Salida 3 24 2" xfId="689" xr:uid="{00000000-0005-0000-0000-0000AD040000}"/>
    <cellStyle name="Salida 3 24 2 2" xfId="1301" xr:uid="{00000000-0005-0000-0000-0000AE040000}"/>
    <cellStyle name="Salida 3 24 3" xfId="1300" xr:uid="{00000000-0005-0000-0000-0000AF040000}"/>
    <cellStyle name="Salida 3 24_Hoja8" xfId="690" xr:uid="{00000000-0005-0000-0000-0000B0040000}"/>
    <cellStyle name="Salida 3 25" xfId="691" xr:uid="{00000000-0005-0000-0000-0000B1040000}"/>
    <cellStyle name="Salida 3 25 2" xfId="692" xr:uid="{00000000-0005-0000-0000-0000B2040000}"/>
    <cellStyle name="Salida 3 25 2 2" xfId="1303" xr:uid="{00000000-0005-0000-0000-0000B3040000}"/>
    <cellStyle name="Salida 3 25 3" xfId="1302" xr:uid="{00000000-0005-0000-0000-0000B4040000}"/>
    <cellStyle name="Salida 3 25_Hoja8" xfId="693" xr:uid="{00000000-0005-0000-0000-0000B5040000}"/>
    <cellStyle name="Salida 3 26" xfId="694" xr:uid="{00000000-0005-0000-0000-0000B6040000}"/>
    <cellStyle name="Salida 3 26 2" xfId="695" xr:uid="{00000000-0005-0000-0000-0000B7040000}"/>
    <cellStyle name="Salida 3 26 2 2" xfId="1305" xr:uid="{00000000-0005-0000-0000-0000B8040000}"/>
    <cellStyle name="Salida 3 26 3" xfId="1304" xr:uid="{00000000-0005-0000-0000-0000B9040000}"/>
    <cellStyle name="Salida 3 26_Hoja8" xfId="696" xr:uid="{00000000-0005-0000-0000-0000BA040000}"/>
    <cellStyle name="Salida 3 27" xfId="697" xr:uid="{00000000-0005-0000-0000-0000BB040000}"/>
    <cellStyle name="Salida 3 27 2" xfId="698" xr:uid="{00000000-0005-0000-0000-0000BC040000}"/>
    <cellStyle name="Salida 3 27 2 2" xfId="1307" xr:uid="{00000000-0005-0000-0000-0000BD040000}"/>
    <cellStyle name="Salida 3 27 3" xfId="1306" xr:uid="{00000000-0005-0000-0000-0000BE040000}"/>
    <cellStyle name="Salida 3 27_Hoja8" xfId="699" xr:uid="{00000000-0005-0000-0000-0000BF040000}"/>
    <cellStyle name="Salida 3 28" xfId="700" xr:uid="{00000000-0005-0000-0000-0000C0040000}"/>
    <cellStyle name="Salida 3 28 2" xfId="701" xr:uid="{00000000-0005-0000-0000-0000C1040000}"/>
    <cellStyle name="Salida 3 28 2 2" xfId="1309" xr:uid="{00000000-0005-0000-0000-0000C2040000}"/>
    <cellStyle name="Salida 3 28 3" xfId="1308" xr:uid="{00000000-0005-0000-0000-0000C3040000}"/>
    <cellStyle name="Salida 3 28_Hoja8" xfId="702" xr:uid="{00000000-0005-0000-0000-0000C4040000}"/>
    <cellStyle name="Salida 3 29" xfId="703" xr:uid="{00000000-0005-0000-0000-0000C5040000}"/>
    <cellStyle name="Salida 3 29 2" xfId="704" xr:uid="{00000000-0005-0000-0000-0000C6040000}"/>
    <cellStyle name="Salida 3 29 2 2" xfId="1311" xr:uid="{00000000-0005-0000-0000-0000C7040000}"/>
    <cellStyle name="Salida 3 29 3" xfId="1310" xr:uid="{00000000-0005-0000-0000-0000C8040000}"/>
    <cellStyle name="Salida 3 29_Hoja8" xfId="705" xr:uid="{00000000-0005-0000-0000-0000C9040000}"/>
    <cellStyle name="Salida 3 3" xfId="706" xr:uid="{00000000-0005-0000-0000-0000CA040000}"/>
    <cellStyle name="Salida 3 3 2" xfId="707" xr:uid="{00000000-0005-0000-0000-0000CB040000}"/>
    <cellStyle name="Salida 3 3 2 2" xfId="1313" xr:uid="{00000000-0005-0000-0000-0000CC040000}"/>
    <cellStyle name="Salida 3 3 3" xfId="1312" xr:uid="{00000000-0005-0000-0000-0000CD040000}"/>
    <cellStyle name="Salida 3 3_Hoja8" xfId="708" xr:uid="{00000000-0005-0000-0000-0000CE040000}"/>
    <cellStyle name="Salida 3 30" xfId="709" xr:uid="{00000000-0005-0000-0000-0000CF040000}"/>
    <cellStyle name="Salida 3 30 2" xfId="710" xr:uid="{00000000-0005-0000-0000-0000D0040000}"/>
    <cellStyle name="Salida 3 30 2 2" xfId="1315" xr:uid="{00000000-0005-0000-0000-0000D1040000}"/>
    <cellStyle name="Salida 3 30 3" xfId="1314" xr:uid="{00000000-0005-0000-0000-0000D2040000}"/>
    <cellStyle name="Salida 3 30_Hoja8" xfId="711" xr:uid="{00000000-0005-0000-0000-0000D3040000}"/>
    <cellStyle name="Salida 3 31" xfId="712" xr:uid="{00000000-0005-0000-0000-0000D4040000}"/>
    <cellStyle name="Salida 3 31 2" xfId="713" xr:uid="{00000000-0005-0000-0000-0000D5040000}"/>
    <cellStyle name="Salida 3 31 2 2" xfId="1317" xr:uid="{00000000-0005-0000-0000-0000D6040000}"/>
    <cellStyle name="Salida 3 31 3" xfId="1316" xr:uid="{00000000-0005-0000-0000-0000D7040000}"/>
    <cellStyle name="Salida 3 31_Hoja8" xfId="714" xr:uid="{00000000-0005-0000-0000-0000D8040000}"/>
    <cellStyle name="Salida 3 32" xfId="715" xr:uid="{00000000-0005-0000-0000-0000D9040000}"/>
    <cellStyle name="Salida 3 32 2" xfId="716" xr:uid="{00000000-0005-0000-0000-0000DA040000}"/>
    <cellStyle name="Salida 3 32 2 2" xfId="1319" xr:uid="{00000000-0005-0000-0000-0000DB040000}"/>
    <cellStyle name="Salida 3 32 3" xfId="1318" xr:uid="{00000000-0005-0000-0000-0000DC040000}"/>
    <cellStyle name="Salida 3 32_Hoja8" xfId="717" xr:uid="{00000000-0005-0000-0000-0000DD040000}"/>
    <cellStyle name="Salida 3 33" xfId="718" xr:uid="{00000000-0005-0000-0000-0000DE040000}"/>
    <cellStyle name="Salida 3 33 2" xfId="719" xr:uid="{00000000-0005-0000-0000-0000DF040000}"/>
    <cellStyle name="Salida 3 33 2 2" xfId="1321" xr:uid="{00000000-0005-0000-0000-0000E0040000}"/>
    <cellStyle name="Salida 3 33 3" xfId="1320" xr:uid="{00000000-0005-0000-0000-0000E1040000}"/>
    <cellStyle name="Salida 3 33_Hoja8" xfId="720" xr:uid="{00000000-0005-0000-0000-0000E2040000}"/>
    <cellStyle name="Salida 3 34" xfId="721" xr:uid="{00000000-0005-0000-0000-0000E3040000}"/>
    <cellStyle name="Salida 3 34 2" xfId="722" xr:uid="{00000000-0005-0000-0000-0000E4040000}"/>
    <cellStyle name="Salida 3 34 2 2" xfId="1323" xr:uid="{00000000-0005-0000-0000-0000E5040000}"/>
    <cellStyle name="Salida 3 34 3" xfId="1322" xr:uid="{00000000-0005-0000-0000-0000E6040000}"/>
    <cellStyle name="Salida 3 34_Hoja8" xfId="723" xr:uid="{00000000-0005-0000-0000-0000E7040000}"/>
    <cellStyle name="Salida 3 35" xfId="724" xr:uid="{00000000-0005-0000-0000-0000E8040000}"/>
    <cellStyle name="Salida 3 35 2" xfId="725" xr:uid="{00000000-0005-0000-0000-0000E9040000}"/>
    <cellStyle name="Salida 3 35 2 2" xfId="1325" xr:uid="{00000000-0005-0000-0000-0000EA040000}"/>
    <cellStyle name="Salida 3 35 3" xfId="1324" xr:uid="{00000000-0005-0000-0000-0000EB040000}"/>
    <cellStyle name="Salida 3 35_Hoja8" xfId="726" xr:uid="{00000000-0005-0000-0000-0000EC040000}"/>
    <cellStyle name="Salida 3 36" xfId="727" xr:uid="{00000000-0005-0000-0000-0000ED040000}"/>
    <cellStyle name="Salida 3 36 2" xfId="728" xr:uid="{00000000-0005-0000-0000-0000EE040000}"/>
    <cellStyle name="Salida 3 36 2 2" xfId="1327" xr:uid="{00000000-0005-0000-0000-0000EF040000}"/>
    <cellStyle name="Salida 3 36 3" xfId="1326" xr:uid="{00000000-0005-0000-0000-0000F0040000}"/>
    <cellStyle name="Salida 3 36_Hoja8" xfId="729" xr:uid="{00000000-0005-0000-0000-0000F1040000}"/>
    <cellStyle name="Salida 3 37" xfId="730" xr:uid="{00000000-0005-0000-0000-0000F2040000}"/>
    <cellStyle name="Salida 3 37 2" xfId="731" xr:uid="{00000000-0005-0000-0000-0000F3040000}"/>
    <cellStyle name="Salida 3 37 2 2" xfId="1329" xr:uid="{00000000-0005-0000-0000-0000F4040000}"/>
    <cellStyle name="Salida 3 37 3" xfId="1328" xr:uid="{00000000-0005-0000-0000-0000F5040000}"/>
    <cellStyle name="Salida 3 37_Hoja8" xfId="732" xr:uid="{00000000-0005-0000-0000-0000F6040000}"/>
    <cellStyle name="Salida 3 38" xfId="733" xr:uid="{00000000-0005-0000-0000-0000F7040000}"/>
    <cellStyle name="Salida 3 38 2" xfId="734" xr:uid="{00000000-0005-0000-0000-0000F8040000}"/>
    <cellStyle name="Salida 3 38 2 2" xfId="1331" xr:uid="{00000000-0005-0000-0000-0000F9040000}"/>
    <cellStyle name="Salida 3 38 3" xfId="1330" xr:uid="{00000000-0005-0000-0000-0000FA040000}"/>
    <cellStyle name="Salida 3 38_Hoja8" xfId="735" xr:uid="{00000000-0005-0000-0000-0000FB040000}"/>
    <cellStyle name="Salida 3 39" xfId="736" xr:uid="{00000000-0005-0000-0000-0000FC040000}"/>
    <cellStyle name="Salida 3 39 2" xfId="737" xr:uid="{00000000-0005-0000-0000-0000FD040000}"/>
    <cellStyle name="Salida 3 39 2 2" xfId="1333" xr:uid="{00000000-0005-0000-0000-0000FE040000}"/>
    <cellStyle name="Salida 3 39 3" xfId="1332" xr:uid="{00000000-0005-0000-0000-0000FF040000}"/>
    <cellStyle name="Salida 3 39_Hoja8" xfId="738" xr:uid="{00000000-0005-0000-0000-000000050000}"/>
    <cellStyle name="Salida 3 4" xfId="739" xr:uid="{00000000-0005-0000-0000-000001050000}"/>
    <cellStyle name="Salida 3 4 2" xfId="740" xr:uid="{00000000-0005-0000-0000-000002050000}"/>
    <cellStyle name="Salida 3 4 2 2" xfId="1335" xr:uid="{00000000-0005-0000-0000-000003050000}"/>
    <cellStyle name="Salida 3 4 3" xfId="1334" xr:uid="{00000000-0005-0000-0000-000004050000}"/>
    <cellStyle name="Salida 3 4_Hoja8" xfId="741" xr:uid="{00000000-0005-0000-0000-000005050000}"/>
    <cellStyle name="Salida 3 40" xfId="742" xr:uid="{00000000-0005-0000-0000-000006050000}"/>
    <cellStyle name="Salida 3 40 2" xfId="743" xr:uid="{00000000-0005-0000-0000-000007050000}"/>
    <cellStyle name="Salida 3 40 2 2" xfId="1337" xr:uid="{00000000-0005-0000-0000-000008050000}"/>
    <cellStyle name="Salida 3 40 3" xfId="1336" xr:uid="{00000000-0005-0000-0000-000009050000}"/>
    <cellStyle name="Salida 3 40_Hoja8" xfId="744" xr:uid="{00000000-0005-0000-0000-00000A050000}"/>
    <cellStyle name="Salida 3 41" xfId="745" xr:uid="{00000000-0005-0000-0000-00000B050000}"/>
    <cellStyle name="Salida 3 41 2" xfId="746" xr:uid="{00000000-0005-0000-0000-00000C050000}"/>
    <cellStyle name="Salida 3 41 2 2" xfId="1339" xr:uid="{00000000-0005-0000-0000-00000D050000}"/>
    <cellStyle name="Salida 3 41 3" xfId="1338" xr:uid="{00000000-0005-0000-0000-00000E050000}"/>
    <cellStyle name="Salida 3 41_Hoja8" xfId="747" xr:uid="{00000000-0005-0000-0000-00000F050000}"/>
    <cellStyle name="Salida 3 42" xfId="748" xr:uid="{00000000-0005-0000-0000-000010050000}"/>
    <cellStyle name="Salida 3 42 2" xfId="749" xr:uid="{00000000-0005-0000-0000-000011050000}"/>
    <cellStyle name="Salida 3 42 2 2" xfId="1341" xr:uid="{00000000-0005-0000-0000-000012050000}"/>
    <cellStyle name="Salida 3 42 3" xfId="1340" xr:uid="{00000000-0005-0000-0000-000013050000}"/>
    <cellStyle name="Salida 3 42_Hoja8" xfId="750" xr:uid="{00000000-0005-0000-0000-000014050000}"/>
    <cellStyle name="Salida 3 43" xfId="751" xr:uid="{00000000-0005-0000-0000-000015050000}"/>
    <cellStyle name="Salida 3 43 2" xfId="752" xr:uid="{00000000-0005-0000-0000-000016050000}"/>
    <cellStyle name="Salida 3 43 2 2" xfId="1343" xr:uid="{00000000-0005-0000-0000-000017050000}"/>
    <cellStyle name="Salida 3 43 3" xfId="1342" xr:uid="{00000000-0005-0000-0000-000018050000}"/>
    <cellStyle name="Salida 3 43_Hoja8" xfId="753" xr:uid="{00000000-0005-0000-0000-000019050000}"/>
    <cellStyle name="Salida 3 44" xfId="754" xr:uid="{00000000-0005-0000-0000-00001A050000}"/>
    <cellStyle name="Salida 3 44 2" xfId="755" xr:uid="{00000000-0005-0000-0000-00001B050000}"/>
    <cellStyle name="Salida 3 44 2 2" xfId="1345" xr:uid="{00000000-0005-0000-0000-00001C050000}"/>
    <cellStyle name="Salida 3 44 3" xfId="1344" xr:uid="{00000000-0005-0000-0000-00001D050000}"/>
    <cellStyle name="Salida 3 44_Hoja8" xfId="756" xr:uid="{00000000-0005-0000-0000-00001E050000}"/>
    <cellStyle name="Salida 3 45" xfId="757" xr:uid="{00000000-0005-0000-0000-00001F050000}"/>
    <cellStyle name="Salida 3 45 2" xfId="758" xr:uid="{00000000-0005-0000-0000-000020050000}"/>
    <cellStyle name="Salida 3 45 2 2" xfId="1347" xr:uid="{00000000-0005-0000-0000-000021050000}"/>
    <cellStyle name="Salida 3 45 3" xfId="1346" xr:uid="{00000000-0005-0000-0000-000022050000}"/>
    <cellStyle name="Salida 3 45_Hoja8" xfId="759" xr:uid="{00000000-0005-0000-0000-000023050000}"/>
    <cellStyle name="Salida 3 46" xfId="760" xr:uid="{00000000-0005-0000-0000-000024050000}"/>
    <cellStyle name="Salida 3 46 2" xfId="1348" xr:uid="{00000000-0005-0000-0000-000025050000}"/>
    <cellStyle name="Salida 3 47" xfId="1269" xr:uid="{00000000-0005-0000-0000-000026050000}"/>
    <cellStyle name="Salida 3 5" xfId="761" xr:uid="{00000000-0005-0000-0000-000027050000}"/>
    <cellStyle name="Salida 3 5 2" xfId="762" xr:uid="{00000000-0005-0000-0000-000028050000}"/>
    <cellStyle name="Salida 3 5 2 2" xfId="1350" xr:uid="{00000000-0005-0000-0000-000029050000}"/>
    <cellStyle name="Salida 3 5 3" xfId="1349" xr:uid="{00000000-0005-0000-0000-00002A050000}"/>
    <cellStyle name="Salida 3 5_Hoja8" xfId="763" xr:uid="{00000000-0005-0000-0000-00002B050000}"/>
    <cellStyle name="Salida 3 6" xfId="764" xr:uid="{00000000-0005-0000-0000-00002C050000}"/>
    <cellStyle name="Salida 3 6 2" xfId="765" xr:uid="{00000000-0005-0000-0000-00002D050000}"/>
    <cellStyle name="Salida 3 6 2 2" xfId="1352" xr:uid="{00000000-0005-0000-0000-00002E050000}"/>
    <cellStyle name="Salida 3 6 3" xfId="1351" xr:uid="{00000000-0005-0000-0000-00002F050000}"/>
    <cellStyle name="Salida 3 6_Hoja8" xfId="766" xr:uid="{00000000-0005-0000-0000-000030050000}"/>
    <cellStyle name="Salida 3 7" xfId="767" xr:uid="{00000000-0005-0000-0000-000031050000}"/>
    <cellStyle name="Salida 3 7 2" xfId="768" xr:uid="{00000000-0005-0000-0000-000032050000}"/>
    <cellStyle name="Salida 3 7 2 2" xfId="1354" xr:uid="{00000000-0005-0000-0000-000033050000}"/>
    <cellStyle name="Salida 3 7 3" xfId="1353" xr:uid="{00000000-0005-0000-0000-000034050000}"/>
    <cellStyle name="Salida 3 7_Hoja8" xfId="769" xr:uid="{00000000-0005-0000-0000-000035050000}"/>
    <cellStyle name="Salida 3 8" xfId="770" xr:uid="{00000000-0005-0000-0000-000036050000}"/>
    <cellStyle name="Salida 3 8 2" xfId="771" xr:uid="{00000000-0005-0000-0000-000037050000}"/>
    <cellStyle name="Salida 3 8 2 2" xfId="1356" xr:uid="{00000000-0005-0000-0000-000038050000}"/>
    <cellStyle name="Salida 3 8 3" xfId="1355" xr:uid="{00000000-0005-0000-0000-000039050000}"/>
    <cellStyle name="Salida 3 8_Hoja8" xfId="772" xr:uid="{00000000-0005-0000-0000-00003A050000}"/>
    <cellStyle name="Salida 3 9" xfId="773" xr:uid="{00000000-0005-0000-0000-00003B050000}"/>
    <cellStyle name="Salida 3 9 2" xfId="774" xr:uid="{00000000-0005-0000-0000-00003C050000}"/>
    <cellStyle name="Salida 3 9 2 2" xfId="1358" xr:uid="{00000000-0005-0000-0000-00003D050000}"/>
    <cellStyle name="Salida 3 9 3" xfId="1357" xr:uid="{00000000-0005-0000-0000-00003E050000}"/>
    <cellStyle name="Salida 3 9_Hoja8" xfId="775" xr:uid="{00000000-0005-0000-0000-00003F050000}"/>
    <cellStyle name="Salida 3_Hoja8" xfId="776" xr:uid="{00000000-0005-0000-0000-000040050000}"/>
    <cellStyle name="TableStyleLight1" xfId="777" xr:uid="{00000000-0005-0000-0000-000041050000}"/>
    <cellStyle name="Texto de advertencia 2" xfId="779" xr:uid="{00000000-0005-0000-0000-000042050000}"/>
    <cellStyle name="Texto de advertencia 3" xfId="780" xr:uid="{00000000-0005-0000-0000-000043050000}"/>
    <cellStyle name="Texto de advertencia 4" xfId="778" xr:uid="{00000000-0005-0000-0000-000044050000}"/>
    <cellStyle name="Texto explicativo 2" xfId="782" xr:uid="{00000000-0005-0000-0000-000045050000}"/>
    <cellStyle name="Texto explicativo 3" xfId="783" xr:uid="{00000000-0005-0000-0000-000046050000}"/>
    <cellStyle name="Texto explicativo 4" xfId="781" xr:uid="{00000000-0005-0000-0000-000047050000}"/>
    <cellStyle name="Título 1 2" xfId="785" xr:uid="{00000000-0005-0000-0000-000049050000}"/>
    <cellStyle name="Título 1 3" xfId="786" xr:uid="{00000000-0005-0000-0000-00004A050000}"/>
    <cellStyle name="Título 10" xfId="787" xr:uid="{00000000-0005-0000-0000-00004B050000}"/>
    <cellStyle name="Título 11" xfId="788" xr:uid="{00000000-0005-0000-0000-00004C050000}"/>
    <cellStyle name="Título 12" xfId="789" xr:uid="{00000000-0005-0000-0000-00004D050000}"/>
    <cellStyle name="Título 13" xfId="790" xr:uid="{00000000-0005-0000-0000-00004E050000}"/>
    <cellStyle name="Título 14" xfId="791" xr:uid="{00000000-0005-0000-0000-00004F050000}"/>
    <cellStyle name="Título 15" xfId="792" xr:uid="{00000000-0005-0000-0000-000050050000}"/>
    <cellStyle name="Título 16" xfId="784" xr:uid="{00000000-0005-0000-0000-000051050000}"/>
    <cellStyle name="Título 2" xfId="16" builtinId="17" customBuiltin="1"/>
    <cellStyle name="Título 2 2" xfId="793" xr:uid="{00000000-0005-0000-0000-000053050000}"/>
    <cellStyle name="Título 2 3" xfId="794" xr:uid="{00000000-0005-0000-0000-000054050000}"/>
    <cellStyle name="Título 3" xfId="17" builtinId="18" customBuiltin="1"/>
    <cellStyle name="Título 3 2" xfId="795" xr:uid="{00000000-0005-0000-0000-000056050000}"/>
    <cellStyle name="Título 3 3" xfId="796" xr:uid="{00000000-0005-0000-0000-000057050000}"/>
    <cellStyle name="Título 4" xfId="797" xr:uid="{00000000-0005-0000-0000-000058050000}"/>
    <cellStyle name="Título 5" xfId="798" xr:uid="{00000000-0005-0000-0000-000059050000}"/>
    <cellStyle name="Título 6" xfId="799" xr:uid="{00000000-0005-0000-0000-00005A050000}"/>
    <cellStyle name="Título 7" xfId="800" xr:uid="{00000000-0005-0000-0000-00005B050000}"/>
    <cellStyle name="Título 8" xfId="801" xr:uid="{00000000-0005-0000-0000-00005C050000}"/>
    <cellStyle name="Título 9" xfId="802" xr:uid="{00000000-0005-0000-0000-00005D050000}"/>
    <cellStyle name="Total" xfId="23" builtinId="25" customBuiltin="1"/>
    <cellStyle name="Total 2" xfId="803" xr:uid="{00000000-0005-0000-0000-00005F050000}"/>
    <cellStyle name="Total 3" xfId="804" xr:uid="{00000000-0005-0000-0000-000060050000}"/>
    <cellStyle name="Total 3 10" xfId="805" xr:uid="{00000000-0005-0000-0000-000061050000}"/>
    <cellStyle name="Total 3 10 2" xfId="806" xr:uid="{00000000-0005-0000-0000-000062050000}"/>
    <cellStyle name="Total 3 10 2 2" xfId="1361" xr:uid="{00000000-0005-0000-0000-000063050000}"/>
    <cellStyle name="Total 3 10 3" xfId="1360" xr:uid="{00000000-0005-0000-0000-000064050000}"/>
    <cellStyle name="Total 3 10_Hoja8" xfId="807" xr:uid="{00000000-0005-0000-0000-000065050000}"/>
    <cellStyle name="Total 3 11" xfId="808" xr:uid="{00000000-0005-0000-0000-000066050000}"/>
    <cellStyle name="Total 3 11 2" xfId="809" xr:uid="{00000000-0005-0000-0000-000067050000}"/>
    <cellStyle name="Total 3 11 2 2" xfId="1363" xr:uid="{00000000-0005-0000-0000-000068050000}"/>
    <cellStyle name="Total 3 11 3" xfId="1362" xr:uid="{00000000-0005-0000-0000-000069050000}"/>
    <cellStyle name="Total 3 11_Hoja8" xfId="810" xr:uid="{00000000-0005-0000-0000-00006A050000}"/>
    <cellStyle name="Total 3 12" xfId="811" xr:uid="{00000000-0005-0000-0000-00006B050000}"/>
    <cellStyle name="Total 3 12 2" xfId="812" xr:uid="{00000000-0005-0000-0000-00006C050000}"/>
    <cellStyle name="Total 3 12 2 2" xfId="1365" xr:uid="{00000000-0005-0000-0000-00006D050000}"/>
    <cellStyle name="Total 3 12 3" xfId="1364" xr:uid="{00000000-0005-0000-0000-00006E050000}"/>
    <cellStyle name="Total 3 12_Hoja8" xfId="813" xr:uid="{00000000-0005-0000-0000-00006F050000}"/>
    <cellStyle name="Total 3 13" xfId="814" xr:uid="{00000000-0005-0000-0000-000070050000}"/>
    <cellStyle name="Total 3 13 2" xfId="815" xr:uid="{00000000-0005-0000-0000-000071050000}"/>
    <cellStyle name="Total 3 13 2 2" xfId="1367" xr:uid="{00000000-0005-0000-0000-000072050000}"/>
    <cellStyle name="Total 3 13 3" xfId="1366" xr:uid="{00000000-0005-0000-0000-000073050000}"/>
    <cellStyle name="Total 3 13_Hoja8" xfId="816" xr:uid="{00000000-0005-0000-0000-000074050000}"/>
    <cellStyle name="Total 3 14" xfId="817" xr:uid="{00000000-0005-0000-0000-000075050000}"/>
    <cellStyle name="Total 3 14 2" xfId="818" xr:uid="{00000000-0005-0000-0000-000076050000}"/>
    <cellStyle name="Total 3 14 2 2" xfId="1369" xr:uid="{00000000-0005-0000-0000-000077050000}"/>
    <cellStyle name="Total 3 14 3" xfId="1368" xr:uid="{00000000-0005-0000-0000-000078050000}"/>
    <cellStyle name="Total 3 14_Hoja8" xfId="819" xr:uid="{00000000-0005-0000-0000-000079050000}"/>
    <cellStyle name="Total 3 15" xfId="820" xr:uid="{00000000-0005-0000-0000-00007A050000}"/>
    <cellStyle name="Total 3 15 2" xfId="821" xr:uid="{00000000-0005-0000-0000-00007B050000}"/>
    <cellStyle name="Total 3 15 2 2" xfId="1371" xr:uid="{00000000-0005-0000-0000-00007C050000}"/>
    <cellStyle name="Total 3 15 3" xfId="1370" xr:uid="{00000000-0005-0000-0000-00007D050000}"/>
    <cellStyle name="Total 3 15_Hoja8" xfId="822" xr:uid="{00000000-0005-0000-0000-00007E050000}"/>
    <cellStyle name="Total 3 16" xfId="823" xr:uid="{00000000-0005-0000-0000-00007F050000}"/>
    <cellStyle name="Total 3 16 2" xfId="824" xr:uid="{00000000-0005-0000-0000-000080050000}"/>
    <cellStyle name="Total 3 16 2 2" xfId="1373" xr:uid="{00000000-0005-0000-0000-000081050000}"/>
    <cellStyle name="Total 3 16 3" xfId="1372" xr:uid="{00000000-0005-0000-0000-000082050000}"/>
    <cellStyle name="Total 3 16_Hoja8" xfId="825" xr:uid="{00000000-0005-0000-0000-000083050000}"/>
    <cellStyle name="Total 3 17" xfId="826" xr:uid="{00000000-0005-0000-0000-000084050000}"/>
    <cellStyle name="Total 3 17 2" xfId="827" xr:uid="{00000000-0005-0000-0000-000085050000}"/>
    <cellStyle name="Total 3 17 2 2" xfId="1375" xr:uid="{00000000-0005-0000-0000-000086050000}"/>
    <cellStyle name="Total 3 17 3" xfId="1374" xr:uid="{00000000-0005-0000-0000-000087050000}"/>
    <cellStyle name="Total 3 17_Hoja8" xfId="828" xr:uid="{00000000-0005-0000-0000-000088050000}"/>
    <cellStyle name="Total 3 18" xfId="829" xr:uid="{00000000-0005-0000-0000-000089050000}"/>
    <cellStyle name="Total 3 18 2" xfId="830" xr:uid="{00000000-0005-0000-0000-00008A050000}"/>
    <cellStyle name="Total 3 18 2 2" xfId="1377" xr:uid="{00000000-0005-0000-0000-00008B050000}"/>
    <cellStyle name="Total 3 18 3" xfId="1376" xr:uid="{00000000-0005-0000-0000-00008C050000}"/>
    <cellStyle name="Total 3 18_Hoja8" xfId="831" xr:uid="{00000000-0005-0000-0000-00008D050000}"/>
    <cellStyle name="Total 3 19" xfId="832" xr:uid="{00000000-0005-0000-0000-00008E050000}"/>
    <cellStyle name="Total 3 19 2" xfId="833" xr:uid="{00000000-0005-0000-0000-00008F050000}"/>
    <cellStyle name="Total 3 19 2 2" xfId="1379" xr:uid="{00000000-0005-0000-0000-000090050000}"/>
    <cellStyle name="Total 3 19 3" xfId="1378" xr:uid="{00000000-0005-0000-0000-000091050000}"/>
    <cellStyle name="Total 3 19_Hoja8" xfId="834" xr:uid="{00000000-0005-0000-0000-000092050000}"/>
    <cellStyle name="Total 3 2" xfId="835" xr:uid="{00000000-0005-0000-0000-000093050000}"/>
    <cellStyle name="Total 3 2 2" xfId="836" xr:uid="{00000000-0005-0000-0000-000094050000}"/>
    <cellStyle name="Total 3 2 2 2" xfId="1381" xr:uid="{00000000-0005-0000-0000-000095050000}"/>
    <cellStyle name="Total 3 2 3" xfId="1380" xr:uid="{00000000-0005-0000-0000-000096050000}"/>
    <cellStyle name="Total 3 2_Hoja8" xfId="837" xr:uid="{00000000-0005-0000-0000-000097050000}"/>
    <cellStyle name="Total 3 20" xfId="838" xr:uid="{00000000-0005-0000-0000-000098050000}"/>
    <cellStyle name="Total 3 20 2" xfId="839" xr:uid="{00000000-0005-0000-0000-000099050000}"/>
    <cellStyle name="Total 3 20 2 2" xfId="1383" xr:uid="{00000000-0005-0000-0000-00009A050000}"/>
    <cellStyle name="Total 3 20 3" xfId="1382" xr:uid="{00000000-0005-0000-0000-00009B050000}"/>
    <cellStyle name="Total 3 20_Hoja8" xfId="840" xr:uid="{00000000-0005-0000-0000-00009C050000}"/>
    <cellStyle name="Total 3 21" xfId="841" xr:uid="{00000000-0005-0000-0000-00009D050000}"/>
    <cellStyle name="Total 3 21 2" xfId="842" xr:uid="{00000000-0005-0000-0000-00009E050000}"/>
    <cellStyle name="Total 3 21 2 2" xfId="1385" xr:uid="{00000000-0005-0000-0000-00009F050000}"/>
    <cellStyle name="Total 3 21 3" xfId="1384" xr:uid="{00000000-0005-0000-0000-0000A0050000}"/>
    <cellStyle name="Total 3 21_Hoja8" xfId="843" xr:uid="{00000000-0005-0000-0000-0000A1050000}"/>
    <cellStyle name="Total 3 22" xfId="844" xr:uid="{00000000-0005-0000-0000-0000A2050000}"/>
    <cellStyle name="Total 3 22 2" xfId="845" xr:uid="{00000000-0005-0000-0000-0000A3050000}"/>
    <cellStyle name="Total 3 22 2 2" xfId="1387" xr:uid="{00000000-0005-0000-0000-0000A4050000}"/>
    <cellStyle name="Total 3 22 3" xfId="1386" xr:uid="{00000000-0005-0000-0000-0000A5050000}"/>
    <cellStyle name="Total 3 22_Hoja8" xfId="846" xr:uid="{00000000-0005-0000-0000-0000A6050000}"/>
    <cellStyle name="Total 3 23" xfId="847" xr:uid="{00000000-0005-0000-0000-0000A7050000}"/>
    <cellStyle name="Total 3 23 2" xfId="848" xr:uid="{00000000-0005-0000-0000-0000A8050000}"/>
    <cellStyle name="Total 3 23 2 2" xfId="1389" xr:uid="{00000000-0005-0000-0000-0000A9050000}"/>
    <cellStyle name="Total 3 23 3" xfId="1388" xr:uid="{00000000-0005-0000-0000-0000AA050000}"/>
    <cellStyle name="Total 3 23_Hoja8" xfId="849" xr:uid="{00000000-0005-0000-0000-0000AB050000}"/>
    <cellStyle name="Total 3 24" xfId="850" xr:uid="{00000000-0005-0000-0000-0000AC050000}"/>
    <cellStyle name="Total 3 24 2" xfId="851" xr:uid="{00000000-0005-0000-0000-0000AD050000}"/>
    <cellStyle name="Total 3 24 2 2" xfId="1391" xr:uid="{00000000-0005-0000-0000-0000AE050000}"/>
    <cellStyle name="Total 3 24 3" xfId="1390" xr:uid="{00000000-0005-0000-0000-0000AF050000}"/>
    <cellStyle name="Total 3 24_Hoja8" xfId="852" xr:uid="{00000000-0005-0000-0000-0000B0050000}"/>
    <cellStyle name="Total 3 25" xfId="853" xr:uid="{00000000-0005-0000-0000-0000B1050000}"/>
    <cellStyle name="Total 3 25 2" xfId="854" xr:uid="{00000000-0005-0000-0000-0000B2050000}"/>
    <cellStyle name="Total 3 25 2 2" xfId="1393" xr:uid="{00000000-0005-0000-0000-0000B3050000}"/>
    <cellStyle name="Total 3 25 3" xfId="1392" xr:uid="{00000000-0005-0000-0000-0000B4050000}"/>
    <cellStyle name="Total 3 25_Hoja8" xfId="855" xr:uid="{00000000-0005-0000-0000-0000B5050000}"/>
    <cellStyle name="Total 3 26" xfId="856" xr:uid="{00000000-0005-0000-0000-0000B6050000}"/>
    <cellStyle name="Total 3 26 2" xfId="857" xr:uid="{00000000-0005-0000-0000-0000B7050000}"/>
    <cellStyle name="Total 3 26 2 2" xfId="1395" xr:uid="{00000000-0005-0000-0000-0000B8050000}"/>
    <cellStyle name="Total 3 26 3" xfId="1394" xr:uid="{00000000-0005-0000-0000-0000B9050000}"/>
    <cellStyle name="Total 3 26_Hoja8" xfId="858" xr:uid="{00000000-0005-0000-0000-0000BA050000}"/>
    <cellStyle name="Total 3 27" xfId="859" xr:uid="{00000000-0005-0000-0000-0000BB050000}"/>
    <cellStyle name="Total 3 27 2" xfId="860" xr:uid="{00000000-0005-0000-0000-0000BC050000}"/>
    <cellStyle name="Total 3 27 2 2" xfId="1397" xr:uid="{00000000-0005-0000-0000-0000BD050000}"/>
    <cellStyle name="Total 3 27 3" xfId="1396" xr:uid="{00000000-0005-0000-0000-0000BE050000}"/>
    <cellStyle name="Total 3 27_Hoja8" xfId="861" xr:uid="{00000000-0005-0000-0000-0000BF050000}"/>
    <cellStyle name="Total 3 28" xfId="862" xr:uid="{00000000-0005-0000-0000-0000C0050000}"/>
    <cellStyle name="Total 3 28 2" xfId="863" xr:uid="{00000000-0005-0000-0000-0000C1050000}"/>
    <cellStyle name="Total 3 28 2 2" xfId="1399" xr:uid="{00000000-0005-0000-0000-0000C2050000}"/>
    <cellStyle name="Total 3 28 3" xfId="1398" xr:uid="{00000000-0005-0000-0000-0000C3050000}"/>
    <cellStyle name="Total 3 28_Hoja8" xfId="864" xr:uid="{00000000-0005-0000-0000-0000C4050000}"/>
    <cellStyle name="Total 3 29" xfId="865" xr:uid="{00000000-0005-0000-0000-0000C5050000}"/>
    <cellStyle name="Total 3 29 2" xfId="866" xr:uid="{00000000-0005-0000-0000-0000C6050000}"/>
    <cellStyle name="Total 3 29 2 2" xfId="1401" xr:uid="{00000000-0005-0000-0000-0000C7050000}"/>
    <cellStyle name="Total 3 29 3" xfId="1400" xr:uid="{00000000-0005-0000-0000-0000C8050000}"/>
    <cellStyle name="Total 3 29_Hoja8" xfId="867" xr:uid="{00000000-0005-0000-0000-0000C9050000}"/>
    <cellStyle name="Total 3 3" xfId="868" xr:uid="{00000000-0005-0000-0000-0000CA050000}"/>
    <cellStyle name="Total 3 3 2" xfId="869" xr:uid="{00000000-0005-0000-0000-0000CB050000}"/>
    <cellStyle name="Total 3 3 2 2" xfId="1403" xr:uid="{00000000-0005-0000-0000-0000CC050000}"/>
    <cellStyle name="Total 3 3 3" xfId="1402" xr:uid="{00000000-0005-0000-0000-0000CD050000}"/>
    <cellStyle name="Total 3 3_Hoja8" xfId="870" xr:uid="{00000000-0005-0000-0000-0000CE050000}"/>
    <cellStyle name="Total 3 30" xfId="871" xr:uid="{00000000-0005-0000-0000-0000CF050000}"/>
    <cellStyle name="Total 3 30 2" xfId="872" xr:uid="{00000000-0005-0000-0000-0000D0050000}"/>
    <cellStyle name="Total 3 30 2 2" xfId="1405" xr:uid="{00000000-0005-0000-0000-0000D1050000}"/>
    <cellStyle name="Total 3 30 3" xfId="1404" xr:uid="{00000000-0005-0000-0000-0000D2050000}"/>
    <cellStyle name="Total 3 30_Hoja8" xfId="873" xr:uid="{00000000-0005-0000-0000-0000D3050000}"/>
    <cellStyle name="Total 3 31" xfId="874" xr:uid="{00000000-0005-0000-0000-0000D4050000}"/>
    <cellStyle name="Total 3 31 2" xfId="875" xr:uid="{00000000-0005-0000-0000-0000D5050000}"/>
    <cellStyle name="Total 3 31 2 2" xfId="1407" xr:uid="{00000000-0005-0000-0000-0000D6050000}"/>
    <cellStyle name="Total 3 31 3" xfId="1406" xr:uid="{00000000-0005-0000-0000-0000D7050000}"/>
    <cellStyle name="Total 3 31_Hoja8" xfId="876" xr:uid="{00000000-0005-0000-0000-0000D8050000}"/>
    <cellStyle name="Total 3 32" xfId="877" xr:uid="{00000000-0005-0000-0000-0000D9050000}"/>
    <cellStyle name="Total 3 32 2" xfId="878" xr:uid="{00000000-0005-0000-0000-0000DA050000}"/>
    <cellStyle name="Total 3 32 2 2" xfId="1409" xr:uid="{00000000-0005-0000-0000-0000DB050000}"/>
    <cellStyle name="Total 3 32 3" xfId="1408" xr:uid="{00000000-0005-0000-0000-0000DC050000}"/>
    <cellStyle name="Total 3 32_Hoja8" xfId="879" xr:uid="{00000000-0005-0000-0000-0000DD050000}"/>
    <cellStyle name="Total 3 33" xfId="880" xr:uid="{00000000-0005-0000-0000-0000DE050000}"/>
    <cellStyle name="Total 3 33 2" xfId="881" xr:uid="{00000000-0005-0000-0000-0000DF050000}"/>
    <cellStyle name="Total 3 33 2 2" xfId="1411" xr:uid="{00000000-0005-0000-0000-0000E0050000}"/>
    <cellStyle name="Total 3 33 3" xfId="1410" xr:uid="{00000000-0005-0000-0000-0000E1050000}"/>
    <cellStyle name="Total 3 33_Hoja8" xfId="882" xr:uid="{00000000-0005-0000-0000-0000E2050000}"/>
    <cellStyle name="Total 3 34" xfId="883" xr:uid="{00000000-0005-0000-0000-0000E3050000}"/>
    <cellStyle name="Total 3 34 2" xfId="884" xr:uid="{00000000-0005-0000-0000-0000E4050000}"/>
    <cellStyle name="Total 3 34 2 2" xfId="1413" xr:uid="{00000000-0005-0000-0000-0000E5050000}"/>
    <cellStyle name="Total 3 34 3" xfId="1412" xr:uid="{00000000-0005-0000-0000-0000E6050000}"/>
    <cellStyle name="Total 3 34_Hoja8" xfId="885" xr:uid="{00000000-0005-0000-0000-0000E7050000}"/>
    <cellStyle name="Total 3 35" xfId="886" xr:uid="{00000000-0005-0000-0000-0000E8050000}"/>
    <cellStyle name="Total 3 35 2" xfId="887" xr:uid="{00000000-0005-0000-0000-0000E9050000}"/>
    <cellStyle name="Total 3 35 2 2" xfId="1415" xr:uid="{00000000-0005-0000-0000-0000EA050000}"/>
    <cellStyle name="Total 3 35 3" xfId="1414" xr:uid="{00000000-0005-0000-0000-0000EB050000}"/>
    <cellStyle name="Total 3 35_Hoja8" xfId="888" xr:uid="{00000000-0005-0000-0000-0000EC050000}"/>
    <cellStyle name="Total 3 36" xfId="889" xr:uid="{00000000-0005-0000-0000-0000ED050000}"/>
    <cellStyle name="Total 3 36 2" xfId="890" xr:uid="{00000000-0005-0000-0000-0000EE050000}"/>
    <cellStyle name="Total 3 36 2 2" xfId="1417" xr:uid="{00000000-0005-0000-0000-0000EF050000}"/>
    <cellStyle name="Total 3 36 3" xfId="1416" xr:uid="{00000000-0005-0000-0000-0000F0050000}"/>
    <cellStyle name="Total 3 36_Hoja8" xfId="891" xr:uid="{00000000-0005-0000-0000-0000F1050000}"/>
    <cellStyle name="Total 3 37" xfId="892" xr:uid="{00000000-0005-0000-0000-0000F2050000}"/>
    <cellStyle name="Total 3 37 2" xfId="893" xr:uid="{00000000-0005-0000-0000-0000F3050000}"/>
    <cellStyle name="Total 3 37 2 2" xfId="1419" xr:uid="{00000000-0005-0000-0000-0000F4050000}"/>
    <cellStyle name="Total 3 37 3" xfId="1418" xr:uid="{00000000-0005-0000-0000-0000F5050000}"/>
    <cellStyle name="Total 3 37_Hoja8" xfId="894" xr:uid="{00000000-0005-0000-0000-0000F6050000}"/>
    <cellStyle name="Total 3 38" xfId="895" xr:uid="{00000000-0005-0000-0000-0000F7050000}"/>
    <cellStyle name="Total 3 38 2" xfId="896" xr:uid="{00000000-0005-0000-0000-0000F8050000}"/>
    <cellStyle name="Total 3 38 2 2" xfId="1421" xr:uid="{00000000-0005-0000-0000-0000F9050000}"/>
    <cellStyle name="Total 3 38 3" xfId="1420" xr:uid="{00000000-0005-0000-0000-0000FA050000}"/>
    <cellStyle name="Total 3 38_Hoja8" xfId="897" xr:uid="{00000000-0005-0000-0000-0000FB050000}"/>
    <cellStyle name="Total 3 39" xfId="898" xr:uid="{00000000-0005-0000-0000-0000FC050000}"/>
    <cellStyle name="Total 3 39 2" xfId="899" xr:uid="{00000000-0005-0000-0000-0000FD050000}"/>
    <cellStyle name="Total 3 39 2 2" xfId="1423" xr:uid="{00000000-0005-0000-0000-0000FE050000}"/>
    <cellStyle name="Total 3 39 3" xfId="1422" xr:uid="{00000000-0005-0000-0000-0000FF050000}"/>
    <cellStyle name="Total 3 39_Hoja8" xfId="900" xr:uid="{00000000-0005-0000-0000-000000060000}"/>
    <cellStyle name="Total 3 4" xfId="901" xr:uid="{00000000-0005-0000-0000-000001060000}"/>
    <cellStyle name="Total 3 4 2" xfId="902" xr:uid="{00000000-0005-0000-0000-000002060000}"/>
    <cellStyle name="Total 3 4 2 2" xfId="1425" xr:uid="{00000000-0005-0000-0000-000003060000}"/>
    <cellStyle name="Total 3 4 3" xfId="1424" xr:uid="{00000000-0005-0000-0000-000004060000}"/>
    <cellStyle name="Total 3 4_Hoja8" xfId="903" xr:uid="{00000000-0005-0000-0000-000005060000}"/>
    <cellStyle name="Total 3 40" xfId="904" xr:uid="{00000000-0005-0000-0000-000006060000}"/>
    <cellStyle name="Total 3 40 2" xfId="905" xr:uid="{00000000-0005-0000-0000-000007060000}"/>
    <cellStyle name="Total 3 40 2 2" xfId="1427" xr:uid="{00000000-0005-0000-0000-000008060000}"/>
    <cellStyle name="Total 3 40 3" xfId="1426" xr:uid="{00000000-0005-0000-0000-000009060000}"/>
    <cellStyle name="Total 3 40_Hoja8" xfId="906" xr:uid="{00000000-0005-0000-0000-00000A060000}"/>
    <cellStyle name="Total 3 41" xfId="907" xr:uid="{00000000-0005-0000-0000-00000B060000}"/>
    <cellStyle name="Total 3 41 2" xfId="908" xr:uid="{00000000-0005-0000-0000-00000C060000}"/>
    <cellStyle name="Total 3 41 2 2" xfId="1429" xr:uid="{00000000-0005-0000-0000-00000D060000}"/>
    <cellStyle name="Total 3 41 3" xfId="1428" xr:uid="{00000000-0005-0000-0000-00000E060000}"/>
    <cellStyle name="Total 3 41_Hoja8" xfId="909" xr:uid="{00000000-0005-0000-0000-00000F060000}"/>
    <cellStyle name="Total 3 42" xfId="910" xr:uid="{00000000-0005-0000-0000-000010060000}"/>
    <cellStyle name="Total 3 42 2" xfId="911" xr:uid="{00000000-0005-0000-0000-000011060000}"/>
    <cellStyle name="Total 3 42 2 2" xfId="1431" xr:uid="{00000000-0005-0000-0000-000012060000}"/>
    <cellStyle name="Total 3 42 3" xfId="1430" xr:uid="{00000000-0005-0000-0000-000013060000}"/>
    <cellStyle name="Total 3 42_Hoja8" xfId="912" xr:uid="{00000000-0005-0000-0000-000014060000}"/>
    <cellStyle name="Total 3 43" xfId="913" xr:uid="{00000000-0005-0000-0000-000015060000}"/>
    <cellStyle name="Total 3 43 2" xfId="914" xr:uid="{00000000-0005-0000-0000-000016060000}"/>
    <cellStyle name="Total 3 43 2 2" xfId="1433" xr:uid="{00000000-0005-0000-0000-000017060000}"/>
    <cellStyle name="Total 3 43 3" xfId="1432" xr:uid="{00000000-0005-0000-0000-000018060000}"/>
    <cellStyle name="Total 3 43_Hoja8" xfId="915" xr:uid="{00000000-0005-0000-0000-000019060000}"/>
    <cellStyle name="Total 3 44" xfId="916" xr:uid="{00000000-0005-0000-0000-00001A060000}"/>
    <cellStyle name="Total 3 44 2" xfId="917" xr:uid="{00000000-0005-0000-0000-00001B060000}"/>
    <cellStyle name="Total 3 44 2 2" xfId="1435" xr:uid="{00000000-0005-0000-0000-00001C060000}"/>
    <cellStyle name="Total 3 44 3" xfId="1434" xr:uid="{00000000-0005-0000-0000-00001D060000}"/>
    <cellStyle name="Total 3 44_Hoja8" xfId="918" xr:uid="{00000000-0005-0000-0000-00001E060000}"/>
    <cellStyle name="Total 3 45" xfId="919" xr:uid="{00000000-0005-0000-0000-00001F060000}"/>
    <cellStyle name="Total 3 45 2" xfId="920" xr:uid="{00000000-0005-0000-0000-000020060000}"/>
    <cellStyle name="Total 3 45 2 2" xfId="1437" xr:uid="{00000000-0005-0000-0000-000021060000}"/>
    <cellStyle name="Total 3 45 3" xfId="1436" xr:uid="{00000000-0005-0000-0000-000022060000}"/>
    <cellStyle name="Total 3 45_Hoja8" xfId="921" xr:uid="{00000000-0005-0000-0000-000023060000}"/>
    <cellStyle name="Total 3 46" xfId="922" xr:uid="{00000000-0005-0000-0000-000024060000}"/>
    <cellStyle name="Total 3 46 2" xfId="1438" xr:uid="{00000000-0005-0000-0000-000025060000}"/>
    <cellStyle name="Total 3 47" xfId="1359" xr:uid="{00000000-0005-0000-0000-000026060000}"/>
    <cellStyle name="Total 3 5" xfId="923" xr:uid="{00000000-0005-0000-0000-000027060000}"/>
    <cellStyle name="Total 3 5 2" xfId="924" xr:uid="{00000000-0005-0000-0000-000028060000}"/>
    <cellStyle name="Total 3 5 2 2" xfId="1440" xr:uid="{00000000-0005-0000-0000-000029060000}"/>
    <cellStyle name="Total 3 5 3" xfId="1439" xr:uid="{00000000-0005-0000-0000-00002A060000}"/>
    <cellStyle name="Total 3 5_Hoja8" xfId="925" xr:uid="{00000000-0005-0000-0000-00002B060000}"/>
    <cellStyle name="Total 3 6" xfId="926" xr:uid="{00000000-0005-0000-0000-00002C060000}"/>
    <cellStyle name="Total 3 6 2" xfId="927" xr:uid="{00000000-0005-0000-0000-00002D060000}"/>
    <cellStyle name="Total 3 6 2 2" xfId="1442" xr:uid="{00000000-0005-0000-0000-00002E060000}"/>
    <cellStyle name="Total 3 6 3" xfId="1441" xr:uid="{00000000-0005-0000-0000-00002F060000}"/>
    <cellStyle name="Total 3 6_Hoja8" xfId="928" xr:uid="{00000000-0005-0000-0000-000030060000}"/>
    <cellStyle name="Total 3 7" xfId="929" xr:uid="{00000000-0005-0000-0000-000031060000}"/>
    <cellStyle name="Total 3 7 2" xfId="930" xr:uid="{00000000-0005-0000-0000-000032060000}"/>
    <cellStyle name="Total 3 7 2 2" xfId="1444" xr:uid="{00000000-0005-0000-0000-000033060000}"/>
    <cellStyle name="Total 3 7 3" xfId="1443" xr:uid="{00000000-0005-0000-0000-000034060000}"/>
    <cellStyle name="Total 3 7_Hoja8" xfId="931" xr:uid="{00000000-0005-0000-0000-000035060000}"/>
    <cellStyle name="Total 3 8" xfId="932" xr:uid="{00000000-0005-0000-0000-000036060000}"/>
    <cellStyle name="Total 3 8 2" xfId="933" xr:uid="{00000000-0005-0000-0000-000037060000}"/>
    <cellStyle name="Total 3 8 2 2" xfId="1446" xr:uid="{00000000-0005-0000-0000-000038060000}"/>
    <cellStyle name="Total 3 8 3" xfId="1445" xr:uid="{00000000-0005-0000-0000-000039060000}"/>
    <cellStyle name="Total 3 8_Hoja8" xfId="934" xr:uid="{00000000-0005-0000-0000-00003A060000}"/>
    <cellStyle name="Total 3 9" xfId="935" xr:uid="{00000000-0005-0000-0000-00003B060000}"/>
    <cellStyle name="Total 3 9 2" xfId="936" xr:uid="{00000000-0005-0000-0000-00003C060000}"/>
    <cellStyle name="Total 3 9 2 2" xfId="1448" xr:uid="{00000000-0005-0000-0000-00003D060000}"/>
    <cellStyle name="Total 3 9 3" xfId="1447" xr:uid="{00000000-0005-0000-0000-00003E060000}"/>
    <cellStyle name="Total 3 9_Hoja8" xfId="937" xr:uid="{00000000-0005-0000-0000-00003F060000}"/>
    <cellStyle name="Total 3_Hoja8" xfId="938" xr:uid="{00000000-0005-0000-0000-000040060000}"/>
  </cellStyles>
  <dxfs count="42">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color auto="1"/>
      </font>
      <fill>
        <patternFill patternType="none"/>
      </fill>
      <border>
        <left/>
        <right/>
        <top/>
        <bottom/>
      </border>
    </dxf>
    <dxf>
      <fill>
        <patternFill>
          <bgColor theme="9" tint="0.39994506668294322"/>
        </patternFill>
      </fill>
      <border>
        <left style="thin">
          <color auto="1"/>
        </left>
        <right style="thin">
          <color auto="1"/>
        </right>
        <top style="thin">
          <color auto="1"/>
        </top>
        <bottom style="thin">
          <color auto="1"/>
        </bottom>
        <vertical/>
        <horizontal/>
      </border>
    </dxf>
    <dxf>
      <fill>
        <patternFill>
          <bgColor theme="6" tint="0.79998168889431442"/>
        </patternFill>
      </fill>
      <border>
        <left style="thin">
          <color auto="1"/>
        </left>
        <right style="thin">
          <color auto="1"/>
        </right>
        <top style="thin">
          <color auto="1"/>
        </top>
        <bottom style="thin">
          <color auto="1"/>
        </bottom>
        <vertical/>
        <horizontal/>
      </border>
    </dxf>
    <dxf>
      <fill>
        <patternFill>
          <bgColor theme="9" tint="0.39994506668294322"/>
        </patternFill>
      </fill>
      <border>
        <left style="thin">
          <color auto="1"/>
        </left>
        <right style="thin">
          <color auto="1"/>
        </right>
        <top style="thin">
          <color auto="1"/>
        </top>
        <bottom style="thin">
          <color auto="1"/>
        </bottom>
        <vertical/>
        <horizontal/>
      </border>
    </dxf>
    <dxf>
      <fill>
        <patternFill>
          <bgColor theme="6" tint="0.79998168889431442"/>
        </patternFill>
      </fill>
      <border>
        <left style="thin">
          <color auto="1"/>
        </left>
        <right style="thin">
          <color auto="1"/>
        </right>
        <top style="thin">
          <color auto="1"/>
        </top>
        <bottom style="thin">
          <color auto="1"/>
        </bottom>
        <vertical/>
        <horizontal/>
      </border>
    </dxf>
    <dxf>
      <fill>
        <patternFill>
          <bgColor theme="9" tint="0.39994506668294322"/>
        </patternFill>
      </fill>
      <border>
        <left style="thin">
          <color auto="1"/>
        </left>
        <right style="thin">
          <color auto="1"/>
        </right>
        <top style="thin">
          <color auto="1"/>
        </top>
        <bottom style="thin">
          <color auto="1"/>
        </bottom>
        <vertical/>
        <horizontal/>
      </border>
    </dxf>
    <dxf>
      <fill>
        <patternFill>
          <bgColor theme="6" tint="0.79998168889431442"/>
        </patternFill>
      </fill>
      <border>
        <left style="thin">
          <color auto="1"/>
        </left>
        <right style="thin">
          <color auto="1"/>
        </right>
        <top style="thin">
          <color auto="1"/>
        </top>
        <bottom style="thin">
          <color auto="1"/>
        </bottom>
        <vertical/>
        <horizontal/>
      </border>
    </dxf>
    <dxf>
      <fill>
        <patternFill>
          <bgColor theme="9" tint="0.39994506668294322"/>
        </patternFill>
      </fill>
      <border>
        <left style="thin">
          <color auto="1"/>
        </left>
        <right style="thin">
          <color auto="1"/>
        </right>
        <top style="thin">
          <color auto="1"/>
        </top>
        <bottom style="thin">
          <color auto="1"/>
        </bottom>
        <vertical/>
        <horizontal/>
      </border>
    </dxf>
    <dxf>
      <fill>
        <patternFill>
          <bgColor theme="6" tint="0.79998168889431442"/>
        </patternFill>
      </fill>
      <border>
        <left style="thin">
          <color auto="1"/>
        </left>
        <right style="thin">
          <color auto="1"/>
        </right>
        <top style="thin">
          <color auto="1"/>
        </top>
        <bottom style="thin">
          <color auto="1"/>
        </bottom>
        <vertical/>
        <horizontal/>
      </border>
    </dxf>
    <dxf>
      <fill>
        <patternFill>
          <bgColor theme="9" tint="0.39994506668294322"/>
        </patternFill>
      </fill>
      <border>
        <left style="thin">
          <color auto="1"/>
        </left>
        <right style="thin">
          <color auto="1"/>
        </right>
        <top style="thin">
          <color auto="1"/>
        </top>
        <bottom style="thin">
          <color auto="1"/>
        </bottom>
        <vertical/>
        <horizontal/>
      </border>
    </dxf>
    <dxf>
      <fill>
        <patternFill>
          <bgColor theme="6" tint="0.79998168889431442"/>
        </patternFill>
      </fill>
      <border>
        <left style="thin">
          <color auto="1"/>
        </left>
        <right style="thin">
          <color auto="1"/>
        </right>
        <top style="thin">
          <color auto="1"/>
        </top>
        <bottom style="thin">
          <color auto="1"/>
        </bottom>
        <vertical/>
        <horizontal/>
      </border>
    </dxf>
    <dxf>
      <fill>
        <patternFill>
          <bgColor theme="9" tint="0.39994506668294322"/>
        </patternFill>
      </fill>
      <border>
        <left style="thin">
          <color auto="1"/>
        </left>
        <right style="thin">
          <color auto="1"/>
        </right>
        <top style="thin">
          <color auto="1"/>
        </top>
        <bottom style="thin">
          <color auto="1"/>
        </bottom>
        <vertical/>
        <horizontal/>
      </border>
    </dxf>
    <dxf>
      <fill>
        <patternFill>
          <bgColor theme="6" tint="0.79998168889431442"/>
        </patternFill>
      </fill>
      <border>
        <left style="thin">
          <color auto="1"/>
        </left>
        <right style="thin">
          <color auto="1"/>
        </right>
        <top style="thin">
          <color auto="1"/>
        </top>
        <bottom style="thin">
          <color auto="1"/>
        </bottom>
        <vertical/>
        <horizontal/>
      </border>
    </dxf>
    <dxf>
      <fill>
        <patternFill>
          <bgColor theme="9" tint="0.39994506668294322"/>
        </patternFill>
      </fill>
      <border>
        <left style="thin">
          <color auto="1"/>
        </left>
        <right style="thin">
          <color auto="1"/>
        </right>
        <top style="thin">
          <color auto="1"/>
        </top>
        <bottom style="thin">
          <color auto="1"/>
        </bottom>
        <vertical/>
        <horizontal/>
      </border>
    </dxf>
    <dxf>
      <fill>
        <patternFill>
          <bgColor theme="6" tint="0.79998168889431442"/>
        </patternFill>
      </fill>
      <border>
        <left style="thin">
          <color auto="1"/>
        </left>
        <right style="thin">
          <color auto="1"/>
        </right>
        <top style="thin">
          <color auto="1"/>
        </top>
        <bottom style="thin">
          <color auto="1"/>
        </bottom>
        <vertical/>
        <horizontal/>
      </border>
    </dxf>
    <dxf>
      <fill>
        <patternFill>
          <bgColor theme="9" tint="0.39994506668294322"/>
        </patternFill>
      </fill>
      <border>
        <left style="thin">
          <color auto="1"/>
        </left>
        <right style="thin">
          <color auto="1"/>
        </right>
        <top style="thin">
          <color auto="1"/>
        </top>
        <bottom style="thin">
          <color auto="1"/>
        </bottom>
      </border>
    </dxf>
    <dxf>
      <fill>
        <patternFill>
          <bgColor theme="6" tint="0.79998168889431442"/>
        </patternFill>
      </fill>
      <border>
        <left style="thin">
          <color auto="1"/>
        </left>
        <right style="thin">
          <color auto="1"/>
        </right>
        <top style="thin">
          <color auto="1"/>
        </top>
        <bottom style="thin">
          <color auto="1"/>
        </bottom>
        <vertical/>
        <horizontal/>
      </border>
    </dxf>
    <dxf>
      <fill>
        <patternFill>
          <bgColor theme="9" tint="0.39994506668294322"/>
        </patternFill>
      </fill>
    </dxf>
    <dxf>
      <fill>
        <patternFill patternType="lightGray"/>
      </fill>
    </dxf>
    <dxf>
      <fill>
        <patternFill>
          <bgColor theme="9" tint="0.39994506668294322"/>
        </patternFill>
      </fill>
      <border>
        <left style="thin">
          <color auto="1"/>
        </left>
        <right style="thin">
          <color auto="1"/>
        </right>
        <top style="thin">
          <color auto="1"/>
        </top>
        <bottom style="thin">
          <color auto="1"/>
        </bottom>
        <vertical/>
        <horizontal/>
      </border>
    </dxf>
    <dxf>
      <fill>
        <patternFill>
          <bgColor theme="6" tint="0.79998168889431442"/>
        </patternFill>
      </fill>
      <border>
        <left style="thin">
          <color auto="1"/>
        </left>
        <right style="thin">
          <color auto="1"/>
        </right>
        <top style="thin">
          <color auto="1"/>
        </top>
        <bottom style="thin">
          <color auto="1"/>
        </bottom>
        <vertical/>
        <horizontal/>
      </border>
    </dxf>
  </dxfs>
  <tableStyles count="0" defaultTableStyle="TableStyleMedium9" defaultPivotStyle="PivotStyleMedium4"/>
  <colors>
    <mruColors>
      <color rgb="FF00FF00"/>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3.emf"/></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18</xdr:col>
      <xdr:colOff>0</xdr:colOff>
      <xdr:row>0</xdr:row>
      <xdr:rowOff>76200</xdr:rowOff>
    </xdr:from>
    <xdr:to>
      <xdr:col>22</xdr:col>
      <xdr:colOff>190500</xdr:colOff>
      <xdr:row>3</xdr:row>
      <xdr:rowOff>133350</xdr:rowOff>
    </xdr:to>
    <xdr:pic>
      <xdr:nvPicPr>
        <xdr:cNvPr id="2" name="image00.png" descr="C:\Users\mmaestre\Documents\Mmaestre\Formatos Ugpp\Nuevos formatos\Logo documentos pequeño.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5019675" y="76200"/>
          <a:ext cx="1181100" cy="542925"/>
        </a:xfrm>
        <a:prstGeom prst="rect">
          <a:avLst/>
        </a:prstGeom>
        <a:noFill/>
      </xdr:spPr>
    </xdr:pic>
    <xdr:clientData fLocksWithSheet="0"/>
  </xdr:twoCellAnchor>
  <xdr:twoCellAnchor>
    <xdr:from>
      <xdr:col>18</xdr:col>
      <xdr:colOff>0</xdr:colOff>
      <xdr:row>0</xdr:row>
      <xdr:rowOff>76200</xdr:rowOff>
    </xdr:from>
    <xdr:to>
      <xdr:col>22</xdr:col>
      <xdr:colOff>190500</xdr:colOff>
      <xdr:row>3</xdr:row>
      <xdr:rowOff>133350</xdr:rowOff>
    </xdr:to>
    <xdr:pic>
      <xdr:nvPicPr>
        <xdr:cNvPr id="3" name="image00.png" descr="C:\Users\mmaestre\Documents\Mmaestre\Formatos Ugpp\Nuevos formatos\Logo documentos pequeño.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cstate="print"/>
        <a:stretch>
          <a:fillRect/>
        </a:stretch>
      </xdr:blipFill>
      <xdr:spPr>
        <a:xfrm>
          <a:off x="5019675" y="76200"/>
          <a:ext cx="1181100" cy="542925"/>
        </a:xfrm>
        <a:prstGeom prst="rect">
          <a:avLst/>
        </a:prstGeom>
        <a:noFill/>
      </xdr:spPr>
    </xdr:pic>
    <xdr:clientData fLocksWithSheet="0"/>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2374900</xdr:colOff>
      <xdr:row>0</xdr:row>
      <xdr:rowOff>25400</xdr:rowOff>
    </xdr:from>
    <xdr:to>
      <xdr:col>1</xdr:col>
      <xdr:colOff>3886200</xdr:colOff>
      <xdr:row>0</xdr:row>
      <xdr:rowOff>355600</xdr:rowOff>
    </xdr:to>
    <xdr:sp macro="" textlink="">
      <xdr:nvSpPr>
        <xdr:cNvPr id="46090" name="CommandButton1" hidden="1">
          <a:extLst>
            <a:ext uri="{63B3BB69-23CF-44E3-9099-C40C66FF867C}">
              <a14:compatExt xmlns:a14="http://schemas.microsoft.com/office/drawing/2010/main" spid="_x0000_s46090"/>
            </a:ext>
            <a:ext uri="{FF2B5EF4-FFF2-40B4-BE49-F238E27FC236}">
              <a16:creationId xmlns:a16="http://schemas.microsoft.com/office/drawing/2014/main" id="{00000000-0008-0000-0200-00000AB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xdr:col>
      <xdr:colOff>2374900</xdr:colOff>
      <xdr:row>0</xdr:row>
      <xdr:rowOff>25400</xdr:rowOff>
    </xdr:from>
    <xdr:to>
      <xdr:col>1</xdr:col>
      <xdr:colOff>3886200</xdr:colOff>
      <xdr:row>0</xdr:row>
      <xdr:rowOff>355600</xdr:rowOff>
    </xdr:to>
    <xdr:pic>
      <xdr:nvPicPr>
        <xdr:cNvPr id="2" name="CommandButton1">
          <a:extLst>
            <a:ext uri="{FF2B5EF4-FFF2-40B4-BE49-F238E27FC236}">
              <a16:creationId xmlns:a16="http://schemas.microsoft.com/office/drawing/2014/main" id="{5354E4FA-9D8C-D840-B667-9B39266F20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42000" y="25400"/>
          <a:ext cx="1511300" cy="3302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228600</xdr:colOff>
      <xdr:row>0</xdr:row>
      <xdr:rowOff>165100</xdr:rowOff>
    </xdr:from>
    <xdr:to>
      <xdr:col>12</xdr:col>
      <xdr:colOff>1320800</xdr:colOff>
      <xdr:row>0</xdr:row>
      <xdr:rowOff>533400</xdr:rowOff>
    </xdr:to>
    <xdr:sp macro="" textlink="">
      <xdr:nvSpPr>
        <xdr:cNvPr id="35842" name="CommandButton2" hidden="1">
          <a:extLst>
            <a:ext uri="{63B3BB69-23CF-44E3-9099-C40C66FF867C}">
              <a14:compatExt xmlns:a14="http://schemas.microsoft.com/office/drawing/2010/main" spid="_x0000_s35842"/>
            </a:ext>
            <a:ext uri="{FF2B5EF4-FFF2-40B4-BE49-F238E27FC236}">
              <a16:creationId xmlns:a16="http://schemas.microsoft.com/office/drawing/2014/main" id="{00000000-0008-0000-0300-0000028C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10</xdr:col>
      <xdr:colOff>228600</xdr:colOff>
      <xdr:row>0</xdr:row>
      <xdr:rowOff>165100</xdr:rowOff>
    </xdr:from>
    <xdr:to>
      <xdr:col>12</xdr:col>
      <xdr:colOff>1320800</xdr:colOff>
      <xdr:row>0</xdr:row>
      <xdr:rowOff>533400</xdr:rowOff>
    </xdr:to>
    <xdr:pic>
      <xdr:nvPicPr>
        <xdr:cNvPr id="2" name="CommandButton2">
          <a:extLst>
            <a:ext uri="{FF2B5EF4-FFF2-40B4-BE49-F238E27FC236}">
              <a16:creationId xmlns:a16="http://schemas.microsoft.com/office/drawing/2014/main" id="{943DD9CC-C6A1-DC4B-8A31-E299FBEE2A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33100" y="165100"/>
          <a:ext cx="4241800" cy="3683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14</xdr:col>
      <xdr:colOff>1095375</xdr:colOff>
      <xdr:row>75</xdr:row>
      <xdr:rowOff>0</xdr:rowOff>
    </xdr:to>
    <xdr:sp macro="" textlink="">
      <xdr:nvSpPr>
        <xdr:cNvPr id="2077" name="Rectangle 29" hidden="1">
          <a:extLst>
            <a:ext uri="{FF2B5EF4-FFF2-40B4-BE49-F238E27FC236}">
              <a16:creationId xmlns:a16="http://schemas.microsoft.com/office/drawing/2014/main" id="{00000000-0008-0000-0400-00001D080000}"/>
            </a:ext>
          </a:extLst>
        </xdr:cNvPr>
        <xdr:cNvSpPr>
          <a:spLocks noSelect="1" noChangeArrowheads="1"/>
        </xdr:cNvSpPr>
      </xdr:nvSpPr>
      <xdr:spPr bwMode="auto">
        <a:xfrm>
          <a:off x="0" y="0"/>
          <a:ext cx="9525000" cy="9525000"/>
        </a:xfrm>
        <a:prstGeom prst="rect">
          <a:avLst/>
        </a:pr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2" name="AutoShape 29">
          <a:extLst>
            <a:ext uri="{FF2B5EF4-FFF2-40B4-BE49-F238E27FC236}">
              <a16:creationId xmlns:a16="http://schemas.microsoft.com/office/drawing/2014/main" id="{00000000-0008-0000-0400-000002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3" name="AutoShape 29">
          <a:extLst>
            <a:ext uri="{FF2B5EF4-FFF2-40B4-BE49-F238E27FC236}">
              <a16:creationId xmlns:a16="http://schemas.microsoft.com/office/drawing/2014/main" id="{00000000-0008-0000-0400-000003000000}"/>
            </a:ext>
          </a:extLst>
        </xdr:cNvPr>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4" name="AutoShape 29">
          <a:extLst>
            <a:ext uri="{FF2B5EF4-FFF2-40B4-BE49-F238E27FC236}">
              <a16:creationId xmlns:a16="http://schemas.microsoft.com/office/drawing/2014/main" id="{00000000-0008-0000-0400-000004000000}"/>
            </a:ext>
          </a:extLst>
        </xdr:cNvPr>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5" name="AutoShape 29">
          <a:extLst>
            <a:ext uri="{FF2B5EF4-FFF2-40B4-BE49-F238E27FC236}">
              <a16:creationId xmlns:a16="http://schemas.microsoft.com/office/drawing/2014/main" id="{00000000-0008-0000-0400-000005000000}"/>
            </a:ext>
          </a:extLst>
        </xdr:cNvPr>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6" name="AutoShape 29">
          <a:extLst>
            <a:ext uri="{FF2B5EF4-FFF2-40B4-BE49-F238E27FC236}">
              <a16:creationId xmlns:a16="http://schemas.microsoft.com/office/drawing/2014/main" id="{00000000-0008-0000-0400-000006000000}"/>
            </a:ext>
          </a:extLst>
        </xdr:cNvPr>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7" name="AutoShape 29">
          <a:extLst>
            <a:ext uri="{FF2B5EF4-FFF2-40B4-BE49-F238E27FC236}">
              <a16:creationId xmlns:a16="http://schemas.microsoft.com/office/drawing/2014/main" id="{00000000-0008-0000-0400-000007000000}"/>
            </a:ext>
          </a:extLst>
        </xdr:cNvPr>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8" name="AutoShape 29">
          <a:extLst>
            <a:ext uri="{FF2B5EF4-FFF2-40B4-BE49-F238E27FC236}">
              <a16:creationId xmlns:a16="http://schemas.microsoft.com/office/drawing/2014/main" id="{00000000-0008-0000-0400-000008000000}"/>
            </a:ext>
          </a:extLst>
        </xdr:cNvPr>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9" name="AutoShape 29">
          <a:extLst>
            <a:ext uri="{FF2B5EF4-FFF2-40B4-BE49-F238E27FC236}">
              <a16:creationId xmlns:a16="http://schemas.microsoft.com/office/drawing/2014/main" id="{00000000-0008-0000-0400-000009000000}"/>
            </a:ext>
          </a:extLst>
        </xdr:cNvPr>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10" name="AutoShape 29">
          <a:extLst>
            <a:ext uri="{FF2B5EF4-FFF2-40B4-BE49-F238E27FC236}">
              <a16:creationId xmlns:a16="http://schemas.microsoft.com/office/drawing/2014/main" id="{00000000-0008-0000-0400-00000A000000}"/>
            </a:ext>
          </a:extLst>
        </xdr:cNvPr>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11" name="AutoShape 29">
          <a:extLst>
            <a:ext uri="{FF2B5EF4-FFF2-40B4-BE49-F238E27FC236}">
              <a16:creationId xmlns:a16="http://schemas.microsoft.com/office/drawing/2014/main" id="{00000000-0008-0000-0400-00000B000000}"/>
            </a:ext>
          </a:extLst>
        </xdr:cNvPr>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12" name="AutoShape 29">
          <a:extLst>
            <a:ext uri="{FF2B5EF4-FFF2-40B4-BE49-F238E27FC236}">
              <a16:creationId xmlns:a16="http://schemas.microsoft.com/office/drawing/2014/main" id="{00000000-0008-0000-0400-00000C000000}"/>
            </a:ext>
          </a:extLst>
        </xdr:cNvPr>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13" name="AutoShape 29">
          <a:extLst>
            <a:ext uri="{FF2B5EF4-FFF2-40B4-BE49-F238E27FC236}">
              <a16:creationId xmlns:a16="http://schemas.microsoft.com/office/drawing/2014/main" id="{00000000-0008-0000-0400-00000D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14" name="AutoShape 29">
          <a:extLst>
            <a:ext uri="{FF2B5EF4-FFF2-40B4-BE49-F238E27FC236}">
              <a16:creationId xmlns:a16="http://schemas.microsoft.com/office/drawing/2014/main" id="{00000000-0008-0000-0400-00000E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15" name="AutoShape 29">
          <a:extLst>
            <a:ext uri="{FF2B5EF4-FFF2-40B4-BE49-F238E27FC236}">
              <a16:creationId xmlns:a16="http://schemas.microsoft.com/office/drawing/2014/main" id="{00000000-0008-0000-0400-00000F000000}"/>
            </a:ext>
          </a:extLst>
        </xdr:cNvPr>
        <xdr:cNvSpPr>
          <a:spLocks noChangeArrowheads="1"/>
        </xdr:cNvSpPr>
      </xdr:nvSpPr>
      <xdr:spPr bwMode="auto">
        <a:xfrm>
          <a:off x="0" y="0"/>
          <a:ext cx="1003935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16" name="AutoShape 29">
          <a:extLst>
            <a:ext uri="{FF2B5EF4-FFF2-40B4-BE49-F238E27FC236}">
              <a16:creationId xmlns:a16="http://schemas.microsoft.com/office/drawing/2014/main" id="{00000000-0008-0000-0400-000010000000}"/>
            </a:ext>
          </a:extLst>
        </xdr:cNvPr>
        <xdr:cNvSpPr>
          <a:spLocks noChangeArrowheads="1"/>
        </xdr:cNvSpPr>
      </xdr:nvSpPr>
      <xdr:spPr bwMode="auto">
        <a:xfrm>
          <a:off x="0" y="0"/>
          <a:ext cx="10287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17" name="AutoShape 29">
          <a:extLst>
            <a:ext uri="{FF2B5EF4-FFF2-40B4-BE49-F238E27FC236}">
              <a16:creationId xmlns:a16="http://schemas.microsoft.com/office/drawing/2014/main" id="{00000000-0008-0000-0400-000011000000}"/>
            </a:ext>
          </a:extLst>
        </xdr:cNvPr>
        <xdr:cNvSpPr>
          <a:spLocks noChangeArrowheads="1"/>
        </xdr:cNvSpPr>
      </xdr:nvSpPr>
      <xdr:spPr bwMode="auto">
        <a:xfrm>
          <a:off x="0" y="0"/>
          <a:ext cx="10287000" cy="92487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18" name="AutoShape 29">
          <a:extLst>
            <a:ext uri="{FF2B5EF4-FFF2-40B4-BE49-F238E27FC236}">
              <a16:creationId xmlns:a16="http://schemas.microsoft.com/office/drawing/2014/main" id="{00000000-0008-0000-0400-000012000000}"/>
            </a:ext>
          </a:extLst>
        </xdr:cNvPr>
        <xdr:cNvSpPr>
          <a:spLocks noChangeArrowheads="1"/>
        </xdr:cNvSpPr>
      </xdr:nvSpPr>
      <xdr:spPr bwMode="auto">
        <a:xfrm>
          <a:off x="0" y="0"/>
          <a:ext cx="10287000" cy="92487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19" name="AutoShape 29">
          <a:extLst>
            <a:ext uri="{FF2B5EF4-FFF2-40B4-BE49-F238E27FC236}">
              <a16:creationId xmlns:a16="http://schemas.microsoft.com/office/drawing/2014/main" id="{00000000-0008-0000-0400-000013000000}"/>
            </a:ext>
          </a:extLst>
        </xdr:cNvPr>
        <xdr:cNvSpPr>
          <a:spLocks noChangeArrowheads="1"/>
        </xdr:cNvSpPr>
      </xdr:nvSpPr>
      <xdr:spPr bwMode="auto">
        <a:xfrm>
          <a:off x="0" y="0"/>
          <a:ext cx="10287000" cy="92487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20" name="AutoShape 29">
          <a:extLst>
            <a:ext uri="{FF2B5EF4-FFF2-40B4-BE49-F238E27FC236}">
              <a16:creationId xmlns:a16="http://schemas.microsoft.com/office/drawing/2014/main" id="{00000000-0008-0000-0400-000014000000}"/>
            </a:ext>
          </a:extLst>
        </xdr:cNvPr>
        <xdr:cNvSpPr>
          <a:spLocks noChangeArrowheads="1"/>
        </xdr:cNvSpPr>
      </xdr:nvSpPr>
      <xdr:spPr bwMode="auto">
        <a:xfrm>
          <a:off x="0" y="0"/>
          <a:ext cx="10287000" cy="92487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21" name="AutoShape 29">
          <a:extLst>
            <a:ext uri="{FF2B5EF4-FFF2-40B4-BE49-F238E27FC236}">
              <a16:creationId xmlns:a16="http://schemas.microsoft.com/office/drawing/2014/main" id="{00000000-0008-0000-0400-000015000000}"/>
            </a:ext>
          </a:extLst>
        </xdr:cNvPr>
        <xdr:cNvSpPr>
          <a:spLocks noChangeArrowheads="1"/>
        </xdr:cNvSpPr>
      </xdr:nvSpPr>
      <xdr:spPr bwMode="auto">
        <a:xfrm>
          <a:off x="0" y="0"/>
          <a:ext cx="10287000" cy="92487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22" name="AutoShape 29">
          <a:extLst>
            <a:ext uri="{FF2B5EF4-FFF2-40B4-BE49-F238E27FC236}">
              <a16:creationId xmlns:a16="http://schemas.microsoft.com/office/drawing/2014/main" id="{00000000-0008-0000-0400-000016000000}"/>
            </a:ext>
          </a:extLst>
        </xdr:cNvPr>
        <xdr:cNvSpPr>
          <a:spLocks noChangeArrowheads="1"/>
        </xdr:cNvSpPr>
      </xdr:nvSpPr>
      <xdr:spPr bwMode="auto">
        <a:xfrm>
          <a:off x="0" y="0"/>
          <a:ext cx="10287000" cy="92487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23" name="AutoShape 29">
          <a:extLst>
            <a:ext uri="{FF2B5EF4-FFF2-40B4-BE49-F238E27FC236}">
              <a16:creationId xmlns:a16="http://schemas.microsoft.com/office/drawing/2014/main" id="{00000000-0008-0000-0400-000017000000}"/>
            </a:ext>
          </a:extLst>
        </xdr:cNvPr>
        <xdr:cNvSpPr>
          <a:spLocks noChangeArrowheads="1"/>
        </xdr:cNvSpPr>
      </xdr:nvSpPr>
      <xdr:spPr bwMode="auto">
        <a:xfrm>
          <a:off x="0" y="0"/>
          <a:ext cx="9553575" cy="92487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24" name="AutoShape 29">
          <a:extLst>
            <a:ext uri="{FF2B5EF4-FFF2-40B4-BE49-F238E27FC236}">
              <a16:creationId xmlns:a16="http://schemas.microsoft.com/office/drawing/2014/main" id="{00000000-0008-0000-0400-000018000000}"/>
            </a:ext>
          </a:extLst>
        </xdr:cNvPr>
        <xdr:cNvSpPr>
          <a:spLocks noChangeArrowheads="1"/>
        </xdr:cNvSpPr>
      </xdr:nvSpPr>
      <xdr:spPr bwMode="auto">
        <a:xfrm>
          <a:off x="0" y="0"/>
          <a:ext cx="10448925" cy="92487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25" name="AutoShape 29">
          <a:extLst>
            <a:ext uri="{FF2B5EF4-FFF2-40B4-BE49-F238E27FC236}">
              <a16:creationId xmlns:a16="http://schemas.microsoft.com/office/drawing/2014/main" id="{00000000-0008-0000-0400-000019000000}"/>
            </a:ext>
          </a:extLst>
        </xdr:cNvPr>
        <xdr:cNvSpPr>
          <a:spLocks noChangeArrowheads="1"/>
        </xdr:cNvSpPr>
      </xdr:nvSpPr>
      <xdr:spPr bwMode="auto">
        <a:xfrm>
          <a:off x="0" y="0"/>
          <a:ext cx="10448925" cy="92487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26" name="AutoShape 29">
          <a:extLst>
            <a:ext uri="{FF2B5EF4-FFF2-40B4-BE49-F238E27FC236}">
              <a16:creationId xmlns:a16="http://schemas.microsoft.com/office/drawing/2014/main" id="{00000000-0008-0000-0400-00001A000000}"/>
            </a:ext>
          </a:extLst>
        </xdr:cNvPr>
        <xdr:cNvSpPr>
          <a:spLocks noChangeArrowheads="1"/>
        </xdr:cNvSpPr>
      </xdr:nvSpPr>
      <xdr:spPr bwMode="auto">
        <a:xfrm>
          <a:off x="0" y="0"/>
          <a:ext cx="10448925" cy="92487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27" name="AutoShape 29">
          <a:extLst>
            <a:ext uri="{FF2B5EF4-FFF2-40B4-BE49-F238E27FC236}">
              <a16:creationId xmlns:a16="http://schemas.microsoft.com/office/drawing/2014/main" id="{00000000-0008-0000-0400-00001B000000}"/>
            </a:ext>
          </a:extLst>
        </xdr:cNvPr>
        <xdr:cNvSpPr>
          <a:spLocks noChangeArrowheads="1"/>
        </xdr:cNvSpPr>
      </xdr:nvSpPr>
      <xdr:spPr bwMode="auto">
        <a:xfrm>
          <a:off x="0" y="0"/>
          <a:ext cx="10448925" cy="92487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28" name="AutoShape 29">
          <a:extLst>
            <a:ext uri="{FF2B5EF4-FFF2-40B4-BE49-F238E27FC236}">
              <a16:creationId xmlns:a16="http://schemas.microsoft.com/office/drawing/2014/main" id="{00000000-0008-0000-0400-00001C000000}"/>
            </a:ext>
          </a:extLst>
        </xdr:cNvPr>
        <xdr:cNvSpPr>
          <a:spLocks noChangeArrowheads="1"/>
        </xdr:cNvSpPr>
      </xdr:nvSpPr>
      <xdr:spPr bwMode="auto">
        <a:xfrm>
          <a:off x="0" y="0"/>
          <a:ext cx="10448925" cy="92487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29" name="AutoShape 29">
          <a:extLst>
            <a:ext uri="{FF2B5EF4-FFF2-40B4-BE49-F238E27FC236}">
              <a16:creationId xmlns:a16="http://schemas.microsoft.com/office/drawing/2014/main" id="{00000000-0008-0000-0400-00001D000000}"/>
            </a:ext>
          </a:extLst>
        </xdr:cNvPr>
        <xdr:cNvSpPr>
          <a:spLocks noChangeArrowheads="1"/>
        </xdr:cNvSpPr>
      </xdr:nvSpPr>
      <xdr:spPr bwMode="auto">
        <a:xfrm>
          <a:off x="0" y="0"/>
          <a:ext cx="10448925" cy="92487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1095375</xdr:colOff>
      <xdr:row>75</xdr:row>
      <xdr:rowOff>0</xdr:rowOff>
    </xdr:to>
    <xdr:sp macro="" textlink="">
      <xdr:nvSpPr>
        <xdr:cNvPr id="30" name="AutoShape 29">
          <a:extLst>
            <a:ext uri="{FF2B5EF4-FFF2-40B4-BE49-F238E27FC236}">
              <a16:creationId xmlns:a16="http://schemas.microsoft.com/office/drawing/2014/main" id="{00000000-0008-0000-0400-00001E000000}"/>
            </a:ext>
          </a:extLst>
        </xdr:cNvPr>
        <xdr:cNvSpPr>
          <a:spLocks noChangeArrowheads="1"/>
        </xdr:cNvSpPr>
      </xdr:nvSpPr>
      <xdr:spPr bwMode="auto">
        <a:xfrm>
          <a:off x="0" y="0"/>
          <a:ext cx="10448925" cy="9248775"/>
        </a:xfrm>
        <a:custGeom>
          <a:avLst/>
          <a:gdLst/>
          <a:ahLst/>
          <a:cxnLst/>
          <a:rect l="0" t="0" r="r" b="b"/>
          <a:pathLst/>
        </a:custGeom>
        <a:solidFill>
          <a:srgbClr val="FFFFFF"/>
        </a:solid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absoluteAnchor>
    <xdr:pos x="1037105" y="176493"/>
    <xdr:ext cx="1695450" cy="723900"/>
    <xdr:pic>
      <xdr:nvPicPr>
        <xdr:cNvPr id="2" name="image02.png" descr="C:\Users\mmaestre\Documents\Mmaestre\Formatos Ugpp\Nuevos formatos\Logo documentos pequeño.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xfrm>
          <a:off x="1037105" y="176493"/>
          <a:ext cx="1695450" cy="723900"/>
        </a:xfrm>
        <a:prstGeom prst="rect">
          <a:avLst/>
        </a:prstGeom>
        <a:noFill/>
      </xdr:spPr>
    </xdr:pic>
    <xdr:clientData fLocksWithSheet="0"/>
  </xdr:absoluteAnchor>
  <xdr:twoCellAnchor>
    <xdr:from>
      <xdr:col>0</xdr:col>
      <xdr:colOff>0</xdr:colOff>
      <xdr:row>0</xdr:row>
      <xdr:rowOff>0</xdr:rowOff>
    </xdr:from>
    <xdr:to>
      <xdr:col>49</xdr:col>
      <xdr:colOff>276225</xdr:colOff>
      <xdr:row>67</xdr:row>
      <xdr:rowOff>57150</xdr:rowOff>
    </xdr:to>
    <xdr:sp macro="" textlink="">
      <xdr:nvSpPr>
        <xdr:cNvPr id="8197" name="Rectangle 5" hidden="1">
          <a:extLst>
            <a:ext uri="{FF2B5EF4-FFF2-40B4-BE49-F238E27FC236}">
              <a16:creationId xmlns:a16="http://schemas.microsoft.com/office/drawing/2014/main" id="{00000000-0008-0000-0500-000005200000}"/>
            </a:ext>
          </a:extLst>
        </xdr:cNvPr>
        <xdr:cNvSpPr>
          <a:spLocks noSelect="1" noChangeArrowheads="1"/>
        </xdr:cNvSpPr>
      </xdr:nvSpPr>
      <xdr:spPr bwMode="auto">
        <a:xfrm>
          <a:off x="0" y="0"/>
          <a:ext cx="9525000" cy="9525000"/>
        </a:xfrm>
        <a:prstGeom prst="rect">
          <a:avLst/>
        </a:pr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67</xdr:row>
      <xdr:rowOff>57150</xdr:rowOff>
    </xdr:to>
    <xdr:sp macro="" textlink="">
      <xdr:nvSpPr>
        <xdr:cNvPr id="3" name="AutoShape 5">
          <a:extLst>
            <a:ext uri="{FF2B5EF4-FFF2-40B4-BE49-F238E27FC236}">
              <a16:creationId xmlns:a16="http://schemas.microsoft.com/office/drawing/2014/main" id="{00000000-0008-0000-0500-000003000000}"/>
            </a:ext>
          </a:extLst>
        </xdr:cNvPr>
        <xdr:cNvSpPr>
          <a:spLocks noChangeArrowheads="1"/>
        </xdr:cNvSpPr>
      </xdr:nvSpPr>
      <xdr:spPr bwMode="auto">
        <a:xfrm>
          <a:off x="0" y="0"/>
          <a:ext cx="9525000" cy="10287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67</xdr:row>
      <xdr:rowOff>57150</xdr:rowOff>
    </xdr:to>
    <xdr:sp macro="" textlink="">
      <xdr:nvSpPr>
        <xdr:cNvPr id="4" name="AutoShape 5">
          <a:extLst>
            <a:ext uri="{FF2B5EF4-FFF2-40B4-BE49-F238E27FC236}">
              <a16:creationId xmlns:a16="http://schemas.microsoft.com/office/drawing/2014/main" id="{00000000-0008-0000-0500-000004000000}"/>
            </a:ext>
          </a:extLst>
        </xdr:cNvPr>
        <xdr:cNvSpPr>
          <a:spLocks noChangeArrowheads="1"/>
        </xdr:cNvSpPr>
      </xdr:nvSpPr>
      <xdr:spPr bwMode="auto">
        <a:xfrm>
          <a:off x="0" y="0"/>
          <a:ext cx="9525000" cy="10287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67</xdr:row>
      <xdr:rowOff>57150</xdr:rowOff>
    </xdr:to>
    <xdr:sp macro="" textlink="">
      <xdr:nvSpPr>
        <xdr:cNvPr id="5" name="AutoShape 5">
          <a:extLst>
            <a:ext uri="{FF2B5EF4-FFF2-40B4-BE49-F238E27FC236}">
              <a16:creationId xmlns:a16="http://schemas.microsoft.com/office/drawing/2014/main" id="{00000000-0008-0000-0500-000005000000}"/>
            </a:ext>
          </a:extLst>
        </xdr:cNvPr>
        <xdr:cNvSpPr>
          <a:spLocks noChangeArrowheads="1"/>
        </xdr:cNvSpPr>
      </xdr:nvSpPr>
      <xdr:spPr bwMode="auto">
        <a:xfrm>
          <a:off x="0" y="0"/>
          <a:ext cx="9525000" cy="10287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67</xdr:row>
      <xdr:rowOff>57150</xdr:rowOff>
    </xdr:to>
    <xdr:sp macro="" textlink="">
      <xdr:nvSpPr>
        <xdr:cNvPr id="6" name="AutoShape 5">
          <a:extLst>
            <a:ext uri="{FF2B5EF4-FFF2-40B4-BE49-F238E27FC236}">
              <a16:creationId xmlns:a16="http://schemas.microsoft.com/office/drawing/2014/main" id="{00000000-0008-0000-0500-000006000000}"/>
            </a:ext>
          </a:extLst>
        </xdr:cNvPr>
        <xdr:cNvSpPr>
          <a:spLocks noChangeArrowheads="1"/>
        </xdr:cNvSpPr>
      </xdr:nvSpPr>
      <xdr:spPr bwMode="auto">
        <a:xfrm>
          <a:off x="0" y="0"/>
          <a:ext cx="9525000" cy="10287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67</xdr:row>
      <xdr:rowOff>57150</xdr:rowOff>
    </xdr:to>
    <xdr:sp macro="" textlink="">
      <xdr:nvSpPr>
        <xdr:cNvPr id="7" name="AutoShape 5">
          <a:extLst>
            <a:ext uri="{FF2B5EF4-FFF2-40B4-BE49-F238E27FC236}">
              <a16:creationId xmlns:a16="http://schemas.microsoft.com/office/drawing/2014/main" id="{00000000-0008-0000-0500-000007000000}"/>
            </a:ext>
          </a:extLst>
        </xdr:cNvPr>
        <xdr:cNvSpPr>
          <a:spLocks noChangeArrowheads="1"/>
        </xdr:cNvSpPr>
      </xdr:nvSpPr>
      <xdr:spPr bwMode="auto">
        <a:xfrm>
          <a:off x="0" y="0"/>
          <a:ext cx="9525000" cy="10287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67</xdr:row>
      <xdr:rowOff>57150</xdr:rowOff>
    </xdr:to>
    <xdr:sp macro="" textlink="">
      <xdr:nvSpPr>
        <xdr:cNvPr id="8" name="AutoShape 5">
          <a:extLst>
            <a:ext uri="{FF2B5EF4-FFF2-40B4-BE49-F238E27FC236}">
              <a16:creationId xmlns:a16="http://schemas.microsoft.com/office/drawing/2014/main" id="{00000000-0008-0000-0500-000008000000}"/>
            </a:ext>
          </a:extLst>
        </xdr:cNvPr>
        <xdr:cNvSpPr>
          <a:spLocks noChangeArrowheads="1"/>
        </xdr:cNvSpPr>
      </xdr:nvSpPr>
      <xdr:spPr bwMode="auto">
        <a:xfrm>
          <a:off x="0" y="0"/>
          <a:ext cx="9525000" cy="10287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67</xdr:row>
      <xdr:rowOff>57150</xdr:rowOff>
    </xdr:to>
    <xdr:sp macro="" textlink="">
      <xdr:nvSpPr>
        <xdr:cNvPr id="9" name="AutoShape 5">
          <a:extLst>
            <a:ext uri="{FF2B5EF4-FFF2-40B4-BE49-F238E27FC236}">
              <a16:creationId xmlns:a16="http://schemas.microsoft.com/office/drawing/2014/main" id="{00000000-0008-0000-0500-000009000000}"/>
            </a:ext>
          </a:extLst>
        </xdr:cNvPr>
        <xdr:cNvSpPr>
          <a:spLocks noChangeArrowheads="1"/>
        </xdr:cNvSpPr>
      </xdr:nvSpPr>
      <xdr:spPr bwMode="auto">
        <a:xfrm>
          <a:off x="0" y="0"/>
          <a:ext cx="9525000" cy="10287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67</xdr:row>
      <xdr:rowOff>57150</xdr:rowOff>
    </xdr:to>
    <xdr:sp macro="" textlink="">
      <xdr:nvSpPr>
        <xdr:cNvPr id="10" name="AutoShape 5">
          <a:extLst>
            <a:ext uri="{FF2B5EF4-FFF2-40B4-BE49-F238E27FC236}">
              <a16:creationId xmlns:a16="http://schemas.microsoft.com/office/drawing/2014/main" id="{00000000-0008-0000-0500-00000A000000}"/>
            </a:ext>
          </a:extLst>
        </xdr:cNvPr>
        <xdr:cNvSpPr>
          <a:spLocks noChangeArrowheads="1"/>
        </xdr:cNvSpPr>
      </xdr:nvSpPr>
      <xdr:spPr bwMode="auto">
        <a:xfrm>
          <a:off x="0" y="0"/>
          <a:ext cx="9525000" cy="10287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67</xdr:row>
      <xdr:rowOff>57150</xdr:rowOff>
    </xdr:to>
    <xdr:sp macro="" textlink="">
      <xdr:nvSpPr>
        <xdr:cNvPr id="11" name="AutoShape 5">
          <a:extLst>
            <a:ext uri="{FF2B5EF4-FFF2-40B4-BE49-F238E27FC236}">
              <a16:creationId xmlns:a16="http://schemas.microsoft.com/office/drawing/2014/main" id="{00000000-0008-0000-0500-00000B000000}"/>
            </a:ext>
          </a:extLst>
        </xdr:cNvPr>
        <xdr:cNvSpPr>
          <a:spLocks noChangeArrowheads="1"/>
        </xdr:cNvSpPr>
      </xdr:nvSpPr>
      <xdr:spPr bwMode="auto">
        <a:xfrm>
          <a:off x="0" y="0"/>
          <a:ext cx="9525000" cy="10287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67</xdr:row>
      <xdr:rowOff>57150</xdr:rowOff>
    </xdr:to>
    <xdr:sp macro="" textlink="">
      <xdr:nvSpPr>
        <xdr:cNvPr id="12" name="AutoShape 5">
          <a:extLst>
            <a:ext uri="{FF2B5EF4-FFF2-40B4-BE49-F238E27FC236}">
              <a16:creationId xmlns:a16="http://schemas.microsoft.com/office/drawing/2014/main" id="{00000000-0008-0000-0500-00000C000000}"/>
            </a:ext>
          </a:extLst>
        </xdr:cNvPr>
        <xdr:cNvSpPr>
          <a:spLocks noChangeArrowheads="1"/>
        </xdr:cNvSpPr>
      </xdr:nvSpPr>
      <xdr:spPr bwMode="auto">
        <a:xfrm>
          <a:off x="0" y="0"/>
          <a:ext cx="9525000" cy="10287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68</xdr:row>
      <xdr:rowOff>0</xdr:rowOff>
    </xdr:to>
    <xdr:sp macro="" textlink="">
      <xdr:nvSpPr>
        <xdr:cNvPr id="13" name="AutoShape 5">
          <a:extLst>
            <a:ext uri="{FF2B5EF4-FFF2-40B4-BE49-F238E27FC236}">
              <a16:creationId xmlns:a16="http://schemas.microsoft.com/office/drawing/2014/main" id="{00000000-0008-0000-0500-00000D000000}"/>
            </a:ext>
          </a:extLst>
        </xdr:cNvPr>
        <xdr:cNvSpPr>
          <a:spLocks noChangeArrowheads="1"/>
        </xdr:cNvSpPr>
      </xdr:nvSpPr>
      <xdr:spPr bwMode="auto">
        <a:xfrm>
          <a:off x="0" y="0"/>
          <a:ext cx="9525000" cy="941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68</xdr:row>
      <xdr:rowOff>0</xdr:rowOff>
    </xdr:to>
    <xdr:sp macro="" textlink="">
      <xdr:nvSpPr>
        <xdr:cNvPr id="14" name="AutoShape 5">
          <a:extLst>
            <a:ext uri="{FF2B5EF4-FFF2-40B4-BE49-F238E27FC236}">
              <a16:creationId xmlns:a16="http://schemas.microsoft.com/office/drawing/2014/main" id="{00000000-0008-0000-0500-00000E000000}"/>
            </a:ext>
          </a:extLst>
        </xdr:cNvPr>
        <xdr:cNvSpPr>
          <a:spLocks noChangeArrowheads="1"/>
        </xdr:cNvSpPr>
      </xdr:nvSpPr>
      <xdr:spPr bwMode="auto">
        <a:xfrm>
          <a:off x="0" y="0"/>
          <a:ext cx="9525000" cy="94107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68</xdr:row>
      <xdr:rowOff>0</xdr:rowOff>
    </xdr:to>
    <xdr:sp macro="" textlink="">
      <xdr:nvSpPr>
        <xdr:cNvPr id="15" name="AutoShape 5">
          <a:extLst>
            <a:ext uri="{FF2B5EF4-FFF2-40B4-BE49-F238E27FC236}">
              <a16:creationId xmlns:a16="http://schemas.microsoft.com/office/drawing/2014/main" id="{00000000-0008-0000-0500-00000F000000}"/>
            </a:ext>
          </a:extLst>
        </xdr:cNvPr>
        <xdr:cNvSpPr>
          <a:spLocks noChangeArrowheads="1"/>
        </xdr:cNvSpPr>
      </xdr:nvSpPr>
      <xdr:spPr bwMode="auto">
        <a:xfrm>
          <a:off x="0" y="0"/>
          <a:ext cx="9525000" cy="942022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68</xdr:row>
      <xdr:rowOff>0</xdr:rowOff>
    </xdr:to>
    <xdr:sp macro="" textlink="">
      <xdr:nvSpPr>
        <xdr:cNvPr id="16" name="AutoShape 5">
          <a:extLst>
            <a:ext uri="{FF2B5EF4-FFF2-40B4-BE49-F238E27FC236}">
              <a16:creationId xmlns:a16="http://schemas.microsoft.com/office/drawing/2014/main" id="{00000000-0008-0000-0500-000010000000}"/>
            </a:ext>
          </a:extLst>
        </xdr:cNvPr>
        <xdr:cNvSpPr>
          <a:spLocks noChangeArrowheads="1"/>
        </xdr:cNvSpPr>
      </xdr:nvSpPr>
      <xdr:spPr bwMode="auto">
        <a:xfrm>
          <a:off x="0" y="0"/>
          <a:ext cx="9525000" cy="942022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68</xdr:row>
      <xdr:rowOff>0</xdr:rowOff>
    </xdr:to>
    <xdr:sp macro="" textlink="">
      <xdr:nvSpPr>
        <xdr:cNvPr id="17" name="AutoShape 5">
          <a:extLst>
            <a:ext uri="{FF2B5EF4-FFF2-40B4-BE49-F238E27FC236}">
              <a16:creationId xmlns:a16="http://schemas.microsoft.com/office/drawing/2014/main" id="{00000000-0008-0000-0500-000011000000}"/>
            </a:ext>
          </a:extLst>
        </xdr:cNvPr>
        <xdr:cNvSpPr>
          <a:spLocks noChangeArrowheads="1"/>
        </xdr:cNvSpPr>
      </xdr:nvSpPr>
      <xdr:spPr bwMode="auto">
        <a:xfrm>
          <a:off x="0" y="0"/>
          <a:ext cx="9525000" cy="942022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68</xdr:row>
      <xdr:rowOff>0</xdr:rowOff>
    </xdr:to>
    <xdr:sp macro="" textlink="">
      <xdr:nvSpPr>
        <xdr:cNvPr id="18" name="AutoShape 5">
          <a:extLst>
            <a:ext uri="{FF2B5EF4-FFF2-40B4-BE49-F238E27FC236}">
              <a16:creationId xmlns:a16="http://schemas.microsoft.com/office/drawing/2014/main" id="{00000000-0008-0000-0500-000012000000}"/>
            </a:ext>
          </a:extLst>
        </xdr:cNvPr>
        <xdr:cNvSpPr>
          <a:spLocks noChangeArrowheads="1"/>
        </xdr:cNvSpPr>
      </xdr:nvSpPr>
      <xdr:spPr bwMode="auto">
        <a:xfrm>
          <a:off x="0" y="0"/>
          <a:ext cx="9525000" cy="94678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68</xdr:row>
      <xdr:rowOff>0</xdr:rowOff>
    </xdr:to>
    <xdr:sp macro="" textlink="">
      <xdr:nvSpPr>
        <xdr:cNvPr id="19" name="AutoShape 5">
          <a:extLst>
            <a:ext uri="{FF2B5EF4-FFF2-40B4-BE49-F238E27FC236}">
              <a16:creationId xmlns:a16="http://schemas.microsoft.com/office/drawing/2014/main" id="{00000000-0008-0000-0500-000013000000}"/>
            </a:ext>
          </a:extLst>
        </xdr:cNvPr>
        <xdr:cNvSpPr>
          <a:spLocks noChangeArrowheads="1"/>
        </xdr:cNvSpPr>
      </xdr:nvSpPr>
      <xdr:spPr bwMode="auto">
        <a:xfrm>
          <a:off x="0" y="0"/>
          <a:ext cx="9525000" cy="94678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68</xdr:row>
      <xdr:rowOff>0</xdr:rowOff>
    </xdr:to>
    <xdr:sp macro="" textlink="">
      <xdr:nvSpPr>
        <xdr:cNvPr id="20" name="AutoShape 5">
          <a:extLst>
            <a:ext uri="{FF2B5EF4-FFF2-40B4-BE49-F238E27FC236}">
              <a16:creationId xmlns:a16="http://schemas.microsoft.com/office/drawing/2014/main" id="{00000000-0008-0000-0500-000014000000}"/>
            </a:ext>
          </a:extLst>
        </xdr:cNvPr>
        <xdr:cNvSpPr>
          <a:spLocks noChangeArrowheads="1"/>
        </xdr:cNvSpPr>
      </xdr:nvSpPr>
      <xdr:spPr bwMode="auto">
        <a:xfrm>
          <a:off x="0" y="0"/>
          <a:ext cx="9525000" cy="94678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68</xdr:row>
      <xdr:rowOff>0</xdr:rowOff>
    </xdr:to>
    <xdr:sp macro="" textlink="">
      <xdr:nvSpPr>
        <xdr:cNvPr id="21" name="AutoShape 5">
          <a:extLst>
            <a:ext uri="{FF2B5EF4-FFF2-40B4-BE49-F238E27FC236}">
              <a16:creationId xmlns:a16="http://schemas.microsoft.com/office/drawing/2014/main" id="{00000000-0008-0000-0500-000015000000}"/>
            </a:ext>
          </a:extLst>
        </xdr:cNvPr>
        <xdr:cNvSpPr>
          <a:spLocks noChangeArrowheads="1"/>
        </xdr:cNvSpPr>
      </xdr:nvSpPr>
      <xdr:spPr bwMode="auto">
        <a:xfrm>
          <a:off x="0" y="0"/>
          <a:ext cx="9525000" cy="94678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68</xdr:row>
      <xdr:rowOff>0</xdr:rowOff>
    </xdr:to>
    <xdr:sp macro="" textlink="">
      <xdr:nvSpPr>
        <xdr:cNvPr id="22" name="AutoShape 5">
          <a:extLst>
            <a:ext uri="{FF2B5EF4-FFF2-40B4-BE49-F238E27FC236}">
              <a16:creationId xmlns:a16="http://schemas.microsoft.com/office/drawing/2014/main" id="{00000000-0008-0000-0500-000016000000}"/>
            </a:ext>
          </a:extLst>
        </xdr:cNvPr>
        <xdr:cNvSpPr>
          <a:spLocks noChangeArrowheads="1"/>
        </xdr:cNvSpPr>
      </xdr:nvSpPr>
      <xdr:spPr bwMode="auto">
        <a:xfrm>
          <a:off x="0" y="0"/>
          <a:ext cx="9525000" cy="94678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68</xdr:row>
      <xdr:rowOff>0</xdr:rowOff>
    </xdr:to>
    <xdr:sp macro="" textlink="">
      <xdr:nvSpPr>
        <xdr:cNvPr id="23" name="AutoShape 5">
          <a:extLst>
            <a:ext uri="{FF2B5EF4-FFF2-40B4-BE49-F238E27FC236}">
              <a16:creationId xmlns:a16="http://schemas.microsoft.com/office/drawing/2014/main" id="{00000000-0008-0000-0500-000017000000}"/>
            </a:ext>
          </a:extLst>
        </xdr:cNvPr>
        <xdr:cNvSpPr>
          <a:spLocks noChangeArrowheads="1"/>
        </xdr:cNvSpPr>
      </xdr:nvSpPr>
      <xdr:spPr bwMode="auto">
        <a:xfrm>
          <a:off x="0" y="0"/>
          <a:ext cx="9525000" cy="94678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68</xdr:row>
      <xdr:rowOff>0</xdr:rowOff>
    </xdr:to>
    <xdr:sp macro="" textlink="">
      <xdr:nvSpPr>
        <xdr:cNvPr id="24" name="AutoShape 5">
          <a:extLst>
            <a:ext uri="{FF2B5EF4-FFF2-40B4-BE49-F238E27FC236}">
              <a16:creationId xmlns:a16="http://schemas.microsoft.com/office/drawing/2014/main" id="{00000000-0008-0000-0500-000018000000}"/>
            </a:ext>
          </a:extLst>
        </xdr:cNvPr>
        <xdr:cNvSpPr>
          <a:spLocks noChangeArrowheads="1"/>
        </xdr:cNvSpPr>
      </xdr:nvSpPr>
      <xdr:spPr bwMode="auto">
        <a:xfrm>
          <a:off x="0" y="0"/>
          <a:ext cx="9525000" cy="94678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68</xdr:row>
      <xdr:rowOff>0</xdr:rowOff>
    </xdr:to>
    <xdr:sp macro="" textlink="">
      <xdr:nvSpPr>
        <xdr:cNvPr id="25" name="AutoShape 5">
          <a:extLst>
            <a:ext uri="{FF2B5EF4-FFF2-40B4-BE49-F238E27FC236}">
              <a16:creationId xmlns:a16="http://schemas.microsoft.com/office/drawing/2014/main" id="{00000000-0008-0000-0500-000019000000}"/>
            </a:ext>
          </a:extLst>
        </xdr:cNvPr>
        <xdr:cNvSpPr>
          <a:spLocks noChangeArrowheads="1"/>
        </xdr:cNvSpPr>
      </xdr:nvSpPr>
      <xdr:spPr bwMode="auto">
        <a:xfrm>
          <a:off x="0" y="0"/>
          <a:ext cx="9525000" cy="95535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68</xdr:row>
      <xdr:rowOff>0</xdr:rowOff>
    </xdr:to>
    <xdr:sp macro="" textlink="">
      <xdr:nvSpPr>
        <xdr:cNvPr id="26" name="AutoShape 5">
          <a:extLst>
            <a:ext uri="{FF2B5EF4-FFF2-40B4-BE49-F238E27FC236}">
              <a16:creationId xmlns:a16="http://schemas.microsoft.com/office/drawing/2014/main" id="{00000000-0008-0000-0500-00001A000000}"/>
            </a:ext>
          </a:extLst>
        </xdr:cNvPr>
        <xdr:cNvSpPr>
          <a:spLocks noChangeArrowheads="1"/>
        </xdr:cNvSpPr>
      </xdr:nvSpPr>
      <xdr:spPr bwMode="auto">
        <a:xfrm>
          <a:off x="0" y="0"/>
          <a:ext cx="9525000" cy="95535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68</xdr:row>
      <xdr:rowOff>0</xdr:rowOff>
    </xdr:to>
    <xdr:sp macro="" textlink="">
      <xdr:nvSpPr>
        <xdr:cNvPr id="27" name="AutoShape 5">
          <a:extLst>
            <a:ext uri="{FF2B5EF4-FFF2-40B4-BE49-F238E27FC236}">
              <a16:creationId xmlns:a16="http://schemas.microsoft.com/office/drawing/2014/main" id="{00000000-0008-0000-0500-00001B000000}"/>
            </a:ext>
          </a:extLst>
        </xdr:cNvPr>
        <xdr:cNvSpPr>
          <a:spLocks noChangeArrowheads="1"/>
        </xdr:cNvSpPr>
      </xdr:nvSpPr>
      <xdr:spPr bwMode="auto">
        <a:xfrm>
          <a:off x="0" y="0"/>
          <a:ext cx="9525000" cy="95535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68</xdr:row>
      <xdr:rowOff>0</xdr:rowOff>
    </xdr:to>
    <xdr:sp macro="" textlink="">
      <xdr:nvSpPr>
        <xdr:cNvPr id="28" name="AutoShape 5">
          <a:extLst>
            <a:ext uri="{FF2B5EF4-FFF2-40B4-BE49-F238E27FC236}">
              <a16:creationId xmlns:a16="http://schemas.microsoft.com/office/drawing/2014/main" id="{00000000-0008-0000-0500-00001C000000}"/>
            </a:ext>
          </a:extLst>
        </xdr:cNvPr>
        <xdr:cNvSpPr>
          <a:spLocks noChangeArrowheads="1"/>
        </xdr:cNvSpPr>
      </xdr:nvSpPr>
      <xdr:spPr bwMode="auto">
        <a:xfrm>
          <a:off x="0" y="0"/>
          <a:ext cx="9525000" cy="95535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68</xdr:row>
      <xdr:rowOff>0</xdr:rowOff>
    </xdr:to>
    <xdr:sp macro="" textlink="">
      <xdr:nvSpPr>
        <xdr:cNvPr id="29" name="AutoShape 5">
          <a:extLst>
            <a:ext uri="{FF2B5EF4-FFF2-40B4-BE49-F238E27FC236}">
              <a16:creationId xmlns:a16="http://schemas.microsoft.com/office/drawing/2014/main" id="{00000000-0008-0000-0500-00001D000000}"/>
            </a:ext>
          </a:extLst>
        </xdr:cNvPr>
        <xdr:cNvSpPr>
          <a:spLocks noChangeArrowheads="1"/>
        </xdr:cNvSpPr>
      </xdr:nvSpPr>
      <xdr:spPr bwMode="auto">
        <a:xfrm>
          <a:off x="0" y="0"/>
          <a:ext cx="9525000" cy="95535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68</xdr:row>
      <xdr:rowOff>0</xdr:rowOff>
    </xdr:to>
    <xdr:sp macro="" textlink="">
      <xdr:nvSpPr>
        <xdr:cNvPr id="30" name="AutoShape 5">
          <a:extLst>
            <a:ext uri="{FF2B5EF4-FFF2-40B4-BE49-F238E27FC236}">
              <a16:creationId xmlns:a16="http://schemas.microsoft.com/office/drawing/2014/main" id="{00000000-0008-0000-0500-00001E000000}"/>
            </a:ext>
          </a:extLst>
        </xdr:cNvPr>
        <xdr:cNvSpPr>
          <a:spLocks noChangeArrowheads="1"/>
        </xdr:cNvSpPr>
      </xdr:nvSpPr>
      <xdr:spPr bwMode="auto">
        <a:xfrm>
          <a:off x="0" y="0"/>
          <a:ext cx="9525000" cy="95535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276225</xdr:colOff>
      <xdr:row>61</xdr:row>
      <xdr:rowOff>0</xdr:rowOff>
    </xdr:to>
    <xdr:sp macro="" textlink="">
      <xdr:nvSpPr>
        <xdr:cNvPr id="31" name="AutoShape 5">
          <a:extLst>
            <a:ext uri="{FF2B5EF4-FFF2-40B4-BE49-F238E27FC236}">
              <a16:creationId xmlns:a16="http://schemas.microsoft.com/office/drawing/2014/main" id="{00000000-0008-0000-0500-00001F000000}"/>
            </a:ext>
          </a:extLst>
        </xdr:cNvPr>
        <xdr:cNvSpPr>
          <a:spLocks noChangeArrowheads="1"/>
        </xdr:cNvSpPr>
      </xdr:nvSpPr>
      <xdr:spPr bwMode="auto">
        <a:xfrm>
          <a:off x="0" y="0"/>
          <a:ext cx="9820275" cy="9401175"/>
        </a:xfrm>
        <a:custGeom>
          <a:avLst/>
          <a:gdLst/>
          <a:ahLst/>
          <a:cxnLst/>
          <a:rect l="0" t="0" r="r" b="b"/>
          <a:pathLst/>
        </a:custGeom>
        <a:solidFill>
          <a:srgbClr val="FFFFFF"/>
        </a:solid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2</xdr:row>
      <xdr:rowOff>0</xdr:rowOff>
    </xdr:from>
    <xdr:to>
      <xdr:col>49</xdr:col>
      <xdr:colOff>228600</xdr:colOff>
      <xdr:row>31</xdr:row>
      <xdr:rowOff>180975</xdr:rowOff>
    </xdr:to>
    <xdr:sp macro="" textlink="">
      <xdr:nvSpPr>
        <xdr:cNvPr id="3076" name="Rectangle 4" hidden="1">
          <a:extLst>
            <a:ext uri="{FF2B5EF4-FFF2-40B4-BE49-F238E27FC236}">
              <a16:creationId xmlns:a16="http://schemas.microsoft.com/office/drawing/2014/main" id="{00000000-0008-0000-0600-0000040C0000}"/>
            </a:ext>
          </a:extLst>
        </xdr:cNvPr>
        <xdr:cNvSpPr>
          <a:spLocks noSelect="1" noChangeArrowheads="1"/>
        </xdr:cNvSpPr>
      </xdr:nvSpPr>
      <xdr:spPr bwMode="auto">
        <a:xfrm>
          <a:off x="0" y="0"/>
          <a:ext cx="9525000" cy="9525000"/>
        </a:xfrm>
        <a:prstGeom prst="rect">
          <a:avLst/>
        </a:prstGeom>
        <a:solidFill>
          <a:srgbClr val="FFFFFF"/>
        </a:solidFill>
        <a:ln w="9525">
          <a:solidFill>
            <a:srgbClr val="000000"/>
          </a:solidFill>
          <a:round/>
          <a:headEnd/>
          <a:tailEnd/>
        </a:ln>
      </xdr:spPr>
    </xdr:sp>
    <xdr:clientData/>
  </xdr:twoCellAnchor>
  <xdr:twoCellAnchor>
    <xdr:from>
      <xdr:col>0</xdr:col>
      <xdr:colOff>0</xdr:colOff>
      <xdr:row>2</xdr:row>
      <xdr:rowOff>0</xdr:rowOff>
    </xdr:from>
    <xdr:to>
      <xdr:col>49</xdr:col>
      <xdr:colOff>228600</xdr:colOff>
      <xdr:row>31</xdr:row>
      <xdr:rowOff>180975</xdr:rowOff>
    </xdr:to>
    <xdr:sp macro="" textlink="">
      <xdr:nvSpPr>
        <xdr:cNvPr id="2" name="AutoShape 4">
          <a:extLst>
            <a:ext uri="{FF2B5EF4-FFF2-40B4-BE49-F238E27FC236}">
              <a16:creationId xmlns:a16="http://schemas.microsoft.com/office/drawing/2014/main" id="{00000000-0008-0000-0600-000002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2</xdr:row>
      <xdr:rowOff>0</xdr:rowOff>
    </xdr:from>
    <xdr:to>
      <xdr:col>49</xdr:col>
      <xdr:colOff>228600</xdr:colOff>
      <xdr:row>31</xdr:row>
      <xdr:rowOff>180975</xdr:rowOff>
    </xdr:to>
    <xdr:sp macro="" textlink="">
      <xdr:nvSpPr>
        <xdr:cNvPr id="3" name="AutoShape 4">
          <a:extLst>
            <a:ext uri="{FF2B5EF4-FFF2-40B4-BE49-F238E27FC236}">
              <a16:creationId xmlns:a16="http://schemas.microsoft.com/office/drawing/2014/main" id="{00000000-0008-0000-0600-000003000000}"/>
            </a:ext>
          </a:extLst>
        </xdr:cNvPr>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2</xdr:row>
      <xdr:rowOff>0</xdr:rowOff>
    </xdr:from>
    <xdr:to>
      <xdr:col>49</xdr:col>
      <xdr:colOff>228600</xdr:colOff>
      <xdr:row>31</xdr:row>
      <xdr:rowOff>180975</xdr:rowOff>
    </xdr:to>
    <xdr:sp macro="" textlink="">
      <xdr:nvSpPr>
        <xdr:cNvPr id="4" name="AutoShape 4">
          <a:extLst>
            <a:ext uri="{FF2B5EF4-FFF2-40B4-BE49-F238E27FC236}">
              <a16:creationId xmlns:a16="http://schemas.microsoft.com/office/drawing/2014/main" id="{00000000-0008-0000-0600-000004000000}"/>
            </a:ext>
          </a:extLst>
        </xdr:cNvPr>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2</xdr:row>
      <xdr:rowOff>0</xdr:rowOff>
    </xdr:from>
    <xdr:to>
      <xdr:col>49</xdr:col>
      <xdr:colOff>228600</xdr:colOff>
      <xdr:row>31</xdr:row>
      <xdr:rowOff>180975</xdr:rowOff>
    </xdr:to>
    <xdr:sp macro="" textlink="">
      <xdr:nvSpPr>
        <xdr:cNvPr id="5" name="AutoShape 4">
          <a:extLst>
            <a:ext uri="{FF2B5EF4-FFF2-40B4-BE49-F238E27FC236}">
              <a16:creationId xmlns:a16="http://schemas.microsoft.com/office/drawing/2014/main" id="{00000000-0008-0000-0600-000005000000}"/>
            </a:ext>
          </a:extLst>
        </xdr:cNvPr>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2</xdr:row>
      <xdr:rowOff>0</xdr:rowOff>
    </xdr:from>
    <xdr:to>
      <xdr:col>49</xdr:col>
      <xdr:colOff>228600</xdr:colOff>
      <xdr:row>31</xdr:row>
      <xdr:rowOff>180975</xdr:rowOff>
    </xdr:to>
    <xdr:sp macro="" textlink="">
      <xdr:nvSpPr>
        <xdr:cNvPr id="6" name="AutoShape 4">
          <a:extLst>
            <a:ext uri="{FF2B5EF4-FFF2-40B4-BE49-F238E27FC236}">
              <a16:creationId xmlns:a16="http://schemas.microsoft.com/office/drawing/2014/main" id="{00000000-0008-0000-0600-000006000000}"/>
            </a:ext>
          </a:extLst>
        </xdr:cNvPr>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7" name="AutoShape 4">
          <a:extLst>
            <a:ext uri="{FF2B5EF4-FFF2-40B4-BE49-F238E27FC236}">
              <a16:creationId xmlns:a16="http://schemas.microsoft.com/office/drawing/2014/main" id="{00000000-0008-0000-0600-000007000000}"/>
            </a:ext>
          </a:extLst>
        </xdr:cNvPr>
        <xdr:cNvSpPr>
          <a:spLocks noChangeArrowheads="1"/>
        </xdr:cNvSpPr>
      </xdr:nvSpPr>
      <xdr:spPr bwMode="auto">
        <a:xfrm>
          <a:off x="0" y="0"/>
          <a:ext cx="9525000" cy="938212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9" name="AutoShape 4">
          <a:extLst>
            <a:ext uri="{FF2B5EF4-FFF2-40B4-BE49-F238E27FC236}">
              <a16:creationId xmlns:a16="http://schemas.microsoft.com/office/drawing/2014/main" id="{00000000-0008-0000-0600-000009000000}"/>
            </a:ext>
          </a:extLst>
        </xdr:cNvPr>
        <xdr:cNvSpPr>
          <a:spLocks noChangeArrowheads="1"/>
        </xdr:cNvSpPr>
      </xdr:nvSpPr>
      <xdr:spPr bwMode="auto">
        <a:xfrm>
          <a:off x="0" y="0"/>
          <a:ext cx="9525000" cy="938212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10" name="AutoShape 4">
          <a:extLst>
            <a:ext uri="{FF2B5EF4-FFF2-40B4-BE49-F238E27FC236}">
              <a16:creationId xmlns:a16="http://schemas.microsoft.com/office/drawing/2014/main" id="{00000000-0008-0000-0600-00000A000000}"/>
            </a:ext>
          </a:extLst>
        </xdr:cNvPr>
        <xdr:cNvSpPr>
          <a:spLocks noChangeArrowheads="1"/>
        </xdr:cNvSpPr>
      </xdr:nvSpPr>
      <xdr:spPr bwMode="auto">
        <a:xfrm>
          <a:off x="0" y="0"/>
          <a:ext cx="9525000" cy="938212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11" name="AutoShape 4">
          <a:extLst>
            <a:ext uri="{FF2B5EF4-FFF2-40B4-BE49-F238E27FC236}">
              <a16:creationId xmlns:a16="http://schemas.microsoft.com/office/drawing/2014/main" id="{00000000-0008-0000-0600-00000B000000}"/>
            </a:ext>
          </a:extLst>
        </xdr:cNvPr>
        <xdr:cNvSpPr>
          <a:spLocks noChangeArrowheads="1"/>
        </xdr:cNvSpPr>
      </xdr:nvSpPr>
      <xdr:spPr bwMode="auto">
        <a:xfrm>
          <a:off x="0" y="0"/>
          <a:ext cx="9525000" cy="938212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12" name="AutoShape 4">
          <a:extLst>
            <a:ext uri="{FF2B5EF4-FFF2-40B4-BE49-F238E27FC236}">
              <a16:creationId xmlns:a16="http://schemas.microsoft.com/office/drawing/2014/main" id="{00000000-0008-0000-0600-00000C000000}"/>
            </a:ext>
          </a:extLst>
        </xdr:cNvPr>
        <xdr:cNvSpPr>
          <a:spLocks noChangeArrowheads="1"/>
        </xdr:cNvSpPr>
      </xdr:nvSpPr>
      <xdr:spPr bwMode="auto">
        <a:xfrm>
          <a:off x="0" y="0"/>
          <a:ext cx="9525000" cy="938212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8" name="AutoShape 4">
          <a:extLst>
            <a:ext uri="{FF2B5EF4-FFF2-40B4-BE49-F238E27FC236}">
              <a16:creationId xmlns:a16="http://schemas.microsoft.com/office/drawing/2014/main" id="{00000000-0008-0000-0600-000008000000}"/>
            </a:ext>
          </a:extLst>
        </xdr:cNvPr>
        <xdr:cNvSpPr>
          <a:spLocks noChangeArrowheads="1"/>
        </xdr:cNvSpPr>
      </xdr:nvSpPr>
      <xdr:spPr bwMode="auto">
        <a:xfrm>
          <a:off x="0" y="0"/>
          <a:ext cx="9525000" cy="938212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13" name="AutoShape 4">
          <a:extLst>
            <a:ext uri="{FF2B5EF4-FFF2-40B4-BE49-F238E27FC236}">
              <a16:creationId xmlns:a16="http://schemas.microsoft.com/office/drawing/2014/main" id="{00000000-0008-0000-0600-00000D000000}"/>
            </a:ext>
          </a:extLst>
        </xdr:cNvPr>
        <xdr:cNvSpPr>
          <a:spLocks noChangeArrowheads="1"/>
        </xdr:cNvSpPr>
      </xdr:nvSpPr>
      <xdr:spPr bwMode="auto">
        <a:xfrm>
          <a:off x="0" y="0"/>
          <a:ext cx="9525000" cy="938212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14" name="AutoShape 4">
          <a:extLst>
            <a:ext uri="{FF2B5EF4-FFF2-40B4-BE49-F238E27FC236}">
              <a16:creationId xmlns:a16="http://schemas.microsoft.com/office/drawing/2014/main" id="{00000000-0008-0000-0600-00000E000000}"/>
            </a:ext>
          </a:extLst>
        </xdr:cNvPr>
        <xdr:cNvSpPr>
          <a:spLocks noChangeArrowheads="1"/>
        </xdr:cNvSpPr>
      </xdr:nvSpPr>
      <xdr:spPr bwMode="auto">
        <a:xfrm>
          <a:off x="0" y="0"/>
          <a:ext cx="9525000" cy="938212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15" name="AutoShape 4">
          <a:extLst>
            <a:ext uri="{FF2B5EF4-FFF2-40B4-BE49-F238E27FC236}">
              <a16:creationId xmlns:a16="http://schemas.microsoft.com/office/drawing/2014/main" id="{00000000-0008-0000-0600-00000F000000}"/>
            </a:ext>
          </a:extLst>
        </xdr:cNvPr>
        <xdr:cNvSpPr>
          <a:spLocks noChangeArrowheads="1"/>
        </xdr:cNvSpPr>
      </xdr:nvSpPr>
      <xdr:spPr bwMode="auto">
        <a:xfrm>
          <a:off x="0" y="0"/>
          <a:ext cx="9525000" cy="92773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16" name="AutoShape 4">
          <a:extLst>
            <a:ext uri="{FF2B5EF4-FFF2-40B4-BE49-F238E27FC236}">
              <a16:creationId xmlns:a16="http://schemas.microsoft.com/office/drawing/2014/main" id="{00000000-0008-0000-0600-000010000000}"/>
            </a:ext>
          </a:extLst>
        </xdr:cNvPr>
        <xdr:cNvSpPr>
          <a:spLocks noChangeArrowheads="1"/>
        </xdr:cNvSpPr>
      </xdr:nvSpPr>
      <xdr:spPr bwMode="auto">
        <a:xfrm>
          <a:off x="0" y="0"/>
          <a:ext cx="9525000" cy="92773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17" name="AutoShape 4">
          <a:extLst>
            <a:ext uri="{FF2B5EF4-FFF2-40B4-BE49-F238E27FC236}">
              <a16:creationId xmlns:a16="http://schemas.microsoft.com/office/drawing/2014/main" id="{00000000-0008-0000-0600-000011000000}"/>
            </a:ext>
          </a:extLst>
        </xdr:cNvPr>
        <xdr:cNvSpPr>
          <a:spLocks noChangeArrowheads="1"/>
        </xdr:cNvSpPr>
      </xdr:nvSpPr>
      <xdr:spPr bwMode="auto">
        <a:xfrm>
          <a:off x="0" y="0"/>
          <a:ext cx="9525000" cy="94297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18" name="AutoShape 4">
          <a:extLst>
            <a:ext uri="{FF2B5EF4-FFF2-40B4-BE49-F238E27FC236}">
              <a16:creationId xmlns:a16="http://schemas.microsoft.com/office/drawing/2014/main" id="{00000000-0008-0000-0600-000012000000}"/>
            </a:ext>
          </a:extLst>
        </xdr:cNvPr>
        <xdr:cNvSpPr>
          <a:spLocks noChangeArrowheads="1"/>
        </xdr:cNvSpPr>
      </xdr:nvSpPr>
      <xdr:spPr bwMode="auto">
        <a:xfrm>
          <a:off x="0" y="0"/>
          <a:ext cx="9525000" cy="94297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19" name="AutoShape 4">
          <a:extLst>
            <a:ext uri="{FF2B5EF4-FFF2-40B4-BE49-F238E27FC236}">
              <a16:creationId xmlns:a16="http://schemas.microsoft.com/office/drawing/2014/main" id="{00000000-0008-0000-0600-000013000000}"/>
            </a:ext>
          </a:extLst>
        </xdr:cNvPr>
        <xdr:cNvSpPr>
          <a:spLocks noChangeArrowheads="1"/>
        </xdr:cNvSpPr>
      </xdr:nvSpPr>
      <xdr:spPr bwMode="auto">
        <a:xfrm>
          <a:off x="0" y="0"/>
          <a:ext cx="9525000" cy="94297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20" name="AutoShape 4">
          <a:extLst>
            <a:ext uri="{FF2B5EF4-FFF2-40B4-BE49-F238E27FC236}">
              <a16:creationId xmlns:a16="http://schemas.microsoft.com/office/drawing/2014/main" id="{00000000-0008-0000-0600-000014000000}"/>
            </a:ext>
          </a:extLst>
        </xdr:cNvPr>
        <xdr:cNvSpPr>
          <a:spLocks noChangeArrowheads="1"/>
        </xdr:cNvSpPr>
      </xdr:nvSpPr>
      <xdr:spPr bwMode="auto">
        <a:xfrm>
          <a:off x="0" y="0"/>
          <a:ext cx="9525000" cy="94297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21" name="AutoShape 4">
          <a:extLst>
            <a:ext uri="{FF2B5EF4-FFF2-40B4-BE49-F238E27FC236}">
              <a16:creationId xmlns:a16="http://schemas.microsoft.com/office/drawing/2014/main" id="{00000000-0008-0000-0600-000015000000}"/>
            </a:ext>
          </a:extLst>
        </xdr:cNvPr>
        <xdr:cNvSpPr>
          <a:spLocks noChangeArrowheads="1"/>
        </xdr:cNvSpPr>
      </xdr:nvSpPr>
      <xdr:spPr bwMode="auto">
        <a:xfrm>
          <a:off x="0" y="0"/>
          <a:ext cx="9525000" cy="94297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22" name="AutoShape 4">
          <a:extLst>
            <a:ext uri="{FF2B5EF4-FFF2-40B4-BE49-F238E27FC236}">
              <a16:creationId xmlns:a16="http://schemas.microsoft.com/office/drawing/2014/main" id="{00000000-0008-0000-0600-000016000000}"/>
            </a:ext>
          </a:extLst>
        </xdr:cNvPr>
        <xdr:cNvSpPr>
          <a:spLocks noChangeArrowheads="1"/>
        </xdr:cNvSpPr>
      </xdr:nvSpPr>
      <xdr:spPr bwMode="auto">
        <a:xfrm>
          <a:off x="0" y="0"/>
          <a:ext cx="9525000" cy="94297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23" name="AutoShape 4">
          <a:extLst>
            <a:ext uri="{FF2B5EF4-FFF2-40B4-BE49-F238E27FC236}">
              <a16:creationId xmlns:a16="http://schemas.microsoft.com/office/drawing/2014/main" id="{00000000-0008-0000-0600-000017000000}"/>
            </a:ext>
          </a:extLst>
        </xdr:cNvPr>
        <xdr:cNvSpPr>
          <a:spLocks noChangeArrowheads="1"/>
        </xdr:cNvSpPr>
      </xdr:nvSpPr>
      <xdr:spPr bwMode="auto">
        <a:xfrm>
          <a:off x="0" y="0"/>
          <a:ext cx="9525000" cy="94297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24" name="AutoShape 4">
          <a:extLst>
            <a:ext uri="{FF2B5EF4-FFF2-40B4-BE49-F238E27FC236}">
              <a16:creationId xmlns:a16="http://schemas.microsoft.com/office/drawing/2014/main" id="{00000000-0008-0000-0600-000018000000}"/>
            </a:ext>
          </a:extLst>
        </xdr:cNvPr>
        <xdr:cNvSpPr>
          <a:spLocks noChangeArrowheads="1"/>
        </xdr:cNvSpPr>
      </xdr:nvSpPr>
      <xdr:spPr bwMode="auto">
        <a:xfrm>
          <a:off x="0" y="0"/>
          <a:ext cx="9525000" cy="94297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25" name="AutoShape 4">
          <a:extLst>
            <a:ext uri="{FF2B5EF4-FFF2-40B4-BE49-F238E27FC236}">
              <a16:creationId xmlns:a16="http://schemas.microsoft.com/office/drawing/2014/main" id="{00000000-0008-0000-0600-000019000000}"/>
            </a:ext>
          </a:extLst>
        </xdr:cNvPr>
        <xdr:cNvSpPr>
          <a:spLocks noChangeArrowheads="1"/>
        </xdr:cNvSpPr>
      </xdr:nvSpPr>
      <xdr:spPr bwMode="auto">
        <a:xfrm>
          <a:off x="0" y="0"/>
          <a:ext cx="9525000" cy="94297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26" name="AutoShape 4">
          <a:extLst>
            <a:ext uri="{FF2B5EF4-FFF2-40B4-BE49-F238E27FC236}">
              <a16:creationId xmlns:a16="http://schemas.microsoft.com/office/drawing/2014/main" id="{00000000-0008-0000-0600-00001A000000}"/>
            </a:ext>
          </a:extLst>
        </xdr:cNvPr>
        <xdr:cNvSpPr>
          <a:spLocks noChangeArrowheads="1"/>
        </xdr:cNvSpPr>
      </xdr:nvSpPr>
      <xdr:spPr bwMode="auto">
        <a:xfrm>
          <a:off x="0" y="0"/>
          <a:ext cx="9525000" cy="94297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27" name="AutoShape 4">
          <a:extLst>
            <a:ext uri="{FF2B5EF4-FFF2-40B4-BE49-F238E27FC236}">
              <a16:creationId xmlns:a16="http://schemas.microsoft.com/office/drawing/2014/main" id="{00000000-0008-0000-0600-00001B000000}"/>
            </a:ext>
          </a:extLst>
        </xdr:cNvPr>
        <xdr:cNvSpPr>
          <a:spLocks noChangeArrowheads="1"/>
        </xdr:cNvSpPr>
      </xdr:nvSpPr>
      <xdr:spPr bwMode="auto">
        <a:xfrm>
          <a:off x="0" y="0"/>
          <a:ext cx="9525000" cy="94297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28" name="AutoShape 4">
          <a:extLst>
            <a:ext uri="{FF2B5EF4-FFF2-40B4-BE49-F238E27FC236}">
              <a16:creationId xmlns:a16="http://schemas.microsoft.com/office/drawing/2014/main" id="{00000000-0008-0000-0600-00001C000000}"/>
            </a:ext>
          </a:extLst>
        </xdr:cNvPr>
        <xdr:cNvSpPr>
          <a:spLocks noChangeArrowheads="1"/>
        </xdr:cNvSpPr>
      </xdr:nvSpPr>
      <xdr:spPr bwMode="auto">
        <a:xfrm>
          <a:off x="0" y="0"/>
          <a:ext cx="9525000" cy="94297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29" name="AutoShape 4">
          <a:extLst>
            <a:ext uri="{FF2B5EF4-FFF2-40B4-BE49-F238E27FC236}">
              <a16:creationId xmlns:a16="http://schemas.microsoft.com/office/drawing/2014/main" id="{00000000-0008-0000-0600-00001D000000}"/>
            </a:ext>
          </a:extLst>
        </xdr:cNvPr>
        <xdr:cNvSpPr>
          <a:spLocks noChangeArrowheads="1"/>
        </xdr:cNvSpPr>
      </xdr:nvSpPr>
      <xdr:spPr bwMode="auto">
        <a:xfrm>
          <a:off x="0" y="0"/>
          <a:ext cx="9525000" cy="942975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49</xdr:col>
      <xdr:colOff>228600</xdr:colOff>
      <xdr:row>30</xdr:row>
      <xdr:rowOff>180975</xdr:rowOff>
    </xdr:to>
    <xdr:sp macro="" textlink="">
      <xdr:nvSpPr>
        <xdr:cNvPr id="30" name="AutoShape 4">
          <a:extLst>
            <a:ext uri="{FF2B5EF4-FFF2-40B4-BE49-F238E27FC236}">
              <a16:creationId xmlns:a16="http://schemas.microsoft.com/office/drawing/2014/main" id="{00000000-0008-0000-0600-00001E000000}"/>
            </a:ext>
          </a:extLst>
        </xdr:cNvPr>
        <xdr:cNvSpPr>
          <a:spLocks noChangeArrowheads="1"/>
        </xdr:cNvSpPr>
      </xdr:nvSpPr>
      <xdr:spPr bwMode="auto">
        <a:xfrm>
          <a:off x="0" y="0"/>
          <a:ext cx="9525000" cy="9429750"/>
        </a:xfrm>
        <a:custGeom>
          <a:avLst/>
          <a:gdLst/>
          <a:ahLst/>
          <a:cxnLst/>
          <a:rect l="0" t="0" r="r" b="b"/>
          <a:pathLst/>
        </a:custGeom>
        <a:solidFill>
          <a:srgbClr val="FFFFFF"/>
        </a:solidFill>
        <a:ln w="9525">
          <a:solidFill>
            <a:srgbClr val="000000"/>
          </a:solidFill>
          <a:round/>
          <a:headEnd/>
          <a:tailEnd/>
        </a:ln>
      </xdr:spPr>
    </xdr:sp>
    <xdr:clientData/>
  </xdr:twoCellAnchor>
  <xdr:absoluteAnchor>
    <xdr:pos x="352425" y="285750"/>
    <xdr:ext cx="1695450" cy="581025"/>
    <xdr:pic>
      <xdr:nvPicPr>
        <xdr:cNvPr id="33" name="image02.png" descr="C:\Users\mmaestre\Documents\Mmaestre\Formatos Ugpp\Nuevos formatos\Logo documentos pequeño.png">
          <a:extLst>
            <a:ext uri="{FF2B5EF4-FFF2-40B4-BE49-F238E27FC236}">
              <a16:creationId xmlns:a16="http://schemas.microsoft.com/office/drawing/2014/main" id="{00000000-0008-0000-0600-000021000000}"/>
            </a:ext>
          </a:extLst>
        </xdr:cNvPr>
        <xdr:cNvPicPr preferRelativeResize="0"/>
      </xdr:nvPicPr>
      <xdr:blipFill>
        <a:blip xmlns:r="http://schemas.openxmlformats.org/officeDocument/2006/relationships" r:embed="rId1" cstate="print"/>
        <a:stretch>
          <a:fillRect/>
        </a:stretch>
      </xdr:blipFill>
      <xdr:spPr>
        <a:xfrm>
          <a:off x="352425" y="285750"/>
          <a:ext cx="1695450" cy="581025"/>
        </a:xfrm>
        <a:prstGeom prst="rect">
          <a:avLst/>
        </a:prstGeom>
        <a:noFill/>
      </xdr:spPr>
    </xdr:pic>
    <xdr:clientData fLocksWithSheet="0"/>
  </xdr:absolute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50</xdr:col>
      <xdr:colOff>276225</xdr:colOff>
      <xdr:row>32</xdr:row>
      <xdr:rowOff>361950</xdr:rowOff>
    </xdr:to>
    <xdr:sp macro="" textlink="">
      <xdr:nvSpPr>
        <xdr:cNvPr id="5122" name="Rectangle 2" hidden="1">
          <a:extLst>
            <a:ext uri="{FF2B5EF4-FFF2-40B4-BE49-F238E27FC236}">
              <a16:creationId xmlns:a16="http://schemas.microsoft.com/office/drawing/2014/main" id="{00000000-0008-0000-0700-000002140000}"/>
            </a:ext>
          </a:extLst>
        </xdr:cNvPr>
        <xdr:cNvSpPr>
          <a:spLocks noSelect="1" noChangeArrowheads="1"/>
        </xdr:cNvSpPr>
      </xdr:nvSpPr>
      <xdr:spPr bwMode="auto">
        <a:xfrm>
          <a:off x="0" y="0"/>
          <a:ext cx="9525000" cy="9525000"/>
        </a:xfrm>
        <a:prstGeom prst="rect">
          <a:avLst/>
        </a:pr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50</xdr:col>
      <xdr:colOff>276225</xdr:colOff>
      <xdr:row>32</xdr:row>
      <xdr:rowOff>361950</xdr:rowOff>
    </xdr:to>
    <xdr:sp macro="" textlink="">
      <xdr:nvSpPr>
        <xdr:cNvPr id="2" name="AutoShape 2">
          <a:extLst>
            <a:ext uri="{FF2B5EF4-FFF2-40B4-BE49-F238E27FC236}">
              <a16:creationId xmlns:a16="http://schemas.microsoft.com/office/drawing/2014/main" id="{00000000-0008-0000-0700-000002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50</xdr:col>
      <xdr:colOff>276225</xdr:colOff>
      <xdr:row>32</xdr:row>
      <xdr:rowOff>361950</xdr:rowOff>
    </xdr:to>
    <xdr:sp macro="" textlink="">
      <xdr:nvSpPr>
        <xdr:cNvPr id="3" name="AutoShape 2">
          <a:extLst>
            <a:ext uri="{FF2B5EF4-FFF2-40B4-BE49-F238E27FC236}">
              <a16:creationId xmlns:a16="http://schemas.microsoft.com/office/drawing/2014/main" id="{00000000-0008-0000-0700-000003000000}"/>
            </a:ext>
          </a:extLst>
        </xdr:cNvPr>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50</xdr:col>
      <xdr:colOff>276225</xdr:colOff>
      <xdr:row>32</xdr:row>
      <xdr:rowOff>361950</xdr:rowOff>
    </xdr:to>
    <xdr:sp macro="" textlink="">
      <xdr:nvSpPr>
        <xdr:cNvPr id="4" name="AutoShape 2">
          <a:extLst>
            <a:ext uri="{FF2B5EF4-FFF2-40B4-BE49-F238E27FC236}">
              <a16:creationId xmlns:a16="http://schemas.microsoft.com/office/drawing/2014/main" id="{00000000-0008-0000-0700-000004000000}"/>
            </a:ext>
          </a:extLst>
        </xdr:cNvPr>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50</xdr:col>
      <xdr:colOff>276225</xdr:colOff>
      <xdr:row>32</xdr:row>
      <xdr:rowOff>361950</xdr:rowOff>
    </xdr:to>
    <xdr:sp macro="" textlink="">
      <xdr:nvSpPr>
        <xdr:cNvPr id="5" name="AutoShape 2">
          <a:extLst>
            <a:ext uri="{FF2B5EF4-FFF2-40B4-BE49-F238E27FC236}">
              <a16:creationId xmlns:a16="http://schemas.microsoft.com/office/drawing/2014/main" id="{00000000-0008-0000-0700-000005000000}"/>
            </a:ext>
          </a:extLst>
        </xdr:cNvPr>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50</xdr:col>
      <xdr:colOff>276225</xdr:colOff>
      <xdr:row>32</xdr:row>
      <xdr:rowOff>361950</xdr:rowOff>
    </xdr:to>
    <xdr:sp macro="" textlink="">
      <xdr:nvSpPr>
        <xdr:cNvPr id="6" name="AutoShape 2">
          <a:extLst>
            <a:ext uri="{FF2B5EF4-FFF2-40B4-BE49-F238E27FC236}">
              <a16:creationId xmlns:a16="http://schemas.microsoft.com/office/drawing/2014/main" id="{00000000-0008-0000-0700-000006000000}"/>
            </a:ext>
          </a:extLst>
        </xdr:cNvPr>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absoluteAnchor>
    <xdr:pos x="285750" y="257175"/>
    <xdr:ext cx="1695450" cy="723900"/>
    <xdr:pic>
      <xdr:nvPicPr>
        <xdr:cNvPr id="8" name="image02.png" descr="C:\Users\mmaestre\Documents\Mmaestre\Formatos Ugpp\Nuevos formatos\Logo documentos pequeño.png">
          <a:extLst>
            <a:ext uri="{FF2B5EF4-FFF2-40B4-BE49-F238E27FC236}">
              <a16:creationId xmlns:a16="http://schemas.microsoft.com/office/drawing/2014/main" id="{00000000-0008-0000-0700-000008000000}"/>
            </a:ext>
          </a:extLst>
        </xdr:cNvPr>
        <xdr:cNvPicPr preferRelativeResize="0"/>
      </xdr:nvPicPr>
      <xdr:blipFill>
        <a:blip xmlns:r="http://schemas.openxmlformats.org/officeDocument/2006/relationships" r:embed="rId1" cstate="print"/>
        <a:stretch>
          <a:fillRect/>
        </a:stretch>
      </xdr:blipFill>
      <xdr:spPr>
        <a:xfrm>
          <a:off x="285750" y="257175"/>
          <a:ext cx="1695450" cy="723900"/>
        </a:xfrm>
        <a:prstGeom prst="rect">
          <a:avLst/>
        </a:prstGeom>
        <a:noFill/>
      </xdr:spPr>
    </xdr:pic>
    <xdr:clientData fLocksWithSheet="0"/>
  </xdr:absoluteAnchor>
  <xdr:twoCellAnchor>
    <xdr:from>
      <xdr:col>0</xdr:col>
      <xdr:colOff>0</xdr:colOff>
      <xdr:row>0</xdr:row>
      <xdr:rowOff>0</xdr:rowOff>
    </xdr:from>
    <xdr:to>
      <xdr:col>50</xdr:col>
      <xdr:colOff>276225</xdr:colOff>
      <xdr:row>32</xdr:row>
      <xdr:rowOff>361950</xdr:rowOff>
    </xdr:to>
    <xdr:sp macro="" textlink="">
      <xdr:nvSpPr>
        <xdr:cNvPr id="7" name="AutoShape 2">
          <a:extLst>
            <a:ext uri="{FF2B5EF4-FFF2-40B4-BE49-F238E27FC236}">
              <a16:creationId xmlns:a16="http://schemas.microsoft.com/office/drawing/2014/main" id="{00000000-0008-0000-0700-000007000000}"/>
            </a:ext>
          </a:extLst>
        </xdr:cNvPr>
        <xdr:cNvSpPr>
          <a:spLocks noChangeArrowheads="1"/>
        </xdr:cNvSpPr>
      </xdr:nvSpPr>
      <xdr:spPr bwMode="auto">
        <a:xfrm>
          <a:off x="0" y="0"/>
          <a:ext cx="9639300" cy="102012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50</xdr:col>
      <xdr:colOff>276225</xdr:colOff>
      <xdr:row>32</xdr:row>
      <xdr:rowOff>361950</xdr:rowOff>
    </xdr:to>
    <xdr:sp macro="" textlink="">
      <xdr:nvSpPr>
        <xdr:cNvPr id="9" name="AutoShape 2">
          <a:extLst>
            <a:ext uri="{FF2B5EF4-FFF2-40B4-BE49-F238E27FC236}">
              <a16:creationId xmlns:a16="http://schemas.microsoft.com/office/drawing/2014/main" id="{00000000-0008-0000-0700-000009000000}"/>
            </a:ext>
          </a:extLst>
        </xdr:cNvPr>
        <xdr:cNvSpPr>
          <a:spLocks noChangeArrowheads="1"/>
        </xdr:cNvSpPr>
      </xdr:nvSpPr>
      <xdr:spPr bwMode="auto">
        <a:xfrm>
          <a:off x="0" y="0"/>
          <a:ext cx="9639300" cy="102012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50</xdr:col>
      <xdr:colOff>276225</xdr:colOff>
      <xdr:row>32</xdr:row>
      <xdr:rowOff>361950</xdr:rowOff>
    </xdr:to>
    <xdr:sp macro="" textlink="">
      <xdr:nvSpPr>
        <xdr:cNvPr id="10" name="AutoShape 2">
          <a:extLst>
            <a:ext uri="{FF2B5EF4-FFF2-40B4-BE49-F238E27FC236}">
              <a16:creationId xmlns:a16="http://schemas.microsoft.com/office/drawing/2014/main" id="{00000000-0008-0000-0700-00000A000000}"/>
            </a:ext>
          </a:extLst>
        </xdr:cNvPr>
        <xdr:cNvSpPr>
          <a:spLocks noChangeArrowheads="1"/>
        </xdr:cNvSpPr>
      </xdr:nvSpPr>
      <xdr:spPr bwMode="auto">
        <a:xfrm>
          <a:off x="0" y="0"/>
          <a:ext cx="9639300" cy="102012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50</xdr:col>
      <xdr:colOff>276225</xdr:colOff>
      <xdr:row>32</xdr:row>
      <xdr:rowOff>361950</xdr:rowOff>
    </xdr:to>
    <xdr:sp macro="" textlink="">
      <xdr:nvSpPr>
        <xdr:cNvPr id="11" name="AutoShape 2">
          <a:extLst>
            <a:ext uri="{FF2B5EF4-FFF2-40B4-BE49-F238E27FC236}">
              <a16:creationId xmlns:a16="http://schemas.microsoft.com/office/drawing/2014/main" id="{00000000-0008-0000-0700-00000B000000}"/>
            </a:ext>
          </a:extLst>
        </xdr:cNvPr>
        <xdr:cNvSpPr>
          <a:spLocks noChangeArrowheads="1"/>
        </xdr:cNvSpPr>
      </xdr:nvSpPr>
      <xdr:spPr bwMode="auto">
        <a:xfrm>
          <a:off x="0" y="0"/>
          <a:ext cx="9639300" cy="102012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50</xdr:col>
      <xdr:colOff>276225</xdr:colOff>
      <xdr:row>32</xdr:row>
      <xdr:rowOff>361950</xdr:rowOff>
    </xdr:to>
    <xdr:sp macro="" textlink="">
      <xdr:nvSpPr>
        <xdr:cNvPr id="12" name="AutoShape 2">
          <a:extLst>
            <a:ext uri="{FF2B5EF4-FFF2-40B4-BE49-F238E27FC236}">
              <a16:creationId xmlns:a16="http://schemas.microsoft.com/office/drawing/2014/main" id="{00000000-0008-0000-0700-00000C000000}"/>
            </a:ext>
          </a:extLst>
        </xdr:cNvPr>
        <xdr:cNvSpPr>
          <a:spLocks noChangeArrowheads="1"/>
        </xdr:cNvSpPr>
      </xdr:nvSpPr>
      <xdr:spPr bwMode="auto">
        <a:xfrm>
          <a:off x="0" y="0"/>
          <a:ext cx="9639300" cy="102012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50</xdr:col>
      <xdr:colOff>276225</xdr:colOff>
      <xdr:row>32</xdr:row>
      <xdr:rowOff>361950</xdr:rowOff>
    </xdr:to>
    <xdr:sp macro="" textlink="">
      <xdr:nvSpPr>
        <xdr:cNvPr id="13" name="AutoShape 2">
          <a:extLst>
            <a:ext uri="{FF2B5EF4-FFF2-40B4-BE49-F238E27FC236}">
              <a16:creationId xmlns:a16="http://schemas.microsoft.com/office/drawing/2014/main" id="{00000000-0008-0000-0700-00000D000000}"/>
            </a:ext>
          </a:extLst>
        </xdr:cNvPr>
        <xdr:cNvSpPr>
          <a:spLocks noChangeArrowheads="1"/>
        </xdr:cNvSpPr>
      </xdr:nvSpPr>
      <xdr:spPr bwMode="auto">
        <a:xfrm>
          <a:off x="0" y="0"/>
          <a:ext cx="9639300" cy="102012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50</xdr:col>
      <xdr:colOff>276225</xdr:colOff>
      <xdr:row>32</xdr:row>
      <xdr:rowOff>361950</xdr:rowOff>
    </xdr:to>
    <xdr:sp macro="" textlink="">
      <xdr:nvSpPr>
        <xdr:cNvPr id="14" name="AutoShape 2">
          <a:extLst>
            <a:ext uri="{FF2B5EF4-FFF2-40B4-BE49-F238E27FC236}">
              <a16:creationId xmlns:a16="http://schemas.microsoft.com/office/drawing/2014/main" id="{00000000-0008-0000-0700-00000E000000}"/>
            </a:ext>
          </a:extLst>
        </xdr:cNvPr>
        <xdr:cNvSpPr>
          <a:spLocks noChangeArrowheads="1"/>
        </xdr:cNvSpPr>
      </xdr:nvSpPr>
      <xdr:spPr bwMode="auto">
        <a:xfrm>
          <a:off x="0" y="0"/>
          <a:ext cx="9639300" cy="102012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50</xdr:col>
      <xdr:colOff>276225</xdr:colOff>
      <xdr:row>32</xdr:row>
      <xdr:rowOff>361950</xdr:rowOff>
    </xdr:to>
    <xdr:sp macro="" textlink="">
      <xdr:nvSpPr>
        <xdr:cNvPr id="15" name="AutoShape 2">
          <a:extLst>
            <a:ext uri="{FF2B5EF4-FFF2-40B4-BE49-F238E27FC236}">
              <a16:creationId xmlns:a16="http://schemas.microsoft.com/office/drawing/2014/main" id="{00000000-0008-0000-0700-00000F000000}"/>
            </a:ext>
          </a:extLst>
        </xdr:cNvPr>
        <xdr:cNvSpPr>
          <a:spLocks noChangeArrowheads="1"/>
        </xdr:cNvSpPr>
      </xdr:nvSpPr>
      <xdr:spPr bwMode="auto">
        <a:xfrm>
          <a:off x="0" y="0"/>
          <a:ext cx="9639300" cy="102012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50</xdr:col>
      <xdr:colOff>276225</xdr:colOff>
      <xdr:row>32</xdr:row>
      <xdr:rowOff>361950</xdr:rowOff>
    </xdr:to>
    <xdr:sp macro="" textlink="">
      <xdr:nvSpPr>
        <xdr:cNvPr id="16" name="AutoShape 2">
          <a:extLst>
            <a:ext uri="{FF2B5EF4-FFF2-40B4-BE49-F238E27FC236}">
              <a16:creationId xmlns:a16="http://schemas.microsoft.com/office/drawing/2014/main" id="{00000000-0008-0000-0700-000010000000}"/>
            </a:ext>
          </a:extLst>
        </xdr:cNvPr>
        <xdr:cNvSpPr>
          <a:spLocks noChangeArrowheads="1"/>
        </xdr:cNvSpPr>
      </xdr:nvSpPr>
      <xdr:spPr bwMode="auto">
        <a:xfrm>
          <a:off x="0" y="0"/>
          <a:ext cx="9639300" cy="102012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50</xdr:col>
      <xdr:colOff>276225</xdr:colOff>
      <xdr:row>32</xdr:row>
      <xdr:rowOff>361950</xdr:rowOff>
    </xdr:to>
    <xdr:sp macro="" textlink="">
      <xdr:nvSpPr>
        <xdr:cNvPr id="17" name="AutoShape 2">
          <a:extLst>
            <a:ext uri="{FF2B5EF4-FFF2-40B4-BE49-F238E27FC236}">
              <a16:creationId xmlns:a16="http://schemas.microsoft.com/office/drawing/2014/main" id="{00000000-0008-0000-0700-000011000000}"/>
            </a:ext>
          </a:extLst>
        </xdr:cNvPr>
        <xdr:cNvSpPr>
          <a:spLocks noChangeArrowheads="1"/>
        </xdr:cNvSpPr>
      </xdr:nvSpPr>
      <xdr:spPr bwMode="auto">
        <a:xfrm>
          <a:off x="0" y="0"/>
          <a:ext cx="9639300" cy="10201275"/>
        </a:xfrm>
        <a:custGeom>
          <a:avLst/>
          <a:gdLst/>
          <a:ahLst/>
          <a:cxnLst/>
          <a:rect l="0" t="0" r="0" b="0"/>
          <a:pathLst/>
        </a:custGeom>
        <a:solidFill>
          <a:srgbClr val="FFFFFF"/>
        </a:solid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0</xdr:colOff>
      <xdr:row>1</xdr:row>
      <xdr:rowOff>25400</xdr:rowOff>
    </xdr:from>
    <xdr:to>
      <xdr:col>5</xdr:col>
      <xdr:colOff>419100</xdr:colOff>
      <xdr:row>1</xdr:row>
      <xdr:rowOff>368300</xdr:rowOff>
    </xdr:to>
    <xdr:sp macro="" textlink="">
      <xdr:nvSpPr>
        <xdr:cNvPr id="53250" name="CommandButton1" hidden="1">
          <a:extLst>
            <a:ext uri="{63B3BB69-23CF-44E3-9099-C40C66FF867C}">
              <a14:compatExt xmlns:a14="http://schemas.microsoft.com/office/drawing/2010/main" spid="_x0000_s53250"/>
            </a:ext>
            <a:ext uri="{FF2B5EF4-FFF2-40B4-BE49-F238E27FC236}">
              <a16:creationId xmlns:a16="http://schemas.microsoft.com/office/drawing/2014/main" id="{00000000-0008-0000-0B00-000002D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4</xdr:col>
      <xdr:colOff>0</xdr:colOff>
      <xdr:row>1</xdr:row>
      <xdr:rowOff>25400</xdr:rowOff>
    </xdr:from>
    <xdr:to>
      <xdr:col>5</xdr:col>
      <xdr:colOff>419100</xdr:colOff>
      <xdr:row>1</xdr:row>
      <xdr:rowOff>368300</xdr:rowOff>
    </xdr:to>
    <xdr:pic>
      <xdr:nvPicPr>
        <xdr:cNvPr id="2" name="CommandButton1">
          <a:extLst>
            <a:ext uri="{FF2B5EF4-FFF2-40B4-BE49-F238E27FC236}">
              <a16:creationId xmlns:a16="http://schemas.microsoft.com/office/drawing/2014/main" id="{463C11D2-D83A-9E4D-904A-B7F0C30921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42200" y="190500"/>
          <a:ext cx="2120900" cy="3429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
  <sheetViews>
    <sheetView showGridLines="0" showRowColHeaders="0" tabSelected="1" zoomScale="145" zoomScaleNormal="145" workbookViewId="0">
      <selection activeCell="A2" sqref="A2"/>
    </sheetView>
  </sheetViews>
  <sheetFormatPr baseColWidth="10" defaultColWidth="11.5" defaultRowHeight="13"/>
  <cols>
    <col min="1" max="16384" width="11.5" style="84"/>
  </cols>
  <sheetData>
    <row r="1" spans="1:1" ht="18">
      <c r="A1" s="318" t="s">
        <v>378</v>
      </c>
    </row>
  </sheetData>
  <sheetProtection password="C6C8" sheet="1" objects="1" scenarios="1" selectLockedCells="1" selectUnlockedCells="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1"/>
  <dimension ref="A1:Z1008"/>
  <sheetViews>
    <sheetView topLeftCell="A28" zoomScaleNormal="100" workbookViewId="0">
      <selection activeCell="A30" sqref="A30:B30"/>
    </sheetView>
  </sheetViews>
  <sheetFormatPr baseColWidth="10" defaultColWidth="17.33203125" defaultRowHeight="15" customHeight="1"/>
  <cols>
    <col min="1" max="6" width="3.6640625" style="29" customWidth="1"/>
    <col min="7" max="7" width="4.5" style="29" customWidth="1"/>
    <col min="8" max="8" width="5.1640625" style="29" customWidth="1"/>
    <col min="9" max="9" width="4.1640625" style="29" customWidth="1"/>
    <col min="10" max="11" width="6.5" style="29" customWidth="1"/>
    <col min="12" max="23" width="3.6640625" style="29" customWidth="1"/>
    <col min="24" max="24" width="6.5" style="29" customWidth="1"/>
    <col min="25" max="16384" width="17.33203125" style="29"/>
  </cols>
  <sheetData>
    <row r="1" spans="1:26" ht="12.75" customHeight="1">
      <c r="A1" s="484" t="s">
        <v>0</v>
      </c>
      <c r="B1" s="468"/>
      <c r="C1" s="468"/>
      <c r="D1" s="469"/>
      <c r="E1" s="484" t="s">
        <v>163</v>
      </c>
      <c r="F1" s="468"/>
      <c r="G1" s="468"/>
      <c r="H1" s="468"/>
      <c r="I1" s="468"/>
      <c r="J1" s="468"/>
      <c r="K1" s="468"/>
      <c r="L1" s="468"/>
      <c r="M1" s="468"/>
      <c r="N1" s="468"/>
      <c r="O1" s="468"/>
      <c r="P1" s="468"/>
      <c r="Q1" s="469"/>
      <c r="R1" s="487"/>
      <c r="S1" s="468"/>
      <c r="T1" s="468"/>
      <c r="U1" s="468"/>
      <c r="V1" s="468"/>
      <c r="W1" s="468"/>
      <c r="X1" s="469"/>
      <c r="Y1" s="27"/>
      <c r="Z1" s="27"/>
    </row>
    <row r="2" spans="1:26" ht="12.75" customHeight="1">
      <c r="A2" s="485"/>
      <c r="B2" s="483"/>
      <c r="C2" s="483"/>
      <c r="D2" s="486"/>
      <c r="E2" s="485"/>
      <c r="F2" s="483"/>
      <c r="G2" s="483"/>
      <c r="H2" s="483"/>
      <c r="I2" s="483"/>
      <c r="J2" s="483"/>
      <c r="K2" s="483"/>
      <c r="L2" s="483"/>
      <c r="M2" s="483"/>
      <c r="N2" s="483"/>
      <c r="O2" s="483"/>
      <c r="P2" s="483"/>
      <c r="Q2" s="486"/>
      <c r="R2" s="485"/>
      <c r="S2" s="483"/>
      <c r="T2" s="483"/>
      <c r="U2" s="483"/>
      <c r="V2" s="483"/>
      <c r="W2" s="483"/>
      <c r="X2" s="486"/>
      <c r="Y2" s="27"/>
      <c r="Z2" s="27"/>
    </row>
    <row r="3" spans="1:26" ht="12.75" customHeight="1">
      <c r="A3" s="485"/>
      <c r="B3" s="483"/>
      <c r="C3" s="483"/>
      <c r="D3" s="486"/>
      <c r="E3" s="485"/>
      <c r="F3" s="483"/>
      <c r="G3" s="483"/>
      <c r="H3" s="483"/>
      <c r="I3" s="483"/>
      <c r="J3" s="483"/>
      <c r="K3" s="483"/>
      <c r="L3" s="483"/>
      <c r="M3" s="483"/>
      <c r="N3" s="483"/>
      <c r="O3" s="483"/>
      <c r="P3" s="483"/>
      <c r="Q3" s="486"/>
      <c r="R3" s="485"/>
      <c r="S3" s="483"/>
      <c r="T3" s="483"/>
      <c r="U3" s="483"/>
      <c r="V3" s="483"/>
      <c r="W3" s="483"/>
      <c r="X3" s="486"/>
      <c r="Y3" s="27"/>
      <c r="Z3" s="27"/>
    </row>
    <row r="4" spans="1:26" ht="12.75" customHeight="1">
      <c r="A4" s="485"/>
      <c r="B4" s="483"/>
      <c r="C4" s="483"/>
      <c r="D4" s="486"/>
      <c r="E4" s="485"/>
      <c r="F4" s="483"/>
      <c r="G4" s="483"/>
      <c r="H4" s="483"/>
      <c r="I4" s="483"/>
      <c r="J4" s="483"/>
      <c r="K4" s="483"/>
      <c r="L4" s="483"/>
      <c r="M4" s="483"/>
      <c r="N4" s="483"/>
      <c r="O4" s="483"/>
      <c r="P4" s="483"/>
      <c r="Q4" s="486"/>
      <c r="R4" s="485"/>
      <c r="S4" s="483"/>
      <c r="T4" s="483"/>
      <c r="U4" s="483"/>
      <c r="V4" s="483"/>
      <c r="W4" s="483"/>
      <c r="X4" s="486"/>
      <c r="Y4" s="27"/>
      <c r="Z4" s="27"/>
    </row>
    <row r="5" spans="1:26" ht="12.75" customHeight="1">
      <c r="A5" s="470"/>
      <c r="B5" s="471"/>
      <c r="C5" s="471"/>
      <c r="D5" s="472"/>
      <c r="E5" s="470"/>
      <c r="F5" s="471"/>
      <c r="G5" s="471"/>
      <c r="H5" s="471"/>
      <c r="I5" s="471"/>
      <c r="J5" s="471"/>
      <c r="K5" s="471"/>
      <c r="L5" s="471"/>
      <c r="M5" s="471"/>
      <c r="N5" s="471"/>
      <c r="O5" s="471"/>
      <c r="P5" s="471"/>
      <c r="Q5" s="472"/>
      <c r="R5" s="470"/>
      <c r="S5" s="471"/>
      <c r="T5" s="471"/>
      <c r="U5" s="471"/>
      <c r="V5" s="471"/>
      <c r="W5" s="471"/>
      <c r="X5" s="472"/>
      <c r="Y5" s="27"/>
      <c r="Z5" s="27"/>
    </row>
    <row r="6" spans="1:26" ht="16.5" customHeight="1">
      <c r="A6" s="28"/>
      <c r="B6" s="28"/>
      <c r="C6" s="28"/>
      <c r="D6" s="28"/>
      <c r="E6" s="28"/>
      <c r="F6" s="28"/>
      <c r="G6" s="28"/>
      <c r="H6" s="28"/>
      <c r="I6" s="28"/>
      <c r="J6" s="28"/>
      <c r="K6" s="28"/>
      <c r="L6" s="28"/>
      <c r="M6" s="28"/>
      <c r="N6" s="28"/>
      <c r="O6" s="28"/>
      <c r="P6" s="28"/>
      <c r="Q6" s="28"/>
      <c r="R6" s="28"/>
      <c r="S6" s="28"/>
      <c r="T6" s="28"/>
      <c r="U6" s="28"/>
      <c r="V6" s="28"/>
      <c r="W6" s="28"/>
      <c r="X6" s="28"/>
      <c r="Y6" s="27"/>
      <c r="Z6" s="27"/>
    </row>
    <row r="7" spans="1:26" ht="16.5" customHeight="1">
      <c r="A7" s="482" t="s">
        <v>2</v>
      </c>
      <c r="B7" s="483"/>
      <c r="C7" s="483"/>
      <c r="D7" s="483"/>
      <c r="E7" s="483"/>
      <c r="F7" s="483"/>
      <c r="G7" s="483"/>
      <c r="H7" s="483"/>
      <c r="I7" s="483"/>
      <c r="J7" s="483"/>
      <c r="K7" s="483"/>
      <c r="L7" s="483"/>
      <c r="M7" s="483"/>
      <c r="N7" s="483"/>
      <c r="O7" s="483"/>
      <c r="P7" s="483"/>
      <c r="Q7" s="483"/>
      <c r="R7" s="483"/>
      <c r="S7" s="483"/>
      <c r="T7" s="483"/>
      <c r="U7" s="483"/>
      <c r="V7" s="483"/>
      <c r="W7" s="483"/>
      <c r="X7" s="483"/>
      <c r="Y7" s="27"/>
      <c r="Z7" s="27"/>
    </row>
    <row r="8" spans="1:26" ht="16.5" customHeight="1">
      <c r="A8" s="28"/>
      <c r="B8" s="28"/>
      <c r="C8" s="28"/>
      <c r="D8" s="28"/>
      <c r="E8" s="28"/>
      <c r="F8" s="28"/>
      <c r="G8" s="28"/>
      <c r="H8" s="28"/>
      <c r="I8" s="28"/>
      <c r="J8" s="28"/>
      <c r="K8" s="28"/>
      <c r="L8" s="28"/>
      <c r="M8" s="28"/>
      <c r="N8" s="28"/>
      <c r="O8" s="28"/>
      <c r="P8" s="28"/>
      <c r="Q8" s="28"/>
      <c r="R8" s="28"/>
      <c r="S8" s="28"/>
      <c r="T8" s="28"/>
      <c r="U8" s="28"/>
      <c r="V8" s="28"/>
      <c r="W8" s="28"/>
      <c r="X8" s="28"/>
      <c r="Y8" s="27"/>
      <c r="Z8" s="27"/>
    </row>
    <row r="9" spans="1:26" ht="16.5" customHeight="1">
      <c r="A9" s="475"/>
      <c r="B9" s="458"/>
      <c r="C9" s="458"/>
      <c r="D9" s="459"/>
      <c r="E9" s="475" t="s">
        <v>3</v>
      </c>
      <c r="F9" s="458"/>
      <c r="G9" s="458"/>
      <c r="H9" s="458"/>
      <c r="I9" s="458"/>
      <c r="J9" s="459"/>
      <c r="K9" s="475" t="s">
        <v>4</v>
      </c>
      <c r="L9" s="458"/>
      <c r="M9" s="458"/>
      <c r="N9" s="458"/>
      <c r="O9" s="458"/>
      <c r="P9" s="458"/>
      <c r="Q9" s="459"/>
      <c r="R9" s="475" t="s">
        <v>5</v>
      </c>
      <c r="S9" s="458"/>
      <c r="T9" s="458"/>
      <c r="U9" s="458"/>
      <c r="V9" s="458"/>
      <c r="W9" s="458"/>
      <c r="X9" s="459"/>
      <c r="Y9" s="27"/>
      <c r="Z9" s="27"/>
    </row>
    <row r="10" spans="1:26" ht="48.75" customHeight="1">
      <c r="A10" s="488" t="s">
        <v>6</v>
      </c>
      <c r="B10" s="458"/>
      <c r="C10" s="458"/>
      <c r="D10" s="459"/>
      <c r="E10" s="489" t="s">
        <v>456</v>
      </c>
      <c r="F10" s="458"/>
      <c r="G10" s="458"/>
      <c r="H10" s="458"/>
      <c r="I10" s="458"/>
      <c r="J10" s="459"/>
      <c r="K10" s="490" t="s">
        <v>726</v>
      </c>
      <c r="L10" s="458"/>
      <c r="M10" s="458"/>
      <c r="N10" s="458"/>
      <c r="O10" s="458"/>
      <c r="P10" s="458"/>
      <c r="Q10" s="459"/>
      <c r="R10" s="490" t="s">
        <v>726</v>
      </c>
      <c r="S10" s="458"/>
      <c r="T10" s="458"/>
      <c r="U10" s="458"/>
      <c r="V10" s="458"/>
      <c r="W10" s="458"/>
      <c r="X10" s="459"/>
      <c r="Y10" s="27"/>
      <c r="Z10" s="27"/>
    </row>
    <row r="11" spans="1:26" ht="61.5" customHeight="1">
      <c r="A11" s="477" t="s">
        <v>7</v>
      </c>
      <c r="B11" s="468"/>
      <c r="C11" s="468"/>
      <c r="D11" s="469"/>
      <c r="E11" s="478" t="s">
        <v>457</v>
      </c>
      <c r="F11" s="468"/>
      <c r="G11" s="468"/>
      <c r="H11" s="468"/>
      <c r="I11" s="468"/>
      <c r="J11" s="469"/>
      <c r="K11" s="479" t="s">
        <v>727</v>
      </c>
      <c r="L11" s="468"/>
      <c r="M11" s="468"/>
      <c r="N11" s="468"/>
      <c r="O11" s="468"/>
      <c r="P11" s="468"/>
      <c r="Q11" s="469"/>
      <c r="R11" s="479" t="s">
        <v>727</v>
      </c>
      <c r="S11" s="468"/>
      <c r="T11" s="468"/>
      <c r="U11" s="468"/>
      <c r="V11" s="468"/>
      <c r="W11" s="468"/>
      <c r="X11" s="469"/>
      <c r="Y11" s="27"/>
      <c r="Z11" s="27"/>
    </row>
    <row r="12" spans="1:26" ht="37.5" customHeight="1">
      <c r="A12" s="470"/>
      <c r="B12" s="471"/>
      <c r="C12" s="471"/>
      <c r="D12" s="472"/>
      <c r="E12" s="470"/>
      <c r="F12" s="471"/>
      <c r="G12" s="471"/>
      <c r="H12" s="471"/>
      <c r="I12" s="471"/>
      <c r="J12" s="472"/>
      <c r="K12" s="470"/>
      <c r="L12" s="471"/>
      <c r="M12" s="471"/>
      <c r="N12" s="471"/>
      <c r="O12" s="471"/>
      <c r="P12" s="471"/>
      <c r="Q12" s="472"/>
      <c r="R12" s="470"/>
      <c r="S12" s="471"/>
      <c r="T12" s="471"/>
      <c r="U12" s="471"/>
      <c r="V12" s="471"/>
      <c r="W12" s="471"/>
      <c r="X12" s="472"/>
      <c r="Y12" s="27"/>
      <c r="Z12" s="27"/>
    </row>
    <row r="13" spans="1:26" ht="21.75" customHeight="1">
      <c r="A13" s="480" t="s">
        <v>8</v>
      </c>
      <c r="B13" s="458"/>
      <c r="C13" s="458"/>
      <c r="D13" s="459"/>
      <c r="E13" s="481">
        <v>44223</v>
      </c>
      <c r="F13" s="458"/>
      <c r="G13" s="458"/>
      <c r="H13" s="458"/>
      <c r="I13" s="458"/>
      <c r="J13" s="459"/>
      <c r="K13" s="481">
        <v>44223</v>
      </c>
      <c r="L13" s="458"/>
      <c r="M13" s="458"/>
      <c r="N13" s="458"/>
      <c r="O13" s="458"/>
      <c r="P13" s="458"/>
      <c r="Q13" s="459"/>
      <c r="R13" s="481">
        <v>44223</v>
      </c>
      <c r="S13" s="458"/>
      <c r="T13" s="458"/>
      <c r="U13" s="458"/>
      <c r="V13" s="458"/>
      <c r="W13" s="458"/>
      <c r="X13" s="459"/>
      <c r="Y13" s="27"/>
      <c r="Z13" s="27"/>
    </row>
    <row r="14" spans="1:26" ht="16.5" customHeight="1">
      <c r="A14" s="28"/>
      <c r="B14" s="28"/>
      <c r="C14" s="28"/>
      <c r="D14" s="28"/>
      <c r="E14" s="28"/>
      <c r="F14" s="28"/>
      <c r="G14" s="28"/>
      <c r="H14" s="28"/>
      <c r="I14" s="28"/>
      <c r="J14" s="28"/>
      <c r="K14" s="28"/>
      <c r="L14" s="28"/>
      <c r="M14" s="28"/>
      <c r="N14" s="28"/>
      <c r="O14" s="28"/>
      <c r="P14" s="28"/>
      <c r="Q14" s="28"/>
      <c r="R14" s="28"/>
      <c r="S14" s="28"/>
      <c r="T14" s="28"/>
      <c r="U14" s="28"/>
      <c r="V14" s="28"/>
      <c r="W14" s="28"/>
      <c r="X14" s="28"/>
      <c r="Y14" s="27"/>
      <c r="Z14" s="27"/>
    </row>
    <row r="15" spans="1:26" ht="16.5" customHeight="1">
      <c r="A15" s="28"/>
      <c r="B15" s="28"/>
      <c r="C15" s="28"/>
      <c r="D15" s="28"/>
      <c r="E15" s="28"/>
      <c r="F15" s="28"/>
      <c r="G15" s="28"/>
      <c r="H15" s="28"/>
      <c r="I15" s="28"/>
      <c r="J15" s="28"/>
      <c r="K15" s="28"/>
      <c r="L15" s="28"/>
      <c r="M15" s="28"/>
      <c r="N15" s="28"/>
      <c r="O15" s="28"/>
      <c r="P15" s="28"/>
      <c r="Q15" s="28"/>
      <c r="R15" s="28"/>
      <c r="S15" s="28"/>
      <c r="T15" s="28"/>
      <c r="U15" s="28"/>
      <c r="V15" s="28"/>
      <c r="W15" s="28"/>
      <c r="X15" s="28"/>
      <c r="Y15" s="27"/>
      <c r="Z15" s="27"/>
    </row>
    <row r="16" spans="1:26" ht="16.5" customHeight="1">
      <c r="A16" s="482" t="s">
        <v>9</v>
      </c>
      <c r="B16" s="483"/>
      <c r="C16" s="483"/>
      <c r="D16" s="483"/>
      <c r="E16" s="483"/>
      <c r="F16" s="483"/>
      <c r="G16" s="483"/>
      <c r="H16" s="483"/>
      <c r="I16" s="483"/>
      <c r="J16" s="483"/>
      <c r="K16" s="483"/>
      <c r="L16" s="483"/>
      <c r="M16" s="483"/>
      <c r="N16" s="483"/>
      <c r="O16" s="483"/>
      <c r="P16" s="483"/>
      <c r="Q16" s="483"/>
      <c r="R16" s="483"/>
      <c r="S16" s="483"/>
      <c r="T16" s="483"/>
      <c r="U16" s="483"/>
      <c r="V16" s="483"/>
      <c r="W16" s="483"/>
      <c r="X16" s="483"/>
      <c r="Y16" s="27"/>
      <c r="Z16" s="27"/>
    </row>
    <row r="17" spans="1:26" ht="16.5" customHeight="1">
      <c r="A17" s="28"/>
      <c r="B17" s="28"/>
      <c r="C17" s="28"/>
      <c r="D17" s="28"/>
      <c r="E17" s="28"/>
      <c r="F17" s="28"/>
      <c r="G17" s="28"/>
      <c r="H17" s="28"/>
      <c r="I17" s="28"/>
      <c r="J17" s="28"/>
      <c r="K17" s="28"/>
      <c r="L17" s="28"/>
      <c r="M17" s="28"/>
      <c r="N17" s="28"/>
      <c r="O17" s="28"/>
      <c r="P17" s="28"/>
      <c r="Q17" s="28"/>
      <c r="R17" s="28"/>
      <c r="S17" s="28"/>
      <c r="T17" s="28"/>
      <c r="U17" s="28"/>
      <c r="V17" s="28"/>
      <c r="W17" s="28"/>
      <c r="X17" s="28"/>
      <c r="Y17" s="27"/>
      <c r="Z17" s="27"/>
    </row>
    <row r="18" spans="1:26" ht="16.5" customHeight="1">
      <c r="A18" s="475" t="s">
        <v>10</v>
      </c>
      <c r="B18" s="459"/>
      <c r="C18" s="475" t="s">
        <v>11</v>
      </c>
      <c r="D18" s="458"/>
      <c r="E18" s="459"/>
      <c r="F18" s="475" t="s">
        <v>8</v>
      </c>
      <c r="G18" s="458"/>
      <c r="H18" s="459"/>
      <c r="I18" s="475" t="s">
        <v>12</v>
      </c>
      <c r="J18" s="458"/>
      <c r="K18" s="458"/>
      <c r="L18" s="458"/>
      <c r="M18" s="458"/>
      <c r="N18" s="458"/>
      <c r="O18" s="458"/>
      <c r="P18" s="458"/>
      <c r="Q18" s="459"/>
      <c r="R18" s="475" t="s">
        <v>13</v>
      </c>
      <c r="S18" s="458"/>
      <c r="T18" s="459"/>
      <c r="U18" s="475" t="s">
        <v>14</v>
      </c>
      <c r="V18" s="458"/>
      <c r="W18" s="458"/>
      <c r="X18" s="459"/>
      <c r="Y18" s="27"/>
      <c r="Z18" s="27"/>
    </row>
    <row r="19" spans="1:26" ht="24" customHeight="1">
      <c r="A19" s="460" t="s">
        <v>15</v>
      </c>
      <c r="B19" s="459"/>
      <c r="C19" s="460" t="s">
        <v>16</v>
      </c>
      <c r="D19" s="458"/>
      <c r="E19" s="458"/>
      <c r="F19" s="461" t="s">
        <v>126</v>
      </c>
      <c r="G19" s="458"/>
      <c r="H19" s="459"/>
      <c r="I19" s="460" t="s">
        <v>27</v>
      </c>
      <c r="J19" s="458"/>
      <c r="K19" s="458"/>
      <c r="L19" s="458"/>
      <c r="M19" s="458"/>
      <c r="N19" s="458"/>
      <c r="O19" s="458"/>
      <c r="P19" s="458"/>
      <c r="Q19" s="459"/>
      <c r="R19" s="476" t="s">
        <v>28</v>
      </c>
      <c r="S19" s="458"/>
      <c r="T19" s="459"/>
      <c r="U19" s="474" t="s">
        <v>36</v>
      </c>
      <c r="V19" s="458"/>
      <c r="W19" s="458"/>
      <c r="X19" s="459"/>
      <c r="Y19" s="27"/>
      <c r="Z19" s="27"/>
    </row>
    <row r="20" spans="1:26" ht="24" customHeight="1">
      <c r="A20" s="460" t="s">
        <v>46</v>
      </c>
      <c r="B20" s="459"/>
      <c r="C20" s="460" t="s">
        <v>47</v>
      </c>
      <c r="D20" s="458"/>
      <c r="E20" s="458"/>
      <c r="F20" s="461" t="s">
        <v>125</v>
      </c>
      <c r="G20" s="458"/>
      <c r="H20" s="459"/>
      <c r="I20" s="460" t="s">
        <v>48</v>
      </c>
      <c r="J20" s="458"/>
      <c r="K20" s="458"/>
      <c r="L20" s="458"/>
      <c r="M20" s="458"/>
      <c r="N20" s="458"/>
      <c r="O20" s="458"/>
      <c r="P20" s="458"/>
      <c r="Q20" s="459"/>
      <c r="R20" s="460" t="s">
        <v>28</v>
      </c>
      <c r="S20" s="458"/>
      <c r="T20" s="458"/>
      <c r="U20" s="474" t="s">
        <v>49</v>
      </c>
      <c r="V20" s="458"/>
      <c r="W20" s="458"/>
      <c r="X20" s="459"/>
      <c r="Y20" s="27"/>
      <c r="Z20" s="27"/>
    </row>
    <row r="21" spans="1:26" ht="43.5" customHeight="1">
      <c r="A21" s="460" t="s">
        <v>50</v>
      </c>
      <c r="B21" s="459"/>
      <c r="C21" s="460" t="s">
        <v>47</v>
      </c>
      <c r="D21" s="458"/>
      <c r="E21" s="458"/>
      <c r="F21" s="461" t="s">
        <v>124</v>
      </c>
      <c r="G21" s="458"/>
      <c r="H21" s="459"/>
      <c r="I21" s="460" t="s">
        <v>48</v>
      </c>
      <c r="J21" s="458"/>
      <c r="K21" s="458"/>
      <c r="L21" s="458"/>
      <c r="M21" s="458"/>
      <c r="N21" s="458"/>
      <c r="O21" s="458"/>
      <c r="P21" s="458"/>
      <c r="Q21" s="459"/>
      <c r="R21" s="460" t="s">
        <v>28</v>
      </c>
      <c r="S21" s="458"/>
      <c r="T21" s="458"/>
      <c r="U21" s="457" t="s">
        <v>51</v>
      </c>
      <c r="V21" s="458"/>
      <c r="W21" s="458"/>
      <c r="X21" s="459"/>
      <c r="Y21" s="27"/>
      <c r="Z21" s="27"/>
    </row>
    <row r="22" spans="1:26" ht="124.5" customHeight="1">
      <c r="A22" s="460" t="s">
        <v>162</v>
      </c>
      <c r="B22" s="459"/>
      <c r="C22" s="460" t="s">
        <v>47</v>
      </c>
      <c r="D22" s="458"/>
      <c r="E22" s="458"/>
      <c r="F22" s="461" t="s">
        <v>161</v>
      </c>
      <c r="G22" s="458"/>
      <c r="H22" s="459"/>
      <c r="I22" s="457" t="s">
        <v>164</v>
      </c>
      <c r="J22" s="458"/>
      <c r="K22" s="458"/>
      <c r="L22" s="458"/>
      <c r="M22" s="458"/>
      <c r="N22" s="458"/>
      <c r="O22" s="458"/>
      <c r="P22" s="458"/>
      <c r="Q22" s="459"/>
      <c r="R22" s="460" t="s">
        <v>28</v>
      </c>
      <c r="S22" s="458"/>
      <c r="T22" s="458"/>
      <c r="U22" s="457" t="s">
        <v>165</v>
      </c>
      <c r="V22" s="458"/>
      <c r="W22" s="458"/>
      <c r="X22" s="459"/>
      <c r="Y22" s="27"/>
      <c r="Z22" s="27"/>
    </row>
    <row r="23" spans="1:26" ht="89.25" customHeight="1">
      <c r="A23" s="460" t="s">
        <v>184</v>
      </c>
      <c r="B23" s="459"/>
      <c r="C23" s="460" t="s">
        <v>47</v>
      </c>
      <c r="D23" s="458"/>
      <c r="E23" s="458"/>
      <c r="F23" s="461" t="s">
        <v>183</v>
      </c>
      <c r="G23" s="458"/>
      <c r="H23" s="459"/>
      <c r="I23" s="457" t="s">
        <v>185</v>
      </c>
      <c r="J23" s="458"/>
      <c r="K23" s="458"/>
      <c r="L23" s="458"/>
      <c r="M23" s="458"/>
      <c r="N23" s="458"/>
      <c r="O23" s="458"/>
      <c r="P23" s="458"/>
      <c r="Q23" s="459"/>
      <c r="R23" s="460" t="s">
        <v>28</v>
      </c>
      <c r="S23" s="458"/>
      <c r="T23" s="458"/>
      <c r="U23" s="457" t="s">
        <v>558</v>
      </c>
      <c r="V23" s="458"/>
      <c r="W23" s="458"/>
      <c r="X23" s="459"/>
      <c r="Y23" s="27"/>
      <c r="Z23" s="27"/>
    </row>
    <row r="24" spans="1:26" s="30" customFormat="1" ht="89.25" customHeight="1">
      <c r="A24" s="460" t="s">
        <v>186</v>
      </c>
      <c r="B24" s="459"/>
      <c r="C24" s="460" t="s">
        <v>47</v>
      </c>
      <c r="D24" s="458"/>
      <c r="E24" s="458"/>
      <c r="F24" s="461" t="s">
        <v>188</v>
      </c>
      <c r="G24" s="458"/>
      <c r="H24" s="459"/>
      <c r="I24" s="457" t="s">
        <v>187</v>
      </c>
      <c r="J24" s="458"/>
      <c r="K24" s="458"/>
      <c r="L24" s="458"/>
      <c r="M24" s="458"/>
      <c r="N24" s="458"/>
      <c r="O24" s="458"/>
      <c r="P24" s="458"/>
      <c r="Q24" s="459"/>
      <c r="R24" s="460" t="s">
        <v>28</v>
      </c>
      <c r="S24" s="458"/>
      <c r="T24" s="458"/>
      <c r="U24" s="457" t="s">
        <v>557</v>
      </c>
      <c r="V24" s="458"/>
      <c r="W24" s="458"/>
      <c r="X24" s="459"/>
      <c r="Y24" s="27"/>
      <c r="Z24" s="27"/>
    </row>
    <row r="25" spans="1:26" s="31" customFormat="1" ht="89.25" customHeight="1">
      <c r="A25" s="460">
        <v>5</v>
      </c>
      <c r="B25" s="459"/>
      <c r="C25" s="460" t="s">
        <v>47</v>
      </c>
      <c r="D25" s="458"/>
      <c r="E25" s="458"/>
      <c r="F25" s="461" t="s">
        <v>189</v>
      </c>
      <c r="G25" s="458"/>
      <c r="H25" s="459"/>
      <c r="I25" s="457" t="s">
        <v>190</v>
      </c>
      <c r="J25" s="458"/>
      <c r="K25" s="458"/>
      <c r="L25" s="458"/>
      <c r="M25" s="458"/>
      <c r="N25" s="458"/>
      <c r="O25" s="458"/>
      <c r="P25" s="458"/>
      <c r="Q25" s="459"/>
      <c r="R25" s="460" t="s">
        <v>28</v>
      </c>
      <c r="S25" s="458"/>
      <c r="T25" s="458"/>
      <c r="U25" s="457" t="s">
        <v>459</v>
      </c>
      <c r="V25" s="458"/>
      <c r="W25" s="458"/>
      <c r="X25" s="459"/>
      <c r="Y25" s="27"/>
      <c r="Z25" s="27"/>
    </row>
    <row r="26" spans="1:26" s="65" customFormat="1" ht="189" customHeight="1">
      <c r="A26" s="460" t="s">
        <v>292</v>
      </c>
      <c r="B26" s="459"/>
      <c r="C26" s="460" t="s">
        <v>47</v>
      </c>
      <c r="D26" s="458"/>
      <c r="E26" s="458"/>
      <c r="F26" s="461">
        <v>42887</v>
      </c>
      <c r="G26" s="458"/>
      <c r="H26" s="459"/>
      <c r="I26" s="462" t="s">
        <v>293</v>
      </c>
      <c r="J26" s="465"/>
      <c r="K26" s="465"/>
      <c r="L26" s="465"/>
      <c r="M26" s="465"/>
      <c r="N26" s="465"/>
      <c r="O26" s="465"/>
      <c r="P26" s="465"/>
      <c r="Q26" s="466"/>
      <c r="R26" s="460" t="s">
        <v>28</v>
      </c>
      <c r="S26" s="458"/>
      <c r="T26" s="458"/>
      <c r="U26" s="457" t="s">
        <v>459</v>
      </c>
      <c r="V26" s="458"/>
      <c r="W26" s="458"/>
      <c r="X26" s="459"/>
      <c r="Y26" s="27"/>
      <c r="Z26" s="27"/>
    </row>
    <row r="27" spans="1:26" s="402" customFormat="1" ht="111.75" customHeight="1">
      <c r="A27" s="460">
        <v>6</v>
      </c>
      <c r="B27" s="459"/>
      <c r="C27" s="460" t="s">
        <v>47</v>
      </c>
      <c r="D27" s="458"/>
      <c r="E27" s="458"/>
      <c r="F27" s="461">
        <v>43546</v>
      </c>
      <c r="G27" s="458"/>
      <c r="H27" s="459"/>
      <c r="I27" s="462" t="s">
        <v>458</v>
      </c>
      <c r="J27" s="463"/>
      <c r="K27" s="463"/>
      <c r="L27" s="463"/>
      <c r="M27" s="463"/>
      <c r="N27" s="463"/>
      <c r="O27" s="463"/>
      <c r="P27" s="463"/>
      <c r="Q27" s="464"/>
      <c r="R27" s="460" t="s">
        <v>28</v>
      </c>
      <c r="S27" s="458"/>
      <c r="T27" s="458"/>
      <c r="U27" s="457" t="s">
        <v>460</v>
      </c>
      <c r="V27" s="458"/>
      <c r="W27" s="458"/>
      <c r="X27" s="459"/>
      <c r="Y27" s="27"/>
      <c r="Z27" s="27"/>
    </row>
    <row r="28" spans="1:26" s="402" customFormat="1" ht="111.75" customHeight="1">
      <c r="A28" s="460">
        <v>7</v>
      </c>
      <c r="B28" s="459"/>
      <c r="C28" s="460" t="s">
        <v>47</v>
      </c>
      <c r="D28" s="458"/>
      <c r="E28" s="458"/>
      <c r="F28" s="461"/>
      <c r="G28" s="458"/>
      <c r="H28" s="459"/>
      <c r="I28" s="462" t="s">
        <v>461</v>
      </c>
      <c r="J28" s="463"/>
      <c r="K28" s="463"/>
      <c r="L28" s="463"/>
      <c r="M28" s="463"/>
      <c r="N28" s="463"/>
      <c r="O28" s="463"/>
      <c r="P28" s="463"/>
      <c r="Q28" s="464"/>
      <c r="R28" s="460" t="s">
        <v>28</v>
      </c>
      <c r="S28" s="458"/>
      <c r="T28" s="458"/>
      <c r="U28" s="457" t="s">
        <v>462</v>
      </c>
      <c r="V28" s="458"/>
      <c r="W28" s="458"/>
      <c r="X28" s="459"/>
      <c r="Y28" s="27"/>
      <c r="Z28" s="27"/>
    </row>
    <row r="29" spans="1:26" s="419" customFormat="1" ht="99" customHeight="1">
      <c r="A29" s="460">
        <v>8</v>
      </c>
      <c r="B29" s="459"/>
      <c r="C29" s="460" t="s">
        <v>47</v>
      </c>
      <c r="D29" s="458"/>
      <c r="E29" s="458"/>
      <c r="F29" s="461"/>
      <c r="G29" s="458"/>
      <c r="H29" s="459"/>
      <c r="I29" s="462" t="s">
        <v>556</v>
      </c>
      <c r="J29" s="463"/>
      <c r="K29" s="463"/>
      <c r="L29" s="463"/>
      <c r="M29" s="463"/>
      <c r="N29" s="463"/>
      <c r="O29" s="463"/>
      <c r="P29" s="463"/>
      <c r="Q29" s="464"/>
      <c r="R29" s="460" t="s">
        <v>28</v>
      </c>
      <c r="S29" s="458"/>
      <c r="T29" s="458"/>
      <c r="U29" s="457" t="s">
        <v>462</v>
      </c>
      <c r="V29" s="458"/>
      <c r="W29" s="458"/>
      <c r="X29" s="459"/>
      <c r="Y29" s="27"/>
      <c r="Z29" s="27"/>
    </row>
    <row r="30" spans="1:26" s="449" customFormat="1" ht="119.25" customHeight="1">
      <c r="A30" s="460">
        <v>9</v>
      </c>
      <c r="B30" s="459"/>
      <c r="C30" s="460" t="s">
        <v>47</v>
      </c>
      <c r="D30" s="458"/>
      <c r="E30" s="458"/>
      <c r="F30" s="461">
        <v>44223</v>
      </c>
      <c r="G30" s="458"/>
      <c r="H30" s="459"/>
      <c r="I30" s="462" t="s">
        <v>728</v>
      </c>
      <c r="J30" s="463"/>
      <c r="K30" s="463"/>
      <c r="L30" s="463"/>
      <c r="M30" s="463"/>
      <c r="N30" s="463"/>
      <c r="O30" s="463"/>
      <c r="P30" s="463"/>
      <c r="Q30" s="464"/>
      <c r="R30" s="460" t="s">
        <v>28</v>
      </c>
      <c r="S30" s="458"/>
      <c r="T30" s="458"/>
      <c r="U30" s="457" t="s">
        <v>456</v>
      </c>
      <c r="V30" s="458"/>
      <c r="W30" s="458"/>
      <c r="X30" s="459"/>
      <c r="Y30" s="27"/>
      <c r="Z30" s="27"/>
    </row>
    <row r="31" spans="1:26" ht="16.5" customHeight="1">
      <c r="A31" s="28"/>
      <c r="B31" s="28"/>
      <c r="C31" s="28"/>
      <c r="D31" s="28"/>
      <c r="E31" s="28"/>
      <c r="F31" s="28"/>
      <c r="G31" s="28"/>
      <c r="H31" s="28"/>
      <c r="I31" s="28"/>
      <c r="J31" s="28"/>
      <c r="K31" s="28"/>
      <c r="L31" s="28"/>
      <c r="M31" s="28"/>
      <c r="N31" s="28"/>
      <c r="O31" s="28"/>
      <c r="P31" s="28"/>
      <c r="Q31" s="28"/>
      <c r="R31" s="28"/>
      <c r="S31" s="28"/>
      <c r="T31" s="28"/>
      <c r="U31" s="28"/>
      <c r="V31" s="28"/>
      <c r="W31" s="28"/>
      <c r="X31" s="28"/>
      <c r="Y31" s="27"/>
      <c r="Z31" s="27"/>
    </row>
    <row r="32" spans="1:26" ht="12.75" customHeight="1">
      <c r="A32" s="467" t="s">
        <v>52</v>
      </c>
      <c r="B32" s="468"/>
      <c r="C32" s="468"/>
      <c r="D32" s="468"/>
      <c r="E32" s="468"/>
      <c r="F32" s="468"/>
      <c r="G32" s="468"/>
      <c r="H32" s="468"/>
      <c r="I32" s="468"/>
      <c r="J32" s="468"/>
      <c r="K32" s="468"/>
      <c r="L32" s="468"/>
      <c r="M32" s="468"/>
      <c r="N32" s="468"/>
      <c r="O32" s="468"/>
      <c r="P32" s="468"/>
      <c r="Q32" s="468"/>
      <c r="R32" s="468"/>
      <c r="S32" s="468"/>
      <c r="T32" s="469"/>
      <c r="U32" s="473" t="s">
        <v>72</v>
      </c>
      <c r="V32" s="468"/>
      <c r="W32" s="468"/>
      <c r="X32" s="469"/>
      <c r="Y32" s="27"/>
      <c r="Z32" s="27"/>
    </row>
    <row r="33" spans="1:26" ht="12.75" customHeight="1">
      <c r="A33" s="470"/>
      <c r="B33" s="471"/>
      <c r="C33" s="471"/>
      <c r="D33" s="471"/>
      <c r="E33" s="471"/>
      <c r="F33" s="471"/>
      <c r="G33" s="471"/>
      <c r="H33" s="471"/>
      <c r="I33" s="471"/>
      <c r="J33" s="471"/>
      <c r="K33" s="471"/>
      <c r="L33" s="471"/>
      <c r="M33" s="471"/>
      <c r="N33" s="471"/>
      <c r="O33" s="471"/>
      <c r="P33" s="471"/>
      <c r="Q33" s="471"/>
      <c r="R33" s="471"/>
      <c r="S33" s="471"/>
      <c r="T33" s="472"/>
      <c r="U33" s="470"/>
      <c r="V33" s="471"/>
      <c r="W33" s="471"/>
      <c r="X33" s="472"/>
      <c r="Y33" s="27"/>
      <c r="Z33" s="27"/>
    </row>
    <row r="34" spans="1:26" ht="13">
      <c r="A34" s="27"/>
      <c r="B34" s="27"/>
      <c r="C34" s="27"/>
      <c r="D34" s="27"/>
      <c r="E34" s="27"/>
      <c r="F34" s="27"/>
      <c r="G34" s="27"/>
      <c r="H34" s="27"/>
      <c r="I34" s="27"/>
      <c r="J34" s="27"/>
      <c r="K34" s="27"/>
      <c r="L34" s="27"/>
      <c r="M34" s="27"/>
      <c r="N34" s="27"/>
      <c r="O34" s="27"/>
      <c r="P34" s="27"/>
      <c r="Q34" s="27"/>
      <c r="R34" s="27"/>
      <c r="S34" s="27"/>
      <c r="T34" s="27"/>
      <c r="U34" s="27"/>
      <c r="V34" s="27"/>
      <c r="W34" s="27"/>
      <c r="X34" s="27"/>
      <c r="Y34" s="27"/>
      <c r="Z34" s="27"/>
    </row>
    <row r="35" spans="1:26" ht="13">
      <c r="A35" s="27"/>
      <c r="B35" s="27"/>
      <c r="C35" s="27"/>
      <c r="D35" s="27"/>
      <c r="E35" s="27"/>
      <c r="F35" s="27"/>
      <c r="G35" s="27"/>
      <c r="H35" s="27"/>
      <c r="I35" s="27"/>
      <c r="J35" s="27"/>
      <c r="K35" s="27"/>
      <c r="L35" s="27"/>
      <c r="M35" s="27"/>
      <c r="N35" s="27"/>
      <c r="O35" s="27"/>
      <c r="P35" s="27"/>
      <c r="Q35" s="27"/>
      <c r="R35" s="27"/>
      <c r="S35" s="27"/>
      <c r="T35" s="27"/>
      <c r="U35" s="27"/>
      <c r="V35" s="27"/>
      <c r="W35" s="27"/>
      <c r="X35" s="27"/>
      <c r="Y35" s="27"/>
      <c r="Z35" s="27"/>
    </row>
    <row r="36" spans="1:26" ht="13">
      <c r="A36" s="27"/>
      <c r="B36" s="27"/>
      <c r="C36" s="27"/>
      <c r="D36" s="27"/>
      <c r="E36" s="27"/>
      <c r="F36" s="27"/>
      <c r="G36" s="27"/>
      <c r="H36" s="27"/>
      <c r="I36" s="27"/>
      <c r="J36" s="27"/>
      <c r="K36" s="27"/>
      <c r="L36" s="27"/>
      <c r="M36" s="27"/>
      <c r="N36" s="27"/>
      <c r="O36" s="27"/>
      <c r="P36" s="27"/>
      <c r="Q36" s="27"/>
      <c r="R36" s="27"/>
      <c r="S36" s="27"/>
      <c r="T36" s="27"/>
      <c r="U36" s="27"/>
      <c r="V36" s="27"/>
      <c r="W36" s="27"/>
      <c r="X36" s="27"/>
      <c r="Y36" s="27"/>
      <c r="Z36" s="27"/>
    </row>
    <row r="37" spans="1:26" ht="13">
      <c r="A37" s="27"/>
      <c r="B37" s="27"/>
      <c r="C37" s="27"/>
      <c r="D37" s="27"/>
      <c r="E37" s="27"/>
      <c r="F37" s="27"/>
      <c r="G37" s="27"/>
      <c r="H37" s="27"/>
      <c r="I37" s="27"/>
      <c r="J37" s="27"/>
      <c r="K37" s="27"/>
      <c r="L37" s="27"/>
      <c r="M37" s="27"/>
      <c r="N37" s="27"/>
      <c r="O37" s="27"/>
      <c r="P37" s="27"/>
      <c r="Q37" s="27"/>
      <c r="R37" s="27"/>
      <c r="S37" s="27"/>
      <c r="T37" s="27"/>
      <c r="U37" s="27"/>
      <c r="V37" s="27"/>
      <c r="W37" s="27"/>
      <c r="X37" s="27"/>
      <c r="Y37" s="27"/>
      <c r="Z37" s="27"/>
    </row>
    <row r="38" spans="1:26" ht="13">
      <c r="A38" s="27"/>
      <c r="B38" s="27"/>
      <c r="C38" s="27"/>
      <c r="D38" s="27"/>
      <c r="E38" s="27"/>
      <c r="F38" s="27"/>
      <c r="G38" s="27"/>
      <c r="H38" s="27"/>
      <c r="I38" s="27"/>
      <c r="J38" s="27"/>
      <c r="K38" s="27"/>
      <c r="L38" s="27"/>
      <c r="M38" s="27"/>
      <c r="N38" s="27"/>
      <c r="O38" s="27"/>
      <c r="P38" s="27"/>
      <c r="Q38" s="27"/>
      <c r="R38" s="27"/>
      <c r="S38" s="27"/>
      <c r="T38" s="27"/>
      <c r="U38" s="27"/>
      <c r="V38" s="27"/>
      <c r="W38" s="27"/>
      <c r="X38" s="27"/>
      <c r="Y38" s="27"/>
      <c r="Z38" s="27"/>
    </row>
    <row r="39" spans="1:26" ht="13">
      <c r="A39" s="27"/>
      <c r="B39" s="27"/>
      <c r="C39" s="27"/>
      <c r="D39" s="27"/>
      <c r="E39" s="27"/>
      <c r="F39" s="27"/>
      <c r="G39" s="27"/>
      <c r="H39" s="27"/>
      <c r="I39" s="27"/>
      <c r="J39" s="27"/>
      <c r="K39" s="27"/>
      <c r="L39" s="27"/>
      <c r="M39" s="27"/>
      <c r="N39" s="27"/>
      <c r="O39" s="27"/>
      <c r="P39" s="27"/>
      <c r="Q39" s="27"/>
      <c r="R39" s="27"/>
      <c r="S39" s="27"/>
      <c r="T39" s="27"/>
      <c r="U39" s="27"/>
      <c r="V39" s="27"/>
      <c r="W39" s="27"/>
      <c r="X39" s="27"/>
      <c r="Y39" s="27"/>
      <c r="Z39" s="27"/>
    </row>
    <row r="40" spans="1:26" ht="13">
      <c r="A40" s="27"/>
      <c r="B40" s="27"/>
      <c r="C40" s="27"/>
      <c r="D40" s="27"/>
      <c r="E40" s="27"/>
      <c r="F40" s="27"/>
      <c r="G40" s="27"/>
      <c r="H40" s="27"/>
      <c r="I40" s="27"/>
      <c r="J40" s="27"/>
      <c r="K40" s="27"/>
      <c r="L40" s="27"/>
      <c r="M40" s="27"/>
      <c r="N40" s="27"/>
      <c r="O40" s="27"/>
      <c r="P40" s="27"/>
      <c r="Q40" s="27"/>
      <c r="R40" s="27"/>
      <c r="S40" s="27"/>
      <c r="T40" s="27"/>
      <c r="U40" s="27"/>
      <c r="V40" s="27"/>
      <c r="W40" s="27"/>
      <c r="X40" s="27"/>
      <c r="Y40" s="27"/>
      <c r="Z40" s="27"/>
    </row>
    <row r="41" spans="1:26" ht="13">
      <c r="A41" s="27"/>
      <c r="B41" s="27"/>
      <c r="C41" s="27"/>
      <c r="D41" s="27"/>
      <c r="E41" s="27"/>
      <c r="F41" s="27"/>
      <c r="G41" s="27"/>
      <c r="H41" s="27"/>
      <c r="I41" s="27"/>
      <c r="J41" s="27"/>
      <c r="K41" s="27"/>
      <c r="L41" s="27"/>
      <c r="M41" s="27"/>
      <c r="N41" s="27"/>
      <c r="O41" s="27"/>
      <c r="P41" s="27"/>
      <c r="Q41" s="27"/>
      <c r="R41" s="27"/>
      <c r="S41" s="27"/>
      <c r="T41" s="27"/>
      <c r="U41" s="27"/>
      <c r="V41" s="27"/>
      <c r="W41" s="27"/>
      <c r="X41" s="27"/>
      <c r="Y41" s="27"/>
      <c r="Z41" s="27"/>
    </row>
    <row r="42" spans="1:26" ht="13">
      <c r="A42" s="27"/>
      <c r="B42" s="27"/>
      <c r="C42" s="27"/>
      <c r="D42" s="27"/>
      <c r="E42" s="27"/>
      <c r="F42" s="27"/>
      <c r="G42" s="27"/>
      <c r="H42" s="27"/>
      <c r="I42" s="27"/>
      <c r="J42" s="27"/>
      <c r="K42" s="27"/>
      <c r="L42" s="27"/>
      <c r="M42" s="27"/>
      <c r="N42" s="27"/>
      <c r="O42" s="27"/>
      <c r="P42" s="27"/>
      <c r="Q42" s="27"/>
      <c r="R42" s="27"/>
      <c r="S42" s="27"/>
      <c r="T42" s="27"/>
      <c r="U42" s="27"/>
      <c r="V42" s="27"/>
      <c r="W42" s="27"/>
      <c r="X42" s="27"/>
      <c r="Y42" s="27"/>
      <c r="Z42" s="27"/>
    </row>
    <row r="43" spans="1:26" ht="13">
      <c r="A43" s="27"/>
      <c r="B43" s="27"/>
      <c r="C43" s="27"/>
      <c r="D43" s="27"/>
      <c r="E43" s="27"/>
      <c r="F43" s="27"/>
      <c r="G43" s="27"/>
      <c r="H43" s="27"/>
      <c r="I43" s="27"/>
      <c r="J43" s="27"/>
      <c r="K43" s="27"/>
      <c r="L43" s="27"/>
      <c r="M43" s="27"/>
      <c r="N43" s="27"/>
      <c r="O43" s="27"/>
      <c r="P43" s="27"/>
      <c r="Q43" s="27"/>
      <c r="R43" s="27"/>
      <c r="S43" s="27"/>
      <c r="T43" s="27"/>
      <c r="U43" s="27"/>
      <c r="V43" s="27"/>
      <c r="W43" s="27"/>
      <c r="X43" s="27"/>
      <c r="Y43" s="27"/>
      <c r="Z43" s="27"/>
    </row>
    <row r="44" spans="1:26" ht="13">
      <c r="A44" s="27"/>
      <c r="B44" s="27"/>
      <c r="C44" s="27"/>
      <c r="D44" s="27"/>
      <c r="E44" s="27"/>
      <c r="F44" s="27"/>
      <c r="G44" s="27"/>
      <c r="H44" s="27"/>
      <c r="I44" s="27"/>
      <c r="J44" s="27"/>
      <c r="K44" s="27"/>
      <c r="L44" s="27"/>
      <c r="M44" s="27"/>
      <c r="N44" s="27"/>
      <c r="O44" s="27"/>
      <c r="P44" s="27"/>
      <c r="Q44" s="27"/>
      <c r="R44" s="27"/>
      <c r="S44" s="27"/>
      <c r="T44" s="27"/>
      <c r="U44" s="27"/>
      <c r="V44" s="27"/>
      <c r="W44" s="27"/>
      <c r="X44" s="27"/>
      <c r="Y44" s="27"/>
      <c r="Z44" s="27"/>
    </row>
    <row r="45" spans="1:26" ht="13">
      <c r="A45" s="27"/>
      <c r="B45" s="27"/>
      <c r="C45" s="27"/>
      <c r="D45" s="27"/>
      <c r="E45" s="27"/>
      <c r="F45" s="27"/>
      <c r="G45" s="27"/>
      <c r="H45" s="27"/>
      <c r="I45" s="27"/>
      <c r="J45" s="27"/>
      <c r="K45" s="27"/>
      <c r="L45" s="27"/>
      <c r="M45" s="27"/>
      <c r="N45" s="27"/>
      <c r="O45" s="27"/>
      <c r="P45" s="27"/>
      <c r="Q45" s="27"/>
      <c r="R45" s="27"/>
      <c r="S45" s="27"/>
      <c r="T45" s="27"/>
      <c r="U45" s="27"/>
      <c r="V45" s="27"/>
      <c r="W45" s="27"/>
      <c r="X45" s="27"/>
      <c r="Y45" s="27"/>
      <c r="Z45" s="27"/>
    </row>
    <row r="46" spans="1:26" ht="13">
      <c r="A46" s="27"/>
      <c r="B46" s="27"/>
      <c r="C46" s="27"/>
      <c r="D46" s="27"/>
      <c r="E46" s="27"/>
      <c r="F46" s="27"/>
      <c r="G46" s="27"/>
      <c r="H46" s="27"/>
      <c r="I46" s="27"/>
      <c r="J46" s="27"/>
      <c r="K46" s="27"/>
      <c r="L46" s="27"/>
      <c r="M46" s="27"/>
      <c r="N46" s="27"/>
      <c r="O46" s="27"/>
      <c r="P46" s="27"/>
      <c r="Q46" s="27"/>
      <c r="R46" s="27"/>
      <c r="S46" s="27"/>
      <c r="T46" s="27"/>
      <c r="U46" s="27"/>
      <c r="V46" s="27"/>
      <c r="W46" s="27"/>
      <c r="X46" s="27"/>
      <c r="Y46" s="27"/>
      <c r="Z46" s="27"/>
    </row>
    <row r="47" spans="1:26" ht="13">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row>
    <row r="48" spans="1:26" ht="13">
      <c r="A48" s="27"/>
      <c r="B48" s="27"/>
      <c r="C48" s="27"/>
      <c r="D48" s="27"/>
      <c r="E48" s="27"/>
      <c r="F48" s="27"/>
      <c r="G48" s="27"/>
      <c r="H48" s="27"/>
      <c r="I48" s="27"/>
      <c r="J48" s="27"/>
      <c r="K48" s="27"/>
      <c r="L48" s="27"/>
      <c r="M48" s="27"/>
      <c r="N48" s="27"/>
      <c r="O48" s="27"/>
      <c r="P48" s="27"/>
      <c r="Q48" s="27"/>
      <c r="R48" s="27"/>
      <c r="S48" s="27"/>
      <c r="T48" s="27"/>
      <c r="U48" s="27"/>
      <c r="V48" s="27"/>
      <c r="W48" s="27"/>
      <c r="X48" s="27"/>
      <c r="Y48" s="27"/>
      <c r="Z48" s="27"/>
    </row>
    <row r="49" spans="1:26" ht="13">
      <c r="A49" s="27"/>
      <c r="B49" s="27"/>
      <c r="C49" s="27"/>
      <c r="D49" s="27"/>
      <c r="E49" s="27"/>
      <c r="F49" s="27"/>
      <c r="G49" s="27"/>
      <c r="H49" s="27"/>
      <c r="I49" s="27"/>
      <c r="J49" s="27"/>
      <c r="K49" s="27"/>
      <c r="L49" s="27"/>
      <c r="M49" s="27"/>
      <c r="N49" s="27"/>
      <c r="O49" s="27"/>
      <c r="P49" s="27"/>
      <c r="Q49" s="27"/>
      <c r="R49" s="27"/>
      <c r="S49" s="27"/>
      <c r="T49" s="27"/>
      <c r="U49" s="27"/>
      <c r="V49" s="27"/>
      <c r="W49" s="27"/>
      <c r="X49" s="27"/>
      <c r="Y49" s="27"/>
      <c r="Z49" s="27"/>
    </row>
    <row r="50" spans="1:26" ht="13">
      <c r="A50" s="27"/>
      <c r="B50" s="27"/>
      <c r="C50" s="27"/>
      <c r="D50" s="27"/>
      <c r="E50" s="27"/>
      <c r="F50" s="27"/>
      <c r="G50" s="27"/>
      <c r="H50" s="27"/>
      <c r="I50" s="27"/>
      <c r="J50" s="27"/>
      <c r="K50" s="27"/>
      <c r="L50" s="27"/>
      <c r="M50" s="27"/>
      <c r="N50" s="27"/>
      <c r="O50" s="27"/>
      <c r="P50" s="27"/>
      <c r="Q50" s="27"/>
      <c r="R50" s="27"/>
      <c r="S50" s="27"/>
      <c r="T50" s="27"/>
      <c r="U50" s="27"/>
      <c r="V50" s="27"/>
      <c r="W50" s="27"/>
      <c r="X50" s="27"/>
      <c r="Y50" s="27"/>
      <c r="Z50" s="27"/>
    </row>
    <row r="51" spans="1:26" ht="13">
      <c r="A51" s="27"/>
      <c r="B51" s="27"/>
      <c r="C51" s="27"/>
      <c r="D51" s="27"/>
      <c r="E51" s="27"/>
      <c r="F51" s="27"/>
      <c r="G51" s="27"/>
      <c r="H51" s="27"/>
      <c r="I51" s="27"/>
      <c r="J51" s="27"/>
      <c r="K51" s="27"/>
      <c r="L51" s="27"/>
      <c r="M51" s="27"/>
      <c r="N51" s="27"/>
      <c r="O51" s="27"/>
      <c r="P51" s="27"/>
      <c r="Q51" s="27"/>
      <c r="R51" s="27"/>
      <c r="S51" s="27"/>
      <c r="T51" s="27"/>
      <c r="U51" s="27"/>
      <c r="V51" s="27"/>
      <c r="W51" s="27"/>
      <c r="X51" s="27"/>
      <c r="Y51" s="27"/>
      <c r="Z51" s="27"/>
    </row>
    <row r="52" spans="1:26" ht="13">
      <c r="A52" s="27"/>
      <c r="B52" s="27"/>
      <c r="C52" s="27"/>
      <c r="D52" s="27"/>
      <c r="E52" s="27"/>
      <c r="F52" s="27"/>
      <c r="G52" s="27"/>
      <c r="H52" s="27"/>
      <c r="I52" s="27"/>
      <c r="J52" s="27"/>
      <c r="K52" s="27"/>
      <c r="L52" s="27"/>
      <c r="M52" s="27"/>
      <c r="N52" s="27"/>
      <c r="O52" s="27"/>
      <c r="P52" s="27"/>
      <c r="Q52" s="27"/>
      <c r="R52" s="27"/>
      <c r="S52" s="27"/>
      <c r="T52" s="27"/>
      <c r="U52" s="27"/>
      <c r="V52" s="27"/>
      <c r="W52" s="27"/>
      <c r="X52" s="27"/>
      <c r="Y52" s="27"/>
      <c r="Z52" s="27"/>
    </row>
    <row r="53" spans="1:26" ht="13">
      <c r="A53" s="27"/>
      <c r="B53" s="27"/>
      <c r="C53" s="27"/>
      <c r="D53" s="27"/>
      <c r="E53" s="27"/>
      <c r="F53" s="27"/>
      <c r="G53" s="27"/>
      <c r="H53" s="27"/>
      <c r="I53" s="27"/>
      <c r="J53" s="27"/>
      <c r="K53" s="27"/>
      <c r="L53" s="27"/>
      <c r="M53" s="27"/>
      <c r="N53" s="27"/>
      <c r="O53" s="27"/>
      <c r="P53" s="27"/>
      <c r="Q53" s="27"/>
      <c r="R53" s="27"/>
      <c r="S53" s="27"/>
      <c r="T53" s="27"/>
      <c r="U53" s="27"/>
      <c r="V53" s="27"/>
      <c r="W53" s="27"/>
      <c r="X53" s="27"/>
      <c r="Y53" s="27"/>
      <c r="Z53" s="27"/>
    </row>
    <row r="54" spans="1:26" ht="13">
      <c r="A54" s="27"/>
      <c r="B54" s="27"/>
      <c r="C54" s="27"/>
      <c r="D54" s="27"/>
      <c r="E54" s="27"/>
      <c r="F54" s="27"/>
      <c r="G54" s="27"/>
      <c r="H54" s="27"/>
      <c r="I54" s="27"/>
      <c r="J54" s="27"/>
      <c r="K54" s="27"/>
      <c r="L54" s="27"/>
      <c r="M54" s="27"/>
      <c r="N54" s="27"/>
      <c r="O54" s="27"/>
      <c r="P54" s="27"/>
      <c r="Q54" s="27"/>
      <c r="R54" s="27"/>
      <c r="S54" s="27"/>
      <c r="T54" s="27"/>
      <c r="U54" s="27"/>
      <c r="V54" s="27"/>
      <c r="W54" s="27"/>
      <c r="X54" s="27"/>
      <c r="Y54" s="27"/>
      <c r="Z54" s="27"/>
    </row>
    <row r="55" spans="1:26" ht="13">
      <c r="A55" s="27"/>
      <c r="B55" s="27"/>
      <c r="C55" s="27"/>
      <c r="D55" s="27"/>
      <c r="E55" s="27"/>
      <c r="F55" s="27"/>
      <c r="G55" s="27"/>
      <c r="H55" s="27"/>
      <c r="I55" s="27"/>
      <c r="J55" s="27"/>
      <c r="K55" s="27"/>
      <c r="L55" s="27"/>
      <c r="M55" s="27"/>
      <c r="N55" s="27"/>
      <c r="O55" s="27"/>
      <c r="P55" s="27"/>
      <c r="Q55" s="27"/>
      <c r="R55" s="27"/>
      <c r="S55" s="27"/>
      <c r="T55" s="27"/>
      <c r="U55" s="27"/>
      <c r="V55" s="27"/>
      <c r="W55" s="27"/>
      <c r="X55" s="27"/>
      <c r="Y55" s="27"/>
      <c r="Z55" s="27"/>
    </row>
    <row r="56" spans="1:26" ht="13">
      <c r="A56" s="27"/>
      <c r="B56" s="27"/>
      <c r="C56" s="27"/>
      <c r="D56" s="27"/>
      <c r="E56" s="27"/>
      <c r="F56" s="27"/>
      <c r="G56" s="27"/>
      <c r="H56" s="27"/>
      <c r="I56" s="27"/>
      <c r="J56" s="27"/>
      <c r="K56" s="27"/>
      <c r="L56" s="27"/>
      <c r="M56" s="27"/>
      <c r="N56" s="27"/>
      <c r="O56" s="27"/>
      <c r="P56" s="27"/>
      <c r="Q56" s="27"/>
      <c r="R56" s="27"/>
      <c r="S56" s="27"/>
      <c r="T56" s="27"/>
      <c r="U56" s="27"/>
      <c r="V56" s="27"/>
      <c r="W56" s="27"/>
      <c r="X56" s="27"/>
      <c r="Y56" s="27"/>
      <c r="Z56" s="27"/>
    </row>
    <row r="57" spans="1:26" ht="13">
      <c r="A57" s="27"/>
      <c r="B57" s="27"/>
      <c r="C57" s="27"/>
      <c r="D57" s="27"/>
      <c r="E57" s="27"/>
      <c r="F57" s="27"/>
      <c r="G57" s="27"/>
      <c r="H57" s="27"/>
      <c r="I57" s="27"/>
      <c r="J57" s="27"/>
      <c r="K57" s="27"/>
      <c r="L57" s="27"/>
      <c r="M57" s="27"/>
      <c r="N57" s="27"/>
      <c r="O57" s="27"/>
      <c r="P57" s="27"/>
      <c r="Q57" s="27"/>
      <c r="R57" s="27"/>
      <c r="S57" s="27"/>
      <c r="T57" s="27"/>
      <c r="U57" s="27"/>
      <c r="V57" s="27"/>
      <c r="W57" s="27"/>
      <c r="X57" s="27"/>
      <c r="Y57" s="27"/>
      <c r="Z57" s="27"/>
    </row>
    <row r="58" spans="1:26" ht="13">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row>
    <row r="59" spans="1:26" ht="13">
      <c r="A59" s="27"/>
      <c r="B59" s="27"/>
      <c r="C59" s="27"/>
      <c r="D59" s="27"/>
      <c r="E59" s="27"/>
      <c r="F59" s="27"/>
      <c r="G59" s="27"/>
      <c r="H59" s="27"/>
      <c r="I59" s="27"/>
      <c r="J59" s="27"/>
      <c r="K59" s="27"/>
      <c r="L59" s="27"/>
      <c r="M59" s="27"/>
      <c r="N59" s="27"/>
      <c r="O59" s="27"/>
      <c r="P59" s="27"/>
      <c r="Q59" s="27"/>
      <c r="R59" s="27"/>
      <c r="S59" s="27"/>
      <c r="T59" s="27"/>
      <c r="U59" s="27"/>
      <c r="V59" s="27"/>
      <c r="W59" s="27"/>
      <c r="X59" s="27"/>
      <c r="Y59" s="27"/>
      <c r="Z59" s="27"/>
    </row>
    <row r="60" spans="1:26" ht="13">
      <c r="A60" s="27"/>
      <c r="B60" s="27"/>
      <c r="C60" s="27"/>
      <c r="D60" s="27"/>
      <c r="E60" s="27"/>
      <c r="F60" s="27"/>
      <c r="G60" s="27"/>
      <c r="H60" s="27"/>
      <c r="I60" s="27"/>
      <c r="J60" s="27"/>
      <c r="K60" s="27"/>
      <c r="L60" s="27"/>
      <c r="M60" s="27"/>
      <c r="N60" s="27"/>
      <c r="O60" s="27"/>
      <c r="P60" s="27"/>
      <c r="Q60" s="27"/>
      <c r="R60" s="27"/>
      <c r="S60" s="27"/>
      <c r="T60" s="27"/>
      <c r="U60" s="27"/>
      <c r="V60" s="27"/>
      <c r="W60" s="27"/>
      <c r="X60" s="27"/>
      <c r="Y60" s="27"/>
      <c r="Z60" s="27"/>
    </row>
    <row r="61" spans="1:26" ht="13">
      <c r="A61" s="27"/>
      <c r="B61" s="27"/>
      <c r="C61" s="27"/>
      <c r="D61" s="27"/>
      <c r="E61" s="27"/>
      <c r="F61" s="27"/>
      <c r="G61" s="27"/>
      <c r="H61" s="27"/>
      <c r="I61" s="27"/>
      <c r="J61" s="27"/>
      <c r="K61" s="27"/>
      <c r="L61" s="27"/>
      <c r="M61" s="27"/>
      <c r="N61" s="27"/>
      <c r="O61" s="27"/>
      <c r="P61" s="27"/>
      <c r="Q61" s="27"/>
      <c r="R61" s="27"/>
      <c r="S61" s="27"/>
      <c r="T61" s="27"/>
      <c r="U61" s="27"/>
      <c r="V61" s="27"/>
      <c r="W61" s="27"/>
      <c r="X61" s="27"/>
      <c r="Y61" s="27"/>
      <c r="Z61" s="27"/>
    </row>
    <row r="62" spans="1:26" ht="13">
      <c r="A62" s="27"/>
      <c r="B62" s="27"/>
      <c r="C62" s="27"/>
      <c r="D62" s="27"/>
      <c r="E62" s="27"/>
      <c r="F62" s="27"/>
      <c r="G62" s="27"/>
      <c r="H62" s="27"/>
      <c r="I62" s="27"/>
      <c r="J62" s="27"/>
      <c r="K62" s="27"/>
      <c r="L62" s="27"/>
      <c r="M62" s="27"/>
      <c r="N62" s="27"/>
      <c r="O62" s="27"/>
      <c r="P62" s="27"/>
      <c r="Q62" s="27"/>
      <c r="R62" s="27"/>
      <c r="S62" s="27"/>
      <c r="T62" s="27"/>
      <c r="U62" s="27"/>
      <c r="V62" s="27"/>
      <c r="W62" s="27"/>
      <c r="X62" s="27"/>
      <c r="Y62" s="27"/>
      <c r="Z62" s="27"/>
    </row>
    <row r="63" spans="1:26" ht="13">
      <c r="A63" s="27"/>
      <c r="B63" s="27"/>
      <c r="C63" s="27"/>
      <c r="D63" s="27"/>
      <c r="E63" s="27"/>
      <c r="F63" s="27"/>
      <c r="G63" s="27"/>
      <c r="H63" s="27"/>
      <c r="I63" s="27"/>
      <c r="J63" s="27"/>
      <c r="K63" s="27"/>
      <c r="L63" s="27"/>
      <c r="M63" s="27"/>
      <c r="N63" s="27"/>
      <c r="O63" s="27"/>
      <c r="P63" s="27"/>
      <c r="Q63" s="27"/>
      <c r="R63" s="27"/>
      <c r="S63" s="27"/>
      <c r="T63" s="27"/>
      <c r="U63" s="27"/>
      <c r="V63" s="27"/>
      <c r="W63" s="27"/>
      <c r="X63" s="27"/>
      <c r="Y63" s="27"/>
      <c r="Z63" s="27"/>
    </row>
    <row r="64" spans="1:26" ht="13">
      <c r="A64" s="27"/>
      <c r="B64" s="27"/>
      <c r="C64" s="27"/>
      <c r="D64" s="27"/>
      <c r="E64" s="27"/>
      <c r="F64" s="27"/>
      <c r="G64" s="27"/>
      <c r="H64" s="27"/>
      <c r="I64" s="27"/>
      <c r="J64" s="27"/>
      <c r="K64" s="27"/>
      <c r="L64" s="27"/>
      <c r="M64" s="27"/>
      <c r="N64" s="27"/>
      <c r="O64" s="27"/>
      <c r="P64" s="27"/>
      <c r="Q64" s="27"/>
      <c r="R64" s="27"/>
      <c r="S64" s="27"/>
      <c r="T64" s="27"/>
      <c r="U64" s="27"/>
      <c r="V64" s="27"/>
      <c r="W64" s="27"/>
      <c r="X64" s="27"/>
      <c r="Y64" s="27"/>
      <c r="Z64" s="27"/>
    </row>
    <row r="65" spans="1:26" ht="13">
      <c r="A65" s="27"/>
      <c r="B65" s="27"/>
      <c r="C65" s="27"/>
      <c r="D65" s="27"/>
      <c r="E65" s="27"/>
      <c r="F65" s="27"/>
      <c r="G65" s="27"/>
      <c r="H65" s="27"/>
      <c r="I65" s="27"/>
      <c r="J65" s="27"/>
      <c r="K65" s="27"/>
      <c r="L65" s="27"/>
      <c r="M65" s="27"/>
      <c r="N65" s="27"/>
      <c r="O65" s="27"/>
      <c r="P65" s="27"/>
      <c r="Q65" s="27"/>
      <c r="R65" s="27"/>
      <c r="S65" s="27"/>
      <c r="T65" s="27"/>
      <c r="U65" s="27"/>
      <c r="V65" s="27"/>
      <c r="W65" s="27"/>
      <c r="X65" s="27"/>
      <c r="Y65" s="27"/>
      <c r="Z65" s="27"/>
    </row>
    <row r="66" spans="1:26" ht="13">
      <c r="A66" s="27"/>
      <c r="B66" s="27"/>
      <c r="C66" s="27"/>
      <c r="D66" s="27"/>
      <c r="E66" s="27"/>
      <c r="F66" s="27"/>
      <c r="G66" s="27"/>
      <c r="H66" s="27"/>
      <c r="I66" s="27"/>
      <c r="J66" s="27"/>
      <c r="K66" s="27"/>
      <c r="L66" s="27"/>
      <c r="M66" s="27"/>
      <c r="N66" s="27"/>
      <c r="O66" s="27"/>
      <c r="P66" s="27"/>
      <c r="Q66" s="27"/>
      <c r="R66" s="27"/>
      <c r="S66" s="27"/>
      <c r="T66" s="27"/>
      <c r="U66" s="27"/>
      <c r="V66" s="27"/>
      <c r="W66" s="27"/>
      <c r="X66" s="27"/>
      <c r="Y66" s="27"/>
      <c r="Z66" s="27"/>
    </row>
    <row r="67" spans="1:26" ht="13">
      <c r="A67" s="27"/>
      <c r="B67" s="27"/>
      <c r="C67" s="27"/>
      <c r="D67" s="27"/>
      <c r="E67" s="27"/>
      <c r="F67" s="27"/>
      <c r="G67" s="27"/>
      <c r="H67" s="27"/>
      <c r="I67" s="27"/>
      <c r="J67" s="27"/>
      <c r="K67" s="27"/>
      <c r="L67" s="27"/>
      <c r="M67" s="27"/>
      <c r="N67" s="27"/>
      <c r="O67" s="27"/>
      <c r="P67" s="27"/>
      <c r="Q67" s="27"/>
      <c r="R67" s="27"/>
      <c r="S67" s="27"/>
      <c r="T67" s="27"/>
      <c r="U67" s="27"/>
      <c r="V67" s="27"/>
      <c r="W67" s="27"/>
      <c r="X67" s="27"/>
      <c r="Y67" s="27"/>
      <c r="Z67" s="27"/>
    </row>
    <row r="68" spans="1:26" ht="13">
      <c r="A68" s="27"/>
      <c r="B68" s="27"/>
      <c r="C68" s="27"/>
      <c r="D68" s="27"/>
      <c r="E68" s="27"/>
      <c r="F68" s="27"/>
      <c r="G68" s="27"/>
      <c r="H68" s="27"/>
      <c r="I68" s="27"/>
      <c r="J68" s="27"/>
      <c r="K68" s="27"/>
      <c r="L68" s="27"/>
      <c r="M68" s="27"/>
      <c r="N68" s="27"/>
      <c r="O68" s="27"/>
      <c r="P68" s="27"/>
      <c r="Q68" s="27"/>
      <c r="R68" s="27"/>
      <c r="S68" s="27"/>
      <c r="T68" s="27"/>
      <c r="U68" s="27"/>
      <c r="V68" s="27"/>
      <c r="W68" s="27"/>
      <c r="X68" s="27"/>
      <c r="Y68" s="27"/>
      <c r="Z68" s="27"/>
    </row>
    <row r="69" spans="1:26" ht="13">
      <c r="A69" s="27"/>
      <c r="B69" s="27"/>
      <c r="C69" s="27"/>
      <c r="D69" s="27"/>
      <c r="E69" s="27"/>
      <c r="F69" s="27"/>
      <c r="G69" s="27"/>
      <c r="H69" s="27"/>
      <c r="I69" s="27"/>
      <c r="J69" s="27"/>
      <c r="K69" s="27"/>
      <c r="L69" s="27"/>
      <c r="M69" s="27"/>
      <c r="N69" s="27"/>
      <c r="O69" s="27"/>
      <c r="P69" s="27"/>
      <c r="Q69" s="27"/>
      <c r="R69" s="27"/>
      <c r="S69" s="27"/>
      <c r="T69" s="27"/>
      <c r="U69" s="27"/>
      <c r="V69" s="27"/>
      <c r="W69" s="27"/>
      <c r="X69" s="27"/>
      <c r="Y69" s="27"/>
      <c r="Z69" s="27"/>
    </row>
    <row r="70" spans="1:26" ht="13">
      <c r="A70" s="27"/>
      <c r="B70" s="27"/>
      <c r="C70" s="27"/>
      <c r="D70" s="27"/>
      <c r="E70" s="27"/>
      <c r="F70" s="27"/>
      <c r="G70" s="27"/>
      <c r="H70" s="27"/>
      <c r="I70" s="27"/>
      <c r="J70" s="27"/>
      <c r="K70" s="27"/>
      <c r="L70" s="27"/>
      <c r="M70" s="27"/>
      <c r="N70" s="27"/>
      <c r="O70" s="27"/>
      <c r="P70" s="27"/>
      <c r="Q70" s="27"/>
      <c r="R70" s="27"/>
      <c r="S70" s="27"/>
      <c r="T70" s="27"/>
      <c r="U70" s="27"/>
      <c r="V70" s="27"/>
      <c r="W70" s="27"/>
      <c r="X70" s="27"/>
      <c r="Y70" s="27"/>
      <c r="Z70" s="27"/>
    </row>
    <row r="71" spans="1:26" ht="13">
      <c r="A71" s="27"/>
      <c r="B71" s="27"/>
      <c r="C71" s="27"/>
      <c r="D71" s="27"/>
      <c r="E71" s="27"/>
      <c r="F71" s="27"/>
      <c r="G71" s="27"/>
      <c r="H71" s="27"/>
      <c r="I71" s="27"/>
      <c r="J71" s="27"/>
      <c r="K71" s="27"/>
      <c r="L71" s="27"/>
      <c r="M71" s="27"/>
      <c r="N71" s="27"/>
      <c r="O71" s="27"/>
      <c r="P71" s="27"/>
      <c r="Q71" s="27"/>
      <c r="R71" s="27"/>
      <c r="S71" s="27"/>
      <c r="T71" s="27"/>
      <c r="U71" s="27"/>
      <c r="V71" s="27"/>
      <c r="W71" s="27"/>
      <c r="X71" s="27"/>
      <c r="Y71" s="27"/>
      <c r="Z71" s="27"/>
    </row>
    <row r="72" spans="1:26" ht="13">
      <c r="A72" s="27"/>
      <c r="B72" s="27"/>
      <c r="C72" s="27"/>
      <c r="D72" s="27"/>
      <c r="E72" s="27"/>
      <c r="F72" s="27"/>
      <c r="G72" s="27"/>
      <c r="H72" s="27"/>
      <c r="I72" s="27"/>
      <c r="J72" s="27"/>
      <c r="K72" s="27"/>
      <c r="L72" s="27"/>
      <c r="M72" s="27"/>
      <c r="N72" s="27"/>
      <c r="O72" s="27"/>
      <c r="P72" s="27"/>
      <c r="Q72" s="27"/>
      <c r="R72" s="27"/>
      <c r="S72" s="27"/>
      <c r="T72" s="27"/>
      <c r="U72" s="27"/>
      <c r="V72" s="27"/>
      <c r="W72" s="27"/>
      <c r="X72" s="27"/>
      <c r="Y72" s="27"/>
      <c r="Z72" s="27"/>
    </row>
    <row r="73" spans="1:26" ht="13">
      <c r="A73" s="27"/>
      <c r="B73" s="27"/>
      <c r="C73" s="27"/>
      <c r="D73" s="27"/>
      <c r="E73" s="27"/>
      <c r="F73" s="27"/>
      <c r="G73" s="27"/>
      <c r="H73" s="27"/>
      <c r="I73" s="27"/>
      <c r="J73" s="27"/>
      <c r="K73" s="27"/>
      <c r="L73" s="27"/>
      <c r="M73" s="27"/>
      <c r="N73" s="27"/>
      <c r="O73" s="27"/>
      <c r="P73" s="27"/>
      <c r="Q73" s="27"/>
      <c r="R73" s="27"/>
      <c r="S73" s="27"/>
      <c r="T73" s="27"/>
      <c r="U73" s="27"/>
      <c r="V73" s="27"/>
      <c r="W73" s="27"/>
      <c r="X73" s="27"/>
      <c r="Y73" s="27"/>
      <c r="Z73" s="27"/>
    </row>
    <row r="74" spans="1:26" ht="13">
      <c r="A74" s="27"/>
      <c r="B74" s="27"/>
      <c r="C74" s="27"/>
      <c r="D74" s="27"/>
      <c r="E74" s="27"/>
      <c r="F74" s="27"/>
      <c r="G74" s="27"/>
      <c r="H74" s="27"/>
      <c r="I74" s="27"/>
      <c r="J74" s="27"/>
      <c r="K74" s="27"/>
      <c r="L74" s="27"/>
      <c r="M74" s="27"/>
      <c r="N74" s="27"/>
      <c r="O74" s="27"/>
      <c r="P74" s="27"/>
      <c r="Q74" s="27"/>
      <c r="R74" s="27"/>
      <c r="S74" s="27"/>
      <c r="T74" s="27"/>
      <c r="U74" s="27"/>
      <c r="V74" s="27"/>
      <c r="W74" s="27"/>
      <c r="X74" s="27"/>
      <c r="Y74" s="27"/>
      <c r="Z74" s="27"/>
    </row>
    <row r="75" spans="1:26" ht="13">
      <c r="A75" s="27"/>
      <c r="B75" s="27"/>
      <c r="C75" s="27"/>
      <c r="D75" s="27"/>
      <c r="E75" s="27"/>
      <c r="F75" s="27"/>
      <c r="G75" s="27"/>
      <c r="H75" s="27"/>
      <c r="I75" s="27"/>
      <c r="J75" s="27"/>
      <c r="K75" s="27"/>
      <c r="L75" s="27"/>
      <c r="M75" s="27"/>
      <c r="N75" s="27"/>
      <c r="O75" s="27"/>
      <c r="P75" s="27"/>
      <c r="Q75" s="27"/>
      <c r="R75" s="27"/>
      <c r="S75" s="27"/>
      <c r="T75" s="27"/>
      <c r="U75" s="27"/>
      <c r="V75" s="27"/>
      <c r="W75" s="27"/>
      <c r="X75" s="27"/>
      <c r="Y75" s="27"/>
      <c r="Z75" s="27"/>
    </row>
    <row r="76" spans="1:26" ht="13">
      <c r="A76" s="27"/>
      <c r="B76" s="27"/>
      <c r="C76" s="27"/>
      <c r="D76" s="27"/>
      <c r="E76" s="27"/>
      <c r="F76" s="27"/>
      <c r="G76" s="27"/>
      <c r="H76" s="27"/>
      <c r="I76" s="27"/>
      <c r="J76" s="27"/>
      <c r="K76" s="27"/>
      <c r="L76" s="27"/>
      <c r="M76" s="27"/>
      <c r="N76" s="27"/>
      <c r="O76" s="27"/>
      <c r="P76" s="27"/>
      <c r="Q76" s="27"/>
      <c r="R76" s="27"/>
      <c r="S76" s="27"/>
      <c r="T76" s="27"/>
      <c r="U76" s="27"/>
      <c r="V76" s="27"/>
      <c r="W76" s="27"/>
      <c r="X76" s="27"/>
      <c r="Y76" s="27"/>
      <c r="Z76" s="27"/>
    </row>
    <row r="77" spans="1:26" ht="13">
      <c r="A77" s="27"/>
      <c r="B77" s="27"/>
      <c r="C77" s="27"/>
      <c r="D77" s="27"/>
      <c r="E77" s="27"/>
      <c r="F77" s="27"/>
      <c r="G77" s="27"/>
      <c r="H77" s="27"/>
      <c r="I77" s="27"/>
      <c r="J77" s="27"/>
      <c r="K77" s="27"/>
      <c r="L77" s="27"/>
      <c r="M77" s="27"/>
      <c r="N77" s="27"/>
      <c r="O77" s="27"/>
      <c r="P77" s="27"/>
      <c r="Q77" s="27"/>
      <c r="R77" s="27"/>
      <c r="S77" s="27"/>
      <c r="T77" s="27"/>
      <c r="U77" s="27"/>
      <c r="V77" s="27"/>
      <c r="W77" s="27"/>
      <c r="X77" s="27"/>
      <c r="Y77" s="27"/>
      <c r="Z77" s="27"/>
    </row>
    <row r="78" spans="1:26" ht="13">
      <c r="A78" s="27"/>
      <c r="B78" s="27"/>
      <c r="C78" s="27"/>
      <c r="D78" s="27"/>
      <c r="E78" s="27"/>
      <c r="F78" s="27"/>
      <c r="G78" s="27"/>
      <c r="H78" s="27"/>
      <c r="I78" s="27"/>
      <c r="J78" s="27"/>
      <c r="K78" s="27"/>
      <c r="L78" s="27"/>
      <c r="M78" s="27"/>
      <c r="N78" s="27"/>
      <c r="O78" s="27"/>
      <c r="P78" s="27"/>
      <c r="Q78" s="27"/>
      <c r="R78" s="27"/>
      <c r="S78" s="27"/>
      <c r="T78" s="27"/>
      <c r="U78" s="27"/>
      <c r="V78" s="27"/>
      <c r="W78" s="27"/>
      <c r="X78" s="27"/>
      <c r="Y78" s="27"/>
      <c r="Z78" s="27"/>
    </row>
    <row r="79" spans="1:26" ht="13">
      <c r="A79" s="27"/>
      <c r="B79" s="27"/>
      <c r="C79" s="27"/>
      <c r="D79" s="27"/>
      <c r="E79" s="27"/>
      <c r="F79" s="27"/>
      <c r="G79" s="27"/>
      <c r="H79" s="27"/>
      <c r="I79" s="27"/>
      <c r="J79" s="27"/>
      <c r="K79" s="27"/>
      <c r="L79" s="27"/>
      <c r="M79" s="27"/>
      <c r="N79" s="27"/>
      <c r="O79" s="27"/>
      <c r="P79" s="27"/>
      <c r="Q79" s="27"/>
      <c r="R79" s="27"/>
      <c r="S79" s="27"/>
      <c r="T79" s="27"/>
      <c r="U79" s="27"/>
      <c r="V79" s="27"/>
      <c r="W79" s="27"/>
      <c r="X79" s="27"/>
      <c r="Y79" s="27"/>
      <c r="Z79" s="27"/>
    </row>
    <row r="80" spans="1:26" ht="13">
      <c r="A80" s="27"/>
      <c r="B80" s="27"/>
      <c r="C80" s="27"/>
      <c r="D80" s="27"/>
      <c r="E80" s="27"/>
      <c r="F80" s="27"/>
      <c r="G80" s="27"/>
      <c r="H80" s="27"/>
      <c r="I80" s="27"/>
      <c r="J80" s="27"/>
      <c r="K80" s="27"/>
      <c r="L80" s="27"/>
      <c r="M80" s="27"/>
      <c r="N80" s="27"/>
      <c r="O80" s="27"/>
      <c r="P80" s="27"/>
      <c r="Q80" s="27"/>
      <c r="R80" s="27"/>
      <c r="S80" s="27"/>
      <c r="T80" s="27"/>
      <c r="U80" s="27"/>
      <c r="V80" s="27"/>
      <c r="W80" s="27"/>
      <c r="X80" s="27"/>
      <c r="Y80" s="27"/>
      <c r="Z80" s="27"/>
    </row>
    <row r="81" spans="1:26" ht="13">
      <c r="A81" s="27"/>
      <c r="B81" s="27"/>
      <c r="C81" s="27"/>
      <c r="D81" s="27"/>
      <c r="E81" s="27"/>
      <c r="F81" s="27"/>
      <c r="G81" s="27"/>
      <c r="H81" s="27"/>
      <c r="I81" s="27"/>
      <c r="J81" s="27"/>
      <c r="K81" s="27"/>
      <c r="L81" s="27"/>
      <c r="M81" s="27"/>
      <c r="N81" s="27"/>
      <c r="O81" s="27"/>
      <c r="P81" s="27"/>
      <c r="Q81" s="27"/>
      <c r="R81" s="27"/>
      <c r="S81" s="27"/>
      <c r="T81" s="27"/>
      <c r="U81" s="27"/>
      <c r="V81" s="27"/>
      <c r="W81" s="27"/>
      <c r="X81" s="27"/>
      <c r="Y81" s="27"/>
      <c r="Z81" s="27"/>
    </row>
    <row r="82" spans="1:26" ht="13">
      <c r="A82" s="27"/>
      <c r="B82" s="27"/>
      <c r="C82" s="27"/>
      <c r="D82" s="27"/>
      <c r="E82" s="27"/>
      <c r="F82" s="27"/>
      <c r="G82" s="27"/>
      <c r="H82" s="27"/>
      <c r="I82" s="27"/>
      <c r="J82" s="27"/>
      <c r="K82" s="27"/>
      <c r="L82" s="27"/>
      <c r="M82" s="27"/>
      <c r="N82" s="27"/>
      <c r="O82" s="27"/>
      <c r="P82" s="27"/>
      <c r="Q82" s="27"/>
      <c r="R82" s="27"/>
      <c r="S82" s="27"/>
      <c r="T82" s="27"/>
      <c r="U82" s="27"/>
      <c r="V82" s="27"/>
      <c r="W82" s="27"/>
      <c r="X82" s="27"/>
      <c r="Y82" s="27"/>
      <c r="Z82" s="27"/>
    </row>
    <row r="83" spans="1:26" ht="13">
      <c r="A83" s="27"/>
      <c r="B83" s="27"/>
      <c r="C83" s="27"/>
      <c r="D83" s="27"/>
      <c r="E83" s="27"/>
      <c r="F83" s="27"/>
      <c r="G83" s="27"/>
      <c r="H83" s="27"/>
      <c r="I83" s="27"/>
      <c r="J83" s="27"/>
      <c r="K83" s="27"/>
      <c r="L83" s="27"/>
      <c r="M83" s="27"/>
      <c r="N83" s="27"/>
      <c r="O83" s="27"/>
      <c r="P83" s="27"/>
      <c r="Q83" s="27"/>
      <c r="R83" s="27"/>
      <c r="S83" s="27"/>
      <c r="T83" s="27"/>
      <c r="U83" s="27"/>
      <c r="V83" s="27"/>
      <c r="W83" s="27"/>
      <c r="X83" s="27"/>
      <c r="Y83" s="27"/>
      <c r="Z83" s="27"/>
    </row>
    <row r="84" spans="1:26" ht="13">
      <c r="A84" s="27"/>
      <c r="B84" s="27"/>
      <c r="C84" s="27"/>
      <c r="D84" s="27"/>
      <c r="E84" s="27"/>
      <c r="F84" s="27"/>
      <c r="G84" s="27"/>
      <c r="H84" s="27"/>
      <c r="I84" s="27"/>
      <c r="J84" s="27"/>
      <c r="K84" s="27"/>
      <c r="L84" s="27"/>
      <c r="M84" s="27"/>
      <c r="N84" s="27"/>
      <c r="O84" s="27"/>
      <c r="P84" s="27"/>
      <c r="Q84" s="27"/>
      <c r="R84" s="27"/>
      <c r="S84" s="27"/>
      <c r="T84" s="27"/>
      <c r="U84" s="27"/>
      <c r="V84" s="27"/>
      <c r="W84" s="27"/>
      <c r="X84" s="27"/>
      <c r="Y84" s="27"/>
      <c r="Z84" s="27"/>
    </row>
    <row r="85" spans="1:26" ht="13">
      <c r="A85" s="27"/>
      <c r="B85" s="27"/>
      <c r="C85" s="27"/>
      <c r="D85" s="27"/>
      <c r="E85" s="27"/>
      <c r="F85" s="27"/>
      <c r="G85" s="27"/>
      <c r="H85" s="27"/>
      <c r="I85" s="27"/>
      <c r="J85" s="27"/>
      <c r="K85" s="27"/>
      <c r="L85" s="27"/>
      <c r="M85" s="27"/>
      <c r="N85" s="27"/>
      <c r="O85" s="27"/>
      <c r="P85" s="27"/>
      <c r="Q85" s="27"/>
      <c r="R85" s="27"/>
      <c r="S85" s="27"/>
      <c r="T85" s="27"/>
      <c r="U85" s="27"/>
      <c r="V85" s="27"/>
      <c r="W85" s="27"/>
      <c r="X85" s="27"/>
      <c r="Y85" s="27"/>
      <c r="Z85" s="27"/>
    </row>
    <row r="86" spans="1:26" ht="13">
      <c r="A86" s="27"/>
      <c r="B86" s="27"/>
      <c r="C86" s="27"/>
      <c r="D86" s="27"/>
      <c r="E86" s="27"/>
      <c r="F86" s="27"/>
      <c r="G86" s="27"/>
      <c r="H86" s="27"/>
      <c r="I86" s="27"/>
      <c r="J86" s="27"/>
      <c r="K86" s="27"/>
      <c r="L86" s="27"/>
      <c r="M86" s="27"/>
      <c r="N86" s="27"/>
      <c r="O86" s="27"/>
      <c r="P86" s="27"/>
      <c r="Q86" s="27"/>
      <c r="R86" s="27"/>
      <c r="S86" s="27"/>
      <c r="T86" s="27"/>
      <c r="U86" s="27"/>
      <c r="V86" s="27"/>
      <c r="W86" s="27"/>
      <c r="X86" s="27"/>
      <c r="Y86" s="27"/>
      <c r="Z86" s="27"/>
    </row>
    <row r="87" spans="1:26" ht="13">
      <c r="A87" s="27"/>
      <c r="B87" s="27"/>
      <c r="C87" s="27"/>
      <c r="D87" s="27"/>
      <c r="E87" s="27"/>
      <c r="F87" s="27"/>
      <c r="G87" s="27"/>
      <c r="H87" s="27"/>
      <c r="I87" s="27"/>
      <c r="J87" s="27"/>
      <c r="K87" s="27"/>
      <c r="L87" s="27"/>
      <c r="M87" s="27"/>
      <c r="N87" s="27"/>
      <c r="O87" s="27"/>
      <c r="P87" s="27"/>
      <c r="Q87" s="27"/>
      <c r="R87" s="27"/>
      <c r="S87" s="27"/>
      <c r="T87" s="27"/>
      <c r="U87" s="27"/>
      <c r="V87" s="27"/>
      <c r="W87" s="27"/>
      <c r="X87" s="27"/>
      <c r="Y87" s="27"/>
      <c r="Z87" s="27"/>
    </row>
    <row r="88" spans="1:26" ht="13">
      <c r="A88" s="27"/>
      <c r="B88" s="27"/>
      <c r="C88" s="27"/>
      <c r="D88" s="27"/>
      <c r="E88" s="27"/>
      <c r="F88" s="27"/>
      <c r="G88" s="27"/>
      <c r="H88" s="27"/>
      <c r="I88" s="27"/>
      <c r="J88" s="27"/>
      <c r="K88" s="27"/>
      <c r="L88" s="27"/>
      <c r="M88" s="27"/>
      <c r="N88" s="27"/>
      <c r="O88" s="27"/>
      <c r="P88" s="27"/>
      <c r="Q88" s="27"/>
      <c r="R88" s="27"/>
      <c r="S88" s="27"/>
      <c r="T88" s="27"/>
      <c r="U88" s="27"/>
      <c r="V88" s="27"/>
      <c r="W88" s="27"/>
      <c r="X88" s="27"/>
      <c r="Y88" s="27"/>
      <c r="Z88" s="27"/>
    </row>
    <row r="89" spans="1:26" ht="13">
      <c r="A89" s="27"/>
      <c r="B89" s="27"/>
      <c r="C89" s="27"/>
      <c r="D89" s="27"/>
      <c r="E89" s="27"/>
      <c r="F89" s="27"/>
      <c r="G89" s="27"/>
      <c r="H89" s="27"/>
      <c r="I89" s="27"/>
      <c r="J89" s="27"/>
      <c r="K89" s="27"/>
      <c r="L89" s="27"/>
      <c r="M89" s="27"/>
      <c r="N89" s="27"/>
      <c r="O89" s="27"/>
      <c r="P89" s="27"/>
      <c r="Q89" s="27"/>
      <c r="R89" s="27"/>
      <c r="S89" s="27"/>
      <c r="T89" s="27"/>
      <c r="U89" s="27"/>
      <c r="V89" s="27"/>
      <c r="W89" s="27"/>
      <c r="X89" s="27"/>
      <c r="Y89" s="27"/>
      <c r="Z89" s="27"/>
    </row>
    <row r="90" spans="1:26" ht="13">
      <c r="A90" s="27"/>
      <c r="B90" s="27"/>
      <c r="C90" s="27"/>
      <c r="D90" s="27"/>
      <c r="E90" s="27"/>
      <c r="F90" s="27"/>
      <c r="G90" s="27"/>
      <c r="H90" s="27"/>
      <c r="I90" s="27"/>
      <c r="J90" s="27"/>
      <c r="K90" s="27"/>
      <c r="L90" s="27"/>
      <c r="M90" s="27"/>
      <c r="N90" s="27"/>
      <c r="O90" s="27"/>
      <c r="P90" s="27"/>
      <c r="Q90" s="27"/>
      <c r="R90" s="27"/>
      <c r="S90" s="27"/>
      <c r="T90" s="27"/>
      <c r="U90" s="27"/>
      <c r="V90" s="27"/>
      <c r="W90" s="27"/>
      <c r="X90" s="27"/>
      <c r="Y90" s="27"/>
      <c r="Z90" s="27"/>
    </row>
    <row r="91" spans="1:26" ht="13">
      <c r="A91" s="27"/>
      <c r="B91" s="27"/>
      <c r="C91" s="27"/>
      <c r="D91" s="27"/>
      <c r="E91" s="27"/>
      <c r="F91" s="27"/>
      <c r="G91" s="27"/>
      <c r="H91" s="27"/>
      <c r="I91" s="27"/>
      <c r="J91" s="27"/>
      <c r="K91" s="27"/>
      <c r="L91" s="27"/>
      <c r="M91" s="27"/>
      <c r="N91" s="27"/>
      <c r="O91" s="27"/>
      <c r="P91" s="27"/>
      <c r="Q91" s="27"/>
      <c r="R91" s="27"/>
      <c r="S91" s="27"/>
      <c r="T91" s="27"/>
      <c r="U91" s="27"/>
      <c r="V91" s="27"/>
      <c r="W91" s="27"/>
      <c r="X91" s="27"/>
      <c r="Y91" s="27"/>
      <c r="Z91" s="27"/>
    </row>
    <row r="92" spans="1:26" ht="13">
      <c r="A92" s="27"/>
      <c r="B92" s="27"/>
      <c r="C92" s="27"/>
      <c r="D92" s="27"/>
      <c r="E92" s="27"/>
      <c r="F92" s="27"/>
      <c r="G92" s="27"/>
      <c r="H92" s="27"/>
      <c r="I92" s="27"/>
      <c r="J92" s="27"/>
      <c r="K92" s="27"/>
      <c r="L92" s="27"/>
      <c r="M92" s="27"/>
      <c r="N92" s="27"/>
      <c r="O92" s="27"/>
      <c r="P92" s="27"/>
      <c r="Q92" s="27"/>
      <c r="R92" s="27"/>
      <c r="S92" s="27"/>
      <c r="T92" s="27"/>
      <c r="U92" s="27"/>
      <c r="V92" s="27"/>
      <c r="W92" s="27"/>
      <c r="X92" s="27"/>
      <c r="Y92" s="27"/>
      <c r="Z92" s="27"/>
    </row>
    <row r="93" spans="1:26" ht="13">
      <c r="A93" s="27"/>
      <c r="B93" s="27"/>
      <c r="C93" s="27"/>
      <c r="D93" s="27"/>
      <c r="E93" s="27"/>
      <c r="F93" s="27"/>
      <c r="G93" s="27"/>
      <c r="H93" s="27"/>
      <c r="I93" s="27"/>
      <c r="J93" s="27"/>
      <c r="K93" s="27"/>
      <c r="L93" s="27"/>
      <c r="M93" s="27"/>
      <c r="N93" s="27"/>
      <c r="O93" s="27"/>
      <c r="P93" s="27"/>
      <c r="Q93" s="27"/>
      <c r="R93" s="27"/>
      <c r="S93" s="27"/>
      <c r="T93" s="27"/>
      <c r="U93" s="27"/>
      <c r="V93" s="27"/>
      <c r="W93" s="27"/>
      <c r="X93" s="27"/>
      <c r="Y93" s="27"/>
      <c r="Z93" s="27"/>
    </row>
    <row r="94" spans="1:26" ht="13">
      <c r="A94" s="27"/>
      <c r="B94" s="27"/>
      <c r="C94" s="27"/>
      <c r="D94" s="27"/>
      <c r="E94" s="27"/>
      <c r="F94" s="27"/>
      <c r="G94" s="27"/>
      <c r="H94" s="27"/>
      <c r="I94" s="27"/>
      <c r="J94" s="27"/>
      <c r="K94" s="27"/>
      <c r="L94" s="27"/>
      <c r="M94" s="27"/>
      <c r="N94" s="27"/>
      <c r="O94" s="27"/>
      <c r="P94" s="27"/>
      <c r="Q94" s="27"/>
      <c r="R94" s="27"/>
      <c r="S94" s="27"/>
      <c r="T94" s="27"/>
      <c r="U94" s="27"/>
      <c r="V94" s="27"/>
      <c r="W94" s="27"/>
      <c r="X94" s="27"/>
      <c r="Y94" s="27"/>
      <c r="Z94" s="27"/>
    </row>
    <row r="95" spans="1:26" ht="13">
      <c r="A95" s="27"/>
      <c r="B95" s="27"/>
      <c r="C95" s="27"/>
      <c r="D95" s="27"/>
      <c r="E95" s="27"/>
      <c r="F95" s="27"/>
      <c r="G95" s="27"/>
      <c r="H95" s="27"/>
      <c r="I95" s="27"/>
      <c r="J95" s="27"/>
      <c r="K95" s="27"/>
      <c r="L95" s="27"/>
      <c r="M95" s="27"/>
      <c r="N95" s="27"/>
      <c r="O95" s="27"/>
      <c r="P95" s="27"/>
      <c r="Q95" s="27"/>
      <c r="R95" s="27"/>
      <c r="S95" s="27"/>
      <c r="T95" s="27"/>
      <c r="U95" s="27"/>
      <c r="V95" s="27"/>
      <c r="W95" s="27"/>
      <c r="X95" s="27"/>
      <c r="Y95" s="27"/>
      <c r="Z95" s="27"/>
    </row>
    <row r="96" spans="1:26" ht="13">
      <c r="A96" s="27"/>
      <c r="B96" s="27"/>
      <c r="C96" s="27"/>
      <c r="D96" s="27"/>
      <c r="E96" s="27"/>
      <c r="F96" s="27"/>
      <c r="G96" s="27"/>
      <c r="H96" s="27"/>
      <c r="I96" s="27"/>
      <c r="J96" s="27"/>
      <c r="K96" s="27"/>
      <c r="L96" s="27"/>
      <c r="M96" s="27"/>
      <c r="N96" s="27"/>
      <c r="O96" s="27"/>
      <c r="P96" s="27"/>
      <c r="Q96" s="27"/>
      <c r="R96" s="27"/>
      <c r="S96" s="27"/>
      <c r="T96" s="27"/>
      <c r="U96" s="27"/>
      <c r="V96" s="27"/>
      <c r="W96" s="27"/>
      <c r="X96" s="27"/>
      <c r="Y96" s="27"/>
      <c r="Z96" s="27"/>
    </row>
    <row r="97" spans="1:26" ht="13">
      <c r="A97" s="27"/>
      <c r="B97" s="27"/>
      <c r="C97" s="27"/>
      <c r="D97" s="27"/>
      <c r="E97" s="27"/>
      <c r="F97" s="27"/>
      <c r="G97" s="27"/>
      <c r="H97" s="27"/>
      <c r="I97" s="27"/>
      <c r="J97" s="27"/>
      <c r="K97" s="27"/>
      <c r="L97" s="27"/>
      <c r="M97" s="27"/>
      <c r="N97" s="27"/>
      <c r="O97" s="27"/>
      <c r="P97" s="27"/>
      <c r="Q97" s="27"/>
      <c r="R97" s="27"/>
      <c r="S97" s="27"/>
      <c r="T97" s="27"/>
      <c r="U97" s="27"/>
      <c r="V97" s="27"/>
      <c r="W97" s="27"/>
      <c r="X97" s="27"/>
      <c r="Y97" s="27"/>
      <c r="Z97" s="27"/>
    </row>
    <row r="98" spans="1:26" ht="13">
      <c r="A98" s="27"/>
      <c r="B98" s="27"/>
      <c r="C98" s="27"/>
      <c r="D98" s="27"/>
      <c r="E98" s="27"/>
      <c r="F98" s="27"/>
      <c r="G98" s="27"/>
      <c r="H98" s="27"/>
      <c r="I98" s="27"/>
      <c r="J98" s="27"/>
      <c r="K98" s="27"/>
      <c r="L98" s="27"/>
      <c r="M98" s="27"/>
      <c r="N98" s="27"/>
      <c r="O98" s="27"/>
      <c r="P98" s="27"/>
      <c r="Q98" s="27"/>
      <c r="R98" s="27"/>
      <c r="S98" s="27"/>
      <c r="T98" s="27"/>
      <c r="U98" s="27"/>
      <c r="V98" s="27"/>
      <c r="W98" s="27"/>
      <c r="X98" s="27"/>
      <c r="Y98" s="27"/>
      <c r="Z98" s="27"/>
    </row>
    <row r="99" spans="1:26" ht="13">
      <c r="A99" s="27"/>
      <c r="B99" s="27"/>
      <c r="C99" s="27"/>
      <c r="D99" s="27"/>
      <c r="E99" s="27"/>
      <c r="F99" s="27"/>
      <c r="G99" s="27"/>
      <c r="H99" s="27"/>
      <c r="I99" s="27"/>
      <c r="J99" s="27"/>
      <c r="K99" s="27"/>
      <c r="L99" s="27"/>
      <c r="M99" s="27"/>
      <c r="N99" s="27"/>
      <c r="O99" s="27"/>
      <c r="P99" s="27"/>
      <c r="Q99" s="27"/>
      <c r="R99" s="27"/>
      <c r="S99" s="27"/>
      <c r="T99" s="27"/>
      <c r="U99" s="27"/>
      <c r="V99" s="27"/>
      <c r="W99" s="27"/>
      <c r="X99" s="27"/>
      <c r="Y99" s="27"/>
      <c r="Z99" s="27"/>
    </row>
    <row r="100" spans="1:26" ht="13">
      <c r="A100" s="27"/>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c r="Z100" s="27"/>
    </row>
    <row r="101" spans="1:26" ht="13">
      <c r="A101" s="27"/>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c r="Z101" s="27"/>
    </row>
    <row r="102" spans="1:26" ht="13">
      <c r="A102" s="27"/>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c r="Z102" s="27"/>
    </row>
    <row r="103" spans="1:26" ht="13">
      <c r="A103" s="27"/>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c r="Z103" s="27"/>
    </row>
    <row r="104" spans="1:26" ht="13">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c r="Z104" s="27"/>
    </row>
    <row r="105" spans="1:26" ht="13">
      <c r="A105" s="27"/>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c r="Z105" s="27"/>
    </row>
    <row r="106" spans="1:26" ht="13">
      <c r="A106" s="27"/>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c r="Z106" s="27"/>
    </row>
    <row r="107" spans="1:26" ht="13">
      <c r="A107" s="27"/>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c r="Z107" s="27"/>
    </row>
    <row r="108" spans="1:26" ht="13">
      <c r="A108" s="27"/>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c r="Z108" s="27"/>
    </row>
    <row r="109" spans="1:26" ht="13">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c r="Z109" s="27"/>
    </row>
    <row r="110" spans="1:26" ht="13">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7"/>
    </row>
    <row r="111" spans="1:26" ht="13">
      <c r="A111" s="27"/>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7"/>
    </row>
    <row r="112" spans="1:26" ht="13">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row>
    <row r="113" spans="1:26" ht="13">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row>
    <row r="114" spans="1:26" ht="13">
      <c r="A114" s="27"/>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c r="Z114" s="27"/>
    </row>
    <row r="115" spans="1:26" ht="13">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c r="Z115" s="27"/>
    </row>
    <row r="116" spans="1:26" ht="13">
      <c r="A116" s="27"/>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c r="Z116" s="27"/>
    </row>
    <row r="117" spans="1:26" ht="13">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c r="Z117" s="27"/>
    </row>
    <row r="118" spans="1:26" ht="13">
      <c r="A118" s="27"/>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c r="Z118" s="27"/>
    </row>
    <row r="119" spans="1:26" ht="13">
      <c r="A119" s="27"/>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c r="Z119" s="27"/>
    </row>
    <row r="120" spans="1:26" ht="13">
      <c r="A120" s="27"/>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c r="Z120" s="27"/>
    </row>
    <row r="121" spans="1:26" ht="13">
      <c r="A121" s="27"/>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c r="Z121" s="27"/>
    </row>
    <row r="122" spans="1:26" ht="13">
      <c r="A122" s="27"/>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c r="Z122" s="27"/>
    </row>
    <row r="123" spans="1:26" ht="13">
      <c r="A123" s="27"/>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row>
    <row r="124" spans="1:26" ht="13">
      <c r="A124" s="27"/>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row>
    <row r="125" spans="1:26" ht="13">
      <c r="A125" s="27"/>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row>
    <row r="126" spans="1:26" ht="13">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c r="Z126" s="27"/>
    </row>
    <row r="127" spans="1:26" ht="13">
      <c r="A127" s="27"/>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c r="Z127" s="27"/>
    </row>
    <row r="128" spans="1:26" ht="13">
      <c r="A128" s="27"/>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c r="Z128" s="27"/>
    </row>
    <row r="129" spans="1:26" ht="13">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row>
    <row r="130" spans="1:26" ht="13">
      <c r="A130" s="27"/>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row>
    <row r="131" spans="1:26" ht="13">
      <c r="A131" s="27"/>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c r="Z131" s="27"/>
    </row>
    <row r="132" spans="1:26" ht="13">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c r="Z132" s="27"/>
    </row>
    <row r="133" spans="1:26" ht="13">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c r="Z133" s="27"/>
    </row>
    <row r="134" spans="1:26" ht="13">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row>
    <row r="135" spans="1:26" ht="13">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row>
    <row r="136" spans="1:26" ht="13">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row>
    <row r="137" spans="1:26" ht="13">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c r="Z137" s="27"/>
    </row>
    <row r="138" spans="1:26" ht="13">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c r="Z138" s="27"/>
    </row>
    <row r="139" spans="1:26" ht="13">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row>
    <row r="140" spans="1:26" ht="13">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row>
    <row r="141" spans="1:26" ht="13">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row>
    <row r="142" spans="1:26" ht="13">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c r="Z142" s="27"/>
    </row>
    <row r="143" spans="1:26" ht="13">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c r="Z143" s="27"/>
    </row>
    <row r="144" spans="1:26" ht="13">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27"/>
    </row>
    <row r="145" spans="1:26" ht="13">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row>
    <row r="146" spans="1:26" ht="13">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27"/>
    </row>
    <row r="147" spans="1:26" ht="13">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c r="Z147" s="27"/>
    </row>
    <row r="148" spans="1:26" ht="13">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c r="Z148" s="27"/>
    </row>
    <row r="149" spans="1:26" ht="13">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row>
    <row r="150" spans="1:26" ht="13">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row>
    <row r="151" spans="1:26" ht="13">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row>
    <row r="152" spans="1:26" ht="13">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c r="Z152" s="27"/>
    </row>
    <row r="153" spans="1:26" ht="13">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c r="Z153" s="27"/>
    </row>
    <row r="154" spans="1:26" ht="13">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c r="Z154" s="27"/>
    </row>
    <row r="155" spans="1:26" ht="13">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row>
    <row r="156" spans="1:26" ht="13">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27"/>
    </row>
    <row r="157" spans="1:26" ht="13">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c r="Z157" s="27"/>
    </row>
    <row r="158" spans="1:26" ht="13">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c r="Z158" s="27"/>
    </row>
    <row r="159" spans="1:26" ht="13">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c r="Z159" s="27"/>
    </row>
    <row r="160" spans="1:26" ht="13">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c r="Z160" s="27"/>
    </row>
    <row r="161" spans="1:26" ht="13">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row>
    <row r="162" spans="1:26" ht="13">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c r="Z162" s="27"/>
    </row>
    <row r="163" spans="1:26" ht="13">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c r="Z163" s="27"/>
    </row>
    <row r="164" spans="1:26" ht="13">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c r="Z164" s="27"/>
    </row>
    <row r="165" spans="1:26" ht="13">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c r="Z165" s="27"/>
    </row>
    <row r="166" spans="1:26" ht="13">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c r="Z166" s="27"/>
    </row>
    <row r="167" spans="1:26" ht="13">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c r="Z167" s="27"/>
    </row>
    <row r="168" spans="1:26" ht="13">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c r="Z168" s="27"/>
    </row>
    <row r="169" spans="1:26" ht="13">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c r="Z169" s="27"/>
    </row>
    <row r="170" spans="1:26" ht="13">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c r="Z170" s="27"/>
    </row>
    <row r="171" spans="1:26" ht="13">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c r="Z171" s="27"/>
    </row>
    <row r="172" spans="1:26" ht="13">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c r="Z172" s="27"/>
    </row>
    <row r="173" spans="1:26" ht="13">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c r="Z173" s="27"/>
    </row>
    <row r="174" spans="1:26" ht="13">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c r="Z174" s="27"/>
    </row>
    <row r="175" spans="1:26" ht="13">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c r="Z175" s="27"/>
    </row>
    <row r="176" spans="1:26" ht="13">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c r="Z176" s="27"/>
    </row>
    <row r="177" spans="1:26" ht="13">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c r="Z177" s="27"/>
    </row>
    <row r="178" spans="1:26" ht="13">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c r="Z178" s="27"/>
    </row>
    <row r="179" spans="1:26" ht="13">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c r="Z179" s="27"/>
    </row>
    <row r="180" spans="1:26" ht="13">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c r="Z180" s="27"/>
    </row>
    <row r="181" spans="1:26" ht="13">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c r="Z181" s="27"/>
    </row>
    <row r="182" spans="1:26" ht="13">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c r="Z182" s="27"/>
    </row>
    <row r="183" spans="1:26" ht="13">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c r="Z183" s="27"/>
    </row>
    <row r="184" spans="1:26" ht="13">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c r="Z184" s="27"/>
    </row>
    <row r="185" spans="1:26" ht="13">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c r="Z185" s="27"/>
    </row>
    <row r="186" spans="1:26" ht="13">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c r="Z186" s="27"/>
    </row>
    <row r="187" spans="1:26" ht="13">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c r="Z187" s="27"/>
    </row>
    <row r="188" spans="1:26" ht="13">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c r="Z188" s="27"/>
    </row>
    <row r="189" spans="1:26" ht="13">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c r="Z189" s="27"/>
    </row>
    <row r="190" spans="1:26" ht="13">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c r="Z190" s="27"/>
    </row>
    <row r="191" spans="1:26" ht="13">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row>
    <row r="192" spans="1:26" ht="13">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c r="Z192" s="27"/>
    </row>
    <row r="193" spans="1:26" ht="13">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c r="Z193" s="27"/>
    </row>
    <row r="194" spans="1:26" ht="13">
      <c r="A194" s="27"/>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c r="Z194" s="27"/>
    </row>
    <row r="195" spans="1:26" ht="13">
      <c r="A195" s="27"/>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c r="Z195" s="27"/>
    </row>
    <row r="196" spans="1:26" ht="13">
      <c r="A196" s="27"/>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c r="Z196" s="27"/>
    </row>
    <row r="197" spans="1:26" ht="13">
      <c r="A197" s="27"/>
      <c r="B197" s="27"/>
      <c r="C197" s="27"/>
      <c r="D197" s="27"/>
      <c r="E197" s="27"/>
      <c r="F197" s="27"/>
      <c r="G197" s="27"/>
      <c r="H197" s="27"/>
      <c r="I197" s="27"/>
      <c r="J197" s="27"/>
      <c r="K197" s="27"/>
      <c r="L197" s="27"/>
      <c r="M197" s="27"/>
      <c r="N197" s="27"/>
      <c r="O197" s="27"/>
      <c r="P197" s="27"/>
      <c r="Q197" s="27"/>
      <c r="R197" s="27"/>
      <c r="S197" s="27"/>
      <c r="T197" s="27"/>
      <c r="U197" s="27"/>
      <c r="V197" s="27"/>
      <c r="W197" s="27"/>
      <c r="X197" s="27"/>
      <c r="Y197" s="27"/>
      <c r="Z197" s="27"/>
    </row>
    <row r="198" spans="1:26" ht="13">
      <c r="A198" s="27"/>
      <c r="B198" s="27"/>
      <c r="C198" s="27"/>
      <c r="D198" s="27"/>
      <c r="E198" s="27"/>
      <c r="F198" s="27"/>
      <c r="G198" s="27"/>
      <c r="H198" s="27"/>
      <c r="I198" s="27"/>
      <c r="J198" s="27"/>
      <c r="K198" s="27"/>
      <c r="L198" s="27"/>
      <c r="M198" s="27"/>
      <c r="N198" s="27"/>
      <c r="O198" s="27"/>
      <c r="P198" s="27"/>
      <c r="Q198" s="27"/>
      <c r="R198" s="27"/>
      <c r="S198" s="27"/>
      <c r="T198" s="27"/>
      <c r="U198" s="27"/>
      <c r="V198" s="27"/>
      <c r="W198" s="27"/>
      <c r="X198" s="27"/>
      <c r="Y198" s="27"/>
      <c r="Z198" s="27"/>
    </row>
    <row r="199" spans="1:26" ht="13">
      <c r="A199" s="27"/>
      <c r="B199" s="27"/>
      <c r="C199" s="27"/>
      <c r="D199" s="27"/>
      <c r="E199" s="27"/>
      <c r="F199" s="27"/>
      <c r="G199" s="27"/>
      <c r="H199" s="27"/>
      <c r="I199" s="27"/>
      <c r="J199" s="27"/>
      <c r="K199" s="27"/>
      <c r="L199" s="27"/>
      <c r="M199" s="27"/>
      <c r="N199" s="27"/>
      <c r="O199" s="27"/>
      <c r="P199" s="27"/>
      <c r="Q199" s="27"/>
      <c r="R199" s="27"/>
      <c r="S199" s="27"/>
      <c r="T199" s="27"/>
      <c r="U199" s="27"/>
      <c r="V199" s="27"/>
      <c r="W199" s="27"/>
      <c r="X199" s="27"/>
      <c r="Y199" s="27"/>
      <c r="Z199" s="27"/>
    </row>
    <row r="200" spans="1:26" ht="13">
      <c r="A200" s="27"/>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c r="Z200" s="27"/>
    </row>
    <row r="201" spans="1:26" ht="13">
      <c r="A201" s="27"/>
      <c r="B201" s="27"/>
      <c r="C201" s="27"/>
      <c r="D201" s="27"/>
      <c r="E201" s="27"/>
      <c r="F201" s="27"/>
      <c r="G201" s="27"/>
      <c r="H201" s="27"/>
      <c r="I201" s="27"/>
      <c r="J201" s="27"/>
      <c r="K201" s="27"/>
      <c r="L201" s="27"/>
      <c r="M201" s="27"/>
      <c r="N201" s="27"/>
      <c r="O201" s="27"/>
      <c r="P201" s="27"/>
      <c r="Q201" s="27"/>
      <c r="R201" s="27"/>
      <c r="S201" s="27"/>
      <c r="T201" s="27"/>
      <c r="U201" s="27"/>
      <c r="V201" s="27"/>
      <c r="W201" s="27"/>
      <c r="X201" s="27"/>
      <c r="Y201" s="27"/>
      <c r="Z201" s="27"/>
    </row>
    <row r="202" spans="1:26" ht="13">
      <c r="A202" s="27"/>
      <c r="B202" s="27"/>
      <c r="C202" s="27"/>
      <c r="D202" s="27"/>
      <c r="E202" s="27"/>
      <c r="F202" s="27"/>
      <c r="G202" s="27"/>
      <c r="H202" s="27"/>
      <c r="I202" s="27"/>
      <c r="J202" s="27"/>
      <c r="K202" s="27"/>
      <c r="L202" s="27"/>
      <c r="M202" s="27"/>
      <c r="N202" s="27"/>
      <c r="O202" s="27"/>
      <c r="P202" s="27"/>
      <c r="Q202" s="27"/>
      <c r="R202" s="27"/>
      <c r="S202" s="27"/>
      <c r="T202" s="27"/>
      <c r="U202" s="27"/>
      <c r="V202" s="27"/>
      <c r="W202" s="27"/>
      <c r="X202" s="27"/>
      <c r="Y202" s="27"/>
      <c r="Z202" s="27"/>
    </row>
    <row r="203" spans="1:26" ht="13">
      <c r="A203" s="27"/>
      <c r="B203" s="27"/>
      <c r="C203" s="27"/>
      <c r="D203" s="27"/>
      <c r="E203" s="27"/>
      <c r="F203" s="27"/>
      <c r="G203" s="27"/>
      <c r="H203" s="27"/>
      <c r="I203" s="27"/>
      <c r="J203" s="27"/>
      <c r="K203" s="27"/>
      <c r="L203" s="27"/>
      <c r="M203" s="27"/>
      <c r="N203" s="27"/>
      <c r="O203" s="27"/>
      <c r="P203" s="27"/>
      <c r="Q203" s="27"/>
      <c r="R203" s="27"/>
      <c r="S203" s="27"/>
      <c r="T203" s="27"/>
      <c r="U203" s="27"/>
      <c r="V203" s="27"/>
      <c r="W203" s="27"/>
      <c r="X203" s="27"/>
      <c r="Y203" s="27"/>
      <c r="Z203" s="27"/>
    </row>
    <row r="204" spans="1:26" ht="13">
      <c r="A204" s="27"/>
      <c r="B204" s="27"/>
      <c r="C204" s="27"/>
      <c r="D204" s="27"/>
      <c r="E204" s="27"/>
      <c r="F204" s="27"/>
      <c r="G204" s="27"/>
      <c r="H204" s="27"/>
      <c r="I204" s="27"/>
      <c r="J204" s="27"/>
      <c r="K204" s="27"/>
      <c r="L204" s="27"/>
      <c r="M204" s="27"/>
      <c r="N204" s="27"/>
      <c r="O204" s="27"/>
      <c r="P204" s="27"/>
      <c r="Q204" s="27"/>
      <c r="R204" s="27"/>
      <c r="S204" s="27"/>
      <c r="T204" s="27"/>
      <c r="U204" s="27"/>
      <c r="V204" s="27"/>
      <c r="W204" s="27"/>
      <c r="X204" s="27"/>
      <c r="Y204" s="27"/>
      <c r="Z204" s="27"/>
    </row>
    <row r="205" spans="1:26" ht="13">
      <c r="A205" s="27"/>
      <c r="B205" s="27"/>
      <c r="C205" s="27"/>
      <c r="D205" s="27"/>
      <c r="E205" s="27"/>
      <c r="F205" s="27"/>
      <c r="G205" s="27"/>
      <c r="H205" s="27"/>
      <c r="I205" s="27"/>
      <c r="J205" s="27"/>
      <c r="K205" s="27"/>
      <c r="L205" s="27"/>
      <c r="M205" s="27"/>
      <c r="N205" s="27"/>
      <c r="O205" s="27"/>
      <c r="P205" s="27"/>
      <c r="Q205" s="27"/>
      <c r="R205" s="27"/>
      <c r="S205" s="27"/>
      <c r="T205" s="27"/>
      <c r="U205" s="27"/>
      <c r="V205" s="27"/>
      <c r="W205" s="27"/>
      <c r="X205" s="27"/>
      <c r="Y205" s="27"/>
      <c r="Z205" s="27"/>
    </row>
    <row r="206" spans="1:26" ht="13">
      <c r="A206" s="27"/>
      <c r="B206" s="27"/>
      <c r="C206" s="27"/>
      <c r="D206" s="27"/>
      <c r="E206" s="27"/>
      <c r="F206" s="27"/>
      <c r="G206" s="27"/>
      <c r="H206" s="27"/>
      <c r="I206" s="27"/>
      <c r="J206" s="27"/>
      <c r="K206" s="27"/>
      <c r="L206" s="27"/>
      <c r="M206" s="27"/>
      <c r="N206" s="27"/>
      <c r="O206" s="27"/>
      <c r="P206" s="27"/>
      <c r="Q206" s="27"/>
      <c r="R206" s="27"/>
      <c r="S206" s="27"/>
      <c r="T206" s="27"/>
      <c r="U206" s="27"/>
      <c r="V206" s="27"/>
      <c r="W206" s="27"/>
      <c r="X206" s="27"/>
      <c r="Y206" s="27"/>
      <c r="Z206" s="27"/>
    </row>
    <row r="207" spans="1:26" ht="13">
      <c r="A207" s="27"/>
      <c r="B207" s="27"/>
      <c r="C207" s="27"/>
      <c r="D207" s="27"/>
      <c r="E207" s="27"/>
      <c r="F207" s="27"/>
      <c r="G207" s="27"/>
      <c r="H207" s="27"/>
      <c r="I207" s="27"/>
      <c r="J207" s="27"/>
      <c r="K207" s="27"/>
      <c r="L207" s="27"/>
      <c r="M207" s="27"/>
      <c r="N207" s="27"/>
      <c r="O207" s="27"/>
      <c r="P207" s="27"/>
      <c r="Q207" s="27"/>
      <c r="R207" s="27"/>
      <c r="S207" s="27"/>
      <c r="T207" s="27"/>
      <c r="U207" s="27"/>
      <c r="V207" s="27"/>
      <c r="W207" s="27"/>
      <c r="X207" s="27"/>
      <c r="Y207" s="27"/>
      <c r="Z207" s="27"/>
    </row>
    <row r="208" spans="1:26" ht="13">
      <c r="A208" s="27"/>
      <c r="B208" s="27"/>
      <c r="C208" s="27"/>
      <c r="D208" s="27"/>
      <c r="E208" s="27"/>
      <c r="F208" s="27"/>
      <c r="G208" s="27"/>
      <c r="H208" s="27"/>
      <c r="I208" s="27"/>
      <c r="J208" s="27"/>
      <c r="K208" s="27"/>
      <c r="L208" s="27"/>
      <c r="M208" s="27"/>
      <c r="N208" s="27"/>
      <c r="O208" s="27"/>
      <c r="P208" s="27"/>
      <c r="Q208" s="27"/>
      <c r="R208" s="27"/>
      <c r="S208" s="27"/>
      <c r="T208" s="27"/>
      <c r="U208" s="27"/>
      <c r="V208" s="27"/>
      <c r="W208" s="27"/>
      <c r="X208" s="27"/>
      <c r="Y208" s="27"/>
      <c r="Z208" s="27"/>
    </row>
    <row r="209" spans="1:26" ht="13">
      <c r="A209" s="27"/>
      <c r="B209" s="27"/>
      <c r="C209" s="27"/>
      <c r="D209" s="27"/>
      <c r="E209" s="27"/>
      <c r="F209" s="27"/>
      <c r="G209" s="27"/>
      <c r="H209" s="27"/>
      <c r="I209" s="27"/>
      <c r="J209" s="27"/>
      <c r="K209" s="27"/>
      <c r="L209" s="27"/>
      <c r="M209" s="27"/>
      <c r="N209" s="27"/>
      <c r="O209" s="27"/>
      <c r="P209" s="27"/>
      <c r="Q209" s="27"/>
      <c r="R209" s="27"/>
      <c r="S209" s="27"/>
      <c r="T209" s="27"/>
      <c r="U209" s="27"/>
      <c r="V209" s="27"/>
      <c r="W209" s="27"/>
      <c r="X209" s="27"/>
      <c r="Y209" s="27"/>
      <c r="Z209" s="27"/>
    </row>
    <row r="210" spans="1:26" ht="13">
      <c r="A210" s="27"/>
      <c r="B210" s="27"/>
      <c r="C210" s="27"/>
      <c r="D210" s="27"/>
      <c r="E210" s="27"/>
      <c r="F210" s="27"/>
      <c r="G210" s="27"/>
      <c r="H210" s="27"/>
      <c r="I210" s="27"/>
      <c r="J210" s="27"/>
      <c r="K210" s="27"/>
      <c r="L210" s="27"/>
      <c r="M210" s="27"/>
      <c r="N210" s="27"/>
      <c r="O210" s="27"/>
      <c r="P210" s="27"/>
      <c r="Q210" s="27"/>
      <c r="R210" s="27"/>
      <c r="S210" s="27"/>
      <c r="T210" s="27"/>
      <c r="U210" s="27"/>
      <c r="V210" s="27"/>
      <c r="W210" s="27"/>
      <c r="X210" s="27"/>
      <c r="Y210" s="27"/>
      <c r="Z210" s="27"/>
    </row>
    <row r="211" spans="1:26" ht="13">
      <c r="A211" s="27"/>
      <c r="B211" s="27"/>
      <c r="C211" s="27"/>
      <c r="D211" s="27"/>
      <c r="E211" s="27"/>
      <c r="F211" s="27"/>
      <c r="G211" s="27"/>
      <c r="H211" s="27"/>
      <c r="I211" s="27"/>
      <c r="J211" s="27"/>
      <c r="K211" s="27"/>
      <c r="L211" s="27"/>
      <c r="M211" s="27"/>
      <c r="N211" s="27"/>
      <c r="O211" s="27"/>
      <c r="P211" s="27"/>
      <c r="Q211" s="27"/>
      <c r="R211" s="27"/>
      <c r="S211" s="27"/>
      <c r="T211" s="27"/>
      <c r="U211" s="27"/>
      <c r="V211" s="27"/>
      <c r="W211" s="27"/>
      <c r="X211" s="27"/>
      <c r="Y211" s="27"/>
      <c r="Z211" s="27"/>
    </row>
    <row r="212" spans="1:26" ht="13">
      <c r="A212" s="27"/>
      <c r="B212" s="27"/>
      <c r="C212" s="27"/>
      <c r="D212" s="27"/>
      <c r="E212" s="27"/>
      <c r="F212" s="27"/>
      <c r="G212" s="27"/>
      <c r="H212" s="27"/>
      <c r="I212" s="27"/>
      <c r="J212" s="27"/>
      <c r="K212" s="27"/>
      <c r="L212" s="27"/>
      <c r="M212" s="27"/>
      <c r="N212" s="27"/>
      <c r="O212" s="27"/>
      <c r="P212" s="27"/>
      <c r="Q212" s="27"/>
      <c r="R212" s="27"/>
      <c r="S212" s="27"/>
      <c r="T212" s="27"/>
      <c r="U212" s="27"/>
      <c r="V212" s="27"/>
      <c r="W212" s="27"/>
      <c r="X212" s="27"/>
      <c r="Y212" s="27"/>
      <c r="Z212" s="27"/>
    </row>
    <row r="213" spans="1:26" ht="13">
      <c r="A213" s="27"/>
      <c r="B213" s="27"/>
      <c r="C213" s="27"/>
      <c r="D213" s="27"/>
      <c r="E213" s="27"/>
      <c r="F213" s="27"/>
      <c r="G213" s="27"/>
      <c r="H213" s="27"/>
      <c r="I213" s="27"/>
      <c r="J213" s="27"/>
      <c r="K213" s="27"/>
      <c r="L213" s="27"/>
      <c r="M213" s="27"/>
      <c r="N213" s="27"/>
      <c r="O213" s="27"/>
      <c r="P213" s="27"/>
      <c r="Q213" s="27"/>
      <c r="R213" s="27"/>
      <c r="S213" s="27"/>
      <c r="T213" s="27"/>
      <c r="U213" s="27"/>
      <c r="V213" s="27"/>
      <c r="W213" s="27"/>
      <c r="X213" s="27"/>
      <c r="Y213" s="27"/>
      <c r="Z213" s="27"/>
    </row>
    <row r="214" spans="1:26" ht="13">
      <c r="A214" s="27"/>
      <c r="B214" s="27"/>
      <c r="C214" s="27"/>
      <c r="D214" s="27"/>
      <c r="E214" s="27"/>
      <c r="F214" s="27"/>
      <c r="G214" s="27"/>
      <c r="H214" s="27"/>
      <c r="I214" s="27"/>
      <c r="J214" s="27"/>
      <c r="K214" s="27"/>
      <c r="L214" s="27"/>
      <c r="M214" s="27"/>
      <c r="N214" s="27"/>
      <c r="O214" s="27"/>
      <c r="P214" s="27"/>
      <c r="Q214" s="27"/>
      <c r="R214" s="27"/>
      <c r="S214" s="27"/>
      <c r="T214" s="27"/>
      <c r="U214" s="27"/>
      <c r="V214" s="27"/>
      <c r="W214" s="27"/>
      <c r="X214" s="27"/>
      <c r="Y214" s="27"/>
      <c r="Z214" s="27"/>
    </row>
    <row r="215" spans="1:26" ht="13">
      <c r="A215" s="27"/>
      <c r="B215" s="27"/>
      <c r="C215" s="27"/>
      <c r="D215" s="27"/>
      <c r="E215" s="27"/>
      <c r="F215" s="27"/>
      <c r="G215" s="27"/>
      <c r="H215" s="27"/>
      <c r="I215" s="27"/>
      <c r="J215" s="27"/>
      <c r="K215" s="27"/>
      <c r="L215" s="27"/>
      <c r="M215" s="27"/>
      <c r="N215" s="27"/>
      <c r="O215" s="27"/>
      <c r="P215" s="27"/>
      <c r="Q215" s="27"/>
      <c r="R215" s="27"/>
      <c r="S215" s="27"/>
      <c r="T215" s="27"/>
      <c r="U215" s="27"/>
      <c r="V215" s="27"/>
      <c r="W215" s="27"/>
      <c r="X215" s="27"/>
      <c r="Y215" s="27"/>
      <c r="Z215" s="27"/>
    </row>
    <row r="216" spans="1:26" ht="13">
      <c r="A216" s="27"/>
      <c r="B216" s="27"/>
      <c r="C216" s="27"/>
      <c r="D216" s="27"/>
      <c r="E216" s="27"/>
      <c r="F216" s="27"/>
      <c r="G216" s="27"/>
      <c r="H216" s="27"/>
      <c r="I216" s="27"/>
      <c r="J216" s="27"/>
      <c r="K216" s="27"/>
      <c r="L216" s="27"/>
      <c r="M216" s="27"/>
      <c r="N216" s="27"/>
      <c r="O216" s="27"/>
      <c r="P216" s="27"/>
      <c r="Q216" s="27"/>
      <c r="R216" s="27"/>
      <c r="S216" s="27"/>
      <c r="T216" s="27"/>
      <c r="U216" s="27"/>
      <c r="V216" s="27"/>
      <c r="W216" s="27"/>
      <c r="X216" s="27"/>
      <c r="Y216" s="27"/>
      <c r="Z216" s="27"/>
    </row>
    <row r="217" spans="1:26" ht="13">
      <c r="A217" s="27"/>
      <c r="B217" s="27"/>
      <c r="C217" s="27"/>
      <c r="D217" s="27"/>
      <c r="E217" s="27"/>
      <c r="F217" s="27"/>
      <c r="G217" s="27"/>
      <c r="H217" s="27"/>
      <c r="I217" s="27"/>
      <c r="J217" s="27"/>
      <c r="K217" s="27"/>
      <c r="L217" s="27"/>
      <c r="M217" s="27"/>
      <c r="N217" s="27"/>
      <c r="O217" s="27"/>
      <c r="P217" s="27"/>
      <c r="Q217" s="27"/>
      <c r="R217" s="27"/>
      <c r="S217" s="27"/>
      <c r="T217" s="27"/>
      <c r="U217" s="27"/>
      <c r="V217" s="27"/>
      <c r="W217" s="27"/>
      <c r="X217" s="27"/>
      <c r="Y217" s="27"/>
      <c r="Z217" s="27"/>
    </row>
    <row r="218" spans="1:26" ht="13">
      <c r="A218" s="27"/>
      <c r="B218" s="27"/>
      <c r="C218" s="27"/>
      <c r="D218" s="27"/>
      <c r="E218" s="27"/>
      <c r="F218" s="27"/>
      <c r="G218" s="27"/>
      <c r="H218" s="27"/>
      <c r="I218" s="27"/>
      <c r="J218" s="27"/>
      <c r="K218" s="27"/>
      <c r="L218" s="27"/>
      <c r="M218" s="27"/>
      <c r="N218" s="27"/>
      <c r="O218" s="27"/>
      <c r="P218" s="27"/>
      <c r="Q218" s="27"/>
      <c r="R218" s="27"/>
      <c r="S218" s="27"/>
      <c r="T218" s="27"/>
      <c r="U218" s="27"/>
      <c r="V218" s="27"/>
      <c r="W218" s="27"/>
      <c r="X218" s="27"/>
      <c r="Y218" s="27"/>
      <c r="Z218" s="27"/>
    </row>
    <row r="219" spans="1:26" ht="13">
      <c r="A219" s="27"/>
      <c r="B219" s="27"/>
      <c r="C219" s="27"/>
      <c r="D219" s="27"/>
      <c r="E219" s="27"/>
      <c r="F219" s="27"/>
      <c r="G219" s="27"/>
      <c r="H219" s="27"/>
      <c r="I219" s="27"/>
      <c r="J219" s="27"/>
      <c r="K219" s="27"/>
      <c r="L219" s="27"/>
      <c r="M219" s="27"/>
      <c r="N219" s="27"/>
      <c r="O219" s="27"/>
      <c r="P219" s="27"/>
      <c r="Q219" s="27"/>
      <c r="R219" s="27"/>
      <c r="S219" s="27"/>
      <c r="T219" s="27"/>
      <c r="U219" s="27"/>
      <c r="V219" s="27"/>
      <c r="W219" s="27"/>
      <c r="X219" s="27"/>
      <c r="Y219" s="27"/>
      <c r="Z219" s="27"/>
    </row>
    <row r="220" spans="1:26" ht="13">
      <c r="A220" s="27"/>
      <c r="B220" s="27"/>
      <c r="C220" s="27"/>
      <c r="D220" s="27"/>
      <c r="E220" s="27"/>
      <c r="F220" s="27"/>
      <c r="G220" s="27"/>
      <c r="H220" s="27"/>
      <c r="I220" s="27"/>
      <c r="J220" s="27"/>
      <c r="K220" s="27"/>
      <c r="L220" s="27"/>
      <c r="M220" s="27"/>
      <c r="N220" s="27"/>
      <c r="O220" s="27"/>
      <c r="P220" s="27"/>
      <c r="Q220" s="27"/>
      <c r="R220" s="27"/>
      <c r="S220" s="27"/>
      <c r="T220" s="27"/>
      <c r="U220" s="27"/>
      <c r="V220" s="27"/>
      <c r="W220" s="27"/>
      <c r="X220" s="27"/>
      <c r="Y220" s="27"/>
      <c r="Z220" s="27"/>
    </row>
    <row r="221" spans="1:26" ht="13">
      <c r="A221" s="27"/>
      <c r="B221" s="27"/>
      <c r="C221" s="27"/>
      <c r="D221" s="27"/>
      <c r="E221" s="27"/>
      <c r="F221" s="27"/>
      <c r="G221" s="27"/>
      <c r="H221" s="27"/>
      <c r="I221" s="27"/>
      <c r="J221" s="27"/>
      <c r="K221" s="27"/>
      <c r="L221" s="27"/>
      <c r="M221" s="27"/>
      <c r="N221" s="27"/>
      <c r="O221" s="27"/>
      <c r="P221" s="27"/>
      <c r="Q221" s="27"/>
      <c r="R221" s="27"/>
      <c r="S221" s="27"/>
      <c r="T221" s="27"/>
      <c r="U221" s="27"/>
      <c r="V221" s="27"/>
      <c r="W221" s="27"/>
      <c r="X221" s="27"/>
      <c r="Y221" s="27"/>
      <c r="Z221" s="27"/>
    </row>
    <row r="222" spans="1:26" ht="13">
      <c r="A222" s="27"/>
      <c r="B222" s="27"/>
      <c r="C222" s="27"/>
      <c r="D222" s="27"/>
      <c r="E222" s="27"/>
      <c r="F222" s="27"/>
      <c r="G222" s="27"/>
      <c r="H222" s="27"/>
      <c r="I222" s="27"/>
      <c r="J222" s="27"/>
      <c r="K222" s="27"/>
      <c r="L222" s="27"/>
      <c r="M222" s="27"/>
      <c r="N222" s="27"/>
      <c r="O222" s="27"/>
      <c r="P222" s="27"/>
      <c r="Q222" s="27"/>
      <c r="R222" s="27"/>
      <c r="S222" s="27"/>
      <c r="T222" s="27"/>
      <c r="U222" s="27"/>
      <c r="V222" s="27"/>
      <c r="W222" s="27"/>
      <c r="X222" s="27"/>
      <c r="Y222" s="27"/>
      <c r="Z222" s="27"/>
    </row>
    <row r="223" spans="1:26" ht="13">
      <c r="A223" s="27"/>
      <c r="B223" s="27"/>
      <c r="C223" s="27"/>
      <c r="D223" s="27"/>
      <c r="E223" s="27"/>
      <c r="F223" s="27"/>
      <c r="G223" s="27"/>
      <c r="H223" s="27"/>
      <c r="I223" s="27"/>
      <c r="J223" s="27"/>
      <c r="K223" s="27"/>
      <c r="L223" s="27"/>
      <c r="M223" s="27"/>
      <c r="N223" s="27"/>
      <c r="O223" s="27"/>
      <c r="P223" s="27"/>
      <c r="Q223" s="27"/>
      <c r="R223" s="27"/>
      <c r="S223" s="27"/>
      <c r="T223" s="27"/>
      <c r="U223" s="27"/>
      <c r="V223" s="27"/>
      <c r="W223" s="27"/>
      <c r="X223" s="27"/>
      <c r="Y223" s="27"/>
      <c r="Z223" s="27"/>
    </row>
    <row r="224" spans="1:26" ht="13">
      <c r="A224" s="27"/>
      <c r="B224" s="27"/>
      <c r="C224" s="27"/>
      <c r="D224" s="27"/>
      <c r="E224" s="27"/>
      <c r="F224" s="27"/>
      <c r="G224" s="27"/>
      <c r="H224" s="27"/>
      <c r="I224" s="27"/>
      <c r="J224" s="27"/>
      <c r="K224" s="27"/>
      <c r="L224" s="27"/>
      <c r="M224" s="27"/>
      <c r="N224" s="27"/>
      <c r="O224" s="27"/>
      <c r="P224" s="27"/>
      <c r="Q224" s="27"/>
      <c r="R224" s="27"/>
      <c r="S224" s="27"/>
      <c r="T224" s="27"/>
      <c r="U224" s="27"/>
      <c r="V224" s="27"/>
      <c r="W224" s="27"/>
      <c r="X224" s="27"/>
      <c r="Y224" s="27"/>
      <c r="Z224" s="27"/>
    </row>
    <row r="225" spans="1:26" ht="13">
      <c r="A225" s="27"/>
      <c r="B225" s="27"/>
      <c r="C225" s="27"/>
      <c r="D225" s="27"/>
      <c r="E225" s="27"/>
      <c r="F225" s="27"/>
      <c r="G225" s="27"/>
      <c r="H225" s="27"/>
      <c r="I225" s="27"/>
      <c r="J225" s="27"/>
      <c r="K225" s="27"/>
      <c r="L225" s="27"/>
      <c r="M225" s="27"/>
      <c r="N225" s="27"/>
      <c r="O225" s="27"/>
      <c r="P225" s="27"/>
      <c r="Q225" s="27"/>
      <c r="R225" s="27"/>
      <c r="S225" s="27"/>
      <c r="T225" s="27"/>
      <c r="U225" s="27"/>
      <c r="V225" s="27"/>
      <c r="W225" s="27"/>
      <c r="X225" s="27"/>
      <c r="Y225" s="27"/>
      <c r="Z225" s="27"/>
    </row>
    <row r="226" spans="1:26" ht="13">
      <c r="A226" s="27"/>
      <c r="B226" s="27"/>
      <c r="C226" s="27"/>
      <c r="D226" s="27"/>
      <c r="E226" s="27"/>
      <c r="F226" s="27"/>
      <c r="G226" s="27"/>
      <c r="H226" s="27"/>
      <c r="I226" s="27"/>
      <c r="J226" s="27"/>
      <c r="K226" s="27"/>
      <c r="L226" s="27"/>
      <c r="M226" s="27"/>
      <c r="N226" s="27"/>
      <c r="O226" s="27"/>
      <c r="P226" s="27"/>
      <c r="Q226" s="27"/>
      <c r="R226" s="27"/>
      <c r="S226" s="27"/>
      <c r="T226" s="27"/>
      <c r="U226" s="27"/>
      <c r="V226" s="27"/>
      <c r="W226" s="27"/>
      <c r="X226" s="27"/>
      <c r="Y226" s="27"/>
      <c r="Z226" s="27"/>
    </row>
    <row r="227" spans="1:26" ht="13">
      <c r="A227" s="27"/>
      <c r="B227" s="27"/>
      <c r="C227" s="27"/>
      <c r="D227" s="27"/>
      <c r="E227" s="27"/>
      <c r="F227" s="27"/>
      <c r="G227" s="27"/>
      <c r="H227" s="27"/>
      <c r="I227" s="27"/>
      <c r="J227" s="27"/>
      <c r="K227" s="27"/>
      <c r="L227" s="27"/>
      <c r="M227" s="27"/>
      <c r="N227" s="27"/>
      <c r="O227" s="27"/>
      <c r="P227" s="27"/>
      <c r="Q227" s="27"/>
      <c r="R227" s="27"/>
      <c r="S227" s="27"/>
      <c r="T227" s="27"/>
      <c r="U227" s="27"/>
      <c r="V227" s="27"/>
      <c r="W227" s="27"/>
      <c r="X227" s="27"/>
      <c r="Y227" s="27"/>
      <c r="Z227" s="27"/>
    </row>
    <row r="228" spans="1:26" ht="13">
      <c r="A228" s="27"/>
      <c r="B228" s="27"/>
      <c r="C228" s="27"/>
      <c r="D228" s="27"/>
      <c r="E228" s="27"/>
      <c r="F228" s="27"/>
      <c r="G228" s="27"/>
      <c r="H228" s="27"/>
      <c r="I228" s="27"/>
      <c r="J228" s="27"/>
      <c r="K228" s="27"/>
      <c r="L228" s="27"/>
      <c r="M228" s="27"/>
      <c r="N228" s="27"/>
      <c r="O228" s="27"/>
      <c r="P228" s="27"/>
      <c r="Q228" s="27"/>
      <c r="R228" s="27"/>
      <c r="S228" s="27"/>
      <c r="T228" s="27"/>
      <c r="U228" s="27"/>
      <c r="V228" s="27"/>
      <c r="W228" s="27"/>
      <c r="X228" s="27"/>
      <c r="Y228" s="27"/>
      <c r="Z228" s="27"/>
    </row>
    <row r="229" spans="1:26" ht="13">
      <c r="A229" s="27"/>
      <c r="B229" s="27"/>
      <c r="C229" s="27"/>
      <c r="D229" s="27"/>
      <c r="E229" s="27"/>
      <c r="F229" s="27"/>
      <c r="G229" s="27"/>
      <c r="H229" s="27"/>
      <c r="I229" s="27"/>
      <c r="J229" s="27"/>
      <c r="K229" s="27"/>
      <c r="L229" s="27"/>
      <c r="M229" s="27"/>
      <c r="N229" s="27"/>
      <c r="O229" s="27"/>
      <c r="P229" s="27"/>
      <c r="Q229" s="27"/>
      <c r="R229" s="27"/>
      <c r="S229" s="27"/>
      <c r="T229" s="27"/>
      <c r="U229" s="27"/>
      <c r="V229" s="27"/>
      <c r="W229" s="27"/>
      <c r="X229" s="27"/>
      <c r="Y229" s="27"/>
      <c r="Z229" s="27"/>
    </row>
    <row r="230" spans="1:26" ht="13">
      <c r="A230" s="27"/>
      <c r="B230" s="27"/>
      <c r="C230" s="27"/>
      <c r="D230" s="27"/>
      <c r="E230" s="27"/>
      <c r="F230" s="27"/>
      <c r="G230" s="27"/>
      <c r="H230" s="27"/>
      <c r="I230" s="27"/>
      <c r="J230" s="27"/>
      <c r="K230" s="27"/>
      <c r="L230" s="27"/>
      <c r="M230" s="27"/>
      <c r="N230" s="27"/>
      <c r="O230" s="27"/>
      <c r="P230" s="27"/>
      <c r="Q230" s="27"/>
      <c r="R230" s="27"/>
      <c r="S230" s="27"/>
      <c r="T230" s="27"/>
      <c r="U230" s="27"/>
      <c r="V230" s="27"/>
      <c r="W230" s="27"/>
      <c r="X230" s="27"/>
      <c r="Y230" s="27"/>
      <c r="Z230" s="27"/>
    </row>
    <row r="231" spans="1:26" ht="13">
      <c r="A231" s="27"/>
      <c r="B231" s="27"/>
      <c r="C231" s="27"/>
      <c r="D231" s="27"/>
      <c r="E231" s="27"/>
      <c r="F231" s="27"/>
      <c r="G231" s="27"/>
      <c r="H231" s="27"/>
      <c r="I231" s="27"/>
      <c r="J231" s="27"/>
      <c r="K231" s="27"/>
      <c r="L231" s="27"/>
      <c r="M231" s="27"/>
      <c r="N231" s="27"/>
      <c r="O231" s="27"/>
      <c r="P231" s="27"/>
      <c r="Q231" s="27"/>
      <c r="R231" s="27"/>
      <c r="S231" s="27"/>
      <c r="T231" s="27"/>
      <c r="U231" s="27"/>
      <c r="V231" s="27"/>
      <c r="W231" s="27"/>
      <c r="X231" s="27"/>
      <c r="Y231" s="27"/>
      <c r="Z231" s="27"/>
    </row>
    <row r="232" spans="1:26" ht="13">
      <c r="A232" s="27"/>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row>
    <row r="233" spans="1:26" ht="13">
      <c r="A233" s="27"/>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row>
    <row r="234" spans="1:26" ht="13">
      <c r="A234" s="27"/>
      <c r="B234" s="27"/>
      <c r="C234" s="27"/>
      <c r="D234" s="27"/>
      <c r="E234" s="27"/>
      <c r="F234" s="27"/>
      <c r="G234" s="27"/>
      <c r="H234" s="27"/>
      <c r="I234" s="27"/>
      <c r="J234" s="27"/>
      <c r="K234" s="27"/>
      <c r="L234" s="27"/>
      <c r="M234" s="27"/>
      <c r="N234" s="27"/>
      <c r="O234" s="27"/>
      <c r="P234" s="27"/>
      <c r="Q234" s="27"/>
      <c r="R234" s="27"/>
      <c r="S234" s="27"/>
      <c r="T234" s="27"/>
      <c r="U234" s="27"/>
      <c r="V234" s="27"/>
      <c r="W234" s="27"/>
      <c r="X234" s="27"/>
      <c r="Y234" s="27"/>
      <c r="Z234" s="27"/>
    </row>
    <row r="235" spans="1:26" ht="13">
      <c r="A235" s="27"/>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row>
    <row r="236" spans="1:26" ht="13">
      <c r="A236" s="27"/>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row>
    <row r="237" spans="1:26" ht="13">
      <c r="A237" s="27"/>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row>
    <row r="238" spans="1:26" ht="13">
      <c r="A238" s="27"/>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row>
    <row r="239" spans="1:26" ht="13">
      <c r="A239" s="27"/>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row>
    <row r="240" spans="1:26" ht="13">
      <c r="A240" s="27"/>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row>
    <row r="241" spans="1:26" ht="13">
      <c r="A241" s="27"/>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row>
    <row r="242" spans="1:26" ht="13">
      <c r="A242" s="27"/>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row>
    <row r="243" spans="1:26" ht="13">
      <c r="A243" s="27"/>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row>
    <row r="244" spans="1:26" ht="13">
      <c r="A244" s="27"/>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row>
    <row r="245" spans="1:26" ht="13">
      <c r="A245" s="27"/>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row>
    <row r="246" spans="1:26" ht="13">
      <c r="A246" s="27"/>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row>
    <row r="247" spans="1:26" ht="13">
      <c r="A247" s="27"/>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row>
    <row r="248" spans="1:26" ht="13">
      <c r="A248" s="27"/>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row>
    <row r="249" spans="1:26" ht="13">
      <c r="A249" s="27"/>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row>
    <row r="250" spans="1:26" ht="13">
      <c r="A250" s="27"/>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row>
    <row r="251" spans="1:26" ht="13">
      <c r="A251" s="27"/>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row>
    <row r="252" spans="1:26" ht="13">
      <c r="A252" s="27"/>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row>
    <row r="253" spans="1:26" ht="13">
      <c r="A253" s="27"/>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row>
    <row r="254" spans="1:26" ht="13">
      <c r="A254" s="27"/>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row>
    <row r="255" spans="1:26" ht="13">
      <c r="A255" s="27"/>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row>
    <row r="256" spans="1:26" ht="13">
      <c r="A256" s="27"/>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row>
    <row r="257" spans="1:26" ht="13">
      <c r="A257" s="27"/>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row>
    <row r="258" spans="1:26" ht="13">
      <c r="A258" s="27"/>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row>
    <row r="259" spans="1:26" ht="13">
      <c r="A259" s="27"/>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row>
    <row r="260" spans="1:26" ht="13">
      <c r="A260" s="27"/>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row>
    <row r="261" spans="1:26" ht="13">
      <c r="A261" s="27"/>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row>
    <row r="262" spans="1:26" ht="13">
      <c r="A262" s="27"/>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row>
    <row r="263" spans="1:26" ht="13">
      <c r="A263" s="27"/>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row>
    <row r="264" spans="1:26" ht="13">
      <c r="A264" s="27"/>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row>
    <row r="265" spans="1:26" ht="13">
      <c r="A265" s="27"/>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row>
    <row r="266" spans="1:26" ht="13">
      <c r="A266" s="27"/>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row>
    <row r="267" spans="1:26" ht="13">
      <c r="A267" s="27"/>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row>
    <row r="268" spans="1:26" ht="13">
      <c r="A268" s="27"/>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row>
    <row r="269" spans="1:26" ht="13">
      <c r="A269" s="27"/>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row>
    <row r="270" spans="1:26" ht="13">
      <c r="A270" s="27"/>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row>
    <row r="271" spans="1:26" ht="13">
      <c r="A271" s="27"/>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row>
    <row r="272" spans="1:26" ht="13">
      <c r="A272" s="27"/>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row>
    <row r="273" spans="1:26" ht="13">
      <c r="A273" s="27"/>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row>
    <row r="274" spans="1:26" ht="13">
      <c r="A274" s="27"/>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row>
    <row r="275" spans="1:26" ht="13">
      <c r="A275" s="27"/>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row>
    <row r="276" spans="1:26" ht="13">
      <c r="A276" s="27"/>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row>
    <row r="277" spans="1:26" ht="13">
      <c r="A277" s="27"/>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row>
    <row r="278" spans="1:26" ht="13">
      <c r="A278" s="27"/>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row>
    <row r="279" spans="1:26" ht="13">
      <c r="A279" s="27"/>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row>
    <row r="280" spans="1:26" ht="13">
      <c r="A280" s="27"/>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row>
    <row r="281" spans="1:26" ht="13">
      <c r="A281" s="27"/>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row>
    <row r="282" spans="1:26" ht="13">
      <c r="A282" s="27"/>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row>
    <row r="283" spans="1:26" ht="13">
      <c r="A283" s="27"/>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row>
    <row r="284" spans="1:26" ht="13">
      <c r="A284" s="27"/>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row>
    <row r="285" spans="1:26" ht="13">
      <c r="A285" s="27"/>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row>
    <row r="286" spans="1:26" ht="13">
      <c r="A286" s="27"/>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row>
    <row r="287" spans="1:26" ht="13">
      <c r="A287" s="27"/>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row>
    <row r="288" spans="1:26" ht="13">
      <c r="A288" s="27"/>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row>
    <row r="289" spans="1:26" ht="13">
      <c r="A289" s="27"/>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row>
    <row r="290" spans="1:26" ht="13">
      <c r="A290" s="27"/>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row>
    <row r="291" spans="1:26" ht="13">
      <c r="A291" s="27"/>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row>
    <row r="292" spans="1:26" ht="13">
      <c r="A292" s="27"/>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row>
    <row r="293" spans="1:26" ht="13">
      <c r="A293" s="27"/>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row>
    <row r="294" spans="1:26" ht="13">
      <c r="A294" s="27"/>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row>
    <row r="295" spans="1:26" ht="13">
      <c r="A295" s="27"/>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row>
    <row r="296" spans="1:26" ht="13">
      <c r="A296" s="27"/>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row>
    <row r="297" spans="1:26" ht="13">
      <c r="A297" s="27"/>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row>
    <row r="298" spans="1:26" ht="13">
      <c r="A298" s="27"/>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row>
    <row r="299" spans="1:26" ht="13">
      <c r="A299" s="27"/>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row>
    <row r="300" spans="1:26" ht="13">
      <c r="A300" s="27"/>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row>
    <row r="301" spans="1:26" ht="13">
      <c r="A301" s="27"/>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row>
    <row r="302" spans="1:26" ht="13">
      <c r="A302" s="27"/>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row>
    <row r="303" spans="1:26" ht="13">
      <c r="A303" s="27"/>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row>
    <row r="304" spans="1:26" ht="13">
      <c r="A304" s="27"/>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row>
    <row r="305" spans="1:26" ht="13">
      <c r="A305" s="27"/>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row>
    <row r="306" spans="1:26" ht="13">
      <c r="A306" s="27"/>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row>
    <row r="307" spans="1:26" ht="13">
      <c r="A307" s="27"/>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row>
    <row r="308" spans="1:26" ht="13">
      <c r="A308" s="27"/>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row>
    <row r="309" spans="1:26" ht="13">
      <c r="A309" s="27"/>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row>
    <row r="310" spans="1:26" ht="13">
      <c r="A310" s="27"/>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row>
    <row r="311" spans="1:26" ht="13">
      <c r="A311" s="27"/>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row>
    <row r="312" spans="1:26" ht="13">
      <c r="A312" s="27"/>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row>
    <row r="313" spans="1:26" ht="13">
      <c r="A313" s="27"/>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row>
    <row r="314" spans="1:26" ht="13">
      <c r="A314" s="27"/>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row>
    <row r="315" spans="1:26" ht="13">
      <c r="A315" s="27"/>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row>
    <row r="316" spans="1:26" ht="13">
      <c r="A316" s="27"/>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row>
    <row r="317" spans="1:26" ht="13">
      <c r="A317" s="27"/>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row>
    <row r="318" spans="1:26" ht="13">
      <c r="A318" s="27"/>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row>
    <row r="319" spans="1:26" ht="13">
      <c r="A319" s="27"/>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row>
    <row r="320" spans="1:26" ht="13">
      <c r="A320" s="27"/>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row>
    <row r="321" spans="1:26" ht="13">
      <c r="A321" s="27"/>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row>
    <row r="322" spans="1:26" ht="13">
      <c r="A322" s="27"/>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row>
    <row r="323" spans="1:26" ht="13">
      <c r="A323" s="27"/>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row>
    <row r="324" spans="1:26" ht="13">
      <c r="A324" s="27"/>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row>
    <row r="325" spans="1:26" ht="13">
      <c r="A325" s="27"/>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row>
    <row r="326" spans="1:26" ht="13">
      <c r="A326" s="27"/>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row>
    <row r="327" spans="1:26" ht="13">
      <c r="A327" s="27"/>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row>
    <row r="328" spans="1:26" ht="13">
      <c r="A328" s="27"/>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row>
    <row r="329" spans="1:26" ht="13">
      <c r="A329" s="27"/>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row>
    <row r="330" spans="1:26" ht="13">
      <c r="A330" s="27"/>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row>
    <row r="331" spans="1:26" ht="13">
      <c r="A331" s="27"/>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row>
    <row r="332" spans="1:26" ht="13">
      <c r="A332" s="27"/>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row>
    <row r="333" spans="1:26" ht="13">
      <c r="A333" s="27"/>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row>
    <row r="334" spans="1:26" ht="13">
      <c r="A334" s="27"/>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row>
    <row r="335" spans="1:26" ht="13">
      <c r="A335" s="27"/>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row>
    <row r="336" spans="1:26" ht="13">
      <c r="A336" s="27"/>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row>
    <row r="337" spans="1:26" ht="13">
      <c r="A337" s="27"/>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row>
    <row r="338" spans="1:26" ht="13">
      <c r="A338" s="27"/>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row>
    <row r="339" spans="1:26" ht="13">
      <c r="A339" s="27"/>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row>
    <row r="340" spans="1:26" ht="13">
      <c r="A340" s="27"/>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row>
    <row r="341" spans="1:26" ht="13">
      <c r="A341" s="27"/>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row>
    <row r="342" spans="1:26" ht="13">
      <c r="A342" s="27"/>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row>
    <row r="343" spans="1:26" ht="13">
      <c r="A343" s="27"/>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row>
    <row r="344" spans="1:26" ht="13">
      <c r="A344" s="27"/>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row>
    <row r="345" spans="1:26" ht="13">
      <c r="A345" s="27"/>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row>
    <row r="346" spans="1:26" ht="13">
      <c r="A346" s="27"/>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row>
    <row r="347" spans="1:26" ht="13">
      <c r="A347" s="27"/>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row>
    <row r="348" spans="1:26" ht="13">
      <c r="A348" s="27"/>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row>
    <row r="349" spans="1:26" ht="13">
      <c r="A349" s="27"/>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row>
    <row r="350" spans="1:26" ht="13">
      <c r="A350" s="27"/>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row>
    <row r="351" spans="1:26" ht="13">
      <c r="A351" s="27"/>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row>
    <row r="352" spans="1:26" ht="13">
      <c r="A352" s="27"/>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row>
    <row r="353" spans="1:26" ht="13">
      <c r="A353" s="27"/>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row>
    <row r="354" spans="1:26" ht="13">
      <c r="A354" s="27"/>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row>
    <row r="355" spans="1:26" ht="13">
      <c r="A355" s="27"/>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row>
    <row r="356" spans="1:26" ht="13">
      <c r="A356" s="27"/>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row>
    <row r="357" spans="1:26" ht="13">
      <c r="A357" s="27"/>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row>
    <row r="358" spans="1:26" ht="13">
      <c r="A358" s="27"/>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row>
    <row r="359" spans="1:26" ht="13">
      <c r="A359" s="27"/>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row>
    <row r="360" spans="1:26" ht="13">
      <c r="A360" s="27"/>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row>
    <row r="361" spans="1:26" ht="13">
      <c r="A361" s="27"/>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row>
    <row r="362" spans="1:26" ht="13">
      <c r="A362" s="27"/>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row>
    <row r="363" spans="1:26" ht="13">
      <c r="A363" s="27"/>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row>
    <row r="364" spans="1:26" ht="13">
      <c r="A364" s="27"/>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row>
    <row r="365" spans="1:26" ht="13">
      <c r="A365" s="27"/>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row>
    <row r="366" spans="1:26" ht="13">
      <c r="A366" s="27"/>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row>
    <row r="367" spans="1:26" ht="13">
      <c r="A367" s="27"/>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row>
    <row r="368" spans="1:26" ht="13">
      <c r="A368" s="27"/>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row>
    <row r="369" spans="1:26" ht="13">
      <c r="A369" s="27"/>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row>
    <row r="370" spans="1:26" ht="13">
      <c r="A370" s="27"/>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row>
    <row r="371" spans="1:26" ht="13">
      <c r="A371" s="27"/>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row>
    <row r="372" spans="1:26" ht="13">
      <c r="A372" s="27"/>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row>
    <row r="373" spans="1:26" ht="13">
      <c r="A373" s="27"/>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row>
    <row r="374" spans="1:26" ht="13">
      <c r="A374" s="27"/>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row>
    <row r="375" spans="1:26" ht="13">
      <c r="A375" s="27"/>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row>
    <row r="376" spans="1:26" ht="13">
      <c r="A376" s="27"/>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row>
    <row r="377" spans="1:26" ht="13">
      <c r="A377" s="27"/>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row>
    <row r="378" spans="1:26" ht="13">
      <c r="A378" s="27"/>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row>
    <row r="379" spans="1:26" ht="13">
      <c r="A379" s="27"/>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row>
    <row r="380" spans="1:26" ht="13">
      <c r="A380" s="27"/>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row>
    <row r="381" spans="1:26" ht="13">
      <c r="A381" s="27"/>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row>
    <row r="382" spans="1:26" ht="13">
      <c r="A382" s="27"/>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row>
    <row r="383" spans="1:26" ht="13">
      <c r="A383" s="27"/>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row>
    <row r="384" spans="1:26" ht="13">
      <c r="A384" s="27"/>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row>
    <row r="385" spans="1:26" ht="13">
      <c r="A385" s="27"/>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row>
    <row r="386" spans="1:26" ht="13">
      <c r="A386" s="27"/>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row>
    <row r="387" spans="1:26" ht="13">
      <c r="A387" s="27"/>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row>
    <row r="388" spans="1:26" ht="13">
      <c r="A388" s="27"/>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row>
    <row r="389" spans="1:26" ht="13">
      <c r="A389" s="27"/>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row>
    <row r="390" spans="1:26" ht="13">
      <c r="A390" s="27"/>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row>
    <row r="391" spans="1:26" ht="13">
      <c r="A391" s="27"/>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row>
    <row r="392" spans="1:26" ht="13">
      <c r="A392" s="27"/>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row>
    <row r="393" spans="1:26" ht="13">
      <c r="A393" s="27"/>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row>
    <row r="394" spans="1:26" ht="13">
      <c r="A394" s="27"/>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row>
    <row r="395" spans="1:26" ht="13">
      <c r="A395" s="27"/>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row>
    <row r="396" spans="1:26" ht="13">
      <c r="A396" s="27"/>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row>
    <row r="397" spans="1:26" ht="13">
      <c r="A397" s="27"/>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row>
    <row r="398" spans="1:26" ht="13">
      <c r="A398" s="27"/>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row>
    <row r="399" spans="1:26" ht="13">
      <c r="A399" s="27"/>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row>
    <row r="400" spans="1:26" ht="13">
      <c r="A400" s="27"/>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row>
    <row r="401" spans="1:26" ht="13">
      <c r="A401" s="27"/>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row>
    <row r="402" spans="1:26" ht="13">
      <c r="A402" s="27"/>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row>
    <row r="403" spans="1:26" ht="13">
      <c r="A403" s="27"/>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row>
    <row r="404" spans="1:26" ht="13">
      <c r="A404" s="27"/>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row>
    <row r="405" spans="1:26" ht="13">
      <c r="A405" s="27"/>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row>
    <row r="406" spans="1:26" ht="13">
      <c r="A406" s="27"/>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row>
    <row r="407" spans="1:26" ht="13">
      <c r="A407" s="27"/>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row>
    <row r="408" spans="1:26" ht="13">
      <c r="A408" s="27"/>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row>
    <row r="409" spans="1:26" ht="13">
      <c r="A409" s="27"/>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row>
    <row r="410" spans="1:26" ht="13">
      <c r="A410" s="27"/>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row>
    <row r="411" spans="1:26" ht="13">
      <c r="A411" s="27"/>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row>
    <row r="412" spans="1:26" ht="13">
      <c r="A412" s="27"/>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row>
    <row r="413" spans="1:26" ht="13">
      <c r="A413" s="27"/>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row>
    <row r="414" spans="1:26" ht="13">
      <c r="A414" s="27"/>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row>
    <row r="415" spans="1:26" ht="13">
      <c r="A415" s="27"/>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row>
    <row r="416" spans="1:26" ht="13">
      <c r="A416" s="27"/>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row>
    <row r="417" spans="1:26" ht="13">
      <c r="A417" s="27"/>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row>
    <row r="418" spans="1:26" ht="13">
      <c r="A418" s="27"/>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row>
    <row r="419" spans="1:26" ht="13">
      <c r="A419" s="27"/>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row>
    <row r="420" spans="1:26" ht="13">
      <c r="A420" s="27"/>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row>
    <row r="421" spans="1:26" ht="13">
      <c r="A421" s="27"/>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row>
    <row r="422" spans="1:26" ht="13">
      <c r="A422" s="27"/>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row>
    <row r="423" spans="1:26" ht="13">
      <c r="A423" s="27"/>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row>
    <row r="424" spans="1:26" ht="13">
      <c r="A424" s="27"/>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row>
    <row r="425" spans="1:26" ht="13">
      <c r="A425" s="27"/>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row>
    <row r="426" spans="1:26" ht="13">
      <c r="A426" s="27"/>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row>
    <row r="427" spans="1:26" ht="13">
      <c r="A427" s="27"/>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row>
    <row r="428" spans="1:26" ht="13">
      <c r="A428" s="27"/>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row>
    <row r="429" spans="1:26" ht="13">
      <c r="A429" s="27"/>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row>
    <row r="430" spans="1:26" ht="13">
      <c r="A430" s="27"/>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row>
    <row r="431" spans="1:26" ht="13">
      <c r="A431" s="27"/>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row>
    <row r="432" spans="1:26" ht="13">
      <c r="A432" s="27"/>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row>
    <row r="433" spans="1:26" ht="13">
      <c r="A433" s="27"/>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row>
    <row r="434" spans="1:26" ht="13">
      <c r="A434" s="27"/>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row>
    <row r="435" spans="1:26" ht="13">
      <c r="A435" s="27"/>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row>
    <row r="436" spans="1:26" ht="13">
      <c r="A436" s="27"/>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row>
    <row r="437" spans="1:26" ht="13">
      <c r="A437" s="27"/>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row>
    <row r="438" spans="1:26" ht="13">
      <c r="A438" s="27"/>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row>
    <row r="439" spans="1:26" ht="13">
      <c r="A439" s="27"/>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row>
    <row r="440" spans="1:26" ht="13">
      <c r="A440" s="27"/>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row>
    <row r="441" spans="1:26" ht="13">
      <c r="A441" s="27"/>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row>
    <row r="442" spans="1:26" ht="13">
      <c r="A442" s="27"/>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row>
    <row r="443" spans="1:26" ht="13">
      <c r="A443" s="27"/>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row>
    <row r="444" spans="1:26" ht="13">
      <c r="A444" s="27"/>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row>
    <row r="445" spans="1:26" ht="13">
      <c r="A445" s="27"/>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row>
    <row r="446" spans="1:26" ht="13">
      <c r="A446" s="27"/>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row>
    <row r="447" spans="1:26" ht="13">
      <c r="A447" s="27"/>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row>
    <row r="448" spans="1:26" ht="13">
      <c r="A448" s="27"/>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row>
    <row r="449" spans="1:26" ht="13">
      <c r="A449" s="27"/>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row>
    <row r="450" spans="1:26" ht="13">
      <c r="A450" s="27"/>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row>
    <row r="451" spans="1:26" ht="13">
      <c r="A451" s="27"/>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row>
    <row r="452" spans="1:26" ht="13">
      <c r="A452" s="27"/>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row>
    <row r="453" spans="1:26" ht="13">
      <c r="A453" s="27"/>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row>
    <row r="454" spans="1:26" ht="13">
      <c r="A454" s="27"/>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row>
    <row r="455" spans="1:26" ht="13">
      <c r="A455" s="27"/>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row>
    <row r="456" spans="1:26" ht="13">
      <c r="A456" s="27"/>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row>
    <row r="457" spans="1:26" ht="13">
      <c r="A457" s="27"/>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row>
    <row r="458" spans="1:26" ht="13">
      <c r="A458" s="27"/>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row>
    <row r="459" spans="1:26" ht="13">
      <c r="A459" s="27"/>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row>
    <row r="460" spans="1:26" ht="13">
      <c r="A460" s="27"/>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row>
    <row r="461" spans="1:26" ht="13">
      <c r="A461" s="27"/>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row>
    <row r="462" spans="1:26" ht="13">
      <c r="A462" s="27"/>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row>
    <row r="463" spans="1:26" ht="13">
      <c r="A463" s="27"/>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row>
    <row r="464" spans="1:26" ht="13">
      <c r="A464" s="27"/>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row>
    <row r="465" spans="1:26" ht="13">
      <c r="A465" s="27"/>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row>
    <row r="466" spans="1:26" ht="13">
      <c r="A466" s="27"/>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row>
    <row r="467" spans="1:26" ht="13">
      <c r="A467" s="27"/>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row>
    <row r="468" spans="1:26" ht="13">
      <c r="A468" s="27"/>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row>
    <row r="469" spans="1:26" ht="13">
      <c r="A469" s="27"/>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row>
    <row r="470" spans="1:26" ht="13">
      <c r="A470" s="27"/>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row>
    <row r="471" spans="1:26" ht="13">
      <c r="A471" s="27"/>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row>
    <row r="472" spans="1:26" ht="13">
      <c r="A472" s="27"/>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row>
    <row r="473" spans="1:26" ht="13">
      <c r="A473" s="27"/>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row>
    <row r="474" spans="1:26" ht="13">
      <c r="A474" s="27"/>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row>
    <row r="475" spans="1:26" ht="13">
      <c r="A475" s="27"/>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row>
    <row r="476" spans="1:26" ht="13">
      <c r="A476" s="27"/>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row>
    <row r="477" spans="1:26" ht="13">
      <c r="A477" s="27"/>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row>
    <row r="478" spans="1:26" ht="13">
      <c r="A478" s="27"/>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row>
    <row r="479" spans="1:26" ht="13">
      <c r="A479" s="27"/>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row>
    <row r="480" spans="1:26" ht="13">
      <c r="A480" s="27"/>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row>
    <row r="481" spans="1:26" ht="13">
      <c r="A481" s="27"/>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row>
    <row r="482" spans="1:26" ht="13">
      <c r="A482" s="27"/>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row>
    <row r="483" spans="1:26" ht="13">
      <c r="A483" s="27"/>
      <c r="B483" s="27"/>
      <c r="C483" s="27"/>
      <c r="D483" s="27"/>
      <c r="E483" s="27"/>
      <c r="F483" s="27"/>
      <c r="G483" s="27"/>
      <c r="H483" s="27"/>
      <c r="I483" s="27"/>
      <c r="J483" s="27"/>
      <c r="K483" s="27"/>
      <c r="L483" s="27"/>
      <c r="M483" s="27"/>
      <c r="N483" s="27"/>
      <c r="O483" s="27"/>
      <c r="P483" s="27"/>
      <c r="Q483" s="27"/>
      <c r="R483" s="27"/>
      <c r="S483" s="27"/>
      <c r="T483" s="27"/>
      <c r="U483" s="27"/>
      <c r="V483" s="27"/>
      <c r="W483" s="27"/>
      <c r="X483" s="27"/>
      <c r="Y483" s="27"/>
      <c r="Z483" s="27"/>
    </row>
    <row r="484" spans="1:26" ht="13">
      <c r="A484" s="27"/>
      <c r="B484" s="27"/>
      <c r="C484" s="27"/>
      <c r="D484" s="27"/>
      <c r="E484" s="27"/>
      <c r="F484" s="27"/>
      <c r="G484" s="27"/>
      <c r="H484" s="27"/>
      <c r="I484" s="27"/>
      <c r="J484" s="27"/>
      <c r="K484" s="27"/>
      <c r="L484" s="27"/>
      <c r="M484" s="27"/>
      <c r="N484" s="27"/>
      <c r="O484" s="27"/>
      <c r="P484" s="27"/>
      <c r="Q484" s="27"/>
      <c r="R484" s="27"/>
      <c r="S484" s="27"/>
      <c r="T484" s="27"/>
      <c r="U484" s="27"/>
      <c r="V484" s="27"/>
      <c r="W484" s="27"/>
      <c r="X484" s="27"/>
      <c r="Y484" s="27"/>
      <c r="Z484" s="27"/>
    </row>
    <row r="485" spans="1:26" ht="13">
      <c r="A485" s="27"/>
      <c r="B485" s="27"/>
      <c r="C485" s="27"/>
      <c r="D485" s="27"/>
      <c r="E485" s="27"/>
      <c r="F485" s="27"/>
      <c r="G485" s="27"/>
      <c r="H485" s="27"/>
      <c r="I485" s="27"/>
      <c r="J485" s="27"/>
      <c r="K485" s="27"/>
      <c r="L485" s="27"/>
      <c r="M485" s="27"/>
      <c r="N485" s="27"/>
      <c r="O485" s="27"/>
      <c r="P485" s="27"/>
      <c r="Q485" s="27"/>
      <c r="R485" s="27"/>
      <c r="S485" s="27"/>
      <c r="T485" s="27"/>
      <c r="U485" s="27"/>
      <c r="V485" s="27"/>
      <c r="W485" s="27"/>
      <c r="X485" s="27"/>
      <c r="Y485" s="27"/>
      <c r="Z485" s="27"/>
    </row>
    <row r="486" spans="1:26" ht="13">
      <c r="A486" s="27"/>
      <c r="B486" s="27"/>
      <c r="C486" s="27"/>
      <c r="D486" s="27"/>
      <c r="E486" s="27"/>
      <c r="F486" s="27"/>
      <c r="G486" s="27"/>
      <c r="H486" s="27"/>
      <c r="I486" s="27"/>
      <c r="J486" s="27"/>
      <c r="K486" s="27"/>
      <c r="L486" s="27"/>
      <c r="M486" s="27"/>
      <c r="N486" s="27"/>
      <c r="O486" s="27"/>
      <c r="P486" s="27"/>
      <c r="Q486" s="27"/>
      <c r="R486" s="27"/>
      <c r="S486" s="27"/>
      <c r="T486" s="27"/>
      <c r="U486" s="27"/>
      <c r="V486" s="27"/>
      <c r="W486" s="27"/>
      <c r="X486" s="27"/>
      <c r="Y486" s="27"/>
      <c r="Z486" s="27"/>
    </row>
    <row r="487" spans="1:26" ht="13">
      <c r="A487" s="27"/>
      <c r="B487" s="27"/>
      <c r="C487" s="27"/>
      <c r="D487" s="27"/>
      <c r="E487" s="27"/>
      <c r="F487" s="27"/>
      <c r="G487" s="27"/>
      <c r="H487" s="27"/>
      <c r="I487" s="27"/>
      <c r="J487" s="27"/>
      <c r="K487" s="27"/>
      <c r="L487" s="27"/>
      <c r="M487" s="27"/>
      <c r="N487" s="27"/>
      <c r="O487" s="27"/>
      <c r="P487" s="27"/>
      <c r="Q487" s="27"/>
      <c r="R487" s="27"/>
      <c r="S487" s="27"/>
      <c r="T487" s="27"/>
      <c r="U487" s="27"/>
      <c r="V487" s="27"/>
      <c r="W487" s="27"/>
      <c r="X487" s="27"/>
      <c r="Y487" s="27"/>
      <c r="Z487" s="27"/>
    </row>
    <row r="488" spans="1:26" ht="13">
      <c r="A488" s="27"/>
      <c r="B488" s="27"/>
      <c r="C488" s="27"/>
      <c r="D488" s="27"/>
      <c r="E488" s="27"/>
      <c r="F488" s="27"/>
      <c r="G488" s="27"/>
      <c r="H488" s="27"/>
      <c r="I488" s="27"/>
      <c r="J488" s="27"/>
      <c r="K488" s="27"/>
      <c r="L488" s="27"/>
      <c r="M488" s="27"/>
      <c r="N488" s="27"/>
      <c r="O488" s="27"/>
      <c r="P488" s="27"/>
      <c r="Q488" s="27"/>
      <c r="R488" s="27"/>
      <c r="S488" s="27"/>
      <c r="T488" s="27"/>
      <c r="U488" s="27"/>
      <c r="V488" s="27"/>
      <c r="W488" s="27"/>
      <c r="X488" s="27"/>
      <c r="Y488" s="27"/>
      <c r="Z488" s="27"/>
    </row>
    <row r="489" spans="1:26" ht="13">
      <c r="A489" s="27"/>
      <c r="B489" s="27"/>
      <c r="C489" s="27"/>
      <c r="D489" s="27"/>
      <c r="E489" s="27"/>
      <c r="F489" s="27"/>
      <c r="G489" s="27"/>
      <c r="H489" s="27"/>
      <c r="I489" s="27"/>
      <c r="J489" s="27"/>
      <c r="K489" s="27"/>
      <c r="L489" s="27"/>
      <c r="M489" s="27"/>
      <c r="N489" s="27"/>
      <c r="O489" s="27"/>
      <c r="P489" s="27"/>
      <c r="Q489" s="27"/>
      <c r="R489" s="27"/>
      <c r="S489" s="27"/>
      <c r="T489" s="27"/>
      <c r="U489" s="27"/>
      <c r="V489" s="27"/>
      <c r="W489" s="27"/>
      <c r="X489" s="27"/>
      <c r="Y489" s="27"/>
      <c r="Z489" s="27"/>
    </row>
    <row r="490" spans="1:26" ht="13">
      <c r="A490" s="27"/>
      <c r="B490" s="27"/>
      <c r="C490" s="27"/>
      <c r="D490" s="27"/>
      <c r="E490" s="27"/>
      <c r="F490" s="27"/>
      <c r="G490" s="27"/>
      <c r="H490" s="27"/>
      <c r="I490" s="27"/>
      <c r="J490" s="27"/>
      <c r="K490" s="27"/>
      <c r="L490" s="27"/>
      <c r="M490" s="27"/>
      <c r="N490" s="27"/>
      <c r="O490" s="27"/>
      <c r="P490" s="27"/>
      <c r="Q490" s="27"/>
      <c r="R490" s="27"/>
      <c r="S490" s="27"/>
      <c r="T490" s="27"/>
      <c r="U490" s="27"/>
      <c r="V490" s="27"/>
      <c r="W490" s="27"/>
      <c r="X490" s="27"/>
      <c r="Y490" s="27"/>
      <c r="Z490" s="27"/>
    </row>
    <row r="491" spans="1:26" ht="13">
      <c r="A491" s="27"/>
      <c r="B491" s="27"/>
      <c r="C491" s="27"/>
      <c r="D491" s="27"/>
      <c r="E491" s="27"/>
      <c r="F491" s="27"/>
      <c r="G491" s="27"/>
      <c r="H491" s="27"/>
      <c r="I491" s="27"/>
      <c r="J491" s="27"/>
      <c r="K491" s="27"/>
      <c r="L491" s="27"/>
      <c r="M491" s="27"/>
      <c r="N491" s="27"/>
      <c r="O491" s="27"/>
      <c r="P491" s="27"/>
      <c r="Q491" s="27"/>
      <c r="R491" s="27"/>
      <c r="S491" s="27"/>
      <c r="T491" s="27"/>
      <c r="U491" s="27"/>
      <c r="V491" s="27"/>
      <c r="W491" s="27"/>
      <c r="X491" s="27"/>
      <c r="Y491" s="27"/>
      <c r="Z491" s="27"/>
    </row>
    <row r="492" spans="1:26" ht="13">
      <c r="A492" s="27"/>
      <c r="B492" s="27"/>
      <c r="C492" s="27"/>
      <c r="D492" s="27"/>
      <c r="E492" s="27"/>
      <c r="F492" s="27"/>
      <c r="G492" s="27"/>
      <c r="H492" s="27"/>
      <c r="I492" s="27"/>
      <c r="J492" s="27"/>
      <c r="K492" s="27"/>
      <c r="L492" s="27"/>
      <c r="M492" s="27"/>
      <c r="N492" s="27"/>
      <c r="O492" s="27"/>
      <c r="P492" s="27"/>
      <c r="Q492" s="27"/>
      <c r="R492" s="27"/>
      <c r="S492" s="27"/>
      <c r="T492" s="27"/>
      <c r="U492" s="27"/>
      <c r="V492" s="27"/>
      <c r="W492" s="27"/>
      <c r="X492" s="27"/>
      <c r="Y492" s="27"/>
      <c r="Z492" s="27"/>
    </row>
    <row r="493" spans="1:26" ht="13">
      <c r="A493" s="27"/>
      <c r="B493" s="27"/>
      <c r="C493" s="27"/>
      <c r="D493" s="27"/>
      <c r="E493" s="27"/>
      <c r="F493" s="27"/>
      <c r="G493" s="27"/>
      <c r="H493" s="27"/>
      <c r="I493" s="27"/>
      <c r="J493" s="27"/>
      <c r="K493" s="27"/>
      <c r="L493" s="27"/>
      <c r="M493" s="27"/>
      <c r="N493" s="27"/>
      <c r="O493" s="27"/>
      <c r="P493" s="27"/>
      <c r="Q493" s="27"/>
      <c r="R493" s="27"/>
      <c r="S493" s="27"/>
      <c r="T493" s="27"/>
      <c r="U493" s="27"/>
      <c r="V493" s="27"/>
      <c r="W493" s="27"/>
      <c r="X493" s="27"/>
      <c r="Y493" s="27"/>
      <c r="Z493" s="27"/>
    </row>
    <row r="494" spans="1:26" ht="13">
      <c r="A494" s="27"/>
      <c r="B494" s="27"/>
      <c r="C494" s="27"/>
      <c r="D494" s="27"/>
      <c r="E494" s="27"/>
      <c r="F494" s="27"/>
      <c r="G494" s="27"/>
      <c r="H494" s="27"/>
      <c r="I494" s="27"/>
      <c r="J494" s="27"/>
      <c r="K494" s="27"/>
      <c r="L494" s="27"/>
      <c r="M494" s="27"/>
      <c r="N494" s="27"/>
      <c r="O494" s="27"/>
      <c r="P494" s="27"/>
      <c r="Q494" s="27"/>
      <c r="R494" s="27"/>
      <c r="S494" s="27"/>
      <c r="T494" s="27"/>
      <c r="U494" s="27"/>
      <c r="V494" s="27"/>
      <c r="W494" s="27"/>
      <c r="X494" s="27"/>
      <c r="Y494" s="27"/>
      <c r="Z494" s="27"/>
    </row>
    <row r="495" spans="1:26" ht="13">
      <c r="A495" s="27"/>
      <c r="B495" s="27"/>
      <c r="C495" s="27"/>
      <c r="D495" s="27"/>
      <c r="E495" s="27"/>
      <c r="F495" s="27"/>
      <c r="G495" s="27"/>
      <c r="H495" s="27"/>
      <c r="I495" s="27"/>
      <c r="J495" s="27"/>
      <c r="K495" s="27"/>
      <c r="L495" s="27"/>
      <c r="M495" s="27"/>
      <c r="N495" s="27"/>
      <c r="O495" s="27"/>
      <c r="P495" s="27"/>
      <c r="Q495" s="27"/>
      <c r="R495" s="27"/>
      <c r="S495" s="27"/>
      <c r="T495" s="27"/>
      <c r="U495" s="27"/>
      <c r="V495" s="27"/>
      <c r="W495" s="27"/>
      <c r="X495" s="27"/>
      <c r="Y495" s="27"/>
      <c r="Z495" s="27"/>
    </row>
    <row r="496" spans="1:26" ht="13">
      <c r="A496" s="27"/>
      <c r="B496" s="27"/>
      <c r="C496" s="27"/>
      <c r="D496" s="27"/>
      <c r="E496" s="27"/>
      <c r="F496" s="27"/>
      <c r="G496" s="27"/>
      <c r="H496" s="27"/>
      <c r="I496" s="27"/>
      <c r="J496" s="27"/>
      <c r="K496" s="27"/>
      <c r="L496" s="27"/>
      <c r="M496" s="27"/>
      <c r="N496" s="27"/>
      <c r="O496" s="27"/>
      <c r="P496" s="27"/>
      <c r="Q496" s="27"/>
      <c r="R496" s="27"/>
      <c r="S496" s="27"/>
      <c r="T496" s="27"/>
      <c r="U496" s="27"/>
      <c r="V496" s="27"/>
      <c r="W496" s="27"/>
      <c r="X496" s="27"/>
      <c r="Y496" s="27"/>
      <c r="Z496" s="27"/>
    </row>
    <row r="497" spans="1:26" ht="13">
      <c r="A497" s="27"/>
      <c r="B497" s="27"/>
      <c r="C497" s="27"/>
      <c r="D497" s="27"/>
      <c r="E497" s="27"/>
      <c r="F497" s="27"/>
      <c r="G497" s="27"/>
      <c r="H497" s="27"/>
      <c r="I497" s="27"/>
      <c r="J497" s="27"/>
      <c r="K497" s="27"/>
      <c r="L497" s="27"/>
      <c r="M497" s="27"/>
      <c r="N497" s="27"/>
      <c r="O497" s="27"/>
      <c r="P497" s="27"/>
      <c r="Q497" s="27"/>
      <c r="R497" s="27"/>
      <c r="S497" s="27"/>
      <c r="T497" s="27"/>
      <c r="U497" s="27"/>
      <c r="V497" s="27"/>
      <c r="W497" s="27"/>
      <c r="X497" s="27"/>
      <c r="Y497" s="27"/>
      <c r="Z497" s="27"/>
    </row>
    <row r="498" spans="1:26" ht="13">
      <c r="A498" s="27"/>
      <c r="B498" s="27"/>
      <c r="C498" s="27"/>
      <c r="D498" s="27"/>
      <c r="E498" s="27"/>
      <c r="F498" s="27"/>
      <c r="G498" s="27"/>
      <c r="H498" s="27"/>
      <c r="I498" s="27"/>
      <c r="J498" s="27"/>
      <c r="K498" s="27"/>
      <c r="L498" s="27"/>
      <c r="M498" s="27"/>
      <c r="N498" s="27"/>
      <c r="O498" s="27"/>
      <c r="P498" s="27"/>
      <c r="Q498" s="27"/>
      <c r="R498" s="27"/>
      <c r="S498" s="27"/>
      <c r="T498" s="27"/>
      <c r="U498" s="27"/>
      <c r="V498" s="27"/>
      <c r="W498" s="27"/>
      <c r="X498" s="27"/>
      <c r="Y498" s="27"/>
      <c r="Z498" s="27"/>
    </row>
    <row r="499" spans="1:26" ht="13">
      <c r="A499" s="27"/>
      <c r="B499" s="27"/>
      <c r="C499" s="27"/>
      <c r="D499" s="27"/>
      <c r="E499" s="27"/>
      <c r="F499" s="27"/>
      <c r="G499" s="27"/>
      <c r="H499" s="27"/>
      <c r="I499" s="27"/>
      <c r="J499" s="27"/>
      <c r="K499" s="27"/>
      <c r="L499" s="27"/>
      <c r="M499" s="27"/>
      <c r="N499" s="27"/>
      <c r="O499" s="27"/>
      <c r="P499" s="27"/>
      <c r="Q499" s="27"/>
      <c r="R499" s="27"/>
      <c r="S499" s="27"/>
      <c r="T499" s="27"/>
      <c r="U499" s="27"/>
      <c r="V499" s="27"/>
      <c r="W499" s="27"/>
      <c r="X499" s="27"/>
      <c r="Y499" s="27"/>
      <c r="Z499" s="27"/>
    </row>
    <row r="500" spans="1:26" ht="13">
      <c r="A500" s="27"/>
      <c r="B500" s="27"/>
      <c r="C500" s="27"/>
      <c r="D500" s="27"/>
      <c r="E500" s="27"/>
      <c r="F500" s="27"/>
      <c r="G500" s="27"/>
      <c r="H500" s="27"/>
      <c r="I500" s="27"/>
      <c r="J500" s="27"/>
      <c r="K500" s="27"/>
      <c r="L500" s="27"/>
      <c r="M500" s="27"/>
      <c r="N500" s="27"/>
      <c r="O500" s="27"/>
      <c r="P500" s="27"/>
      <c r="Q500" s="27"/>
      <c r="R500" s="27"/>
      <c r="S500" s="27"/>
      <c r="T500" s="27"/>
      <c r="U500" s="27"/>
      <c r="V500" s="27"/>
      <c r="W500" s="27"/>
      <c r="X500" s="27"/>
      <c r="Y500" s="27"/>
      <c r="Z500" s="27"/>
    </row>
    <row r="501" spans="1:26" ht="13">
      <c r="A501" s="27"/>
      <c r="B501" s="27"/>
      <c r="C501" s="27"/>
      <c r="D501" s="27"/>
      <c r="E501" s="27"/>
      <c r="F501" s="27"/>
      <c r="G501" s="27"/>
      <c r="H501" s="27"/>
      <c r="I501" s="27"/>
      <c r="J501" s="27"/>
      <c r="K501" s="27"/>
      <c r="L501" s="27"/>
      <c r="M501" s="27"/>
      <c r="N501" s="27"/>
      <c r="O501" s="27"/>
      <c r="P501" s="27"/>
      <c r="Q501" s="27"/>
      <c r="R501" s="27"/>
      <c r="S501" s="27"/>
      <c r="T501" s="27"/>
      <c r="U501" s="27"/>
      <c r="V501" s="27"/>
      <c r="W501" s="27"/>
      <c r="X501" s="27"/>
      <c r="Y501" s="27"/>
      <c r="Z501" s="27"/>
    </row>
    <row r="502" spans="1:26" ht="13">
      <c r="A502" s="27"/>
      <c r="B502" s="27"/>
      <c r="C502" s="27"/>
      <c r="D502" s="27"/>
      <c r="E502" s="27"/>
      <c r="F502" s="27"/>
      <c r="G502" s="27"/>
      <c r="H502" s="27"/>
      <c r="I502" s="27"/>
      <c r="J502" s="27"/>
      <c r="K502" s="27"/>
      <c r="L502" s="27"/>
      <c r="M502" s="27"/>
      <c r="N502" s="27"/>
      <c r="O502" s="27"/>
      <c r="P502" s="27"/>
      <c r="Q502" s="27"/>
      <c r="R502" s="27"/>
      <c r="S502" s="27"/>
      <c r="T502" s="27"/>
      <c r="U502" s="27"/>
      <c r="V502" s="27"/>
      <c r="W502" s="27"/>
      <c r="X502" s="27"/>
      <c r="Y502" s="27"/>
      <c r="Z502" s="27"/>
    </row>
    <row r="503" spans="1:26" ht="13">
      <c r="A503" s="27"/>
      <c r="B503" s="27"/>
      <c r="C503" s="27"/>
      <c r="D503" s="27"/>
      <c r="E503" s="27"/>
      <c r="F503" s="27"/>
      <c r="G503" s="27"/>
      <c r="H503" s="27"/>
      <c r="I503" s="27"/>
      <c r="J503" s="27"/>
      <c r="K503" s="27"/>
      <c r="L503" s="27"/>
      <c r="M503" s="27"/>
      <c r="N503" s="27"/>
      <c r="O503" s="27"/>
      <c r="P503" s="27"/>
      <c r="Q503" s="27"/>
      <c r="R503" s="27"/>
      <c r="S503" s="27"/>
      <c r="T503" s="27"/>
      <c r="U503" s="27"/>
      <c r="V503" s="27"/>
      <c r="W503" s="27"/>
      <c r="X503" s="27"/>
      <c r="Y503" s="27"/>
      <c r="Z503" s="27"/>
    </row>
    <row r="504" spans="1:26" ht="13">
      <c r="A504" s="27"/>
      <c r="B504" s="27"/>
      <c r="C504" s="27"/>
      <c r="D504" s="27"/>
      <c r="E504" s="27"/>
      <c r="F504" s="27"/>
      <c r="G504" s="27"/>
      <c r="H504" s="27"/>
      <c r="I504" s="27"/>
      <c r="J504" s="27"/>
      <c r="K504" s="27"/>
      <c r="L504" s="27"/>
      <c r="M504" s="27"/>
      <c r="N504" s="27"/>
      <c r="O504" s="27"/>
      <c r="P504" s="27"/>
      <c r="Q504" s="27"/>
      <c r="R504" s="27"/>
      <c r="S504" s="27"/>
      <c r="T504" s="27"/>
      <c r="U504" s="27"/>
      <c r="V504" s="27"/>
      <c r="W504" s="27"/>
      <c r="X504" s="27"/>
      <c r="Y504" s="27"/>
      <c r="Z504" s="27"/>
    </row>
    <row r="505" spans="1:26" ht="13">
      <c r="A505" s="27"/>
      <c r="B505" s="27"/>
      <c r="C505" s="27"/>
      <c r="D505" s="27"/>
      <c r="E505" s="27"/>
      <c r="F505" s="27"/>
      <c r="G505" s="27"/>
      <c r="H505" s="27"/>
      <c r="I505" s="27"/>
      <c r="J505" s="27"/>
      <c r="K505" s="27"/>
      <c r="L505" s="27"/>
      <c r="M505" s="27"/>
      <c r="N505" s="27"/>
      <c r="O505" s="27"/>
      <c r="P505" s="27"/>
      <c r="Q505" s="27"/>
      <c r="R505" s="27"/>
      <c r="S505" s="27"/>
      <c r="T505" s="27"/>
      <c r="U505" s="27"/>
      <c r="V505" s="27"/>
      <c r="W505" s="27"/>
      <c r="X505" s="27"/>
      <c r="Y505" s="27"/>
      <c r="Z505" s="27"/>
    </row>
    <row r="506" spans="1:26" ht="13">
      <c r="A506" s="27"/>
      <c r="B506" s="27"/>
      <c r="C506" s="27"/>
      <c r="D506" s="27"/>
      <c r="E506" s="27"/>
      <c r="F506" s="27"/>
      <c r="G506" s="27"/>
      <c r="H506" s="27"/>
      <c r="I506" s="27"/>
      <c r="J506" s="27"/>
      <c r="K506" s="27"/>
      <c r="L506" s="27"/>
      <c r="M506" s="27"/>
      <c r="N506" s="27"/>
      <c r="O506" s="27"/>
      <c r="P506" s="27"/>
      <c r="Q506" s="27"/>
      <c r="R506" s="27"/>
      <c r="S506" s="27"/>
      <c r="T506" s="27"/>
      <c r="U506" s="27"/>
      <c r="V506" s="27"/>
      <c r="W506" s="27"/>
      <c r="X506" s="27"/>
      <c r="Y506" s="27"/>
      <c r="Z506" s="27"/>
    </row>
    <row r="507" spans="1:26" ht="13">
      <c r="A507" s="27"/>
      <c r="B507" s="27"/>
      <c r="C507" s="27"/>
      <c r="D507" s="27"/>
      <c r="E507" s="27"/>
      <c r="F507" s="27"/>
      <c r="G507" s="27"/>
      <c r="H507" s="27"/>
      <c r="I507" s="27"/>
      <c r="J507" s="27"/>
      <c r="K507" s="27"/>
      <c r="L507" s="27"/>
      <c r="M507" s="27"/>
      <c r="N507" s="27"/>
      <c r="O507" s="27"/>
      <c r="P507" s="27"/>
      <c r="Q507" s="27"/>
      <c r="R507" s="27"/>
      <c r="S507" s="27"/>
      <c r="T507" s="27"/>
      <c r="U507" s="27"/>
      <c r="V507" s="27"/>
      <c r="W507" s="27"/>
      <c r="X507" s="27"/>
      <c r="Y507" s="27"/>
      <c r="Z507" s="27"/>
    </row>
    <row r="508" spans="1:26" ht="13">
      <c r="A508" s="27"/>
      <c r="B508" s="27"/>
      <c r="C508" s="27"/>
      <c r="D508" s="27"/>
      <c r="E508" s="27"/>
      <c r="F508" s="27"/>
      <c r="G508" s="27"/>
      <c r="H508" s="27"/>
      <c r="I508" s="27"/>
      <c r="J508" s="27"/>
      <c r="K508" s="27"/>
      <c r="L508" s="27"/>
      <c r="M508" s="27"/>
      <c r="N508" s="27"/>
      <c r="O508" s="27"/>
      <c r="P508" s="27"/>
      <c r="Q508" s="27"/>
      <c r="R508" s="27"/>
      <c r="S508" s="27"/>
      <c r="T508" s="27"/>
      <c r="U508" s="27"/>
      <c r="V508" s="27"/>
      <c r="W508" s="27"/>
      <c r="X508" s="27"/>
      <c r="Y508" s="27"/>
      <c r="Z508" s="27"/>
    </row>
    <row r="509" spans="1:26" ht="13">
      <c r="A509" s="27"/>
      <c r="B509" s="27"/>
      <c r="C509" s="27"/>
      <c r="D509" s="27"/>
      <c r="E509" s="27"/>
      <c r="F509" s="27"/>
      <c r="G509" s="27"/>
      <c r="H509" s="27"/>
      <c r="I509" s="27"/>
      <c r="J509" s="27"/>
      <c r="K509" s="27"/>
      <c r="L509" s="27"/>
      <c r="M509" s="27"/>
      <c r="N509" s="27"/>
      <c r="O509" s="27"/>
      <c r="P509" s="27"/>
      <c r="Q509" s="27"/>
      <c r="R509" s="27"/>
      <c r="S509" s="27"/>
      <c r="T509" s="27"/>
      <c r="U509" s="27"/>
      <c r="V509" s="27"/>
      <c r="W509" s="27"/>
      <c r="X509" s="27"/>
      <c r="Y509" s="27"/>
      <c r="Z509" s="27"/>
    </row>
    <row r="510" spans="1:26" ht="13">
      <c r="A510" s="27"/>
      <c r="B510" s="27"/>
      <c r="C510" s="27"/>
      <c r="D510" s="27"/>
      <c r="E510" s="27"/>
      <c r="F510" s="27"/>
      <c r="G510" s="27"/>
      <c r="H510" s="27"/>
      <c r="I510" s="27"/>
      <c r="J510" s="27"/>
      <c r="K510" s="27"/>
      <c r="L510" s="27"/>
      <c r="M510" s="27"/>
      <c r="N510" s="27"/>
      <c r="O510" s="27"/>
      <c r="P510" s="27"/>
      <c r="Q510" s="27"/>
      <c r="R510" s="27"/>
      <c r="S510" s="27"/>
      <c r="T510" s="27"/>
      <c r="U510" s="27"/>
      <c r="V510" s="27"/>
      <c r="W510" s="27"/>
      <c r="X510" s="27"/>
      <c r="Y510" s="27"/>
      <c r="Z510" s="27"/>
    </row>
    <row r="511" spans="1:26" ht="13">
      <c r="A511" s="27"/>
      <c r="B511" s="27"/>
      <c r="C511" s="27"/>
      <c r="D511" s="27"/>
      <c r="E511" s="27"/>
      <c r="F511" s="27"/>
      <c r="G511" s="27"/>
      <c r="H511" s="27"/>
      <c r="I511" s="27"/>
      <c r="J511" s="27"/>
      <c r="K511" s="27"/>
      <c r="L511" s="27"/>
      <c r="M511" s="27"/>
      <c r="N511" s="27"/>
      <c r="O511" s="27"/>
      <c r="P511" s="27"/>
      <c r="Q511" s="27"/>
      <c r="R511" s="27"/>
      <c r="S511" s="27"/>
      <c r="T511" s="27"/>
      <c r="U511" s="27"/>
      <c r="V511" s="27"/>
      <c r="W511" s="27"/>
      <c r="X511" s="27"/>
      <c r="Y511" s="27"/>
      <c r="Z511" s="27"/>
    </row>
    <row r="512" spans="1:26" ht="13">
      <c r="A512" s="27"/>
      <c r="B512" s="27"/>
      <c r="C512" s="27"/>
      <c r="D512" s="27"/>
      <c r="E512" s="27"/>
      <c r="F512" s="27"/>
      <c r="G512" s="27"/>
      <c r="H512" s="27"/>
      <c r="I512" s="27"/>
      <c r="J512" s="27"/>
      <c r="K512" s="27"/>
      <c r="L512" s="27"/>
      <c r="M512" s="27"/>
      <c r="N512" s="27"/>
      <c r="O512" s="27"/>
      <c r="P512" s="27"/>
      <c r="Q512" s="27"/>
      <c r="R512" s="27"/>
      <c r="S512" s="27"/>
      <c r="T512" s="27"/>
      <c r="U512" s="27"/>
      <c r="V512" s="27"/>
      <c r="W512" s="27"/>
      <c r="X512" s="27"/>
      <c r="Y512" s="27"/>
      <c r="Z512" s="27"/>
    </row>
    <row r="513" spans="1:26" ht="13">
      <c r="A513" s="27"/>
      <c r="B513" s="27"/>
      <c r="C513" s="27"/>
      <c r="D513" s="27"/>
      <c r="E513" s="27"/>
      <c r="F513" s="27"/>
      <c r="G513" s="27"/>
      <c r="H513" s="27"/>
      <c r="I513" s="27"/>
      <c r="J513" s="27"/>
      <c r="K513" s="27"/>
      <c r="L513" s="27"/>
      <c r="M513" s="27"/>
      <c r="N513" s="27"/>
      <c r="O513" s="27"/>
      <c r="P513" s="27"/>
      <c r="Q513" s="27"/>
      <c r="R513" s="27"/>
      <c r="S513" s="27"/>
      <c r="T513" s="27"/>
      <c r="U513" s="27"/>
      <c r="V513" s="27"/>
      <c r="W513" s="27"/>
      <c r="X513" s="27"/>
      <c r="Y513" s="27"/>
      <c r="Z513" s="27"/>
    </row>
    <row r="514" spans="1:26" ht="13">
      <c r="A514" s="27"/>
      <c r="B514" s="27"/>
      <c r="C514" s="27"/>
      <c r="D514" s="27"/>
      <c r="E514" s="27"/>
      <c r="F514" s="27"/>
      <c r="G514" s="27"/>
      <c r="H514" s="27"/>
      <c r="I514" s="27"/>
      <c r="J514" s="27"/>
      <c r="K514" s="27"/>
      <c r="L514" s="27"/>
      <c r="M514" s="27"/>
      <c r="N514" s="27"/>
      <c r="O514" s="27"/>
      <c r="P514" s="27"/>
      <c r="Q514" s="27"/>
      <c r="R514" s="27"/>
      <c r="S514" s="27"/>
      <c r="T514" s="27"/>
      <c r="U514" s="27"/>
      <c r="V514" s="27"/>
      <c r="W514" s="27"/>
      <c r="X514" s="27"/>
      <c r="Y514" s="27"/>
      <c r="Z514" s="27"/>
    </row>
    <row r="515" spans="1:26" ht="13">
      <c r="A515" s="27"/>
      <c r="B515" s="27"/>
      <c r="C515" s="27"/>
      <c r="D515" s="27"/>
      <c r="E515" s="27"/>
      <c r="F515" s="27"/>
      <c r="G515" s="27"/>
      <c r="H515" s="27"/>
      <c r="I515" s="27"/>
      <c r="J515" s="27"/>
      <c r="K515" s="27"/>
      <c r="L515" s="27"/>
      <c r="M515" s="27"/>
      <c r="N515" s="27"/>
      <c r="O515" s="27"/>
      <c r="P515" s="27"/>
      <c r="Q515" s="27"/>
      <c r="R515" s="27"/>
      <c r="S515" s="27"/>
      <c r="T515" s="27"/>
      <c r="U515" s="27"/>
      <c r="V515" s="27"/>
      <c r="W515" s="27"/>
      <c r="X515" s="27"/>
      <c r="Y515" s="27"/>
      <c r="Z515" s="27"/>
    </row>
    <row r="516" spans="1:26" ht="13">
      <c r="A516" s="27"/>
      <c r="B516" s="27"/>
      <c r="C516" s="27"/>
      <c r="D516" s="27"/>
      <c r="E516" s="27"/>
      <c r="F516" s="27"/>
      <c r="G516" s="27"/>
      <c r="H516" s="27"/>
      <c r="I516" s="27"/>
      <c r="J516" s="27"/>
      <c r="K516" s="27"/>
      <c r="L516" s="27"/>
      <c r="M516" s="27"/>
      <c r="N516" s="27"/>
      <c r="O516" s="27"/>
      <c r="P516" s="27"/>
      <c r="Q516" s="27"/>
      <c r="R516" s="27"/>
      <c r="S516" s="27"/>
      <c r="T516" s="27"/>
      <c r="U516" s="27"/>
      <c r="V516" s="27"/>
      <c r="W516" s="27"/>
      <c r="X516" s="27"/>
      <c r="Y516" s="27"/>
      <c r="Z516" s="27"/>
    </row>
    <row r="517" spans="1:26" ht="13">
      <c r="A517" s="27"/>
      <c r="B517" s="27"/>
      <c r="C517" s="27"/>
      <c r="D517" s="27"/>
      <c r="E517" s="27"/>
      <c r="F517" s="27"/>
      <c r="G517" s="27"/>
      <c r="H517" s="27"/>
      <c r="I517" s="27"/>
      <c r="J517" s="27"/>
      <c r="K517" s="27"/>
      <c r="L517" s="27"/>
      <c r="M517" s="27"/>
      <c r="N517" s="27"/>
      <c r="O517" s="27"/>
      <c r="P517" s="27"/>
      <c r="Q517" s="27"/>
      <c r="R517" s="27"/>
      <c r="S517" s="27"/>
      <c r="T517" s="27"/>
      <c r="U517" s="27"/>
      <c r="V517" s="27"/>
      <c r="W517" s="27"/>
      <c r="X517" s="27"/>
      <c r="Y517" s="27"/>
      <c r="Z517" s="27"/>
    </row>
    <row r="518" spans="1:26" ht="13">
      <c r="A518" s="27"/>
      <c r="B518" s="27"/>
      <c r="C518" s="27"/>
      <c r="D518" s="27"/>
      <c r="E518" s="27"/>
      <c r="F518" s="27"/>
      <c r="G518" s="27"/>
      <c r="H518" s="27"/>
      <c r="I518" s="27"/>
      <c r="J518" s="27"/>
      <c r="K518" s="27"/>
      <c r="L518" s="27"/>
      <c r="M518" s="27"/>
      <c r="N518" s="27"/>
      <c r="O518" s="27"/>
      <c r="P518" s="27"/>
      <c r="Q518" s="27"/>
      <c r="R518" s="27"/>
      <c r="S518" s="27"/>
      <c r="T518" s="27"/>
      <c r="U518" s="27"/>
      <c r="V518" s="27"/>
      <c r="W518" s="27"/>
      <c r="X518" s="27"/>
      <c r="Y518" s="27"/>
      <c r="Z518" s="27"/>
    </row>
    <row r="519" spans="1:26" ht="13">
      <c r="A519" s="27"/>
      <c r="B519" s="27"/>
      <c r="C519" s="27"/>
      <c r="D519" s="27"/>
      <c r="E519" s="27"/>
      <c r="F519" s="27"/>
      <c r="G519" s="27"/>
      <c r="H519" s="27"/>
      <c r="I519" s="27"/>
      <c r="J519" s="27"/>
      <c r="K519" s="27"/>
      <c r="L519" s="27"/>
      <c r="M519" s="27"/>
      <c r="N519" s="27"/>
      <c r="O519" s="27"/>
      <c r="P519" s="27"/>
      <c r="Q519" s="27"/>
      <c r="R519" s="27"/>
      <c r="S519" s="27"/>
      <c r="T519" s="27"/>
      <c r="U519" s="27"/>
      <c r="V519" s="27"/>
      <c r="W519" s="27"/>
      <c r="X519" s="27"/>
      <c r="Y519" s="27"/>
      <c r="Z519" s="27"/>
    </row>
    <row r="520" spans="1:26" ht="13">
      <c r="A520" s="27"/>
      <c r="B520" s="27"/>
      <c r="C520" s="27"/>
      <c r="D520" s="27"/>
      <c r="E520" s="27"/>
      <c r="F520" s="27"/>
      <c r="G520" s="27"/>
      <c r="H520" s="27"/>
      <c r="I520" s="27"/>
      <c r="J520" s="27"/>
      <c r="K520" s="27"/>
      <c r="L520" s="27"/>
      <c r="M520" s="27"/>
      <c r="N520" s="27"/>
      <c r="O520" s="27"/>
      <c r="P520" s="27"/>
      <c r="Q520" s="27"/>
      <c r="R520" s="27"/>
      <c r="S520" s="27"/>
      <c r="T520" s="27"/>
      <c r="U520" s="27"/>
      <c r="V520" s="27"/>
      <c r="W520" s="27"/>
      <c r="X520" s="27"/>
      <c r="Y520" s="27"/>
      <c r="Z520" s="27"/>
    </row>
    <row r="521" spans="1:26" ht="13">
      <c r="A521" s="27"/>
      <c r="B521" s="27"/>
      <c r="C521" s="27"/>
      <c r="D521" s="27"/>
      <c r="E521" s="27"/>
      <c r="F521" s="27"/>
      <c r="G521" s="27"/>
      <c r="H521" s="27"/>
      <c r="I521" s="27"/>
      <c r="J521" s="27"/>
      <c r="K521" s="27"/>
      <c r="L521" s="27"/>
      <c r="M521" s="27"/>
      <c r="N521" s="27"/>
      <c r="O521" s="27"/>
      <c r="P521" s="27"/>
      <c r="Q521" s="27"/>
      <c r="R521" s="27"/>
      <c r="S521" s="27"/>
      <c r="T521" s="27"/>
      <c r="U521" s="27"/>
      <c r="V521" s="27"/>
      <c r="W521" s="27"/>
      <c r="X521" s="27"/>
      <c r="Y521" s="27"/>
      <c r="Z521" s="27"/>
    </row>
    <row r="522" spans="1:26" ht="13">
      <c r="A522" s="27"/>
      <c r="B522" s="27"/>
      <c r="C522" s="27"/>
      <c r="D522" s="27"/>
      <c r="E522" s="27"/>
      <c r="F522" s="27"/>
      <c r="G522" s="27"/>
      <c r="H522" s="27"/>
      <c r="I522" s="27"/>
      <c r="J522" s="27"/>
      <c r="K522" s="27"/>
      <c r="L522" s="27"/>
      <c r="M522" s="27"/>
      <c r="N522" s="27"/>
      <c r="O522" s="27"/>
      <c r="P522" s="27"/>
      <c r="Q522" s="27"/>
      <c r="R522" s="27"/>
      <c r="S522" s="27"/>
      <c r="T522" s="27"/>
      <c r="U522" s="27"/>
      <c r="V522" s="27"/>
      <c r="W522" s="27"/>
      <c r="X522" s="27"/>
      <c r="Y522" s="27"/>
      <c r="Z522" s="27"/>
    </row>
    <row r="523" spans="1:26" ht="13">
      <c r="A523" s="27"/>
      <c r="B523" s="27"/>
      <c r="C523" s="27"/>
      <c r="D523" s="27"/>
      <c r="E523" s="27"/>
      <c r="F523" s="27"/>
      <c r="G523" s="27"/>
      <c r="H523" s="27"/>
      <c r="I523" s="27"/>
      <c r="J523" s="27"/>
      <c r="K523" s="27"/>
      <c r="L523" s="27"/>
      <c r="M523" s="27"/>
      <c r="N523" s="27"/>
      <c r="O523" s="27"/>
      <c r="P523" s="27"/>
      <c r="Q523" s="27"/>
      <c r="R523" s="27"/>
      <c r="S523" s="27"/>
      <c r="T523" s="27"/>
      <c r="U523" s="27"/>
      <c r="V523" s="27"/>
      <c r="W523" s="27"/>
      <c r="X523" s="27"/>
      <c r="Y523" s="27"/>
      <c r="Z523" s="27"/>
    </row>
    <row r="524" spans="1:26" ht="13">
      <c r="A524" s="27"/>
      <c r="B524" s="27"/>
      <c r="C524" s="27"/>
      <c r="D524" s="27"/>
      <c r="E524" s="27"/>
      <c r="F524" s="27"/>
      <c r="G524" s="27"/>
      <c r="H524" s="27"/>
      <c r="I524" s="27"/>
      <c r="J524" s="27"/>
      <c r="K524" s="27"/>
      <c r="L524" s="27"/>
      <c r="M524" s="27"/>
      <c r="N524" s="27"/>
      <c r="O524" s="27"/>
      <c r="P524" s="27"/>
      <c r="Q524" s="27"/>
      <c r="R524" s="27"/>
      <c r="S524" s="27"/>
      <c r="T524" s="27"/>
      <c r="U524" s="27"/>
      <c r="V524" s="27"/>
      <c r="W524" s="27"/>
      <c r="X524" s="27"/>
      <c r="Y524" s="27"/>
      <c r="Z524" s="27"/>
    </row>
    <row r="525" spans="1:26" ht="13">
      <c r="A525" s="27"/>
      <c r="B525" s="27"/>
      <c r="C525" s="27"/>
      <c r="D525" s="27"/>
      <c r="E525" s="27"/>
      <c r="F525" s="27"/>
      <c r="G525" s="27"/>
      <c r="H525" s="27"/>
      <c r="I525" s="27"/>
      <c r="J525" s="27"/>
      <c r="K525" s="27"/>
      <c r="L525" s="27"/>
      <c r="M525" s="27"/>
      <c r="N525" s="27"/>
      <c r="O525" s="27"/>
      <c r="P525" s="27"/>
      <c r="Q525" s="27"/>
      <c r="R525" s="27"/>
      <c r="S525" s="27"/>
      <c r="T525" s="27"/>
      <c r="U525" s="27"/>
      <c r="V525" s="27"/>
      <c r="W525" s="27"/>
      <c r="X525" s="27"/>
      <c r="Y525" s="27"/>
      <c r="Z525" s="27"/>
    </row>
    <row r="526" spans="1:26" ht="13">
      <c r="A526" s="27"/>
      <c r="B526" s="27"/>
      <c r="C526" s="27"/>
      <c r="D526" s="27"/>
      <c r="E526" s="27"/>
      <c r="F526" s="27"/>
      <c r="G526" s="27"/>
      <c r="H526" s="27"/>
      <c r="I526" s="27"/>
      <c r="J526" s="27"/>
      <c r="K526" s="27"/>
      <c r="L526" s="27"/>
      <c r="M526" s="27"/>
      <c r="N526" s="27"/>
      <c r="O526" s="27"/>
      <c r="P526" s="27"/>
      <c r="Q526" s="27"/>
      <c r="R526" s="27"/>
      <c r="S526" s="27"/>
      <c r="T526" s="27"/>
      <c r="U526" s="27"/>
      <c r="V526" s="27"/>
      <c r="W526" s="27"/>
      <c r="X526" s="27"/>
      <c r="Y526" s="27"/>
      <c r="Z526" s="27"/>
    </row>
    <row r="527" spans="1:26" ht="13">
      <c r="A527" s="27"/>
      <c r="B527" s="27"/>
      <c r="C527" s="27"/>
      <c r="D527" s="27"/>
      <c r="E527" s="27"/>
      <c r="F527" s="27"/>
      <c r="G527" s="27"/>
      <c r="H527" s="27"/>
      <c r="I527" s="27"/>
      <c r="J527" s="27"/>
      <c r="K527" s="27"/>
      <c r="L527" s="27"/>
      <c r="M527" s="27"/>
      <c r="N527" s="27"/>
      <c r="O527" s="27"/>
      <c r="P527" s="27"/>
      <c r="Q527" s="27"/>
      <c r="R527" s="27"/>
      <c r="S527" s="27"/>
      <c r="T527" s="27"/>
      <c r="U527" s="27"/>
      <c r="V527" s="27"/>
      <c r="W527" s="27"/>
      <c r="X527" s="27"/>
      <c r="Y527" s="27"/>
      <c r="Z527" s="27"/>
    </row>
    <row r="528" spans="1:26" ht="13">
      <c r="A528" s="27"/>
      <c r="B528" s="27"/>
      <c r="C528" s="27"/>
      <c r="D528" s="27"/>
      <c r="E528" s="27"/>
      <c r="F528" s="27"/>
      <c r="G528" s="27"/>
      <c r="H528" s="27"/>
      <c r="I528" s="27"/>
      <c r="J528" s="27"/>
      <c r="K528" s="27"/>
      <c r="L528" s="27"/>
      <c r="M528" s="27"/>
      <c r="N528" s="27"/>
      <c r="O528" s="27"/>
      <c r="P528" s="27"/>
      <c r="Q528" s="27"/>
      <c r="R528" s="27"/>
      <c r="S528" s="27"/>
      <c r="T528" s="27"/>
      <c r="U528" s="27"/>
      <c r="V528" s="27"/>
      <c r="W528" s="27"/>
      <c r="X528" s="27"/>
      <c r="Y528" s="27"/>
      <c r="Z528" s="27"/>
    </row>
    <row r="529" spans="1:26" ht="13">
      <c r="A529" s="27"/>
      <c r="B529" s="27"/>
      <c r="C529" s="27"/>
      <c r="D529" s="27"/>
      <c r="E529" s="27"/>
      <c r="F529" s="27"/>
      <c r="G529" s="27"/>
      <c r="H529" s="27"/>
      <c r="I529" s="27"/>
      <c r="J529" s="27"/>
      <c r="K529" s="27"/>
      <c r="L529" s="27"/>
      <c r="M529" s="27"/>
      <c r="N529" s="27"/>
      <c r="O529" s="27"/>
      <c r="P529" s="27"/>
      <c r="Q529" s="27"/>
      <c r="R529" s="27"/>
      <c r="S529" s="27"/>
      <c r="T529" s="27"/>
      <c r="U529" s="27"/>
      <c r="V529" s="27"/>
      <c r="W529" s="27"/>
      <c r="X529" s="27"/>
      <c r="Y529" s="27"/>
      <c r="Z529" s="27"/>
    </row>
    <row r="530" spans="1:26" ht="13">
      <c r="A530" s="27"/>
      <c r="B530" s="27"/>
      <c r="C530" s="27"/>
      <c r="D530" s="27"/>
      <c r="E530" s="27"/>
      <c r="F530" s="27"/>
      <c r="G530" s="27"/>
      <c r="H530" s="27"/>
      <c r="I530" s="27"/>
      <c r="J530" s="27"/>
      <c r="K530" s="27"/>
      <c r="L530" s="27"/>
      <c r="M530" s="27"/>
      <c r="N530" s="27"/>
      <c r="O530" s="27"/>
      <c r="P530" s="27"/>
      <c r="Q530" s="27"/>
      <c r="R530" s="27"/>
      <c r="S530" s="27"/>
      <c r="T530" s="27"/>
      <c r="U530" s="27"/>
      <c r="V530" s="27"/>
      <c r="W530" s="27"/>
      <c r="X530" s="27"/>
      <c r="Y530" s="27"/>
      <c r="Z530" s="27"/>
    </row>
    <row r="531" spans="1:26" ht="13">
      <c r="A531" s="27"/>
      <c r="B531" s="27"/>
      <c r="C531" s="27"/>
      <c r="D531" s="27"/>
      <c r="E531" s="27"/>
      <c r="F531" s="27"/>
      <c r="G531" s="27"/>
      <c r="H531" s="27"/>
      <c r="I531" s="27"/>
      <c r="J531" s="27"/>
      <c r="K531" s="27"/>
      <c r="L531" s="27"/>
      <c r="M531" s="27"/>
      <c r="N531" s="27"/>
      <c r="O531" s="27"/>
      <c r="P531" s="27"/>
      <c r="Q531" s="27"/>
      <c r="R531" s="27"/>
      <c r="S531" s="27"/>
      <c r="T531" s="27"/>
      <c r="U531" s="27"/>
      <c r="V531" s="27"/>
      <c r="W531" s="27"/>
      <c r="X531" s="27"/>
      <c r="Y531" s="27"/>
      <c r="Z531" s="27"/>
    </row>
    <row r="532" spans="1:26" ht="13">
      <c r="A532" s="27"/>
      <c r="B532" s="27"/>
      <c r="C532" s="27"/>
      <c r="D532" s="27"/>
      <c r="E532" s="27"/>
      <c r="F532" s="27"/>
      <c r="G532" s="27"/>
      <c r="H532" s="27"/>
      <c r="I532" s="27"/>
      <c r="J532" s="27"/>
      <c r="K532" s="27"/>
      <c r="L532" s="27"/>
      <c r="M532" s="27"/>
      <c r="N532" s="27"/>
      <c r="O532" s="27"/>
      <c r="P532" s="27"/>
      <c r="Q532" s="27"/>
      <c r="R532" s="27"/>
      <c r="S532" s="27"/>
      <c r="T532" s="27"/>
      <c r="U532" s="27"/>
      <c r="V532" s="27"/>
      <c r="W532" s="27"/>
      <c r="X532" s="27"/>
      <c r="Y532" s="27"/>
      <c r="Z532" s="27"/>
    </row>
    <row r="533" spans="1:26" ht="13">
      <c r="A533" s="27"/>
      <c r="B533" s="27"/>
      <c r="C533" s="27"/>
      <c r="D533" s="27"/>
      <c r="E533" s="27"/>
      <c r="F533" s="27"/>
      <c r="G533" s="27"/>
      <c r="H533" s="27"/>
      <c r="I533" s="27"/>
      <c r="J533" s="27"/>
      <c r="K533" s="27"/>
      <c r="L533" s="27"/>
      <c r="M533" s="27"/>
      <c r="N533" s="27"/>
      <c r="O533" s="27"/>
      <c r="P533" s="27"/>
      <c r="Q533" s="27"/>
      <c r="R533" s="27"/>
      <c r="S533" s="27"/>
      <c r="T533" s="27"/>
      <c r="U533" s="27"/>
      <c r="V533" s="27"/>
      <c r="W533" s="27"/>
      <c r="X533" s="27"/>
      <c r="Y533" s="27"/>
      <c r="Z533" s="27"/>
    </row>
    <row r="534" spans="1:26" ht="13">
      <c r="A534" s="27"/>
      <c r="B534" s="27"/>
      <c r="C534" s="27"/>
      <c r="D534" s="27"/>
      <c r="E534" s="27"/>
      <c r="F534" s="27"/>
      <c r="G534" s="27"/>
      <c r="H534" s="27"/>
      <c r="I534" s="27"/>
      <c r="J534" s="27"/>
      <c r="K534" s="27"/>
      <c r="L534" s="27"/>
      <c r="M534" s="27"/>
      <c r="N534" s="27"/>
      <c r="O534" s="27"/>
      <c r="P534" s="27"/>
      <c r="Q534" s="27"/>
      <c r="R534" s="27"/>
      <c r="S534" s="27"/>
      <c r="T534" s="27"/>
      <c r="U534" s="27"/>
      <c r="V534" s="27"/>
      <c r="W534" s="27"/>
      <c r="X534" s="27"/>
      <c r="Y534" s="27"/>
      <c r="Z534" s="27"/>
    </row>
    <row r="535" spans="1:26" ht="13">
      <c r="A535" s="27"/>
      <c r="B535" s="27"/>
      <c r="C535" s="27"/>
      <c r="D535" s="27"/>
      <c r="E535" s="27"/>
      <c r="F535" s="27"/>
      <c r="G535" s="27"/>
      <c r="H535" s="27"/>
      <c r="I535" s="27"/>
      <c r="J535" s="27"/>
      <c r="K535" s="27"/>
      <c r="L535" s="27"/>
      <c r="M535" s="27"/>
      <c r="N535" s="27"/>
      <c r="O535" s="27"/>
      <c r="P535" s="27"/>
      <c r="Q535" s="27"/>
      <c r="R535" s="27"/>
      <c r="S535" s="27"/>
      <c r="T535" s="27"/>
      <c r="U535" s="27"/>
      <c r="V535" s="27"/>
      <c r="W535" s="27"/>
      <c r="X535" s="27"/>
      <c r="Y535" s="27"/>
      <c r="Z535" s="27"/>
    </row>
    <row r="536" spans="1:26" ht="13">
      <c r="A536" s="27"/>
      <c r="B536" s="27"/>
      <c r="C536" s="27"/>
      <c r="D536" s="27"/>
      <c r="E536" s="27"/>
      <c r="F536" s="27"/>
      <c r="G536" s="27"/>
      <c r="H536" s="27"/>
      <c r="I536" s="27"/>
      <c r="J536" s="27"/>
      <c r="K536" s="27"/>
      <c r="L536" s="27"/>
      <c r="M536" s="27"/>
      <c r="N536" s="27"/>
      <c r="O536" s="27"/>
      <c r="P536" s="27"/>
      <c r="Q536" s="27"/>
      <c r="R536" s="27"/>
      <c r="S536" s="27"/>
      <c r="T536" s="27"/>
      <c r="U536" s="27"/>
      <c r="V536" s="27"/>
      <c r="W536" s="27"/>
      <c r="X536" s="27"/>
      <c r="Y536" s="27"/>
      <c r="Z536" s="27"/>
    </row>
    <row r="537" spans="1:26" ht="13">
      <c r="A537" s="27"/>
      <c r="B537" s="27"/>
      <c r="C537" s="27"/>
      <c r="D537" s="27"/>
      <c r="E537" s="27"/>
      <c r="F537" s="27"/>
      <c r="G537" s="27"/>
      <c r="H537" s="27"/>
      <c r="I537" s="27"/>
      <c r="J537" s="27"/>
      <c r="K537" s="27"/>
      <c r="L537" s="27"/>
      <c r="M537" s="27"/>
      <c r="N537" s="27"/>
      <c r="O537" s="27"/>
      <c r="P537" s="27"/>
      <c r="Q537" s="27"/>
      <c r="R537" s="27"/>
      <c r="S537" s="27"/>
      <c r="T537" s="27"/>
      <c r="U537" s="27"/>
      <c r="V537" s="27"/>
      <c r="W537" s="27"/>
      <c r="X537" s="27"/>
      <c r="Y537" s="27"/>
      <c r="Z537" s="27"/>
    </row>
    <row r="538" spans="1:26" ht="13">
      <c r="A538" s="27"/>
      <c r="B538" s="27"/>
      <c r="C538" s="27"/>
      <c r="D538" s="27"/>
      <c r="E538" s="27"/>
      <c r="F538" s="27"/>
      <c r="G538" s="27"/>
      <c r="H538" s="27"/>
      <c r="I538" s="27"/>
      <c r="J538" s="27"/>
      <c r="K538" s="27"/>
      <c r="L538" s="27"/>
      <c r="M538" s="27"/>
      <c r="N538" s="27"/>
      <c r="O538" s="27"/>
      <c r="P538" s="27"/>
      <c r="Q538" s="27"/>
      <c r="R538" s="27"/>
      <c r="S538" s="27"/>
      <c r="T538" s="27"/>
      <c r="U538" s="27"/>
      <c r="V538" s="27"/>
      <c r="W538" s="27"/>
      <c r="X538" s="27"/>
      <c r="Y538" s="27"/>
      <c r="Z538" s="27"/>
    </row>
    <row r="539" spans="1:26" ht="13">
      <c r="A539" s="27"/>
      <c r="B539" s="27"/>
      <c r="C539" s="27"/>
      <c r="D539" s="27"/>
      <c r="E539" s="27"/>
      <c r="F539" s="27"/>
      <c r="G539" s="27"/>
      <c r="H539" s="27"/>
      <c r="I539" s="27"/>
      <c r="J539" s="27"/>
      <c r="K539" s="27"/>
      <c r="L539" s="27"/>
      <c r="M539" s="27"/>
      <c r="N539" s="27"/>
      <c r="O539" s="27"/>
      <c r="P539" s="27"/>
      <c r="Q539" s="27"/>
      <c r="R539" s="27"/>
      <c r="S539" s="27"/>
      <c r="T539" s="27"/>
      <c r="U539" s="27"/>
      <c r="V539" s="27"/>
      <c r="W539" s="27"/>
      <c r="X539" s="27"/>
      <c r="Y539" s="27"/>
      <c r="Z539" s="27"/>
    </row>
    <row r="540" spans="1:26" ht="13">
      <c r="A540" s="27"/>
      <c r="B540" s="27"/>
      <c r="C540" s="27"/>
      <c r="D540" s="27"/>
      <c r="E540" s="27"/>
      <c r="F540" s="27"/>
      <c r="G540" s="27"/>
      <c r="H540" s="27"/>
      <c r="I540" s="27"/>
      <c r="J540" s="27"/>
      <c r="K540" s="27"/>
      <c r="L540" s="27"/>
      <c r="M540" s="27"/>
      <c r="N540" s="27"/>
      <c r="O540" s="27"/>
      <c r="P540" s="27"/>
      <c r="Q540" s="27"/>
      <c r="R540" s="27"/>
      <c r="S540" s="27"/>
      <c r="T540" s="27"/>
      <c r="U540" s="27"/>
      <c r="V540" s="27"/>
      <c r="W540" s="27"/>
      <c r="X540" s="27"/>
      <c r="Y540" s="27"/>
      <c r="Z540" s="27"/>
    </row>
    <row r="541" spans="1:26" ht="13">
      <c r="A541" s="27"/>
      <c r="B541" s="27"/>
      <c r="C541" s="27"/>
      <c r="D541" s="27"/>
      <c r="E541" s="27"/>
      <c r="F541" s="27"/>
      <c r="G541" s="27"/>
      <c r="H541" s="27"/>
      <c r="I541" s="27"/>
      <c r="J541" s="27"/>
      <c r="K541" s="27"/>
      <c r="L541" s="27"/>
      <c r="M541" s="27"/>
      <c r="N541" s="27"/>
      <c r="O541" s="27"/>
      <c r="P541" s="27"/>
      <c r="Q541" s="27"/>
      <c r="R541" s="27"/>
      <c r="S541" s="27"/>
      <c r="T541" s="27"/>
      <c r="U541" s="27"/>
      <c r="V541" s="27"/>
      <c r="W541" s="27"/>
      <c r="X541" s="27"/>
      <c r="Y541" s="27"/>
      <c r="Z541" s="27"/>
    </row>
    <row r="542" spans="1:26" ht="13">
      <c r="A542" s="27"/>
      <c r="B542" s="27"/>
      <c r="C542" s="27"/>
      <c r="D542" s="27"/>
      <c r="E542" s="27"/>
      <c r="F542" s="27"/>
      <c r="G542" s="27"/>
      <c r="H542" s="27"/>
      <c r="I542" s="27"/>
      <c r="J542" s="27"/>
      <c r="K542" s="27"/>
      <c r="L542" s="27"/>
      <c r="M542" s="27"/>
      <c r="N542" s="27"/>
      <c r="O542" s="27"/>
      <c r="P542" s="27"/>
      <c r="Q542" s="27"/>
      <c r="R542" s="27"/>
      <c r="S542" s="27"/>
      <c r="T542" s="27"/>
      <c r="U542" s="27"/>
      <c r="V542" s="27"/>
      <c r="W542" s="27"/>
      <c r="X542" s="27"/>
      <c r="Y542" s="27"/>
      <c r="Z542" s="27"/>
    </row>
    <row r="543" spans="1:26" ht="13">
      <c r="A543" s="27"/>
      <c r="B543" s="27"/>
      <c r="C543" s="27"/>
      <c r="D543" s="27"/>
      <c r="E543" s="27"/>
      <c r="F543" s="27"/>
      <c r="G543" s="27"/>
      <c r="H543" s="27"/>
      <c r="I543" s="27"/>
      <c r="J543" s="27"/>
      <c r="K543" s="27"/>
      <c r="L543" s="27"/>
      <c r="M543" s="27"/>
      <c r="N543" s="27"/>
      <c r="O543" s="27"/>
      <c r="P543" s="27"/>
      <c r="Q543" s="27"/>
      <c r="R543" s="27"/>
      <c r="S543" s="27"/>
      <c r="T543" s="27"/>
      <c r="U543" s="27"/>
      <c r="V543" s="27"/>
      <c r="W543" s="27"/>
      <c r="X543" s="27"/>
      <c r="Y543" s="27"/>
      <c r="Z543" s="27"/>
    </row>
    <row r="544" spans="1:26" ht="13">
      <c r="A544" s="27"/>
      <c r="B544" s="27"/>
      <c r="C544" s="27"/>
      <c r="D544" s="27"/>
      <c r="E544" s="27"/>
      <c r="F544" s="27"/>
      <c r="G544" s="27"/>
      <c r="H544" s="27"/>
      <c r="I544" s="27"/>
      <c r="J544" s="27"/>
      <c r="K544" s="27"/>
      <c r="L544" s="27"/>
      <c r="M544" s="27"/>
      <c r="N544" s="27"/>
      <c r="O544" s="27"/>
      <c r="P544" s="27"/>
      <c r="Q544" s="27"/>
      <c r="R544" s="27"/>
      <c r="S544" s="27"/>
      <c r="T544" s="27"/>
      <c r="U544" s="27"/>
      <c r="V544" s="27"/>
      <c r="W544" s="27"/>
      <c r="X544" s="27"/>
      <c r="Y544" s="27"/>
      <c r="Z544" s="27"/>
    </row>
    <row r="545" spans="1:26" ht="13">
      <c r="A545" s="27"/>
      <c r="B545" s="27"/>
      <c r="C545" s="27"/>
      <c r="D545" s="27"/>
      <c r="E545" s="27"/>
      <c r="F545" s="27"/>
      <c r="G545" s="27"/>
      <c r="H545" s="27"/>
      <c r="I545" s="27"/>
      <c r="J545" s="27"/>
      <c r="K545" s="27"/>
      <c r="L545" s="27"/>
      <c r="M545" s="27"/>
      <c r="N545" s="27"/>
      <c r="O545" s="27"/>
      <c r="P545" s="27"/>
      <c r="Q545" s="27"/>
      <c r="R545" s="27"/>
      <c r="S545" s="27"/>
      <c r="T545" s="27"/>
      <c r="U545" s="27"/>
      <c r="V545" s="27"/>
      <c r="W545" s="27"/>
      <c r="X545" s="27"/>
      <c r="Y545" s="27"/>
      <c r="Z545" s="27"/>
    </row>
    <row r="546" spans="1:26" ht="13">
      <c r="A546" s="27"/>
      <c r="B546" s="27"/>
      <c r="C546" s="27"/>
      <c r="D546" s="27"/>
      <c r="E546" s="27"/>
      <c r="F546" s="27"/>
      <c r="G546" s="27"/>
      <c r="H546" s="27"/>
      <c r="I546" s="27"/>
      <c r="J546" s="27"/>
      <c r="K546" s="27"/>
      <c r="L546" s="27"/>
      <c r="M546" s="27"/>
      <c r="N546" s="27"/>
      <c r="O546" s="27"/>
      <c r="P546" s="27"/>
      <c r="Q546" s="27"/>
      <c r="R546" s="27"/>
      <c r="S546" s="27"/>
      <c r="T546" s="27"/>
      <c r="U546" s="27"/>
      <c r="V546" s="27"/>
      <c r="W546" s="27"/>
      <c r="X546" s="27"/>
      <c r="Y546" s="27"/>
      <c r="Z546" s="27"/>
    </row>
    <row r="547" spans="1:26" ht="13">
      <c r="A547" s="27"/>
      <c r="B547" s="27"/>
      <c r="C547" s="27"/>
      <c r="D547" s="27"/>
      <c r="E547" s="27"/>
      <c r="F547" s="27"/>
      <c r="G547" s="27"/>
      <c r="H547" s="27"/>
      <c r="I547" s="27"/>
      <c r="J547" s="27"/>
      <c r="K547" s="27"/>
      <c r="L547" s="27"/>
      <c r="M547" s="27"/>
      <c r="N547" s="27"/>
      <c r="O547" s="27"/>
      <c r="P547" s="27"/>
      <c r="Q547" s="27"/>
      <c r="R547" s="27"/>
      <c r="S547" s="27"/>
      <c r="T547" s="27"/>
      <c r="U547" s="27"/>
      <c r="V547" s="27"/>
      <c r="W547" s="27"/>
      <c r="X547" s="27"/>
      <c r="Y547" s="27"/>
      <c r="Z547" s="27"/>
    </row>
    <row r="548" spans="1:26" ht="13">
      <c r="A548" s="27"/>
      <c r="B548" s="27"/>
      <c r="C548" s="27"/>
      <c r="D548" s="27"/>
      <c r="E548" s="27"/>
      <c r="F548" s="27"/>
      <c r="G548" s="27"/>
      <c r="H548" s="27"/>
      <c r="I548" s="27"/>
      <c r="J548" s="27"/>
      <c r="K548" s="27"/>
      <c r="L548" s="27"/>
      <c r="M548" s="27"/>
      <c r="N548" s="27"/>
      <c r="O548" s="27"/>
      <c r="P548" s="27"/>
      <c r="Q548" s="27"/>
      <c r="R548" s="27"/>
      <c r="S548" s="27"/>
      <c r="T548" s="27"/>
      <c r="U548" s="27"/>
      <c r="V548" s="27"/>
      <c r="W548" s="27"/>
      <c r="X548" s="27"/>
      <c r="Y548" s="27"/>
      <c r="Z548" s="27"/>
    </row>
    <row r="549" spans="1:26" ht="13">
      <c r="A549" s="27"/>
      <c r="B549" s="27"/>
      <c r="C549" s="27"/>
      <c r="D549" s="27"/>
      <c r="E549" s="27"/>
      <c r="F549" s="27"/>
      <c r="G549" s="27"/>
      <c r="H549" s="27"/>
      <c r="I549" s="27"/>
      <c r="J549" s="27"/>
      <c r="K549" s="27"/>
      <c r="L549" s="27"/>
      <c r="M549" s="27"/>
      <c r="N549" s="27"/>
      <c r="O549" s="27"/>
      <c r="P549" s="27"/>
      <c r="Q549" s="27"/>
      <c r="R549" s="27"/>
      <c r="S549" s="27"/>
      <c r="T549" s="27"/>
      <c r="U549" s="27"/>
      <c r="V549" s="27"/>
      <c r="W549" s="27"/>
      <c r="X549" s="27"/>
      <c r="Y549" s="27"/>
      <c r="Z549" s="27"/>
    </row>
    <row r="550" spans="1:26" ht="13">
      <c r="A550" s="27"/>
      <c r="B550" s="27"/>
      <c r="C550" s="27"/>
      <c r="D550" s="27"/>
      <c r="E550" s="27"/>
      <c r="F550" s="27"/>
      <c r="G550" s="27"/>
      <c r="H550" s="27"/>
      <c r="I550" s="27"/>
      <c r="J550" s="27"/>
      <c r="K550" s="27"/>
      <c r="L550" s="27"/>
      <c r="M550" s="27"/>
      <c r="N550" s="27"/>
      <c r="O550" s="27"/>
      <c r="P550" s="27"/>
      <c r="Q550" s="27"/>
      <c r="R550" s="27"/>
      <c r="S550" s="27"/>
      <c r="T550" s="27"/>
      <c r="U550" s="27"/>
      <c r="V550" s="27"/>
      <c r="W550" s="27"/>
      <c r="X550" s="27"/>
      <c r="Y550" s="27"/>
      <c r="Z550" s="27"/>
    </row>
    <row r="551" spans="1:26" ht="13">
      <c r="A551" s="27"/>
      <c r="B551" s="27"/>
      <c r="C551" s="27"/>
      <c r="D551" s="27"/>
      <c r="E551" s="27"/>
      <c r="F551" s="27"/>
      <c r="G551" s="27"/>
      <c r="H551" s="27"/>
      <c r="I551" s="27"/>
      <c r="J551" s="27"/>
      <c r="K551" s="27"/>
      <c r="L551" s="27"/>
      <c r="M551" s="27"/>
      <c r="N551" s="27"/>
      <c r="O551" s="27"/>
      <c r="P551" s="27"/>
      <c r="Q551" s="27"/>
      <c r="R551" s="27"/>
      <c r="S551" s="27"/>
      <c r="T551" s="27"/>
      <c r="U551" s="27"/>
      <c r="V551" s="27"/>
      <c r="W551" s="27"/>
      <c r="X551" s="27"/>
      <c r="Y551" s="27"/>
      <c r="Z551" s="27"/>
    </row>
    <row r="552" spans="1:26" ht="13">
      <c r="A552" s="27"/>
      <c r="B552" s="27"/>
      <c r="C552" s="27"/>
      <c r="D552" s="27"/>
      <c r="E552" s="27"/>
      <c r="F552" s="27"/>
      <c r="G552" s="27"/>
      <c r="H552" s="27"/>
      <c r="I552" s="27"/>
      <c r="J552" s="27"/>
      <c r="K552" s="27"/>
      <c r="L552" s="27"/>
      <c r="M552" s="27"/>
      <c r="N552" s="27"/>
      <c r="O552" s="27"/>
      <c r="P552" s="27"/>
      <c r="Q552" s="27"/>
      <c r="R552" s="27"/>
      <c r="S552" s="27"/>
      <c r="T552" s="27"/>
      <c r="U552" s="27"/>
      <c r="V552" s="27"/>
      <c r="W552" s="27"/>
      <c r="X552" s="27"/>
      <c r="Y552" s="27"/>
      <c r="Z552" s="27"/>
    </row>
    <row r="553" spans="1:26" ht="13">
      <c r="A553" s="27"/>
      <c r="B553" s="27"/>
      <c r="C553" s="27"/>
      <c r="D553" s="27"/>
      <c r="E553" s="27"/>
      <c r="F553" s="27"/>
      <c r="G553" s="27"/>
      <c r="H553" s="27"/>
      <c r="I553" s="27"/>
      <c r="J553" s="27"/>
      <c r="K553" s="27"/>
      <c r="L553" s="27"/>
      <c r="M553" s="27"/>
      <c r="N553" s="27"/>
      <c r="O553" s="27"/>
      <c r="P553" s="27"/>
      <c r="Q553" s="27"/>
      <c r="R553" s="27"/>
      <c r="S553" s="27"/>
      <c r="T553" s="27"/>
      <c r="U553" s="27"/>
      <c r="V553" s="27"/>
      <c r="W553" s="27"/>
      <c r="X553" s="27"/>
      <c r="Y553" s="27"/>
      <c r="Z553" s="27"/>
    </row>
    <row r="554" spans="1:26" ht="13">
      <c r="A554" s="27"/>
      <c r="B554" s="27"/>
      <c r="C554" s="27"/>
      <c r="D554" s="27"/>
      <c r="E554" s="27"/>
      <c r="F554" s="27"/>
      <c r="G554" s="27"/>
      <c r="H554" s="27"/>
      <c r="I554" s="27"/>
      <c r="J554" s="27"/>
      <c r="K554" s="27"/>
      <c r="L554" s="27"/>
      <c r="M554" s="27"/>
      <c r="N554" s="27"/>
      <c r="O554" s="27"/>
      <c r="P554" s="27"/>
      <c r="Q554" s="27"/>
      <c r="R554" s="27"/>
      <c r="S554" s="27"/>
      <c r="T554" s="27"/>
      <c r="U554" s="27"/>
      <c r="V554" s="27"/>
      <c r="W554" s="27"/>
      <c r="X554" s="27"/>
      <c r="Y554" s="27"/>
      <c r="Z554" s="27"/>
    </row>
    <row r="555" spans="1:26" ht="13">
      <c r="A555" s="27"/>
      <c r="B555" s="27"/>
      <c r="C555" s="27"/>
      <c r="D555" s="27"/>
      <c r="E555" s="27"/>
      <c r="F555" s="27"/>
      <c r="G555" s="27"/>
      <c r="H555" s="27"/>
      <c r="I555" s="27"/>
      <c r="J555" s="27"/>
      <c r="K555" s="27"/>
      <c r="L555" s="27"/>
      <c r="M555" s="27"/>
      <c r="N555" s="27"/>
      <c r="O555" s="27"/>
      <c r="P555" s="27"/>
      <c r="Q555" s="27"/>
      <c r="R555" s="27"/>
      <c r="S555" s="27"/>
      <c r="T555" s="27"/>
      <c r="U555" s="27"/>
      <c r="V555" s="27"/>
      <c r="W555" s="27"/>
      <c r="X555" s="27"/>
      <c r="Y555" s="27"/>
      <c r="Z555" s="27"/>
    </row>
    <row r="556" spans="1:26" ht="13">
      <c r="A556" s="27"/>
      <c r="B556" s="27"/>
      <c r="C556" s="27"/>
      <c r="D556" s="27"/>
      <c r="E556" s="27"/>
      <c r="F556" s="27"/>
      <c r="G556" s="27"/>
      <c r="H556" s="27"/>
      <c r="I556" s="27"/>
      <c r="J556" s="27"/>
      <c r="K556" s="27"/>
      <c r="L556" s="27"/>
      <c r="M556" s="27"/>
      <c r="N556" s="27"/>
      <c r="O556" s="27"/>
      <c r="P556" s="27"/>
      <c r="Q556" s="27"/>
      <c r="R556" s="27"/>
      <c r="S556" s="27"/>
      <c r="T556" s="27"/>
      <c r="U556" s="27"/>
      <c r="V556" s="27"/>
      <c r="W556" s="27"/>
      <c r="X556" s="27"/>
      <c r="Y556" s="27"/>
      <c r="Z556" s="27"/>
    </row>
    <row r="557" spans="1:26" ht="13">
      <c r="A557" s="27"/>
      <c r="B557" s="27"/>
      <c r="C557" s="27"/>
      <c r="D557" s="27"/>
      <c r="E557" s="27"/>
      <c r="F557" s="27"/>
      <c r="G557" s="27"/>
      <c r="H557" s="27"/>
      <c r="I557" s="27"/>
      <c r="J557" s="27"/>
      <c r="K557" s="27"/>
      <c r="L557" s="27"/>
      <c r="M557" s="27"/>
      <c r="N557" s="27"/>
      <c r="O557" s="27"/>
      <c r="P557" s="27"/>
      <c r="Q557" s="27"/>
      <c r="R557" s="27"/>
      <c r="S557" s="27"/>
      <c r="T557" s="27"/>
      <c r="U557" s="27"/>
      <c r="V557" s="27"/>
      <c r="W557" s="27"/>
      <c r="X557" s="27"/>
      <c r="Y557" s="27"/>
      <c r="Z557" s="27"/>
    </row>
    <row r="558" spans="1:26" ht="13">
      <c r="A558" s="27"/>
      <c r="B558" s="27"/>
      <c r="C558" s="27"/>
      <c r="D558" s="27"/>
      <c r="E558" s="27"/>
      <c r="F558" s="27"/>
      <c r="G558" s="27"/>
      <c r="H558" s="27"/>
      <c r="I558" s="27"/>
      <c r="J558" s="27"/>
      <c r="K558" s="27"/>
      <c r="L558" s="27"/>
      <c r="M558" s="27"/>
      <c r="N558" s="27"/>
      <c r="O558" s="27"/>
      <c r="P558" s="27"/>
      <c r="Q558" s="27"/>
      <c r="R558" s="27"/>
      <c r="S558" s="27"/>
      <c r="T558" s="27"/>
      <c r="U558" s="27"/>
      <c r="V558" s="27"/>
      <c r="W558" s="27"/>
      <c r="X558" s="27"/>
      <c r="Y558" s="27"/>
      <c r="Z558" s="27"/>
    </row>
    <row r="559" spans="1:26" ht="13">
      <c r="A559" s="27"/>
      <c r="B559" s="27"/>
      <c r="C559" s="27"/>
      <c r="D559" s="27"/>
      <c r="E559" s="27"/>
      <c r="F559" s="27"/>
      <c r="G559" s="27"/>
      <c r="H559" s="27"/>
      <c r="I559" s="27"/>
      <c r="J559" s="27"/>
      <c r="K559" s="27"/>
      <c r="L559" s="27"/>
      <c r="M559" s="27"/>
      <c r="N559" s="27"/>
      <c r="O559" s="27"/>
      <c r="P559" s="27"/>
      <c r="Q559" s="27"/>
      <c r="R559" s="27"/>
      <c r="S559" s="27"/>
      <c r="T559" s="27"/>
      <c r="U559" s="27"/>
      <c r="V559" s="27"/>
      <c r="W559" s="27"/>
      <c r="X559" s="27"/>
      <c r="Y559" s="27"/>
      <c r="Z559" s="27"/>
    </row>
    <row r="560" spans="1:26" ht="13">
      <c r="A560" s="27"/>
      <c r="B560" s="27"/>
      <c r="C560" s="27"/>
      <c r="D560" s="27"/>
      <c r="E560" s="27"/>
      <c r="F560" s="27"/>
      <c r="G560" s="27"/>
      <c r="H560" s="27"/>
      <c r="I560" s="27"/>
      <c r="J560" s="27"/>
      <c r="K560" s="27"/>
      <c r="L560" s="27"/>
      <c r="M560" s="27"/>
      <c r="N560" s="27"/>
      <c r="O560" s="27"/>
      <c r="P560" s="27"/>
      <c r="Q560" s="27"/>
      <c r="R560" s="27"/>
      <c r="S560" s="27"/>
      <c r="T560" s="27"/>
      <c r="U560" s="27"/>
      <c r="V560" s="27"/>
      <c r="W560" s="27"/>
      <c r="X560" s="27"/>
      <c r="Y560" s="27"/>
      <c r="Z560" s="27"/>
    </row>
    <row r="561" spans="1:26" ht="13">
      <c r="A561" s="27"/>
      <c r="B561" s="27"/>
      <c r="C561" s="27"/>
      <c r="D561" s="27"/>
      <c r="E561" s="27"/>
      <c r="F561" s="27"/>
      <c r="G561" s="27"/>
      <c r="H561" s="27"/>
      <c r="I561" s="27"/>
      <c r="J561" s="27"/>
      <c r="K561" s="27"/>
      <c r="L561" s="27"/>
      <c r="M561" s="27"/>
      <c r="N561" s="27"/>
      <c r="O561" s="27"/>
      <c r="P561" s="27"/>
      <c r="Q561" s="27"/>
      <c r="R561" s="27"/>
      <c r="S561" s="27"/>
      <c r="T561" s="27"/>
      <c r="U561" s="27"/>
      <c r="V561" s="27"/>
      <c r="W561" s="27"/>
      <c r="X561" s="27"/>
      <c r="Y561" s="27"/>
      <c r="Z561" s="27"/>
    </row>
    <row r="562" spans="1:26" ht="13">
      <c r="A562" s="27"/>
      <c r="B562" s="27"/>
      <c r="C562" s="27"/>
      <c r="D562" s="27"/>
      <c r="E562" s="27"/>
      <c r="F562" s="27"/>
      <c r="G562" s="27"/>
      <c r="H562" s="27"/>
      <c r="I562" s="27"/>
      <c r="J562" s="27"/>
      <c r="K562" s="27"/>
      <c r="L562" s="27"/>
      <c r="M562" s="27"/>
      <c r="N562" s="27"/>
      <c r="O562" s="27"/>
      <c r="P562" s="27"/>
      <c r="Q562" s="27"/>
      <c r="R562" s="27"/>
      <c r="S562" s="27"/>
      <c r="T562" s="27"/>
      <c r="U562" s="27"/>
      <c r="V562" s="27"/>
      <c r="W562" s="27"/>
      <c r="X562" s="27"/>
      <c r="Y562" s="27"/>
      <c r="Z562" s="27"/>
    </row>
    <row r="563" spans="1:26" ht="13">
      <c r="A563" s="27"/>
      <c r="B563" s="27"/>
      <c r="C563" s="27"/>
      <c r="D563" s="27"/>
      <c r="E563" s="27"/>
      <c r="F563" s="27"/>
      <c r="G563" s="27"/>
      <c r="H563" s="27"/>
      <c r="I563" s="27"/>
      <c r="J563" s="27"/>
      <c r="K563" s="27"/>
      <c r="L563" s="27"/>
      <c r="M563" s="27"/>
      <c r="N563" s="27"/>
      <c r="O563" s="27"/>
      <c r="P563" s="27"/>
      <c r="Q563" s="27"/>
      <c r="R563" s="27"/>
      <c r="S563" s="27"/>
      <c r="T563" s="27"/>
      <c r="U563" s="27"/>
      <c r="V563" s="27"/>
      <c r="W563" s="27"/>
      <c r="X563" s="27"/>
      <c r="Y563" s="27"/>
      <c r="Z563" s="27"/>
    </row>
    <row r="564" spans="1:26" ht="13">
      <c r="A564" s="27"/>
      <c r="B564" s="27"/>
      <c r="C564" s="27"/>
      <c r="D564" s="27"/>
      <c r="E564" s="27"/>
      <c r="F564" s="27"/>
      <c r="G564" s="27"/>
      <c r="H564" s="27"/>
      <c r="I564" s="27"/>
      <c r="J564" s="27"/>
      <c r="K564" s="27"/>
      <c r="L564" s="27"/>
      <c r="M564" s="27"/>
      <c r="N564" s="27"/>
      <c r="O564" s="27"/>
      <c r="P564" s="27"/>
      <c r="Q564" s="27"/>
      <c r="R564" s="27"/>
      <c r="S564" s="27"/>
      <c r="T564" s="27"/>
      <c r="U564" s="27"/>
      <c r="V564" s="27"/>
      <c r="W564" s="27"/>
      <c r="X564" s="27"/>
      <c r="Y564" s="27"/>
      <c r="Z564" s="27"/>
    </row>
    <row r="565" spans="1:26" ht="13">
      <c r="A565" s="27"/>
      <c r="B565" s="27"/>
      <c r="C565" s="27"/>
      <c r="D565" s="27"/>
      <c r="E565" s="27"/>
      <c r="F565" s="27"/>
      <c r="G565" s="27"/>
      <c r="H565" s="27"/>
      <c r="I565" s="27"/>
      <c r="J565" s="27"/>
      <c r="K565" s="27"/>
      <c r="L565" s="27"/>
      <c r="M565" s="27"/>
      <c r="N565" s="27"/>
      <c r="O565" s="27"/>
      <c r="P565" s="27"/>
      <c r="Q565" s="27"/>
      <c r="R565" s="27"/>
      <c r="S565" s="27"/>
      <c r="T565" s="27"/>
      <c r="U565" s="27"/>
      <c r="V565" s="27"/>
      <c r="W565" s="27"/>
      <c r="X565" s="27"/>
      <c r="Y565" s="27"/>
      <c r="Z565" s="27"/>
    </row>
    <row r="566" spans="1:26" ht="13">
      <c r="A566" s="27"/>
      <c r="B566" s="27"/>
      <c r="C566" s="27"/>
      <c r="D566" s="27"/>
      <c r="E566" s="27"/>
      <c r="F566" s="27"/>
      <c r="G566" s="27"/>
      <c r="H566" s="27"/>
      <c r="I566" s="27"/>
      <c r="J566" s="27"/>
      <c r="K566" s="27"/>
      <c r="L566" s="27"/>
      <c r="M566" s="27"/>
      <c r="N566" s="27"/>
      <c r="O566" s="27"/>
      <c r="P566" s="27"/>
      <c r="Q566" s="27"/>
      <c r="R566" s="27"/>
      <c r="S566" s="27"/>
      <c r="T566" s="27"/>
      <c r="U566" s="27"/>
      <c r="V566" s="27"/>
      <c r="W566" s="27"/>
      <c r="X566" s="27"/>
      <c r="Y566" s="27"/>
      <c r="Z566" s="27"/>
    </row>
    <row r="567" spans="1:26" ht="13">
      <c r="A567" s="27"/>
      <c r="B567" s="27"/>
      <c r="C567" s="27"/>
      <c r="D567" s="27"/>
      <c r="E567" s="27"/>
      <c r="F567" s="27"/>
      <c r="G567" s="27"/>
      <c r="H567" s="27"/>
      <c r="I567" s="27"/>
      <c r="J567" s="27"/>
      <c r="K567" s="27"/>
      <c r="L567" s="27"/>
      <c r="M567" s="27"/>
      <c r="N567" s="27"/>
      <c r="O567" s="27"/>
      <c r="P567" s="27"/>
      <c r="Q567" s="27"/>
      <c r="R567" s="27"/>
      <c r="S567" s="27"/>
      <c r="T567" s="27"/>
      <c r="U567" s="27"/>
      <c r="V567" s="27"/>
      <c r="W567" s="27"/>
      <c r="X567" s="27"/>
      <c r="Y567" s="27"/>
      <c r="Z567" s="27"/>
    </row>
    <row r="568" spans="1:26" ht="13">
      <c r="A568" s="27"/>
      <c r="B568" s="27"/>
      <c r="C568" s="27"/>
      <c r="D568" s="27"/>
      <c r="E568" s="27"/>
      <c r="F568" s="27"/>
      <c r="G568" s="27"/>
      <c r="H568" s="27"/>
      <c r="I568" s="27"/>
      <c r="J568" s="27"/>
      <c r="K568" s="27"/>
      <c r="L568" s="27"/>
      <c r="M568" s="27"/>
      <c r="N568" s="27"/>
      <c r="O568" s="27"/>
      <c r="P568" s="27"/>
      <c r="Q568" s="27"/>
      <c r="R568" s="27"/>
      <c r="S568" s="27"/>
      <c r="T568" s="27"/>
      <c r="U568" s="27"/>
      <c r="V568" s="27"/>
      <c r="W568" s="27"/>
      <c r="X568" s="27"/>
      <c r="Y568" s="27"/>
      <c r="Z568" s="27"/>
    </row>
    <row r="569" spans="1:26" ht="13">
      <c r="A569" s="27"/>
      <c r="B569" s="27"/>
      <c r="C569" s="27"/>
      <c r="D569" s="27"/>
      <c r="E569" s="27"/>
      <c r="F569" s="27"/>
      <c r="G569" s="27"/>
      <c r="H569" s="27"/>
      <c r="I569" s="27"/>
      <c r="J569" s="27"/>
      <c r="K569" s="27"/>
      <c r="L569" s="27"/>
      <c r="M569" s="27"/>
      <c r="N569" s="27"/>
      <c r="O569" s="27"/>
      <c r="P569" s="27"/>
      <c r="Q569" s="27"/>
      <c r="R569" s="27"/>
      <c r="S569" s="27"/>
      <c r="T569" s="27"/>
      <c r="U569" s="27"/>
      <c r="V569" s="27"/>
      <c r="W569" s="27"/>
      <c r="X569" s="27"/>
      <c r="Y569" s="27"/>
      <c r="Z569" s="27"/>
    </row>
    <row r="570" spans="1:26" ht="13">
      <c r="A570" s="27"/>
      <c r="B570" s="27"/>
      <c r="C570" s="27"/>
      <c r="D570" s="27"/>
      <c r="E570" s="27"/>
      <c r="F570" s="27"/>
      <c r="G570" s="27"/>
      <c r="H570" s="27"/>
      <c r="I570" s="27"/>
      <c r="J570" s="27"/>
      <c r="K570" s="27"/>
      <c r="L570" s="27"/>
      <c r="M570" s="27"/>
      <c r="N570" s="27"/>
      <c r="O570" s="27"/>
      <c r="P570" s="27"/>
      <c r="Q570" s="27"/>
      <c r="R570" s="27"/>
      <c r="S570" s="27"/>
      <c r="T570" s="27"/>
      <c r="U570" s="27"/>
      <c r="V570" s="27"/>
      <c r="W570" s="27"/>
      <c r="X570" s="27"/>
      <c r="Y570" s="27"/>
      <c r="Z570" s="27"/>
    </row>
    <row r="571" spans="1:26" ht="13">
      <c r="A571" s="27"/>
      <c r="B571" s="27"/>
      <c r="C571" s="27"/>
      <c r="D571" s="27"/>
      <c r="E571" s="27"/>
      <c r="F571" s="27"/>
      <c r="G571" s="27"/>
      <c r="H571" s="27"/>
      <c r="I571" s="27"/>
      <c r="J571" s="27"/>
      <c r="K571" s="27"/>
      <c r="L571" s="27"/>
      <c r="M571" s="27"/>
      <c r="N571" s="27"/>
      <c r="O571" s="27"/>
      <c r="P571" s="27"/>
      <c r="Q571" s="27"/>
      <c r="R571" s="27"/>
      <c r="S571" s="27"/>
      <c r="T571" s="27"/>
      <c r="U571" s="27"/>
      <c r="V571" s="27"/>
      <c r="W571" s="27"/>
      <c r="X571" s="27"/>
      <c r="Y571" s="27"/>
      <c r="Z571" s="27"/>
    </row>
    <row r="572" spans="1:26" ht="13">
      <c r="A572" s="27"/>
      <c r="B572" s="27"/>
      <c r="C572" s="27"/>
      <c r="D572" s="27"/>
      <c r="E572" s="27"/>
      <c r="F572" s="27"/>
      <c r="G572" s="27"/>
      <c r="H572" s="27"/>
      <c r="I572" s="27"/>
      <c r="J572" s="27"/>
      <c r="K572" s="27"/>
      <c r="L572" s="27"/>
      <c r="M572" s="27"/>
      <c r="N572" s="27"/>
      <c r="O572" s="27"/>
      <c r="P572" s="27"/>
      <c r="Q572" s="27"/>
      <c r="R572" s="27"/>
      <c r="S572" s="27"/>
      <c r="T572" s="27"/>
      <c r="U572" s="27"/>
      <c r="V572" s="27"/>
      <c r="W572" s="27"/>
      <c r="X572" s="27"/>
      <c r="Y572" s="27"/>
      <c r="Z572" s="27"/>
    </row>
    <row r="573" spans="1:26" ht="13">
      <c r="A573" s="27"/>
      <c r="B573" s="27"/>
      <c r="C573" s="27"/>
      <c r="D573" s="27"/>
      <c r="E573" s="27"/>
      <c r="F573" s="27"/>
      <c r="G573" s="27"/>
      <c r="H573" s="27"/>
      <c r="I573" s="27"/>
      <c r="J573" s="27"/>
      <c r="K573" s="27"/>
      <c r="L573" s="27"/>
      <c r="M573" s="27"/>
      <c r="N573" s="27"/>
      <c r="O573" s="27"/>
      <c r="P573" s="27"/>
      <c r="Q573" s="27"/>
      <c r="R573" s="27"/>
      <c r="S573" s="27"/>
      <c r="T573" s="27"/>
      <c r="U573" s="27"/>
      <c r="V573" s="27"/>
      <c r="W573" s="27"/>
      <c r="X573" s="27"/>
      <c r="Y573" s="27"/>
      <c r="Z573" s="27"/>
    </row>
    <row r="574" spans="1:26" ht="13">
      <c r="A574" s="27"/>
      <c r="B574" s="27"/>
      <c r="C574" s="27"/>
      <c r="D574" s="27"/>
      <c r="E574" s="27"/>
      <c r="F574" s="27"/>
      <c r="G574" s="27"/>
      <c r="H574" s="27"/>
      <c r="I574" s="27"/>
      <c r="J574" s="27"/>
      <c r="K574" s="27"/>
      <c r="L574" s="27"/>
      <c r="M574" s="27"/>
      <c r="N574" s="27"/>
      <c r="O574" s="27"/>
      <c r="P574" s="27"/>
      <c r="Q574" s="27"/>
      <c r="R574" s="27"/>
      <c r="S574" s="27"/>
      <c r="T574" s="27"/>
      <c r="U574" s="27"/>
      <c r="V574" s="27"/>
      <c r="W574" s="27"/>
      <c r="X574" s="27"/>
      <c r="Y574" s="27"/>
      <c r="Z574" s="27"/>
    </row>
    <row r="575" spans="1:26" ht="13">
      <c r="A575" s="27"/>
      <c r="B575" s="27"/>
      <c r="C575" s="27"/>
      <c r="D575" s="27"/>
      <c r="E575" s="27"/>
      <c r="F575" s="27"/>
      <c r="G575" s="27"/>
      <c r="H575" s="27"/>
      <c r="I575" s="27"/>
      <c r="J575" s="27"/>
      <c r="K575" s="27"/>
      <c r="L575" s="27"/>
      <c r="M575" s="27"/>
      <c r="N575" s="27"/>
      <c r="O575" s="27"/>
      <c r="P575" s="27"/>
      <c r="Q575" s="27"/>
      <c r="R575" s="27"/>
      <c r="S575" s="27"/>
      <c r="T575" s="27"/>
      <c r="U575" s="27"/>
      <c r="V575" s="27"/>
      <c r="W575" s="27"/>
      <c r="X575" s="27"/>
      <c r="Y575" s="27"/>
      <c r="Z575" s="27"/>
    </row>
    <row r="576" spans="1:26" ht="13">
      <c r="A576" s="27"/>
      <c r="B576" s="27"/>
      <c r="C576" s="27"/>
      <c r="D576" s="27"/>
      <c r="E576" s="27"/>
      <c r="F576" s="27"/>
      <c r="G576" s="27"/>
      <c r="H576" s="27"/>
      <c r="I576" s="27"/>
      <c r="J576" s="27"/>
      <c r="K576" s="27"/>
      <c r="L576" s="27"/>
      <c r="M576" s="27"/>
      <c r="N576" s="27"/>
      <c r="O576" s="27"/>
      <c r="P576" s="27"/>
      <c r="Q576" s="27"/>
      <c r="R576" s="27"/>
      <c r="S576" s="27"/>
      <c r="T576" s="27"/>
      <c r="U576" s="27"/>
      <c r="V576" s="27"/>
      <c r="W576" s="27"/>
      <c r="X576" s="27"/>
      <c r="Y576" s="27"/>
      <c r="Z576" s="27"/>
    </row>
    <row r="577" spans="1:26" ht="13">
      <c r="A577" s="27"/>
      <c r="B577" s="27"/>
      <c r="C577" s="27"/>
      <c r="D577" s="27"/>
      <c r="E577" s="27"/>
      <c r="F577" s="27"/>
      <c r="G577" s="27"/>
      <c r="H577" s="27"/>
      <c r="I577" s="27"/>
      <c r="J577" s="27"/>
      <c r="K577" s="27"/>
      <c r="L577" s="27"/>
      <c r="M577" s="27"/>
      <c r="N577" s="27"/>
      <c r="O577" s="27"/>
      <c r="P577" s="27"/>
      <c r="Q577" s="27"/>
      <c r="R577" s="27"/>
      <c r="S577" s="27"/>
      <c r="T577" s="27"/>
      <c r="U577" s="27"/>
      <c r="V577" s="27"/>
      <c r="W577" s="27"/>
      <c r="X577" s="27"/>
      <c r="Y577" s="27"/>
      <c r="Z577" s="27"/>
    </row>
    <row r="578" spans="1:26" ht="13">
      <c r="A578" s="27"/>
      <c r="B578" s="27"/>
      <c r="C578" s="27"/>
      <c r="D578" s="27"/>
      <c r="E578" s="27"/>
      <c r="F578" s="27"/>
      <c r="G578" s="27"/>
      <c r="H578" s="27"/>
      <c r="I578" s="27"/>
      <c r="J578" s="27"/>
      <c r="K578" s="27"/>
      <c r="L578" s="27"/>
      <c r="M578" s="27"/>
      <c r="N578" s="27"/>
      <c r="O578" s="27"/>
      <c r="P578" s="27"/>
      <c r="Q578" s="27"/>
      <c r="R578" s="27"/>
      <c r="S578" s="27"/>
      <c r="T578" s="27"/>
      <c r="U578" s="27"/>
      <c r="V578" s="27"/>
      <c r="W578" s="27"/>
      <c r="X578" s="27"/>
      <c r="Y578" s="27"/>
      <c r="Z578" s="27"/>
    </row>
    <row r="579" spans="1:26" ht="13">
      <c r="A579" s="27"/>
      <c r="B579" s="27"/>
      <c r="C579" s="27"/>
      <c r="D579" s="27"/>
      <c r="E579" s="27"/>
      <c r="F579" s="27"/>
      <c r="G579" s="27"/>
      <c r="H579" s="27"/>
      <c r="I579" s="27"/>
      <c r="J579" s="27"/>
      <c r="K579" s="27"/>
      <c r="L579" s="27"/>
      <c r="M579" s="27"/>
      <c r="N579" s="27"/>
      <c r="O579" s="27"/>
      <c r="P579" s="27"/>
      <c r="Q579" s="27"/>
      <c r="R579" s="27"/>
      <c r="S579" s="27"/>
      <c r="T579" s="27"/>
      <c r="U579" s="27"/>
      <c r="V579" s="27"/>
      <c r="W579" s="27"/>
      <c r="X579" s="27"/>
      <c r="Y579" s="27"/>
      <c r="Z579" s="27"/>
    </row>
    <row r="580" spans="1:26" ht="13">
      <c r="A580" s="27"/>
      <c r="B580" s="27"/>
      <c r="C580" s="27"/>
      <c r="D580" s="27"/>
      <c r="E580" s="27"/>
      <c r="F580" s="27"/>
      <c r="G580" s="27"/>
      <c r="H580" s="27"/>
      <c r="I580" s="27"/>
      <c r="J580" s="27"/>
      <c r="K580" s="27"/>
      <c r="L580" s="27"/>
      <c r="M580" s="27"/>
      <c r="N580" s="27"/>
      <c r="O580" s="27"/>
      <c r="P580" s="27"/>
      <c r="Q580" s="27"/>
      <c r="R580" s="27"/>
      <c r="S580" s="27"/>
      <c r="T580" s="27"/>
      <c r="U580" s="27"/>
      <c r="V580" s="27"/>
      <c r="W580" s="27"/>
      <c r="X580" s="27"/>
      <c r="Y580" s="27"/>
      <c r="Z580" s="27"/>
    </row>
    <row r="581" spans="1:26" ht="13">
      <c r="A581" s="27"/>
      <c r="B581" s="27"/>
      <c r="C581" s="27"/>
      <c r="D581" s="27"/>
      <c r="E581" s="27"/>
      <c r="F581" s="27"/>
      <c r="G581" s="27"/>
      <c r="H581" s="27"/>
      <c r="I581" s="27"/>
      <c r="J581" s="27"/>
      <c r="K581" s="27"/>
      <c r="L581" s="27"/>
      <c r="M581" s="27"/>
      <c r="N581" s="27"/>
      <c r="O581" s="27"/>
      <c r="P581" s="27"/>
      <c r="Q581" s="27"/>
      <c r="R581" s="27"/>
      <c r="S581" s="27"/>
      <c r="T581" s="27"/>
      <c r="U581" s="27"/>
      <c r="V581" s="27"/>
      <c r="W581" s="27"/>
      <c r="X581" s="27"/>
      <c r="Y581" s="27"/>
      <c r="Z581" s="27"/>
    </row>
    <row r="582" spans="1:26" ht="13">
      <c r="A582" s="27"/>
      <c r="B582" s="27"/>
      <c r="C582" s="27"/>
      <c r="D582" s="27"/>
      <c r="E582" s="27"/>
      <c r="F582" s="27"/>
      <c r="G582" s="27"/>
      <c r="H582" s="27"/>
      <c r="I582" s="27"/>
      <c r="J582" s="27"/>
      <c r="K582" s="27"/>
      <c r="L582" s="27"/>
      <c r="M582" s="27"/>
      <c r="N582" s="27"/>
      <c r="O582" s="27"/>
      <c r="P582" s="27"/>
      <c r="Q582" s="27"/>
      <c r="R582" s="27"/>
      <c r="S582" s="27"/>
      <c r="T582" s="27"/>
      <c r="U582" s="27"/>
      <c r="V582" s="27"/>
      <c r="W582" s="27"/>
      <c r="X582" s="27"/>
      <c r="Y582" s="27"/>
      <c r="Z582" s="27"/>
    </row>
    <row r="583" spans="1:26" ht="13">
      <c r="A583" s="27"/>
      <c r="B583" s="27"/>
      <c r="C583" s="27"/>
      <c r="D583" s="27"/>
      <c r="E583" s="27"/>
      <c r="F583" s="27"/>
      <c r="G583" s="27"/>
      <c r="H583" s="27"/>
      <c r="I583" s="27"/>
      <c r="J583" s="27"/>
      <c r="K583" s="27"/>
      <c r="L583" s="27"/>
      <c r="M583" s="27"/>
      <c r="N583" s="27"/>
      <c r="O583" s="27"/>
      <c r="P583" s="27"/>
      <c r="Q583" s="27"/>
      <c r="R583" s="27"/>
      <c r="S583" s="27"/>
      <c r="T583" s="27"/>
      <c r="U583" s="27"/>
      <c r="V583" s="27"/>
      <c r="W583" s="27"/>
      <c r="X583" s="27"/>
      <c r="Y583" s="27"/>
      <c r="Z583" s="27"/>
    </row>
    <row r="584" spans="1:26" ht="13">
      <c r="A584" s="27"/>
      <c r="B584" s="27"/>
      <c r="C584" s="27"/>
      <c r="D584" s="27"/>
      <c r="E584" s="27"/>
      <c r="F584" s="27"/>
      <c r="G584" s="27"/>
      <c r="H584" s="27"/>
      <c r="I584" s="27"/>
      <c r="J584" s="27"/>
      <c r="K584" s="27"/>
      <c r="L584" s="27"/>
      <c r="M584" s="27"/>
      <c r="N584" s="27"/>
      <c r="O584" s="27"/>
      <c r="P584" s="27"/>
      <c r="Q584" s="27"/>
      <c r="R584" s="27"/>
      <c r="S584" s="27"/>
      <c r="T584" s="27"/>
      <c r="U584" s="27"/>
      <c r="V584" s="27"/>
      <c r="W584" s="27"/>
      <c r="X584" s="27"/>
      <c r="Y584" s="27"/>
      <c r="Z584" s="27"/>
    </row>
    <row r="585" spans="1:26" ht="13">
      <c r="A585" s="27"/>
      <c r="B585" s="27"/>
      <c r="C585" s="27"/>
      <c r="D585" s="27"/>
      <c r="E585" s="27"/>
      <c r="F585" s="27"/>
      <c r="G585" s="27"/>
      <c r="H585" s="27"/>
      <c r="I585" s="27"/>
      <c r="J585" s="27"/>
      <c r="K585" s="27"/>
      <c r="L585" s="27"/>
      <c r="M585" s="27"/>
      <c r="N585" s="27"/>
      <c r="O585" s="27"/>
      <c r="P585" s="27"/>
      <c r="Q585" s="27"/>
      <c r="R585" s="27"/>
      <c r="S585" s="27"/>
      <c r="T585" s="27"/>
      <c r="U585" s="27"/>
      <c r="V585" s="27"/>
      <c r="W585" s="27"/>
      <c r="X585" s="27"/>
      <c r="Y585" s="27"/>
      <c r="Z585" s="27"/>
    </row>
    <row r="586" spans="1:26" ht="13">
      <c r="A586" s="27"/>
      <c r="B586" s="27"/>
      <c r="C586" s="27"/>
      <c r="D586" s="27"/>
      <c r="E586" s="27"/>
      <c r="F586" s="27"/>
      <c r="G586" s="27"/>
      <c r="H586" s="27"/>
      <c r="I586" s="27"/>
      <c r="J586" s="27"/>
      <c r="K586" s="27"/>
      <c r="L586" s="27"/>
      <c r="M586" s="27"/>
      <c r="N586" s="27"/>
      <c r="O586" s="27"/>
      <c r="P586" s="27"/>
      <c r="Q586" s="27"/>
      <c r="R586" s="27"/>
      <c r="S586" s="27"/>
      <c r="T586" s="27"/>
      <c r="U586" s="27"/>
      <c r="V586" s="27"/>
      <c r="W586" s="27"/>
      <c r="X586" s="27"/>
      <c r="Y586" s="27"/>
      <c r="Z586" s="27"/>
    </row>
    <row r="587" spans="1:26" ht="13">
      <c r="A587" s="27"/>
      <c r="B587" s="27"/>
      <c r="C587" s="27"/>
      <c r="D587" s="27"/>
      <c r="E587" s="27"/>
      <c r="F587" s="27"/>
      <c r="G587" s="27"/>
      <c r="H587" s="27"/>
      <c r="I587" s="27"/>
      <c r="J587" s="27"/>
      <c r="K587" s="27"/>
      <c r="L587" s="27"/>
      <c r="M587" s="27"/>
      <c r="N587" s="27"/>
      <c r="O587" s="27"/>
      <c r="P587" s="27"/>
      <c r="Q587" s="27"/>
      <c r="R587" s="27"/>
      <c r="S587" s="27"/>
      <c r="T587" s="27"/>
      <c r="U587" s="27"/>
      <c r="V587" s="27"/>
      <c r="W587" s="27"/>
      <c r="X587" s="27"/>
      <c r="Y587" s="27"/>
      <c r="Z587" s="27"/>
    </row>
    <row r="588" spans="1:26" ht="13">
      <c r="A588" s="27"/>
      <c r="B588" s="27"/>
      <c r="C588" s="27"/>
      <c r="D588" s="27"/>
      <c r="E588" s="27"/>
      <c r="F588" s="27"/>
      <c r="G588" s="27"/>
      <c r="H588" s="27"/>
      <c r="I588" s="27"/>
      <c r="J588" s="27"/>
      <c r="K588" s="27"/>
      <c r="L588" s="27"/>
      <c r="M588" s="27"/>
      <c r="N588" s="27"/>
      <c r="O588" s="27"/>
      <c r="P588" s="27"/>
      <c r="Q588" s="27"/>
      <c r="R588" s="27"/>
      <c r="S588" s="27"/>
      <c r="T588" s="27"/>
      <c r="U588" s="27"/>
      <c r="V588" s="27"/>
      <c r="W588" s="27"/>
      <c r="X588" s="27"/>
      <c r="Y588" s="27"/>
      <c r="Z588" s="27"/>
    </row>
    <row r="589" spans="1:26" ht="13">
      <c r="A589" s="27"/>
      <c r="B589" s="27"/>
      <c r="C589" s="27"/>
      <c r="D589" s="27"/>
      <c r="E589" s="27"/>
      <c r="F589" s="27"/>
      <c r="G589" s="27"/>
      <c r="H589" s="27"/>
      <c r="I589" s="27"/>
      <c r="J589" s="27"/>
      <c r="K589" s="27"/>
      <c r="L589" s="27"/>
      <c r="M589" s="27"/>
      <c r="N589" s="27"/>
      <c r="O589" s="27"/>
      <c r="P589" s="27"/>
      <c r="Q589" s="27"/>
      <c r="R589" s="27"/>
      <c r="S589" s="27"/>
      <c r="T589" s="27"/>
      <c r="U589" s="27"/>
      <c r="V589" s="27"/>
      <c r="W589" s="27"/>
      <c r="X589" s="27"/>
      <c r="Y589" s="27"/>
      <c r="Z589" s="27"/>
    </row>
    <row r="590" spans="1:26" ht="13">
      <c r="A590" s="27"/>
      <c r="B590" s="27"/>
      <c r="C590" s="27"/>
      <c r="D590" s="27"/>
      <c r="E590" s="27"/>
      <c r="F590" s="27"/>
      <c r="G590" s="27"/>
      <c r="H590" s="27"/>
      <c r="I590" s="27"/>
      <c r="J590" s="27"/>
      <c r="K590" s="27"/>
      <c r="L590" s="27"/>
      <c r="M590" s="27"/>
      <c r="N590" s="27"/>
      <c r="O590" s="27"/>
      <c r="P590" s="27"/>
      <c r="Q590" s="27"/>
      <c r="R590" s="27"/>
      <c r="S590" s="27"/>
      <c r="T590" s="27"/>
      <c r="U590" s="27"/>
      <c r="V590" s="27"/>
      <c r="W590" s="27"/>
      <c r="X590" s="27"/>
      <c r="Y590" s="27"/>
      <c r="Z590" s="27"/>
    </row>
    <row r="591" spans="1:26" ht="13">
      <c r="A591" s="27"/>
      <c r="B591" s="27"/>
      <c r="C591" s="27"/>
      <c r="D591" s="27"/>
      <c r="E591" s="27"/>
      <c r="F591" s="27"/>
      <c r="G591" s="27"/>
      <c r="H591" s="27"/>
      <c r="I591" s="27"/>
      <c r="J591" s="27"/>
      <c r="K591" s="27"/>
      <c r="L591" s="27"/>
      <c r="M591" s="27"/>
      <c r="N591" s="27"/>
      <c r="O591" s="27"/>
      <c r="P591" s="27"/>
      <c r="Q591" s="27"/>
      <c r="R591" s="27"/>
      <c r="S591" s="27"/>
      <c r="T591" s="27"/>
      <c r="U591" s="27"/>
      <c r="V591" s="27"/>
      <c r="W591" s="27"/>
      <c r="X591" s="27"/>
      <c r="Y591" s="27"/>
      <c r="Z591" s="27"/>
    </row>
    <row r="592" spans="1:26" ht="13">
      <c r="A592" s="27"/>
      <c r="B592" s="27"/>
      <c r="C592" s="27"/>
      <c r="D592" s="27"/>
      <c r="E592" s="27"/>
      <c r="F592" s="27"/>
      <c r="G592" s="27"/>
      <c r="H592" s="27"/>
      <c r="I592" s="27"/>
      <c r="J592" s="27"/>
      <c r="K592" s="27"/>
      <c r="L592" s="27"/>
      <c r="M592" s="27"/>
      <c r="N592" s="27"/>
      <c r="O592" s="27"/>
      <c r="P592" s="27"/>
      <c r="Q592" s="27"/>
      <c r="R592" s="27"/>
      <c r="S592" s="27"/>
      <c r="T592" s="27"/>
      <c r="U592" s="27"/>
      <c r="V592" s="27"/>
      <c r="W592" s="27"/>
      <c r="X592" s="27"/>
      <c r="Y592" s="27"/>
      <c r="Z592" s="27"/>
    </row>
    <row r="593" spans="1:26" ht="13">
      <c r="A593" s="27"/>
      <c r="B593" s="27"/>
      <c r="C593" s="27"/>
      <c r="D593" s="27"/>
      <c r="E593" s="27"/>
      <c r="F593" s="27"/>
      <c r="G593" s="27"/>
      <c r="H593" s="27"/>
      <c r="I593" s="27"/>
      <c r="J593" s="27"/>
      <c r="K593" s="27"/>
      <c r="L593" s="27"/>
      <c r="M593" s="27"/>
      <c r="N593" s="27"/>
      <c r="O593" s="27"/>
      <c r="P593" s="27"/>
      <c r="Q593" s="27"/>
      <c r="R593" s="27"/>
      <c r="S593" s="27"/>
      <c r="T593" s="27"/>
      <c r="U593" s="27"/>
      <c r="V593" s="27"/>
      <c r="W593" s="27"/>
      <c r="X593" s="27"/>
      <c r="Y593" s="27"/>
      <c r="Z593" s="27"/>
    </row>
    <row r="594" spans="1:26" ht="13">
      <c r="A594" s="27"/>
      <c r="B594" s="27"/>
      <c r="C594" s="27"/>
      <c r="D594" s="27"/>
      <c r="E594" s="27"/>
      <c r="F594" s="27"/>
      <c r="G594" s="27"/>
      <c r="H594" s="27"/>
      <c r="I594" s="27"/>
      <c r="J594" s="27"/>
      <c r="K594" s="27"/>
      <c r="L594" s="27"/>
      <c r="M594" s="27"/>
      <c r="N594" s="27"/>
      <c r="O594" s="27"/>
      <c r="P594" s="27"/>
      <c r="Q594" s="27"/>
      <c r="R594" s="27"/>
      <c r="S594" s="27"/>
      <c r="T594" s="27"/>
      <c r="U594" s="27"/>
      <c r="V594" s="27"/>
      <c r="W594" s="27"/>
      <c r="X594" s="27"/>
      <c r="Y594" s="27"/>
      <c r="Z594" s="27"/>
    </row>
    <row r="595" spans="1:26" ht="13">
      <c r="A595" s="27"/>
      <c r="B595" s="27"/>
      <c r="C595" s="27"/>
      <c r="D595" s="27"/>
      <c r="E595" s="27"/>
      <c r="F595" s="27"/>
      <c r="G595" s="27"/>
      <c r="H595" s="27"/>
      <c r="I595" s="27"/>
      <c r="J595" s="27"/>
      <c r="K595" s="27"/>
      <c r="L595" s="27"/>
      <c r="M595" s="27"/>
      <c r="N595" s="27"/>
      <c r="O595" s="27"/>
      <c r="P595" s="27"/>
      <c r="Q595" s="27"/>
      <c r="R595" s="27"/>
      <c r="S595" s="27"/>
      <c r="T595" s="27"/>
      <c r="U595" s="27"/>
      <c r="V595" s="27"/>
      <c r="W595" s="27"/>
      <c r="X595" s="27"/>
      <c r="Y595" s="27"/>
      <c r="Z595" s="27"/>
    </row>
    <row r="596" spans="1:26" ht="13">
      <c r="A596" s="27"/>
      <c r="B596" s="27"/>
      <c r="C596" s="27"/>
      <c r="D596" s="27"/>
      <c r="E596" s="27"/>
      <c r="F596" s="27"/>
      <c r="G596" s="27"/>
      <c r="H596" s="27"/>
      <c r="I596" s="27"/>
      <c r="J596" s="27"/>
      <c r="K596" s="27"/>
      <c r="L596" s="27"/>
      <c r="M596" s="27"/>
      <c r="N596" s="27"/>
      <c r="O596" s="27"/>
      <c r="P596" s="27"/>
      <c r="Q596" s="27"/>
      <c r="R596" s="27"/>
      <c r="S596" s="27"/>
      <c r="T596" s="27"/>
      <c r="U596" s="27"/>
      <c r="V596" s="27"/>
      <c r="W596" s="27"/>
      <c r="X596" s="27"/>
      <c r="Y596" s="27"/>
      <c r="Z596" s="27"/>
    </row>
    <row r="597" spans="1:26" ht="13">
      <c r="A597" s="27"/>
      <c r="B597" s="27"/>
      <c r="C597" s="27"/>
      <c r="D597" s="27"/>
      <c r="E597" s="27"/>
      <c r="F597" s="27"/>
      <c r="G597" s="27"/>
      <c r="H597" s="27"/>
      <c r="I597" s="27"/>
      <c r="J597" s="27"/>
      <c r="K597" s="27"/>
      <c r="L597" s="27"/>
      <c r="M597" s="27"/>
      <c r="N597" s="27"/>
      <c r="O597" s="27"/>
      <c r="P597" s="27"/>
      <c r="Q597" s="27"/>
      <c r="R597" s="27"/>
      <c r="S597" s="27"/>
      <c r="T597" s="27"/>
      <c r="U597" s="27"/>
      <c r="V597" s="27"/>
      <c r="W597" s="27"/>
      <c r="X597" s="27"/>
      <c r="Y597" s="27"/>
      <c r="Z597" s="27"/>
    </row>
    <row r="598" spans="1:26" ht="13">
      <c r="A598" s="27"/>
      <c r="B598" s="27"/>
      <c r="C598" s="27"/>
      <c r="D598" s="27"/>
      <c r="E598" s="27"/>
      <c r="F598" s="27"/>
      <c r="G598" s="27"/>
      <c r="H598" s="27"/>
      <c r="I598" s="27"/>
      <c r="J598" s="27"/>
      <c r="K598" s="27"/>
      <c r="L598" s="27"/>
      <c r="M598" s="27"/>
      <c r="N598" s="27"/>
      <c r="O598" s="27"/>
      <c r="P598" s="27"/>
      <c r="Q598" s="27"/>
      <c r="R598" s="27"/>
      <c r="S598" s="27"/>
      <c r="T598" s="27"/>
      <c r="U598" s="27"/>
      <c r="V598" s="27"/>
      <c r="W598" s="27"/>
      <c r="X598" s="27"/>
      <c r="Y598" s="27"/>
      <c r="Z598" s="27"/>
    </row>
    <row r="599" spans="1:26" ht="13">
      <c r="A599" s="27"/>
      <c r="B599" s="27"/>
      <c r="C599" s="27"/>
      <c r="D599" s="27"/>
      <c r="E599" s="27"/>
      <c r="F599" s="27"/>
      <c r="G599" s="27"/>
      <c r="H599" s="27"/>
      <c r="I599" s="27"/>
      <c r="J599" s="27"/>
      <c r="K599" s="27"/>
      <c r="L599" s="27"/>
      <c r="M599" s="27"/>
      <c r="N599" s="27"/>
      <c r="O599" s="27"/>
      <c r="P599" s="27"/>
      <c r="Q599" s="27"/>
      <c r="R599" s="27"/>
      <c r="S599" s="27"/>
      <c r="T599" s="27"/>
      <c r="U599" s="27"/>
      <c r="V599" s="27"/>
      <c r="W599" s="27"/>
      <c r="X599" s="27"/>
      <c r="Y599" s="27"/>
      <c r="Z599" s="27"/>
    </row>
    <row r="600" spans="1:26" ht="13">
      <c r="A600" s="27"/>
      <c r="B600" s="27"/>
      <c r="C600" s="27"/>
      <c r="D600" s="27"/>
      <c r="E600" s="27"/>
      <c r="F600" s="27"/>
      <c r="G600" s="27"/>
      <c r="H600" s="27"/>
      <c r="I600" s="27"/>
      <c r="J600" s="27"/>
      <c r="K600" s="27"/>
      <c r="L600" s="27"/>
      <c r="M600" s="27"/>
      <c r="N600" s="27"/>
      <c r="O600" s="27"/>
      <c r="P600" s="27"/>
      <c r="Q600" s="27"/>
      <c r="R600" s="27"/>
      <c r="S600" s="27"/>
      <c r="T600" s="27"/>
      <c r="U600" s="27"/>
      <c r="V600" s="27"/>
      <c r="W600" s="27"/>
      <c r="X600" s="27"/>
      <c r="Y600" s="27"/>
      <c r="Z600" s="27"/>
    </row>
    <row r="601" spans="1:26" ht="13">
      <c r="A601" s="27"/>
      <c r="B601" s="27"/>
      <c r="C601" s="27"/>
      <c r="D601" s="27"/>
      <c r="E601" s="27"/>
      <c r="F601" s="27"/>
      <c r="G601" s="27"/>
      <c r="H601" s="27"/>
      <c r="I601" s="27"/>
      <c r="J601" s="27"/>
      <c r="K601" s="27"/>
      <c r="L601" s="27"/>
      <c r="M601" s="27"/>
      <c r="N601" s="27"/>
      <c r="O601" s="27"/>
      <c r="P601" s="27"/>
      <c r="Q601" s="27"/>
      <c r="R601" s="27"/>
      <c r="S601" s="27"/>
      <c r="T601" s="27"/>
      <c r="U601" s="27"/>
      <c r="V601" s="27"/>
      <c r="W601" s="27"/>
      <c r="X601" s="27"/>
      <c r="Y601" s="27"/>
      <c r="Z601" s="27"/>
    </row>
    <row r="602" spans="1:26" ht="13">
      <c r="A602" s="27"/>
      <c r="B602" s="27"/>
      <c r="C602" s="27"/>
      <c r="D602" s="27"/>
      <c r="E602" s="27"/>
      <c r="F602" s="27"/>
      <c r="G602" s="27"/>
      <c r="H602" s="27"/>
      <c r="I602" s="27"/>
      <c r="J602" s="27"/>
      <c r="K602" s="27"/>
      <c r="L602" s="27"/>
      <c r="M602" s="27"/>
      <c r="N602" s="27"/>
      <c r="O602" s="27"/>
      <c r="P602" s="27"/>
      <c r="Q602" s="27"/>
      <c r="R602" s="27"/>
      <c r="S602" s="27"/>
      <c r="T602" s="27"/>
      <c r="U602" s="27"/>
      <c r="V602" s="27"/>
      <c r="W602" s="27"/>
      <c r="X602" s="27"/>
      <c r="Y602" s="27"/>
      <c r="Z602" s="27"/>
    </row>
    <row r="603" spans="1:26" ht="13">
      <c r="A603" s="27"/>
      <c r="B603" s="27"/>
      <c r="C603" s="27"/>
      <c r="D603" s="27"/>
      <c r="E603" s="27"/>
      <c r="F603" s="27"/>
      <c r="G603" s="27"/>
      <c r="H603" s="27"/>
      <c r="I603" s="27"/>
      <c r="J603" s="27"/>
      <c r="K603" s="27"/>
      <c r="L603" s="27"/>
      <c r="M603" s="27"/>
      <c r="N603" s="27"/>
      <c r="O603" s="27"/>
      <c r="P603" s="27"/>
      <c r="Q603" s="27"/>
      <c r="R603" s="27"/>
      <c r="S603" s="27"/>
      <c r="T603" s="27"/>
      <c r="U603" s="27"/>
      <c r="V603" s="27"/>
      <c r="W603" s="27"/>
      <c r="X603" s="27"/>
      <c r="Y603" s="27"/>
      <c r="Z603" s="27"/>
    </row>
    <row r="604" spans="1:26" ht="13">
      <c r="A604" s="27"/>
      <c r="B604" s="27"/>
      <c r="C604" s="27"/>
      <c r="D604" s="27"/>
      <c r="E604" s="27"/>
      <c r="F604" s="27"/>
      <c r="G604" s="27"/>
      <c r="H604" s="27"/>
      <c r="I604" s="27"/>
      <c r="J604" s="27"/>
      <c r="K604" s="27"/>
      <c r="L604" s="27"/>
      <c r="M604" s="27"/>
      <c r="N604" s="27"/>
      <c r="O604" s="27"/>
      <c r="P604" s="27"/>
      <c r="Q604" s="27"/>
      <c r="R604" s="27"/>
      <c r="S604" s="27"/>
      <c r="T604" s="27"/>
      <c r="U604" s="27"/>
      <c r="V604" s="27"/>
      <c r="W604" s="27"/>
      <c r="X604" s="27"/>
      <c r="Y604" s="27"/>
      <c r="Z604" s="27"/>
    </row>
    <row r="605" spans="1:26" ht="13">
      <c r="A605" s="27"/>
      <c r="B605" s="27"/>
      <c r="C605" s="27"/>
      <c r="D605" s="27"/>
      <c r="E605" s="27"/>
      <c r="F605" s="27"/>
      <c r="G605" s="27"/>
      <c r="H605" s="27"/>
      <c r="I605" s="27"/>
      <c r="J605" s="27"/>
      <c r="K605" s="27"/>
      <c r="L605" s="27"/>
      <c r="M605" s="27"/>
      <c r="N605" s="27"/>
      <c r="O605" s="27"/>
      <c r="P605" s="27"/>
      <c r="Q605" s="27"/>
      <c r="R605" s="27"/>
      <c r="S605" s="27"/>
      <c r="T605" s="27"/>
      <c r="U605" s="27"/>
      <c r="V605" s="27"/>
      <c r="W605" s="27"/>
      <c r="X605" s="27"/>
      <c r="Y605" s="27"/>
      <c r="Z605" s="27"/>
    </row>
    <row r="606" spans="1:26" ht="13">
      <c r="A606" s="27"/>
      <c r="B606" s="27"/>
      <c r="C606" s="27"/>
      <c r="D606" s="27"/>
      <c r="E606" s="27"/>
      <c r="F606" s="27"/>
      <c r="G606" s="27"/>
      <c r="H606" s="27"/>
      <c r="I606" s="27"/>
      <c r="J606" s="27"/>
      <c r="K606" s="27"/>
      <c r="L606" s="27"/>
      <c r="M606" s="27"/>
      <c r="N606" s="27"/>
      <c r="O606" s="27"/>
      <c r="P606" s="27"/>
      <c r="Q606" s="27"/>
      <c r="R606" s="27"/>
      <c r="S606" s="27"/>
      <c r="T606" s="27"/>
      <c r="U606" s="27"/>
      <c r="V606" s="27"/>
      <c r="W606" s="27"/>
      <c r="X606" s="27"/>
      <c r="Y606" s="27"/>
      <c r="Z606" s="27"/>
    </row>
    <row r="607" spans="1:26" ht="13">
      <c r="A607" s="27"/>
      <c r="B607" s="27"/>
      <c r="C607" s="27"/>
      <c r="D607" s="27"/>
      <c r="E607" s="27"/>
      <c r="F607" s="27"/>
      <c r="G607" s="27"/>
      <c r="H607" s="27"/>
      <c r="I607" s="27"/>
      <c r="J607" s="27"/>
      <c r="K607" s="27"/>
      <c r="L607" s="27"/>
      <c r="M607" s="27"/>
      <c r="N607" s="27"/>
      <c r="O607" s="27"/>
      <c r="P607" s="27"/>
      <c r="Q607" s="27"/>
      <c r="R607" s="27"/>
      <c r="S607" s="27"/>
      <c r="T607" s="27"/>
      <c r="U607" s="27"/>
      <c r="V607" s="27"/>
      <c r="W607" s="27"/>
      <c r="X607" s="27"/>
      <c r="Y607" s="27"/>
      <c r="Z607" s="27"/>
    </row>
    <row r="608" spans="1:26" ht="13">
      <c r="A608" s="27"/>
      <c r="B608" s="27"/>
      <c r="C608" s="27"/>
      <c r="D608" s="27"/>
      <c r="E608" s="27"/>
      <c r="F608" s="27"/>
      <c r="G608" s="27"/>
      <c r="H608" s="27"/>
      <c r="I608" s="27"/>
      <c r="J608" s="27"/>
      <c r="K608" s="27"/>
      <c r="L608" s="27"/>
      <c r="M608" s="27"/>
      <c r="N608" s="27"/>
      <c r="O608" s="27"/>
      <c r="P608" s="27"/>
      <c r="Q608" s="27"/>
      <c r="R608" s="27"/>
      <c r="S608" s="27"/>
      <c r="T608" s="27"/>
      <c r="U608" s="27"/>
      <c r="V608" s="27"/>
      <c r="W608" s="27"/>
      <c r="X608" s="27"/>
      <c r="Y608" s="27"/>
      <c r="Z608" s="27"/>
    </row>
    <row r="609" spans="1:26" ht="13">
      <c r="A609" s="27"/>
      <c r="B609" s="27"/>
      <c r="C609" s="27"/>
      <c r="D609" s="27"/>
      <c r="E609" s="27"/>
      <c r="F609" s="27"/>
      <c r="G609" s="27"/>
      <c r="H609" s="27"/>
      <c r="I609" s="27"/>
      <c r="J609" s="27"/>
      <c r="K609" s="27"/>
      <c r="L609" s="27"/>
      <c r="M609" s="27"/>
      <c r="N609" s="27"/>
      <c r="O609" s="27"/>
      <c r="P609" s="27"/>
      <c r="Q609" s="27"/>
      <c r="R609" s="27"/>
      <c r="S609" s="27"/>
      <c r="T609" s="27"/>
      <c r="U609" s="27"/>
      <c r="V609" s="27"/>
      <c r="W609" s="27"/>
      <c r="X609" s="27"/>
      <c r="Y609" s="27"/>
      <c r="Z609" s="27"/>
    </row>
    <row r="610" spans="1:26" ht="13">
      <c r="A610" s="27"/>
      <c r="B610" s="27"/>
      <c r="C610" s="27"/>
      <c r="D610" s="27"/>
      <c r="E610" s="27"/>
      <c r="F610" s="27"/>
      <c r="G610" s="27"/>
      <c r="H610" s="27"/>
      <c r="I610" s="27"/>
      <c r="J610" s="27"/>
      <c r="K610" s="27"/>
      <c r="L610" s="27"/>
      <c r="M610" s="27"/>
      <c r="N610" s="27"/>
      <c r="O610" s="27"/>
      <c r="P610" s="27"/>
      <c r="Q610" s="27"/>
      <c r="R610" s="27"/>
      <c r="S610" s="27"/>
      <c r="T610" s="27"/>
      <c r="U610" s="27"/>
      <c r="V610" s="27"/>
      <c r="W610" s="27"/>
      <c r="X610" s="27"/>
      <c r="Y610" s="27"/>
      <c r="Z610" s="27"/>
    </row>
    <row r="611" spans="1:26" ht="13">
      <c r="A611" s="27"/>
      <c r="B611" s="27"/>
      <c r="C611" s="27"/>
      <c r="D611" s="27"/>
      <c r="E611" s="27"/>
      <c r="F611" s="27"/>
      <c r="G611" s="27"/>
      <c r="H611" s="27"/>
      <c r="I611" s="27"/>
      <c r="J611" s="27"/>
      <c r="K611" s="27"/>
      <c r="L611" s="27"/>
      <c r="M611" s="27"/>
      <c r="N611" s="27"/>
      <c r="O611" s="27"/>
      <c r="P611" s="27"/>
      <c r="Q611" s="27"/>
      <c r="R611" s="27"/>
      <c r="S611" s="27"/>
      <c r="T611" s="27"/>
      <c r="U611" s="27"/>
      <c r="V611" s="27"/>
      <c r="W611" s="27"/>
      <c r="X611" s="27"/>
      <c r="Y611" s="27"/>
      <c r="Z611" s="27"/>
    </row>
    <row r="612" spans="1:26" ht="13">
      <c r="A612" s="27"/>
      <c r="B612" s="27"/>
      <c r="C612" s="27"/>
      <c r="D612" s="27"/>
      <c r="E612" s="27"/>
      <c r="F612" s="27"/>
      <c r="G612" s="27"/>
      <c r="H612" s="27"/>
      <c r="I612" s="27"/>
      <c r="J612" s="27"/>
      <c r="K612" s="27"/>
      <c r="L612" s="27"/>
      <c r="M612" s="27"/>
      <c r="N612" s="27"/>
      <c r="O612" s="27"/>
      <c r="P612" s="27"/>
      <c r="Q612" s="27"/>
      <c r="R612" s="27"/>
      <c r="S612" s="27"/>
      <c r="T612" s="27"/>
      <c r="U612" s="27"/>
      <c r="V612" s="27"/>
      <c r="W612" s="27"/>
      <c r="X612" s="27"/>
      <c r="Y612" s="27"/>
      <c r="Z612" s="27"/>
    </row>
    <row r="613" spans="1:26" ht="13">
      <c r="A613" s="27"/>
      <c r="B613" s="27"/>
      <c r="C613" s="27"/>
      <c r="D613" s="27"/>
      <c r="E613" s="27"/>
      <c r="F613" s="27"/>
      <c r="G613" s="27"/>
      <c r="H613" s="27"/>
      <c r="I613" s="27"/>
      <c r="J613" s="27"/>
      <c r="K613" s="27"/>
      <c r="L613" s="27"/>
      <c r="M613" s="27"/>
      <c r="N613" s="27"/>
      <c r="O613" s="27"/>
      <c r="P613" s="27"/>
      <c r="Q613" s="27"/>
      <c r="R613" s="27"/>
      <c r="S613" s="27"/>
      <c r="T613" s="27"/>
      <c r="U613" s="27"/>
      <c r="V613" s="27"/>
      <c r="W613" s="27"/>
      <c r="X613" s="27"/>
      <c r="Y613" s="27"/>
      <c r="Z613" s="27"/>
    </row>
    <row r="614" spans="1:26" ht="13">
      <c r="A614" s="27"/>
      <c r="B614" s="27"/>
      <c r="C614" s="27"/>
      <c r="D614" s="27"/>
      <c r="E614" s="27"/>
      <c r="F614" s="27"/>
      <c r="G614" s="27"/>
      <c r="H614" s="27"/>
      <c r="I614" s="27"/>
      <c r="J614" s="27"/>
      <c r="K614" s="27"/>
      <c r="L614" s="27"/>
      <c r="M614" s="27"/>
      <c r="N614" s="27"/>
      <c r="O614" s="27"/>
      <c r="P614" s="27"/>
      <c r="Q614" s="27"/>
      <c r="R614" s="27"/>
      <c r="S614" s="27"/>
      <c r="T614" s="27"/>
      <c r="U614" s="27"/>
      <c r="V614" s="27"/>
      <c r="W614" s="27"/>
      <c r="X614" s="27"/>
      <c r="Y614" s="27"/>
      <c r="Z614" s="27"/>
    </row>
    <row r="615" spans="1:26" ht="13">
      <c r="A615" s="27"/>
      <c r="B615" s="27"/>
      <c r="C615" s="27"/>
      <c r="D615" s="27"/>
      <c r="E615" s="27"/>
      <c r="F615" s="27"/>
      <c r="G615" s="27"/>
      <c r="H615" s="27"/>
      <c r="I615" s="27"/>
      <c r="J615" s="27"/>
      <c r="K615" s="27"/>
      <c r="L615" s="27"/>
      <c r="M615" s="27"/>
      <c r="N615" s="27"/>
      <c r="O615" s="27"/>
      <c r="P615" s="27"/>
      <c r="Q615" s="27"/>
      <c r="R615" s="27"/>
      <c r="S615" s="27"/>
      <c r="T615" s="27"/>
      <c r="U615" s="27"/>
      <c r="V615" s="27"/>
      <c r="W615" s="27"/>
      <c r="X615" s="27"/>
      <c r="Y615" s="27"/>
      <c r="Z615" s="27"/>
    </row>
    <row r="616" spans="1:26" ht="13">
      <c r="A616" s="27"/>
      <c r="B616" s="27"/>
      <c r="C616" s="27"/>
      <c r="D616" s="27"/>
      <c r="E616" s="27"/>
      <c r="F616" s="27"/>
      <c r="G616" s="27"/>
      <c r="H616" s="27"/>
      <c r="I616" s="27"/>
      <c r="J616" s="27"/>
      <c r="K616" s="27"/>
      <c r="L616" s="27"/>
      <c r="M616" s="27"/>
      <c r="N616" s="27"/>
      <c r="O616" s="27"/>
      <c r="P616" s="27"/>
      <c r="Q616" s="27"/>
      <c r="R616" s="27"/>
      <c r="S616" s="27"/>
      <c r="T616" s="27"/>
      <c r="U616" s="27"/>
      <c r="V616" s="27"/>
      <c r="W616" s="27"/>
      <c r="X616" s="27"/>
      <c r="Y616" s="27"/>
      <c r="Z616" s="27"/>
    </row>
    <row r="617" spans="1:26" ht="13">
      <c r="A617" s="27"/>
      <c r="B617" s="27"/>
      <c r="C617" s="27"/>
      <c r="D617" s="27"/>
      <c r="E617" s="27"/>
      <c r="F617" s="27"/>
      <c r="G617" s="27"/>
      <c r="H617" s="27"/>
      <c r="I617" s="27"/>
      <c r="J617" s="27"/>
      <c r="K617" s="27"/>
      <c r="L617" s="27"/>
      <c r="M617" s="27"/>
      <c r="N617" s="27"/>
      <c r="O617" s="27"/>
      <c r="P617" s="27"/>
      <c r="Q617" s="27"/>
      <c r="R617" s="27"/>
      <c r="S617" s="27"/>
      <c r="T617" s="27"/>
      <c r="U617" s="27"/>
      <c r="V617" s="27"/>
      <c r="W617" s="27"/>
      <c r="X617" s="27"/>
      <c r="Y617" s="27"/>
      <c r="Z617" s="27"/>
    </row>
    <row r="618" spans="1:26" ht="13">
      <c r="A618" s="27"/>
      <c r="B618" s="27"/>
      <c r="C618" s="27"/>
      <c r="D618" s="27"/>
      <c r="E618" s="27"/>
      <c r="F618" s="27"/>
      <c r="G618" s="27"/>
      <c r="H618" s="27"/>
      <c r="I618" s="27"/>
      <c r="J618" s="27"/>
      <c r="K618" s="27"/>
      <c r="L618" s="27"/>
      <c r="M618" s="27"/>
      <c r="N618" s="27"/>
      <c r="O618" s="27"/>
      <c r="P618" s="27"/>
      <c r="Q618" s="27"/>
      <c r="R618" s="27"/>
      <c r="S618" s="27"/>
      <c r="T618" s="27"/>
      <c r="U618" s="27"/>
      <c r="V618" s="27"/>
      <c r="W618" s="27"/>
      <c r="X618" s="27"/>
      <c r="Y618" s="27"/>
      <c r="Z618" s="27"/>
    </row>
    <row r="619" spans="1:26" ht="13">
      <c r="A619" s="27"/>
      <c r="B619" s="27"/>
      <c r="C619" s="27"/>
      <c r="D619" s="27"/>
      <c r="E619" s="27"/>
      <c r="F619" s="27"/>
      <c r="G619" s="27"/>
      <c r="H619" s="27"/>
      <c r="I619" s="27"/>
      <c r="J619" s="27"/>
      <c r="K619" s="27"/>
      <c r="L619" s="27"/>
      <c r="M619" s="27"/>
      <c r="N619" s="27"/>
      <c r="O619" s="27"/>
      <c r="P619" s="27"/>
      <c r="Q619" s="27"/>
      <c r="R619" s="27"/>
      <c r="S619" s="27"/>
      <c r="T619" s="27"/>
      <c r="U619" s="27"/>
      <c r="V619" s="27"/>
      <c r="W619" s="27"/>
      <c r="X619" s="27"/>
      <c r="Y619" s="27"/>
      <c r="Z619" s="27"/>
    </row>
    <row r="620" spans="1:26" ht="13">
      <c r="A620" s="27"/>
      <c r="B620" s="27"/>
      <c r="C620" s="27"/>
      <c r="D620" s="27"/>
      <c r="E620" s="27"/>
      <c r="F620" s="27"/>
      <c r="G620" s="27"/>
      <c r="H620" s="27"/>
      <c r="I620" s="27"/>
      <c r="J620" s="27"/>
      <c r="K620" s="27"/>
      <c r="L620" s="27"/>
      <c r="M620" s="27"/>
      <c r="N620" s="27"/>
      <c r="O620" s="27"/>
      <c r="P620" s="27"/>
      <c r="Q620" s="27"/>
      <c r="R620" s="27"/>
      <c r="S620" s="27"/>
      <c r="T620" s="27"/>
      <c r="U620" s="27"/>
      <c r="V620" s="27"/>
      <c r="W620" s="27"/>
      <c r="X620" s="27"/>
      <c r="Y620" s="27"/>
      <c r="Z620" s="27"/>
    </row>
    <row r="621" spans="1:26" ht="13">
      <c r="A621" s="27"/>
      <c r="B621" s="27"/>
      <c r="C621" s="27"/>
      <c r="D621" s="27"/>
      <c r="E621" s="27"/>
      <c r="F621" s="27"/>
      <c r="G621" s="27"/>
      <c r="H621" s="27"/>
      <c r="I621" s="27"/>
      <c r="J621" s="27"/>
      <c r="K621" s="27"/>
      <c r="L621" s="27"/>
      <c r="M621" s="27"/>
      <c r="N621" s="27"/>
      <c r="O621" s="27"/>
      <c r="P621" s="27"/>
      <c r="Q621" s="27"/>
      <c r="R621" s="27"/>
      <c r="S621" s="27"/>
      <c r="T621" s="27"/>
      <c r="U621" s="27"/>
      <c r="V621" s="27"/>
      <c r="W621" s="27"/>
      <c r="X621" s="27"/>
      <c r="Y621" s="27"/>
      <c r="Z621" s="27"/>
    </row>
    <row r="622" spans="1:26" ht="13">
      <c r="A622" s="27"/>
      <c r="B622" s="27"/>
      <c r="C622" s="27"/>
      <c r="D622" s="27"/>
      <c r="E622" s="27"/>
      <c r="F622" s="27"/>
      <c r="G622" s="27"/>
      <c r="H622" s="27"/>
      <c r="I622" s="27"/>
      <c r="J622" s="27"/>
      <c r="K622" s="27"/>
      <c r="L622" s="27"/>
      <c r="M622" s="27"/>
      <c r="N622" s="27"/>
      <c r="O622" s="27"/>
      <c r="P622" s="27"/>
      <c r="Q622" s="27"/>
      <c r="R622" s="27"/>
      <c r="S622" s="27"/>
      <c r="T622" s="27"/>
      <c r="U622" s="27"/>
      <c r="V622" s="27"/>
      <c r="W622" s="27"/>
      <c r="X622" s="27"/>
      <c r="Y622" s="27"/>
      <c r="Z622" s="27"/>
    </row>
    <row r="623" spans="1:26" ht="13">
      <c r="A623" s="27"/>
      <c r="B623" s="27"/>
      <c r="C623" s="27"/>
      <c r="D623" s="27"/>
      <c r="E623" s="27"/>
      <c r="F623" s="27"/>
      <c r="G623" s="27"/>
      <c r="H623" s="27"/>
      <c r="I623" s="27"/>
      <c r="J623" s="27"/>
      <c r="K623" s="27"/>
      <c r="L623" s="27"/>
      <c r="M623" s="27"/>
      <c r="N623" s="27"/>
      <c r="O623" s="27"/>
      <c r="P623" s="27"/>
      <c r="Q623" s="27"/>
      <c r="R623" s="27"/>
      <c r="S623" s="27"/>
      <c r="T623" s="27"/>
      <c r="U623" s="27"/>
      <c r="V623" s="27"/>
      <c r="W623" s="27"/>
      <c r="X623" s="27"/>
      <c r="Y623" s="27"/>
      <c r="Z623" s="27"/>
    </row>
    <row r="624" spans="1:26" ht="13">
      <c r="A624" s="27"/>
      <c r="B624" s="27"/>
      <c r="C624" s="27"/>
      <c r="D624" s="27"/>
      <c r="E624" s="27"/>
      <c r="F624" s="27"/>
      <c r="G624" s="27"/>
      <c r="H624" s="27"/>
      <c r="I624" s="27"/>
      <c r="J624" s="27"/>
      <c r="K624" s="27"/>
      <c r="L624" s="27"/>
      <c r="M624" s="27"/>
      <c r="N624" s="27"/>
      <c r="O624" s="27"/>
      <c r="P624" s="27"/>
      <c r="Q624" s="27"/>
      <c r="R624" s="27"/>
      <c r="S624" s="27"/>
      <c r="T624" s="27"/>
      <c r="U624" s="27"/>
      <c r="V624" s="27"/>
      <c r="W624" s="27"/>
      <c r="X624" s="27"/>
      <c r="Y624" s="27"/>
      <c r="Z624" s="27"/>
    </row>
    <row r="625" spans="1:26" ht="13">
      <c r="A625" s="27"/>
      <c r="B625" s="27"/>
      <c r="C625" s="27"/>
      <c r="D625" s="27"/>
      <c r="E625" s="27"/>
      <c r="F625" s="27"/>
      <c r="G625" s="27"/>
      <c r="H625" s="27"/>
      <c r="I625" s="27"/>
      <c r="J625" s="27"/>
      <c r="K625" s="27"/>
      <c r="L625" s="27"/>
      <c r="M625" s="27"/>
      <c r="N625" s="27"/>
      <c r="O625" s="27"/>
      <c r="P625" s="27"/>
      <c r="Q625" s="27"/>
      <c r="R625" s="27"/>
      <c r="S625" s="27"/>
      <c r="T625" s="27"/>
      <c r="U625" s="27"/>
      <c r="V625" s="27"/>
      <c r="W625" s="27"/>
      <c r="X625" s="27"/>
      <c r="Y625" s="27"/>
      <c r="Z625" s="27"/>
    </row>
    <row r="626" spans="1:26" ht="13">
      <c r="A626" s="27"/>
      <c r="B626" s="27"/>
      <c r="C626" s="27"/>
      <c r="D626" s="27"/>
      <c r="E626" s="27"/>
      <c r="F626" s="27"/>
      <c r="G626" s="27"/>
      <c r="H626" s="27"/>
      <c r="I626" s="27"/>
      <c r="J626" s="27"/>
      <c r="K626" s="27"/>
      <c r="L626" s="27"/>
      <c r="M626" s="27"/>
      <c r="N626" s="27"/>
      <c r="O626" s="27"/>
      <c r="P626" s="27"/>
      <c r="Q626" s="27"/>
      <c r="R626" s="27"/>
      <c r="S626" s="27"/>
      <c r="T626" s="27"/>
      <c r="U626" s="27"/>
      <c r="V626" s="27"/>
      <c r="W626" s="27"/>
      <c r="X626" s="27"/>
      <c r="Y626" s="27"/>
      <c r="Z626" s="27"/>
    </row>
    <row r="627" spans="1:26" ht="13">
      <c r="A627" s="27"/>
      <c r="B627" s="27"/>
      <c r="C627" s="27"/>
      <c r="D627" s="27"/>
      <c r="E627" s="27"/>
      <c r="F627" s="27"/>
      <c r="G627" s="27"/>
      <c r="H627" s="27"/>
      <c r="I627" s="27"/>
      <c r="J627" s="27"/>
      <c r="K627" s="27"/>
      <c r="L627" s="27"/>
      <c r="M627" s="27"/>
      <c r="N627" s="27"/>
      <c r="O627" s="27"/>
      <c r="P627" s="27"/>
      <c r="Q627" s="27"/>
      <c r="R627" s="27"/>
      <c r="S627" s="27"/>
      <c r="T627" s="27"/>
      <c r="U627" s="27"/>
      <c r="V627" s="27"/>
      <c r="W627" s="27"/>
      <c r="X627" s="27"/>
      <c r="Y627" s="27"/>
      <c r="Z627" s="27"/>
    </row>
    <row r="628" spans="1:26" ht="13">
      <c r="A628" s="27"/>
      <c r="B628" s="27"/>
      <c r="C628" s="27"/>
      <c r="D628" s="27"/>
      <c r="E628" s="27"/>
      <c r="F628" s="27"/>
      <c r="G628" s="27"/>
      <c r="H628" s="27"/>
      <c r="I628" s="27"/>
      <c r="J628" s="27"/>
      <c r="K628" s="27"/>
      <c r="L628" s="27"/>
      <c r="M628" s="27"/>
      <c r="N628" s="27"/>
      <c r="O628" s="27"/>
      <c r="P628" s="27"/>
      <c r="Q628" s="27"/>
      <c r="R628" s="27"/>
      <c r="S628" s="27"/>
      <c r="T628" s="27"/>
      <c r="U628" s="27"/>
      <c r="V628" s="27"/>
      <c r="W628" s="27"/>
      <c r="X628" s="27"/>
      <c r="Y628" s="27"/>
      <c r="Z628" s="27"/>
    </row>
    <row r="629" spans="1:26" ht="13">
      <c r="A629" s="27"/>
      <c r="B629" s="27"/>
      <c r="C629" s="27"/>
      <c r="D629" s="27"/>
      <c r="E629" s="27"/>
      <c r="F629" s="27"/>
      <c r="G629" s="27"/>
      <c r="H629" s="27"/>
      <c r="I629" s="27"/>
      <c r="J629" s="27"/>
      <c r="K629" s="27"/>
      <c r="L629" s="27"/>
      <c r="M629" s="27"/>
      <c r="N629" s="27"/>
      <c r="O629" s="27"/>
      <c r="P629" s="27"/>
      <c r="Q629" s="27"/>
      <c r="R629" s="27"/>
      <c r="S629" s="27"/>
      <c r="T629" s="27"/>
      <c r="U629" s="27"/>
      <c r="V629" s="27"/>
      <c r="W629" s="27"/>
      <c r="X629" s="27"/>
      <c r="Y629" s="27"/>
      <c r="Z629" s="27"/>
    </row>
    <row r="630" spans="1:26" ht="13">
      <c r="A630" s="27"/>
      <c r="B630" s="27"/>
      <c r="C630" s="27"/>
      <c r="D630" s="27"/>
      <c r="E630" s="27"/>
      <c r="F630" s="27"/>
      <c r="G630" s="27"/>
      <c r="H630" s="27"/>
      <c r="I630" s="27"/>
      <c r="J630" s="27"/>
      <c r="K630" s="27"/>
      <c r="L630" s="27"/>
      <c r="M630" s="27"/>
      <c r="N630" s="27"/>
      <c r="O630" s="27"/>
      <c r="P630" s="27"/>
      <c r="Q630" s="27"/>
      <c r="R630" s="27"/>
      <c r="S630" s="27"/>
      <c r="T630" s="27"/>
      <c r="U630" s="27"/>
      <c r="V630" s="27"/>
      <c r="W630" s="27"/>
      <c r="X630" s="27"/>
      <c r="Y630" s="27"/>
      <c r="Z630" s="27"/>
    </row>
    <row r="631" spans="1:26" ht="13">
      <c r="A631" s="27"/>
      <c r="B631" s="27"/>
      <c r="C631" s="27"/>
      <c r="D631" s="27"/>
      <c r="E631" s="27"/>
      <c r="F631" s="27"/>
      <c r="G631" s="27"/>
      <c r="H631" s="27"/>
      <c r="I631" s="27"/>
      <c r="J631" s="27"/>
      <c r="K631" s="27"/>
      <c r="L631" s="27"/>
      <c r="M631" s="27"/>
      <c r="N631" s="27"/>
      <c r="O631" s="27"/>
      <c r="P631" s="27"/>
      <c r="Q631" s="27"/>
      <c r="R631" s="27"/>
      <c r="S631" s="27"/>
      <c r="T631" s="27"/>
      <c r="U631" s="27"/>
      <c r="V631" s="27"/>
      <c r="W631" s="27"/>
      <c r="X631" s="27"/>
      <c r="Y631" s="27"/>
      <c r="Z631" s="27"/>
    </row>
    <row r="632" spans="1:26" ht="13">
      <c r="A632" s="27"/>
      <c r="B632" s="27"/>
      <c r="C632" s="27"/>
      <c r="D632" s="27"/>
      <c r="E632" s="27"/>
      <c r="F632" s="27"/>
      <c r="G632" s="27"/>
      <c r="H632" s="27"/>
      <c r="I632" s="27"/>
      <c r="J632" s="27"/>
      <c r="K632" s="27"/>
      <c r="L632" s="27"/>
      <c r="M632" s="27"/>
      <c r="N632" s="27"/>
      <c r="O632" s="27"/>
      <c r="P632" s="27"/>
      <c r="Q632" s="27"/>
      <c r="R632" s="27"/>
      <c r="S632" s="27"/>
      <c r="T632" s="27"/>
      <c r="U632" s="27"/>
      <c r="V632" s="27"/>
      <c r="W632" s="27"/>
      <c r="X632" s="27"/>
      <c r="Y632" s="27"/>
      <c r="Z632" s="27"/>
    </row>
    <row r="633" spans="1:26" ht="13">
      <c r="A633" s="27"/>
      <c r="B633" s="27"/>
      <c r="C633" s="27"/>
      <c r="D633" s="27"/>
      <c r="E633" s="27"/>
      <c r="F633" s="27"/>
      <c r="G633" s="27"/>
      <c r="H633" s="27"/>
      <c r="I633" s="27"/>
      <c r="J633" s="27"/>
      <c r="K633" s="27"/>
      <c r="L633" s="27"/>
      <c r="M633" s="27"/>
      <c r="N633" s="27"/>
      <c r="O633" s="27"/>
      <c r="P633" s="27"/>
      <c r="Q633" s="27"/>
      <c r="R633" s="27"/>
      <c r="S633" s="27"/>
      <c r="T633" s="27"/>
      <c r="U633" s="27"/>
      <c r="V633" s="27"/>
      <c r="W633" s="27"/>
      <c r="X633" s="27"/>
      <c r="Y633" s="27"/>
      <c r="Z633" s="27"/>
    </row>
    <row r="634" spans="1:26" ht="13">
      <c r="A634" s="27"/>
      <c r="B634" s="27"/>
      <c r="C634" s="27"/>
      <c r="D634" s="27"/>
      <c r="E634" s="27"/>
      <c r="F634" s="27"/>
      <c r="G634" s="27"/>
      <c r="H634" s="27"/>
      <c r="I634" s="27"/>
      <c r="J634" s="27"/>
      <c r="K634" s="27"/>
      <c r="L634" s="27"/>
      <c r="M634" s="27"/>
      <c r="N634" s="27"/>
      <c r="O634" s="27"/>
      <c r="P634" s="27"/>
      <c r="Q634" s="27"/>
      <c r="R634" s="27"/>
      <c r="S634" s="27"/>
      <c r="T634" s="27"/>
      <c r="U634" s="27"/>
      <c r="V634" s="27"/>
      <c r="W634" s="27"/>
      <c r="X634" s="27"/>
      <c r="Y634" s="27"/>
      <c r="Z634" s="27"/>
    </row>
    <row r="635" spans="1:26" ht="13">
      <c r="A635" s="27"/>
      <c r="B635" s="27"/>
      <c r="C635" s="27"/>
      <c r="D635" s="27"/>
      <c r="E635" s="27"/>
      <c r="F635" s="27"/>
      <c r="G635" s="27"/>
      <c r="H635" s="27"/>
      <c r="I635" s="27"/>
      <c r="J635" s="27"/>
      <c r="K635" s="27"/>
      <c r="L635" s="27"/>
      <c r="M635" s="27"/>
      <c r="N635" s="27"/>
      <c r="O635" s="27"/>
      <c r="P635" s="27"/>
      <c r="Q635" s="27"/>
      <c r="R635" s="27"/>
      <c r="S635" s="27"/>
      <c r="T635" s="27"/>
      <c r="U635" s="27"/>
      <c r="V635" s="27"/>
      <c r="W635" s="27"/>
      <c r="X635" s="27"/>
      <c r="Y635" s="27"/>
      <c r="Z635" s="27"/>
    </row>
    <row r="636" spans="1:26" ht="13">
      <c r="A636" s="27"/>
      <c r="B636" s="27"/>
      <c r="C636" s="27"/>
      <c r="D636" s="27"/>
      <c r="E636" s="27"/>
      <c r="F636" s="27"/>
      <c r="G636" s="27"/>
      <c r="H636" s="27"/>
      <c r="I636" s="27"/>
      <c r="J636" s="27"/>
      <c r="K636" s="27"/>
      <c r="L636" s="27"/>
      <c r="M636" s="27"/>
      <c r="N636" s="27"/>
      <c r="O636" s="27"/>
      <c r="P636" s="27"/>
      <c r="Q636" s="27"/>
      <c r="R636" s="27"/>
      <c r="S636" s="27"/>
      <c r="T636" s="27"/>
      <c r="U636" s="27"/>
      <c r="V636" s="27"/>
      <c r="W636" s="27"/>
      <c r="X636" s="27"/>
      <c r="Y636" s="27"/>
      <c r="Z636" s="27"/>
    </row>
    <row r="637" spans="1:26" ht="13">
      <c r="A637" s="27"/>
      <c r="B637" s="27"/>
      <c r="C637" s="27"/>
      <c r="D637" s="27"/>
      <c r="E637" s="27"/>
      <c r="F637" s="27"/>
      <c r="G637" s="27"/>
      <c r="H637" s="27"/>
      <c r="I637" s="27"/>
      <c r="J637" s="27"/>
      <c r="K637" s="27"/>
      <c r="L637" s="27"/>
      <c r="M637" s="27"/>
      <c r="N637" s="27"/>
      <c r="O637" s="27"/>
      <c r="P637" s="27"/>
      <c r="Q637" s="27"/>
      <c r="R637" s="27"/>
      <c r="S637" s="27"/>
      <c r="T637" s="27"/>
      <c r="U637" s="27"/>
      <c r="V637" s="27"/>
      <c r="W637" s="27"/>
      <c r="X637" s="27"/>
      <c r="Y637" s="27"/>
      <c r="Z637" s="27"/>
    </row>
    <row r="638" spans="1:26" ht="13">
      <c r="A638" s="27"/>
      <c r="B638" s="27"/>
      <c r="C638" s="27"/>
      <c r="D638" s="27"/>
      <c r="E638" s="27"/>
      <c r="F638" s="27"/>
      <c r="G638" s="27"/>
      <c r="H638" s="27"/>
      <c r="I638" s="27"/>
      <c r="J638" s="27"/>
      <c r="K638" s="27"/>
      <c r="L638" s="27"/>
      <c r="M638" s="27"/>
      <c r="N638" s="27"/>
      <c r="O638" s="27"/>
      <c r="P638" s="27"/>
      <c r="Q638" s="27"/>
      <c r="R638" s="27"/>
      <c r="S638" s="27"/>
      <c r="T638" s="27"/>
      <c r="U638" s="27"/>
      <c r="V638" s="27"/>
      <c r="W638" s="27"/>
      <c r="X638" s="27"/>
      <c r="Y638" s="27"/>
      <c r="Z638" s="27"/>
    </row>
    <row r="639" spans="1:26" ht="13">
      <c r="A639" s="27"/>
      <c r="B639" s="27"/>
      <c r="C639" s="27"/>
      <c r="D639" s="27"/>
      <c r="E639" s="27"/>
      <c r="F639" s="27"/>
      <c r="G639" s="27"/>
      <c r="H639" s="27"/>
      <c r="I639" s="27"/>
      <c r="J639" s="27"/>
      <c r="K639" s="27"/>
      <c r="L639" s="27"/>
      <c r="M639" s="27"/>
      <c r="N639" s="27"/>
      <c r="O639" s="27"/>
      <c r="P639" s="27"/>
      <c r="Q639" s="27"/>
      <c r="R639" s="27"/>
      <c r="S639" s="27"/>
      <c r="T639" s="27"/>
      <c r="U639" s="27"/>
      <c r="V639" s="27"/>
      <c r="W639" s="27"/>
      <c r="X639" s="27"/>
      <c r="Y639" s="27"/>
      <c r="Z639" s="27"/>
    </row>
    <row r="640" spans="1:26" ht="13">
      <c r="A640" s="27"/>
      <c r="B640" s="27"/>
      <c r="C640" s="27"/>
      <c r="D640" s="27"/>
      <c r="E640" s="27"/>
      <c r="F640" s="27"/>
      <c r="G640" s="27"/>
      <c r="H640" s="27"/>
      <c r="I640" s="27"/>
      <c r="J640" s="27"/>
      <c r="K640" s="27"/>
      <c r="L640" s="27"/>
      <c r="M640" s="27"/>
      <c r="N640" s="27"/>
      <c r="O640" s="27"/>
      <c r="P640" s="27"/>
      <c r="Q640" s="27"/>
      <c r="R640" s="27"/>
      <c r="S640" s="27"/>
      <c r="T640" s="27"/>
      <c r="U640" s="27"/>
      <c r="V640" s="27"/>
      <c r="W640" s="27"/>
      <c r="X640" s="27"/>
      <c r="Y640" s="27"/>
      <c r="Z640" s="27"/>
    </row>
    <row r="641" spans="1:26" ht="13">
      <c r="A641" s="27"/>
      <c r="B641" s="27"/>
      <c r="C641" s="27"/>
      <c r="D641" s="27"/>
      <c r="E641" s="27"/>
      <c r="F641" s="27"/>
      <c r="G641" s="27"/>
      <c r="H641" s="27"/>
      <c r="I641" s="27"/>
      <c r="J641" s="27"/>
      <c r="K641" s="27"/>
      <c r="L641" s="27"/>
      <c r="M641" s="27"/>
      <c r="N641" s="27"/>
      <c r="O641" s="27"/>
      <c r="P641" s="27"/>
      <c r="Q641" s="27"/>
      <c r="R641" s="27"/>
      <c r="S641" s="27"/>
      <c r="T641" s="27"/>
      <c r="U641" s="27"/>
      <c r="V641" s="27"/>
      <c r="W641" s="27"/>
      <c r="X641" s="27"/>
      <c r="Y641" s="27"/>
      <c r="Z641" s="27"/>
    </row>
    <row r="642" spans="1:26" ht="13">
      <c r="A642" s="27"/>
      <c r="B642" s="27"/>
      <c r="C642" s="27"/>
      <c r="D642" s="27"/>
      <c r="E642" s="27"/>
      <c r="F642" s="27"/>
      <c r="G642" s="27"/>
      <c r="H642" s="27"/>
      <c r="I642" s="27"/>
      <c r="J642" s="27"/>
      <c r="K642" s="27"/>
      <c r="L642" s="27"/>
      <c r="M642" s="27"/>
      <c r="N642" s="27"/>
      <c r="O642" s="27"/>
      <c r="P642" s="27"/>
      <c r="Q642" s="27"/>
      <c r="R642" s="27"/>
      <c r="S642" s="27"/>
      <c r="T642" s="27"/>
      <c r="U642" s="27"/>
      <c r="V642" s="27"/>
      <c r="W642" s="27"/>
      <c r="X642" s="27"/>
      <c r="Y642" s="27"/>
      <c r="Z642" s="27"/>
    </row>
    <row r="643" spans="1:26" ht="13">
      <c r="A643" s="27"/>
      <c r="B643" s="27"/>
      <c r="C643" s="27"/>
      <c r="D643" s="27"/>
      <c r="E643" s="27"/>
      <c r="F643" s="27"/>
      <c r="G643" s="27"/>
      <c r="H643" s="27"/>
      <c r="I643" s="27"/>
      <c r="J643" s="27"/>
      <c r="K643" s="27"/>
      <c r="L643" s="27"/>
      <c r="M643" s="27"/>
      <c r="N643" s="27"/>
      <c r="O643" s="27"/>
      <c r="P643" s="27"/>
      <c r="Q643" s="27"/>
      <c r="R643" s="27"/>
      <c r="S643" s="27"/>
      <c r="T643" s="27"/>
      <c r="U643" s="27"/>
      <c r="V643" s="27"/>
      <c r="W643" s="27"/>
      <c r="X643" s="27"/>
      <c r="Y643" s="27"/>
      <c r="Z643" s="27"/>
    </row>
    <row r="644" spans="1:26" ht="13">
      <c r="A644" s="27"/>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row>
    <row r="645" spans="1:26" ht="13">
      <c r="A645" s="27"/>
      <c r="B645" s="27"/>
      <c r="C645" s="27"/>
      <c r="D645" s="27"/>
      <c r="E645" s="27"/>
      <c r="F645" s="27"/>
      <c r="G645" s="27"/>
      <c r="H645" s="27"/>
      <c r="I645" s="27"/>
      <c r="J645" s="27"/>
      <c r="K645" s="27"/>
      <c r="L645" s="27"/>
      <c r="M645" s="27"/>
      <c r="N645" s="27"/>
      <c r="O645" s="27"/>
      <c r="P645" s="27"/>
      <c r="Q645" s="27"/>
      <c r="R645" s="27"/>
      <c r="S645" s="27"/>
      <c r="T645" s="27"/>
      <c r="U645" s="27"/>
      <c r="V645" s="27"/>
      <c r="W645" s="27"/>
      <c r="X645" s="27"/>
      <c r="Y645" s="27"/>
      <c r="Z645" s="27"/>
    </row>
    <row r="646" spans="1:26" ht="13">
      <c r="A646" s="27"/>
      <c r="B646" s="27"/>
      <c r="C646" s="27"/>
      <c r="D646" s="27"/>
      <c r="E646" s="27"/>
      <c r="F646" s="27"/>
      <c r="G646" s="27"/>
      <c r="H646" s="27"/>
      <c r="I646" s="27"/>
      <c r="J646" s="27"/>
      <c r="K646" s="27"/>
      <c r="L646" s="27"/>
      <c r="M646" s="27"/>
      <c r="N646" s="27"/>
      <c r="O646" s="27"/>
      <c r="P646" s="27"/>
      <c r="Q646" s="27"/>
      <c r="R646" s="27"/>
      <c r="S646" s="27"/>
      <c r="T646" s="27"/>
      <c r="U646" s="27"/>
      <c r="V646" s="27"/>
      <c r="W646" s="27"/>
      <c r="X646" s="27"/>
      <c r="Y646" s="27"/>
      <c r="Z646" s="27"/>
    </row>
    <row r="647" spans="1:26" ht="13">
      <c r="A647" s="27"/>
      <c r="B647" s="27"/>
      <c r="C647" s="27"/>
      <c r="D647" s="27"/>
      <c r="E647" s="27"/>
      <c r="F647" s="27"/>
      <c r="G647" s="27"/>
      <c r="H647" s="27"/>
      <c r="I647" s="27"/>
      <c r="J647" s="27"/>
      <c r="K647" s="27"/>
      <c r="L647" s="27"/>
      <c r="M647" s="27"/>
      <c r="N647" s="27"/>
      <c r="O647" s="27"/>
      <c r="P647" s="27"/>
      <c r="Q647" s="27"/>
      <c r="R647" s="27"/>
      <c r="S647" s="27"/>
      <c r="T647" s="27"/>
      <c r="U647" s="27"/>
      <c r="V647" s="27"/>
      <c r="W647" s="27"/>
      <c r="X647" s="27"/>
      <c r="Y647" s="27"/>
      <c r="Z647" s="27"/>
    </row>
    <row r="648" spans="1:26" ht="13">
      <c r="A648" s="27"/>
      <c r="B648" s="27"/>
      <c r="C648" s="27"/>
      <c r="D648" s="27"/>
      <c r="E648" s="27"/>
      <c r="F648" s="27"/>
      <c r="G648" s="27"/>
      <c r="H648" s="27"/>
      <c r="I648" s="27"/>
      <c r="J648" s="27"/>
      <c r="K648" s="27"/>
      <c r="L648" s="27"/>
      <c r="M648" s="27"/>
      <c r="N648" s="27"/>
      <c r="O648" s="27"/>
      <c r="P648" s="27"/>
      <c r="Q648" s="27"/>
      <c r="R648" s="27"/>
      <c r="S648" s="27"/>
      <c r="T648" s="27"/>
      <c r="U648" s="27"/>
      <c r="V648" s="27"/>
      <c r="W648" s="27"/>
      <c r="X648" s="27"/>
      <c r="Y648" s="27"/>
      <c r="Z648" s="27"/>
    </row>
    <row r="649" spans="1:26" ht="13">
      <c r="A649" s="27"/>
      <c r="B649" s="27"/>
      <c r="C649" s="27"/>
      <c r="D649" s="27"/>
      <c r="E649" s="27"/>
      <c r="F649" s="27"/>
      <c r="G649" s="27"/>
      <c r="H649" s="27"/>
      <c r="I649" s="27"/>
      <c r="J649" s="27"/>
      <c r="K649" s="27"/>
      <c r="L649" s="27"/>
      <c r="M649" s="27"/>
      <c r="N649" s="27"/>
      <c r="O649" s="27"/>
      <c r="P649" s="27"/>
      <c r="Q649" s="27"/>
      <c r="R649" s="27"/>
      <c r="S649" s="27"/>
      <c r="T649" s="27"/>
      <c r="U649" s="27"/>
      <c r="V649" s="27"/>
      <c r="W649" s="27"/>
      <c r="X649" s="27"/>
      <c r="Y649" s="27"/>
      <c r="Z649" s="27"/>
    </row>
    <row r="650" spans="1:26" ht="13">
      <c r="A650" s="27"/>
      <c r="B650" s="27"/>
      <c r="C650" s="27"/>
      <c r="D650" s="27"/>
      <c r="E650" s="27"/>
      <c r="F650" s="27"/>
      <c r="G650" s="27"/>
      <c r="H650" s="27"/>
      <c r="I650" s="27"/>
      <c r="J650" s="27"/>
      <c r="K650" s="27"/>
      <c r="L650" s="27"/>
      <c r="M650" s="27"/>
      <c r="N650" s="27"/>
      <c r="O650" s="27"/>
      <c r="P650" s="27"/>
      <c r="Q650" s="27"/>
      <c r="R650" s="27"/>
      <c r="S650" s="27"/>
      <c r="T650" s="27"/>
      <c r="U650" s="27"/>
      <c r="V650" s="27"/>
      <c r="W650" s="27"/>
      <c r="X650" s="27"/>
      <c r="Y650" s="27"/>
      <c r="Z650" s="27"/>
    </row>
    <row r="651" spans="1:26" ht="13">
      <c r="A651" s="27"/>
      <c r="B651" s="27"/>
      <c r="C651" s="27"/>
      <c r="D651" s="27"/>
      <c r="E651" s="27"/>
      <c r="F651" s="27"/>
      <c r="G651" s="27"/>
      <c r="H651" s="27"/>
      <c r="I651" s="27"/>
      <c r="J651" s="27"/>
      <c r="K651" s="27"/>
      <c r="L651" s="27"/>
      <c r="M651" s="27"/>
      <c r="N651" s="27"/>
      <c r="O651" s="27"/>
      <c r="P651" s="27"/>
      <c r="Q651" s="27"/>
      <c r="R651" s="27"/>
      <c r="S651" s="27"/>
      <c r="T651" s="27"/>
      <c r="U651" s="27"/>
      <c r="V651" s="27"/>
      <c r="W651" s="27"/>
      <c r="X651" s="27"/>
      <c r="Y651" s="27"/>
      <c r="Z651" s="27"/>
    </row>
    <row r="652" spans="1:26" ht="13">
      <c r="A652" s="27"/>
      <c r="B652" s="27"/>
      <c r="C652" s="27"/>
      <c r="D652" s="27"/>
      <c r="E652" s="27"/>
      <c r="F652" s="27"/>
      <c r="G652" s="27"/>
      <c r="H652" s="27"/>
      <c r="I652" s="27"/>
      <c r="J652" s="27"/>
      <c r="K652" s="27"/>
      <c r="L652" s="27"/>
      <c r="M652" s="27"/>
      <c r="N652" s="27"/>
      <c r="O652" s="27"/>
      <c r="P652" s="27"/>
      <c r="Q652" s="27"/>
      <c r="R652" s="27"/>
      <c r="S652" s="27"/>
      <c r="T652" s="27"/>
      <c r="U652" s="27"/>
      <c r="V652" s="27"/>
      <c r="W652" s="27"/>
      <c r="X652" s="27"/>
      <c r="Y652" s="27"/>
      <c r="Z652" s="27"/>
    </row>
    <row r="653" spans="1:26" ht="13">
      <c r="A653" s="27"/>
      <c r="B653" s="27"/>
      <c r="C653" s="27"/>
      <c r="D653" s="27"/>
      <c r="E653" s="27"/>
      <c r="F653" s="27"/>
      <c r="G653" s="27"/>
      <c r="H653" s="27"/>
      <c r="I653" s="27"/>
      <c r="J653" s="27"/>
      <c r="K653" s="27"/>
      <c r="L653" s="27"/>
      <c r="M653" s="27"/>
      <c r="N653" s="27"/>
      <c r="O653" s="27"/>
      <c r="P653" s="27"/>
      <c r="Q653" s="27"/>
      <c r="R653" s="27"/>
      <c r="S653" s="27"/>
      <c r="T653" s="27"/>
      <c r="U653" s="27"/>
      <c r="V653" s="27"/>
      <c r="W653" s="27"/>
      <c r="X653" s="27"/>
      <c r="Y653" s="27"/>
      <c r="Z653" s="27"/>
    </row>
    <row r="654" spans="1:26" ht="13">
      <c r="A654" s="27"/>
      <c r="B654" s="27"/>
      <c r="C654" s="27"/>
      <c r="D654" s="27"/>
      <c r="E654" s="27"/>
      <c r="F654" s="27"/>
      <c r="G654" s="27"/>
      <c r="H654" s="27"/>
      <c r="I654" s="27"/>
      <c r="J654" s="27"/>
      <c r="K654" s="27"/>
      <c r="L654" s="27"/>
      <c r="M654" s="27"/>
      <c r="N654" s="27"/>
      <c r="O654" s="27"/>
      <c r="P654" s="27"/>
      <c r="Q654" s="27"/>
      <c r="R654" s="27"/>
      <c r="S654" s="27"/>
      <c r="T654" s="27"/>
      <c r="U654" s="27"/>
      <c r="V654" s="27"/>
      <c r="W654" s="27"/>
      <c r="X654" s="27"/>
      <c r="Y654" s="27"/>
      <c r="Z654" s="27"/>
    </row>
    <row r="655" spans="1:26" ht="13">
      <c r="A655" s="27"/>
      <c r="B655" s="27"/>
      <c r="C655" s="27"/>
      <c r="D655" s="27"/>
      <c r="E655" s="27"/>
      <c r="F655" s="27"/>
      <c r="G655" s="27"/>
      <c r="H655" s="27"/>
      <c r="I655" s="27"/>
      <c r="J655" s="27"/>
      <c r="K655" s="27"/>
      <c r="L655" s="27"/>
      <c r="M655" s="27"/>
      <c r="N655" s="27"/>
      <c r="O655" s="27"/>
      <c r="P655" s="27"/>
      <c r="Q655" s="27"/>
      <c r="R655" s="27"/>
      <c r="S655" s="27"/>
      <c r="T655" s="27"/>
      <c r="U655" s="27"/>
      <c r="V655" s="27"/>
      <c r="W655" s="27"/>
      <c r="X655" s="27"/>
      <c r="Y655" s="27"/>
      <c r="Z655" s="27"/>
    </row>
    <row r="656" spans="1:26" ht="13">
      <c r="A656" s="27"/>
      <c r="B656" s="27"/>
      <c r="C656" s="27"/>
      <c r="D656" s="27"/>
      <c r="E656" s="27"/>
      <c r="F656" s="27"/>
      <c r="G656" s="27"/>
      <c r="H656" s="27"/>
      <c r="I656" s="27"/>
      <c r="J656" s="27"/>
      <c r="K656" s="27"/>
      <c r="L656" s="27"/>
      <c r="M656" s="27"/>
      <c r="N656" s="27"/>
      <c r="O656" s="27"/>
      <c r="P656" s="27"/>
      <c r="Q656" s="27"/>
      <c r="R656" s="27"/>
      <c r="S656" s="27"/>
      <c r="T656" s="27"/>
      <c r="U656" s="27"/>
      <c r="V656" s="27"/>
      <c r="W656" s="27"/>
      <c r="X656" s="27"/>
      <c r="Y656" s="27"/>
      <c r="Z656" s="27"/>
    </row>
    <row r="657" spans="1:26" ht="13">
      <c r="A657" s="27"/>
      <c r="B657" s="27"/>
      <c r="C657" s="27"/>
      <c r="D657" s="27"/>
      <c r="E657" s="27"/>
      <c r="F657" s="27"/>
      <c r="G657" s="27"/>
      <c r="H657" s="27"/>
      <c r="I657" s="27"/>
      <c r="J657" s="27"/>
      <c r="K657" s="27"/>
      <c r="L657" s="27"/>
      <c r="M657" s="27"/>
      <c r="N657" s="27"/>
      <c r="O657" s="27"/>
      <c r="P657" s="27"/>
      <c r="Q657" s="27"/>
      <c r="R657" s="27"/>
      <c r="S657" s="27"/>
      <c r="T657" s="27"/>
      <c r="U657" s="27"/>
      <c r="V657" s="27"/>
      <c r="W657" s="27"/>
      <c r="X657" s="27"/>
      <c r="Y657" s="27"/>
      <c r="Z657" s="27"/>
    </row>
    <row r="658" spans="1:26" ht="13">
      <c r="A658" s="27"/>
      <c r="B658" s="27"/>
      <c r="C658" s="27"/>
      <c r="D658" s="27"/>
      <c r="E658" s="27"/>
      <c r="F658" s="27"/>
      <c r="G658" s="27"/>
      <c r="H658" s="27"/>
      <c r="I658" s="27"/>
      <c r="J658" s="27"/>
      <c r="K658" s="27"/>
      <c r="L658" s="27"/>
      <c r="M658" s="27"/>
      <c r="N658" s="27"/>
      <c r="O658" s="27"/>
      <c r="P658" s="27"/>
      <c r="Q658" s="27"/>
      <c r="R658" s="27"/>
      <c r="S658" s="27"/>
      <c r="T658" s="27"/>
      <c r="U658" s="27"/>
      <c r="V658" s="27"/>
      <c r="W658" s="27"/>
      <c r="X658" s="27"/>
      <c r="Y658" s="27"/>
      <c r="Z658" s="27"/>
    </row>
    <row r="659" spans="1:26" ht="13">
      <c r="A659" s="27"/>
      <c r="B659" s="27"/>
      <c r="C659" s="27"/>
      <c r="D659" s="27"/>
      <c r="E659" s="27"/>
      <c r="F659" s="27"/>
      <c r="G659" s="27"/>
      <c r="H659" s="27"/>
      <c r="I659" s="27"/>
      <c r="J659" s="27"/>
      <c r="K659" s="27"/>
      <c r="L659" s="27"/>
      <c r="M659" s="27"/>
      <c r="N659" s="27"/>
      <c r="O659" s="27"/>
      <c r="P659" s="27"/>
      <c r="Q659" s="27"/>
      <c r="R659" s="27"/>
      <c r="S659" s="27"/>
      <c r="T659" s="27"/>
      <c r="U659" s="27"/>
      <c r="V659" s="27"/>
      <c r="W659" s="27"/>
      <c r="X659" s="27"/>
      <c r="Y659" s="27"/>
      <c r="Z659" s="27"/>
    </row>
    <row r="660" spans="1:26" ht="13">
      <c r="A660" s="27"/>
      <c r="B660" s="27"/>
      <c r="C660" s="27"/>
      <c r="D660" s="27"/>
      <c r="E660" s="27"/>
      <c r="F660" s="27"/>
      <c r="G660" s="27"/>
      <c r="H660" s="27"/>
      <c r="I660" s="27"/>
      <c r="J660" s="27"/>
      <c r="K660" s="27"/>
      <c r="L660" s="27"/>
      <c r="M660" s="27"/>
      <c r="N660" s="27"/>
      <c r="O660" s="27"/>
      <c r="P660" s="27"/>
      <c r="Q660" s="27"/>
      <c r="R660" s="27"/>
      <c r="S660" s="27"/>
      <c r="T660" s="27"/>
      <c r="U660" s="27"/>
      <c r="V660" s="27"/>
      <c r="W660" s="27"/>
      <c r="X660" s="27"/>
      <c r="Y660" s="27"/>
      <c r="Z660" s="27"/>
    </row>
    <row r="661" spans="1:26" ht="13">
      <c r="A661" s="27"/>
      <c r="B661" s="27"/>
      <c r="C661" s="27"/>
      <c r="D661" s="27"/>
      <c r="E661" s="27"/>
      <c r="F661" s="27"/>
      <c r="G661" s="27"/>
      <c r="H661" s="27"/>
      <c r="I661" s="27"/>
      <c r="J661" s="27"/>
      <c r="K661" s="27"/>
      <c r="L661" s="27"/>
      <c r="M661" s="27"/>
      <c r="N661" s="27"/>
      <c r="O661" s="27"/>
      <c r="P661" s="27"/>
      <c r="Q661" s="27"/>
      <c r="R661" s="27"/>
      <c r="S661" s="27"/>
      <c r="T661" s="27"/>
      <c r="U661" s="27"/>
      <c r="V661" s="27"/>
      <c r="W661" s="27"/>
      <c r="X661" s="27"/>
      <c r="Y661" s="27"/>
      <c r="Z661" s="27"/>
    </row>
    <row r="662" spans="1:26" ht="13">
      <c r="A662" s="27"/>
      <c r="B662" s="27"/>
      <c r="C662" s="27"/>
      <c r="D662" s="27"/>
      <c r="E662" s="27"/>
      <c r="F662" s="27"/>
      <c r="G662" s="27"/>
      <c r="H662" s="27"/>
      <c r="I662" s="27"/>
      <c r="J662" s="27"/>
      <c r="K662" s="27"/>
      <c r="L662" s="27"/>
      <c r="M662" s="27"/>
      <c r="N662" s="27"/>
      <c r="O662" s="27"/>
      <c r="P662" s="27"/>
      <c r="Q662" s="27"/>
      <c r="R662" s="27"/>
      <c r="S662" s="27"/>
      <c r="T662" s="27"/>
      <c r="U662" s="27"/>
      <c r="V662" s="27"/>
      <c r="W662" s="27"/>
      <c r="X662" s="27"/>
      <c r="Y662" s="27"/>
      <c r="Z662" s="27"/>
    </row>
    <row r="663" spans="1:26" ht="13">
      <c r="A663" s="27"/>
      <c r="B663" s="27"/>
      <c r="C663" s="27"/>
      <c r="D663" s="27"/>
      <c r="E663" s="27"/>
      <c r="F663" s="27"/>
      <c r="G663" s="27"/>
      <c r="H663" s="27"/>
      <c r="I663" s="27"/>
      <c r="J663" s="27"/>
      <c r="K663" s="27"/>
      <c r="L663" s="27"/>
      <c r="M663" s="27"/>
      <c r="N663" s="27"/>
      <c r="O663" s="27"/>
      <c r="P663" s="27"/>
      <c r="Q663" s="27"/>
      <c r="R663" s="27"/>
      <c r="S663" s="27"/>
      <c r="T663" s="27"/>
      <c r="U663" s="27"/>
      <c r="V663" s="27"/>
      <c r="W663" s="27"/>
      <c r="X663" s="27"/>
      <c r="Y663" s="27"/>
      <c r="Z663" s="27"/>
    </row>
    <row r="664" spans="1:26" ht="13">
      <c r="A664" s="27"/>
      <c r="B664" s="27"/>
      <c r="C664" s="27"/>
      <c r="D664" s="27"/>
      <c r="E664" s="27"/>
      <c r="F664" s="27"/>
      <c r="G664" s="27"/>
      <c r="H664" s="27"/>
      <c r="I664" s="27"/>
      <c r="J664" s="27"/>
      <c r="K664" s="27"/>
      <c r="L664" s="27"/>
      <c r="M664" s="27"/>
      <c r="N664" s="27"/>
      <c r="O664" s="27"/>
      <c r="P664" s="27"/>
      <c r="Q664" s="27"/>
      <c r="R664" s="27"/>
      <c r="S664" s="27"/>
      <c r="T664" s="27"/>
      <c r="U664" s="27"/>
      <c r="V664" s="27"/>
      <c r="W664" s="27"/>
      <c r="X664" s="27"/>
      <c r="Y664" s="27"/>
      <c r="Z664" s="27"/>
    </row>
    <row r="665" spans="1:26" ht="13">
      <c r="A665" s="27"/>
      <c r="B665" s="27"/>
      <c r="C665" s="27"/>
      <c r="D665" s="27"/>
      <c r="E665" s="27"/>
      <c r="F665" s="27"/>
      <c r="G665" s="27"/>
      <c r="H665" s="27"/>
      <c r="I665" s="27"/>
      <c r="J665" s="27"/>
      <c r="K665" s="27"/>
      <c r="L665" s="27"/>
      <c r="M665" s="27"/>
      <c r="N665" s="27"/>
      <c r="O665" s="27"/>
      <c r="P665" s="27"/>
      <c r="Q665" s="27"/>
      <c r="R665" s="27"/>
      <c r="S665" s="27"/>
      <c r="T665" s="27"/>
      <c r="U665" s="27"/>
      <c r="V665" s="27"/>
      <c r="W665" s="27"/>
      <c r="X665" s="27"/>
      <c r="Y665" s="27"/>
      <c r="Z665" s="27"/>
    </row>
    <row r="666" spans="1:26" ht="13">
      <c r="A666" s="27"/>
      <c r="B666" s="27"/>
      <c r="C666" s="27"/>
      <c r="D666" s="27"/>
      <c r="E666" s="27"/>
      <c r="F666" s="27"/>
      <c r="G666" s="27"/>
      <c r="H666" s="27"/>
      <c r="I666" s="27"/>
      <c r="J666" s="27"/>
      <c r="K666" s="27"/>
      <c r="L666" s="27"/>
      <c r="M666" s="27"/>
      <c r="N666" s="27"/>
      <c r="O666" s="27"/>
      <c r="P666" s="27"/>
      <c r="Q666" s="27"/>
      <c r="R666" s="27"/>
      <c r="S666" s="27"/>
      <c r="T666" s="27"/>
      <c r="U666" s="27"/>
      <c r="V666" s="27"/>
      <c r="W666" s="27"/>
      <c r="X666" s="27"/>
      <c r="Y666" s="27"/>
      <c r="Z666" s="27"/>
    </row>
    <row r="667" spans="1:26" ht="13">
      <c r="A667" s="27"/>
      <c r="B667" s="27"/>
      <c r="C667" s="27"/>
      <c r="D667" s="27"/>
      <c r="E667" s="27"/>
      <c r="F667" s="27"/>
      <c r="G667" s="27"/>
      <c r="H667" s="27"/>
      <c r="I667" s="27"/>
      <c r="J667" s="27"/>
      <c r="K667" s="27"/>
      <c r="L667" s="27"/>
      <c r="M667" s="27"/>
      <c r="N667" s="27"/>
      <c r="O667" s="27"/>
      <c r="P667" s="27"/>
      <c r="Q667" s="27"/>
      <c r="R667" s="27"/>
      <c r="S667" s="27"/>
      <c r="T667" s="27"/>
      <c r="U667" s="27"/>
      <c r="V667" s="27"/>
      <c r="W667" s="27"/>
      <c r="X667" s="27"/>
      <c r="Y667" s="27"/>
      <c r="Z667" s="27"/>
    </row>
    <row r="668" spans="1:26" ht="13">
      <c r="A668" s="27"/>
      <c r="B668" s="27"/>
      <c r="C668" s="27"/>
      <c r="D668" s="27"/>
      <c r="E668" s="27"/>
      <c r="F668" s="27"/>
      <c r="G668" s="27"/>
      <c r="H668" s="27"/>
      <c r="I668" s="27"/>
      <c r="J668" s="27"/>
      <c r="K668" s="27"/>
      <c r="L668" s="27"/>
      <c r="M668" s="27"/>
      <c r="N668" s="27"/>
      <c r="O668" s="27"/>
      <c r="P668" s="27"/>
      <c r="Q668" s="27"/>
      <c r="R668" s="27"/>
      <c r="S668" s="27"/>
      <c r="T668" s="27"/>
      <c r="U668" s="27"/>
      <c r="V668" s="27"/>
      <c r="W668" s="27"/>
      <c r="X668" s="27"/>
      <c r="Y668" s="27"/>
      <c r="Z668" s="27"/>
    </row>
    <row r="669" spans="1:26" ht="13">
      <c r="A669" s="27"/>
      <c r="B669" s="27"/>
      <c r="C669" s="27"/>
      <c r="D669" s="27"/>
      <c r="E669" s="27"/>
      <c r="F669" s="27"/>
      <c r="G669" s="27"/>
      <c r="H669" s="27"/>
      <c r="I669" s="27"/>
      <c r="J669" s="27"/>
      <c r="K669" s="27"/>
      <c r="L669" s="27"/>
      <c r="M669" s="27"/>
      <c r="N669" s="27"/>
      <c r="O669" s="27"/>
      <c r="P669" s="27"/>
      <c r="Q669" s="27"/>
      <c r="R669" s="27"/>
      <c r="S669" s="27"/>
      <c r="T669" s="27"/>
      <c r="U669" s="27"/>
      <c r="V669" s="27"/>
      <c r="W669" s="27"/>
      <c r="X669" s="27"/>
      <c r="Y669" s="27"/>
      <c r="Z669" s="27"/>
    </row>
    <row r="670" spans="1:26" ht="13">
      <c r="A670" s="27"/>
      <c r="B670" s="27"/>
      <c r="C670" s="27"/>
      <c r="D670" s="27"/>
      <c r="E670" s="27"/>
      <c r="F670" s="27"/>
      <c r="G670" s="27"/>
      <c r="H670" s="27"/>
      <c r="I670" s="27"/>
      <c r="J670" s="27"/>
      <c r="K670" s="27"/>
      <c r="L670" s="27"/>
      <c r="M670" s="27"/>
      <c r="N670" s="27"/>
      <c r="O670" s="27"/>
      <c r="P670" s="27"/>
      <c r="Q670" s="27"/>
      <c r="R670" s="27"/>
      <c r="S670" s="27"/>
      <c r="T670" s="27"/>
      <c r="U670" s="27"/>
      <c r="V670" s="27"/>
      <c r="W670" s="27"/>
      <c r="X670" s="27"/>
      <c r="Y670" s="27"/>
      <c r="Z670" s="27"/>
    </row>
    <row r="671" spans="1:26" ht="13">
      <c r="A671" s="27"/>
      <c r="B671" s="27"/>
      <c r="C671" s="27"/>
      <c r="D671" s="27"/>
      <c r="E671" s="27"/>
      <c r="F671" s="27"/>
      <c r="G671" s="27"/>
      <c r="H671" s="27"/>
      <c r="I671" s="27"/>
      <c r="J671" s="27"/>
      <c r="K671" s="27"/>
      <c r="L671" s="27"/>
      <c r="M671" s="27"/>
      <c r="N671" s="27"/>
      <c r="O671" s="27"/>
      <c r="P671" s="27"/>
      <c r="Q671" s="27"/>
      <c r="R671" s="27"/>
      <c r="S671" s="27"/>
      <c r="T671" s="27"/>
      <c r="U671" s="27"/>
      <c r="V671" s="27"/>
      <c r="W671" s="27"/>
      <c r="X671" s="27"/>
      <c r="Y671" s="27"/>
      <c r="Z671" s="27"/>
    </row>
    <row r="672" spans="1:26" ht="13">
      <c r="A672" s="27"/>
      <c r="B672" s="27"/>
      <c r="C672" s="27"/>
      <c r="D672" s="27"/>
      <c r="E672" s="27"/>
      <c r="F672" s="27"/>
      <c r="G672" s="27"/>
      <c r="H672" s="27"/>
      <c r="I672" s="27"/>
      <c r="J672" s="27"/>
      <c r="K672" s="27"/>
      <c r="L672" s="27"/>
      <c r="M672" s="27"/>
      <c r="N672" s="27"/>
      <c r="O672" s="27"/>
      <c r="P672" s="27"/>
      <c r="Q672" s="27"/>
      <c r="R672" s="27"/>
      <c r="S672" s="27"/>
      <c r="T672" s="27"/>
      <c r="U672" s="27"/>
      <c r="V672" s="27"/>
      <c r="W672" s="27"/>
      <c r="X672" s="27"/>
      <c r="Y672" s="27"/>
      <c r="Z672" s="27"/>
    </row>
    <row r="673" spans="1:26" ht="13">
      <c r="A673" s="27"/>
      <c r="B673" s="27"/>
      <c r="C673" s="27"/>
      <c r="D673" s="27"/>
      <c r="E673" s="27"/>
      <c r="F673" s="27"/>
      <c r="G673" s="27"/>
      <c r="H673" s="27"/>
      <c r="I673" s="27"/>
      <c r="J673" s="27"/>
      <c r="K673" s="27"/>
      <c r="L673" s="27"/>
      <c r="M673" s="27"/>
      <c r="N673" s="27"/>
      <c r="O673" s="27"/>
      <c r="P673" s="27"/>
      <c r="Q673" s="27"/>
      <c r="R673" s="27"/>
      <c r="S673" s="27"/>
      <c r="T673" s="27"/>
      <c r="U673" s="27"/>
      <c r="V673" s="27"/>
      <c r="W673" s="27"/>
      <c r="X673" s="27"/>
      <c r="Y673" s="27"/>
      <c r="Z673" s="27"/>
    </row>
    <row r="674" spans="1:26" ht="13">
      <c r="A674" s="27"/>
      <c r="B674" s="27"/>
      <c r="C674" s="27"/>
      <c r="D674" s="27"/>
      <c r="E674" s="27"/>
      <c r="F674" s="27"/>
      <c r="G674" s="27"/>
      <c r="H674" s="27"/>
      <c r="I674" s="27"/>
      <c r="J674" s="27"/>
      <c r="K674" s="27"/>
      <c r="L674" s="27"/>
      <c r="M674" s="27"/>
      <c r="N674" s="27"/>
      <c r="O674" s="27"/>
      <c r="P674" s="27"/>
      <c r="Q674" s="27"/>
      <c r="R674" s="27"/>
      <c r="S674" s="27"/>
      <c r="T674" s="27"/>
      <c r="U674" s="27"/>
      <c r="V674" s="27"/>
      <c r="W674" s="27"/>
      <c r="X674" s="27"/>
      <c r="Y674" s="27"/>
      <c r="Z674" s="27"/>
    </row>
    <row r="675" spans="1:26" ht="13">
      <c r="A675" s="27"/>
      <c r="B675" s="27"/>
      <c r="C675" s="27"/>
      <c r="D675" s="27"/>
      <c r="E675" s="27"/>
      <c r="F675" s="27"/>
      <c r="G675" s="27"/>
      <c r="H675" s="27"/>
      <c r="I675" s="27"/>
      <c r="J675" s="27"/>
      <c r="K675" s="27"/>
      <c r="L675" s="27"/>
      <c r="M675" s="27"/>
      <c r="N675" s="27"/>
      <c r="O675" s="27"/>
      <c r="P675" s="27"/>
      <c r="Q675" s="27"/>
      <c r="R675" s="27"/>
      <c r="S675" s="27"/>
      <c r="T675" s="27"/>
      <c r="U675" s="27"/>
      <c r="V675" s="27"/>
      <c r="W675" s="27"/>
      <c r="X675" s="27"/>
      <c r="Y675" s="27"/>
      <c r="Z675" s="27"/>
    </row>
    <row r="676" spans="1:26" ht="13">
      <c r="A676" s="27"/>
      <c r="B676" s="27"/>
      <c r="C676" s="27"/>
      <c r="D676" s="27"/>
      <c r="E676" s="27"/>
      <c r="F676" s="27"/>
      <c r="G676" s="27"/>
      <c r="H676" s="27"/>
      <c r="I676" s="27"/>
      <c r="J676" s="27"/>
      <c r="K676" s="27"/>
      <c r="L676" s="27"/>
      <c r="M676" s="27"/>
      <c r="N676" s="27"/>
      <c r="O676" s="27"/>
      <c r="P676" s="27"/>
      <c r="Q676" s="27"/>
      <c r="R676" s="27"/>
      <c r="S676" s="27"/>
      <c r="T676" s="27"/>
      <c r="U676" s="27"/>
      <c r="V676" s="27"/>
      <c r="W676" s="27"/>
      <c r="X676" s="27"/>
      <c r="Y676" s="27"/>
      <c r="Z676" s="27"/>
    </row>
    <row r="677" spans="1:26" ht="13">
      <c r="A677" s="27"/>
      <c r="B677" s="27"/>
      <c r="C677" s="27"/>
      <c r="D677" s="27"/>
      <c r="E677" s="27"/>
      <c r="F677" s="27"/>
      <c r="G677" s="27"/>
      <c r="H677" s="27"/>
      <c r="I677" s="27"/>
      <c r="J677" s="27"/>
      <c r="K677" s="27"/>
      <c r="L677" s="27"/>
      <c r="M677" s="27"/>
      <c r="N677" s="27"/>
      <c r="O677" s="27"/>
      <c r="P677" s="27"/>
      <c r="Q677" s="27"/>
      <c r="R677" s="27"/>
      <c r="S677" s="27"/>
      <c r="T677" s="27"/>
      <c r="U677" s="27"/>
      <c r="V677" s="27"/>
      <c r="W677" s="27"/>
      <c r="X677" s="27"/>
      <c r="Y677" s="27"/>
      <c r="Z677" s="27"/>
    </row>
    <row r="678" spans="1:26" ht="13">
      <c r="A678" s="27"/>
      <c r="B678" s="27"/>
      <c r="C678" s="27"/>
      <c r="D678" s="27"/>
      <c r="E678" s="27"/>
      <c r="F678" s="27"/>
      <c r="G678" s="27"/>
      <c r="H678" s="27"/>
      <c r="I678" s="27"/>
      <c r="J678" s="27"/>
      <c r="K678" s="27"/>
      <c r="L678" s="27"/>
      <c r="M678" s="27"/>
      <c r="N678" s="27"/>
      <c r="O678" s="27"/>
      <c r="P678" s="27"/>
      <c r="Q678" s="27"/>
      <c r="R678" s="27"/>
      <c r="S678" s="27"/>
      <c r="T678" s="27"/>
      <c r="U678" s="27"/>
      <c r="V678" s="27"/>
      <c r="W678" s="27"/>
      <c r="X678" s="27"/>
      <c r="Y678" s="27"/>
      <c r="Z678" s="27"/>
    </row>
    <row r="679" spans="1:26" ht="13">
      <c r="A679" s="27"/>
      <c r="B679" s="27"/>
      <c r="C679" s="27"/>
      <c r="D679" s="27"/>
      <c r="E679" s="27"/>
      <c r="F679" s="27"/>
      <c r="G679" s="27"/>
      <c r="H679" s="27"/>
      <c r="I679" s="27"/>
      <c r="J679" s="27"/>
      <c r="K679" s="27"/>
      <c r="L679" s="27"/>
      <c r="M679" s="27"/>
      <c r="N679" s="27"/>
      <c r="O679" s="27"/>
      <c r="P679" s="27"/>
      <c r="Q679" s="27"/>
      <c r="R679" s="27"/>
      <c r="S679" s="27"/>
      <c r="T679" s="27"/>
      <c r="U679" s="27"/>
      <c r="V679" s="27"/>
      <c r="W679" s="27"/>
      <c r="X679" s="27"/>
      <c r="Y679" s="27"/>
      <c r="Z679" s="27"/>
    </row>
    <row r="680" spans="1:26" ht="13">
      <c r="A680" s="27"/>
      <c r="B680" s="27"/>
      <c r="C680" s="27"/>
      <c r="D680" s="27"/>
      <c r="E680" s="27"/>
      <c r="F680" s="27"/>
      <c r="G680" s="27"/>
      <c r="H680" s="27"/>
      <c r="I680" s="27"/>
      <c r="J680" s="27"/>
      <c r="K680" s="27"/>
      <c r="L680" s="27"/>
      <c r="M680" s="27"/>
      <c r="N680" s="27"/>
      <c r="O680" s="27"/>
      <c r="P680" s="27"/>
      <c r="Q680" s="27"/>
      <c r="R680" s="27"/>
      <c r="S680" s="27"/>
      <c r="T680" s="27"/>
      <c r="U680" s="27"/>
      <c r="V680" s="27"/>
      <c r="W680" s="27"/>
      <c r="X680" s="27"/>
      <c r="Y680" s="27"/>
      <c r="Z680" s="27"/>
    </row>
    <row r="681" spans="1:26" ht="13">
      <c r="A681" s="27"/>
      <c r="B681" s="27"/>
      <c r="C681" s="27"/>
      <c r="D681" s="27"/>
      <c r="E681" s="27"/>
      <c r="F681" s="27"/>
      <c r="G681" s="27"/>
      <c r="H681" s="27"/>
      <c r="I681" s="27"/>
      <c r="J681" s="27"/>
      <c r="K681" s="27"/>
      <c r="L681" s="27"/>
      <c r="M681" s="27"/>
      <c r="N681" s="27"/>
      <c r="O681" s="27"/>
      <c r="P681" s="27"/>
      <c r="Q681" s="27"/>
      <c r="R681" s="27"/>
      <c r="S681" s="27"/>
      <c r="T681" s="27"/>
      <c r="U681" s="27"/>
      <c r="V681" s="27"/>
      <c r="W681" s="27"/>
      <c r="X681" s="27"/>
      <c r="Y681" s="27"/>
      <c r="Z681" s="27"/>
    </row>
    <row r="682" spans="1:26" ht="13">
      <c r="A682" s="27"/>
      <c r="B682" s="27"/>
      <c r="C682" s="27"/>
      <c r="D682" s="27"/>
      <c r="E682" s="27"/>
      <c r="F682" s="27"/>
      <c r="G682" s="27"/>
      <c r="H682" s="27"/>
      <c r="I682" s="27"/>
      <c r="J682" s="27"/>
      <c r="K682" s="27"/>
      <c r="L682" s="27"/>
      <c r="M682" s="27"/>
      <c r="N682" s="27"/>
      <c r="O682" s="27"/>
      <c r="P682" s="27"/>
      <c r="Q682" s="27"/>
      <c r="R682" s="27"/>
      <c r="S682" s="27"/>
      <c r="T682" s="27"/>
      <c r="U682" s="27"/>
      <c r="V682" s="27"/>
      <c r="W682" s="27"/>
      <c r="X682" s="27"/>
      <c r="Y682" s="27"/>
      <c r="Z682" s="27"/>
    </row>
    <row r="683" spans="1:26" ht="13">
      <c r="A683" s="27"/>
      <c r="B683" s="27"/>
      <c r="C683" s="27"/>
      <c r="D683" s="27"/>
      <c r="E683" s="27"/>
      <c r="F683" s="27"/>
      <c r="G683" s="27"/>
      <c r="H683" s="27"/>
      <c r="I683" s="27"/>
      <c r="J683" s="27"/>
      <c r="K683" s="27"/>
      <c r="L683" s="27"/>
      <c r="M683" s="27"/>
      <c r="N683" s="27"/>
      <c r="O683" s="27"/>
      <c r="P683" s="27"/>
      <c r="Q683" s="27"/>
      <c r="R683" s="27"/>
      <c r="S683" s="27"/>
      <c r="T683" s="27"/>
      <c r="U683" s="27"/>
      <c r="V683" s="27"/>
      <c r="W683" s="27"/>
      <c r="X683" s="27"/>
      <c r="Y683" s="27"/>
      <c r="Z683" s="27"/>
    </row>
    <row r="684" spans="1:26" ht="13">
      <c r="A684" s="27"/>
      <c r="B684" s="27"/>
      <c r="C684" s="27"/>
      <c r="D684" s="27"/>
      <c r="E684" s="27"/>
      <c r="F684" s="27"/>
      <c r="G684" s="27"/>
      <c r="H684" s="27"/>
      <c r="I684" s="27"/>
      <c r="J684" s="27"/>
      <c r="K684" s="27"/>
      <c r="L684" s="27"/>
      <c r="M684" s="27"/>
      <c r="N684" s="27"/>
      <c r="O684" s="27"/>
      <c r="P684" s="27"/>
      <c r="Q684" s="27"/>
      <c r="R684" s="27"/>
      <c r="S684" s="27"/>
      <c r="T684" s="27"/>
      <c r="U684" s="27"/>
      <c r="V684" s="27"/>
      <c r="W684" s="27"/>
      <c r="X684" s="27"/>
      <c r="Y684" s="27"/>
      <c r="Z684" s="27"/>
    </row>
    <row r="685" spans="1:26" ht="13">
      <c r="A685" s="27"/>
      <c r="B685" s="27"/>
      <c r="C685" s="27"/>
      <c r="D685" s="27"/>
      <c r="E685" s="27"/>
      <c r="F685" s="27"/>
      <c r="G685" s="27"/>
      <c r="H685" s="27"/>
      <c r="I685" s="27"/>
      <c r="J685" s="27"/>
      <c r="K685" s="27"/>
      <c r="L685" s="27"/>
      <c r="M685" s="27"/>
      <c r="N685" s="27"/>
      <c r="O685" s="27"/>
      <c r="P685" s="27"/>
      <c r="Q685" s="27"/>
      <c r="R685" s="27"/>
      <c r="S685" s="27"/>
      <c r="T685" s="27"/>
      <c r="U685" s="27"/>
      <c r="V685" s="27"/>
      <c r="W685" s="27"/>
      <c r="X685" s="27"/>
      <c r="Y685" s="27"/>
      <c r="Z685" s="27"/>
    </row>
    <row r="686" spans="1:26" ht="13">
      <c r="A686" s="27"/>
      <c r="B686" s="27"/>
      <c r="C686" s="27"/>
      <c r="D686" s="27"/>
      <c r="E686" s="27"/>
      <c r="F686" s="27"/>
      <c r="G686" s="27"/>
      <c r="H686" s="27"/>
      <c r="I686" s="27"/>
      <c r="J686" s="27"/>
      <c r="K686" s="27"/>
      <c r="L686" s="27"/>
      <c r="M686" s="27"/>
      <c r="N686" s="27"/>
      <c r="O686" s="27"/>
      <c r="P686" s="27"/>
      <c r="Q686" s="27"/>
      <c r="R686" s="27"/>
      <c r="S686" s="27"/>
      <c r="T686" s="27"/>
      <c r="U686" s="27"/>
      <c r="V686" s="27"/>
      <c r="W686" s="27"/>
      <c r="X686" s="27"/>
      <c r="Y686" s="27"/>
      <c r="Z686" s="27"/>
    </row>
    <row r="687" spans="1:26" ht="13">
      <c r="A687" s="27"/>
      <c r="B687" s="27"/>
      <c r="C687" s="27"/>
      <c r="D687" s="27"/>
      <c r="E687" s="27"/>
      <c r="F687" s="27"/>
      <c r="G687" s="27"/>
      <c r="H687" s="27"/>
      <c r="I687" s="27"/>
      <c r="J687" s="27"/>
      <c r="K687" s="27"/>
      <c r="L687" s="27"/>
      <c r="M687" s="27"/>
      <c r="N687" s="27"/>
      <c r="O687" s="27"/>
      <c r="P687" s="27"/>
      <c r="Q687" s="27"/>
      <c r="R687" s="27"/>
      <c r="S687" s="27"/>
      <c r="T687" s="27"/>
      <c r="U687" s="27"/>
      <c r="V687" s="27"/>
      <c r="W687" s="27"/>
      <c r="X687" s="27"/>
      <c r="Y687" s="27"/>
      <c r="Z687" s="27"/>
    </row>
    <row r="688" spans="1:26" ht="13">
      <c r="A688" s="27"/>
      <c r="B688" s="27"/>
      <c r="C688" s="27"/>
      <c r="D688" s="27"/>
      <c r="E688" s="27"/>
      <c r="F688" s="27"/>
      <c r="G688" s="27"/>
      <c r="H688" s="27"/>
      <c r="I688" s="27"/>
      <c r="J688" s="27"/>
      <c r="K688" s="27"/>
      <c r="L688" s="27"/>
      <c r="M688" s="27"/>
      <c r="N688" s="27"/>
      <c r="O688" s="27"/>
      <c r="P688" s="27"/>
      <c r="Q688" s="27"/>
      <c r="R688" s="27"/>
      <c r="S688" s="27"/>
      <c r="T688" s="27"/>
      <c r="U688" s="27"/>
      <c r="V688" s="27"/>
      <c r="W688" s="27"/>
      <c r="X688" s="27"/>
      <c r="Y688" s="27"/>
      <c r="Z688" s="27"/>
    </row>
    <row r="689" spans="1:26" ht="13">
      <c r="A689" s="27"/>
      <c r="B689" s="27"/>
      <c r="C689" s="27"/>
      <c r="D689" s="27"/>
      <c r="E689" s="27"/>
      <c r="F689" s="27"/>
      <c r="G689" s="27"/>
      <c r="H689" s="27"/>
      <c r="I689" s="27"/>
      <c r="J689" s="27"/>
      <c r="K689" s="27"/>
      <c r="L689" s="27"/>
      <c r="M689" s="27"/>
      <c r="N689" s="27"/>
      <c r="O689" s="27"/>
      <c r="P689" s="27"/>
      <c r="Q689" s="27"/>
      <c r="R689" s="27"/>
      <c r="S689" s="27"/>
      <c r="T689" s="27"/>
      <c r="U689" s="27"/>
      <c r="V689" s="27"/>
      <c r="W689" s="27"/>
      <c r="X689" s="27"/>
      <c r="Y689" s="27"/>
      <c r="Z689" s="27"/>
    </row>
    <row r="690" spans="1:26" ht="13">
      <c r="A690" s="27"/>
      <c r="B690" s="27"/>
      <c r="C690" s="27"/>
      <c r="D690" s="27"/>
      <c r="E690" s="27"/>
      <c r="F690" s="27"/>
      <c r="G690" s="27"/>
      <c r="H690" s="27"/>
      <c r="I690" s="27"/>
      <c r="J690" s="27"/>
      <c r="K690" s="27"/>
      <c r="L690" s="27"/>
      <c r="M690" s="27"/>
      <c r="N690" s="27"/>
      <c r="O690" s="27"/>
      <c r="P690" s="27"/>
      <c r="Q690" s="27"/>
      <c r="R690" s="27"/>
      <c r="S690" s="27"/>
      <c r="T690" s="27"/>
      <c r="U690" s="27"/>
      <c r="V690" s="27"/>
      <c r="W690" s="27"/>
      <c r="X690" s="27"/>
      <c r="Y690" s="27"/>
      <c r="Z690" s="27"/>
    </row>
    <row r="691" spans="1:26" ht="13">
      <c r="A691" s="27"/>
      <c r="B691" s="27"/>
      <c r="C691" s="27"/>
      <c r="D691" s="27"/>
      <c r="E691" s="27"/>
      <c r="F691" s="27"/>
      <c r="G691" s="27"/>
      <c r="H691" s="27"/>
      <c r="I691" s="27"/>
      <c r="J691" s="27"/>
      <c r="K691" s="27"/>
      <c r="L691" s="27"/>
      <c r="M691" s="27"/>
      <c r="N691" s="27"/>
      <c r="O691" s="27"/>
      <c r="P691" s="27"/>
      <c r="Q691" s="27"/>
      <c r="R691" s="27"/>
      <c r="S691" s="27"/>
      <c r="T691" s="27"/>
      <c r="U691" s="27"/>
      <c r="V691" s="27"/>
      <c r="W691" s="27"/>
      <c r="X691" s="27"/>
      <c r="Y691" s="27"/>
      <c r="Z691" s="27"/>
    </row>
    <row r="692" spans="1:26" ht="13">
      <c r="A692" s="27"/>
      <c r="B692" s="27"/>
      <c r="C692" s="27"/>
      <c r="D692" s="27"/>
      <c r="E692" s="27"/>
      <c r="F692" s="27"/>
      <c r="G692" s="27"/>
      <c r="H692" s="27"/>
      <c r="I692" s="27"/>
      <c r="J692" s="27"/>
      <c r="K692" s="27"/>
      <c r="L692" s="27"/>
      <c r="M692" s="27"/>
      <c r="N692" s="27"/>
      <c r="O692" s="27"/>
      <c r="P692" s="27"/>
      <c r="Q692" s="27"/>
      <c r="R692" s="27"/>
      <c r="S692" s="27"/>
      <c r="T692" s="27"/>
      <c r="U692" s="27"/>
      <c r="V692" s="27"/>
      <c r="W692" s="27"/>
      <c r="X692" s="27"/>
      <c r="Y692" s="27"/>
      <c r="Z692" s="27"/>
    </row>
    <row r="693" spans="1:26" ht="13">
      <c r="A693" s="27"/>
      <c r="B693" s="27"/>
      <c r="C693" s="27"/>
      <c r="D693" s="27"/>
      <c r="E693" s="27"/>
      <c r="F693" s="27"/>
      <c r="G693" s="27"/>
      <c r="H693" s="27"/>
      <c r="I693" s="27"/>
      <c r="J693" s="27"/>
      <c r="K693" s="27"/>
      <c r="L693" s="27"/>
      <c r="M693" s="27"/>
      <c r="N693" s="27"/>
      <c r="O693" s="27"/>
      <c r="P693" s="27"/>
      <c r="Q693" s="27"/>
      <c r="R693" s="27"/>
      <c r="S693" s="27"/>
      <c r="T693" s="27"/>
      <c r="U693" s="27"/>
      <c r="V693" s="27"/>
      <c r="W693" s="27"/>
      <c r="X693" s="27"/>
      <c r="Y693" s="27"/>
      <c r="Z693" s="27"/>
    </row>
    <row r="694" spans="1:26" ht="13">
      <c r="A694" s="27"/>
      <c r="B694" s="27"/>
      <c r="C694" s="27"/>
      <c r="D694" s="27"/>
      <c r="E694" s="27"/>
      <c r="F694" s="27"/>
      <c r="G694" s="27"/>
      <c r="H694" s="27"/>
      <c r="I694" s="27"/>
      <c r="J694" s="27"/>
      <c r="K694" s="27"/>
      <c r="L694" s="27"/>
      <c r="M694" s="27"/>
      <c r="N694" s="27"/>
      <c r="O694" s="27"/>
      <c r="P694" s="27"/>
      <c r="Q694" s="27"/>
      <c r="R694" s="27"/>
      <c r="S694" s="27"/>
      <c r="T694" s="27"/>
      <c r="U694" s="27"/>
      <c r="V694" s="27"/>
      <c r="W694" s="27"/>
      <c r="X694" s="27"/>
      <c r="Y694" s="27"/>
      <c r="Z694" s="27"/>
    </row>
    <row r="695" spans="1:26" ht="13">
      <c r="A695" s="27"/>
      <c r="B695" s="27"/>
      <c r="C695" s="27"/>
      <c r="D695" s="27"/>
      <c r="E695" s="27"/>
      <c r="F695" s="27"/>
      <c r="G695" s="27"/>
      <c r="H695" s="27"/>
      <c r="I695" s="27"/>
      <c r="J695" s="27"/>
      <c r="K695" s="27"/>
      <c r="L695" s="27"/>
      <c r="M695" s="27"/>
      <c r="N695" s="27"/>
      <c r="O695" s="27"/>
      <c r="P695" s="27"/>
      <c r="Q695" s="27"/>
      <c r="R695" s="27"/>
      <c r="S695" s="27"/>
      <c r="T695" s="27"/>
      <c r="U695" s="27"/>
      <c r="V695" s="27"/>
      <c r="W695" s="27"/>
      <c r="X695" s="27"/>
      <c r="Y695" s="27"/>
      <c r="Z695" s="27"/>
    </row>
    <row r="696" spans="1:26" ht="13">
      <c r="A696" s="27"/>
      <c r="B696" s="27"/>
      <c r="C696" s="27"/>
      <c r="D696" s="27"/>
      <c r="E696" s="27"/>
      <c r="F696" s="27"/>
      <c r="G696" s="27"/>
      <c r="H696" s="27"/>
      <c r="I696" s="27"/>
      <c r="J696" s="27"/>
      <c r="K696" s="27"/>
      <c r="L696" s="27"/>
      <c r="M696" s="27"/>
      <c r="N696" s="27"/>
      <c r="O696" s="27"/>
      <c r="P696" s="27"/>
      <c r="Q696" s="27"/>
      <c r="R696" s="27"/>
      <c r="S696" s="27"/>
      <c r="T696" s="27"/>
      <c r="U696" s="27"/>
      <c r="V696" s="27"/>
      <c r="W696" s="27"/>
      <c r="X696" s="27"/>
      <c r="Y696" s="27"/>
      <c r="Z696" s="27"/>
    </row>
    <row r="697" spans="1:26" ht="13">
      <c r="A697" s="27"/>
      <c r="B697" s="27"/>
      <c r="C697" s="27"/>
      <c r="D697" s="27"/>
      <c r="E697" s="27"/>
      <c r="F697" s="27"/>
      <c r="G697" s="27"/>
      <c r="H697" s="27"/>
      <c r="I697" s="27"/>
      <c r="J697" s="27"/>
      <c r="K697" s="27"/>
      <c r="L697" s="27"/>
      <c r="M697" s="27"/>
      <c r="N697" s="27"/>
      <c r="O697" s="27"/>
      <c r="P697" s="27"/>
      <c r="Q697" s="27"/>
      <c r="R697" s="27"/>
      <c r="S697" s="27"/>
      <c r="T697" s="27"/>
      <c r="U697" s="27"/>
      <c r="V697" s="27"/>
      <c r="W697" s="27"/>
      <c r="X697" s="27"/>
      <c r="Y697" s="27"/>
      <c r="Z697" s="27"/>
    </row>
    <row r="698" spans="1:26" ht="13">
      <c r="A698" s="27"/>
      <c r="B698" s="27"/>
      <c r="C698" s="27"/>
      <c r="D698" s="27"/>
      <c r="E698" s="27"/>
      <c r="F698" s="27"/>
      <c r="G698" s="27"/>
      <c r="H698" s="27"/>
      <c r="I698" s="27"/>
      <c r="J698" s="27"/>
      <c r="K698" s="27"/>
      <c r="L698" s="27"/>
      <c r="M698" s="27"/>
      <c r="N698" s="27"/>
      <c r="O698" s="27"/>
      <c r="P698" s="27"/>
      <c r="Q698" s="27"/>
      <c r="R698" s="27"/>
      <c r="S698" s="27"/>
      <c r="T698" s="27"/>
      <c r="U698" s="27"/>
      <c r="V698" s="27"/>
      <c r="W698" s="27"/>
      <c r="X698" s="27"/>
      <c r="Y698" s="27"/>
      <c r="Z698" s="27"/>
    </row>
    <row r="699" spans="1:26" ht="13">
      <c r="A699" s="27"/>
      <c r="B699" s="27"/>
      <c r="C699" s="27"/>
      <c r="D699" s="27"/>
      <c r="E699" s="27"/>
      <c r="F699" s="27"/>
      <c r="G699" s="27"/>
      <c r="H699" s="27"/>
      <c r="I699" s="27"/>
      <c r="J699" s="27"/>
      <c r="K699" s="27"/>
      <c r="L699" s="27"/>
      <c r="M699" s="27"/>
      <c r="N699" s="27"/>
      <c r="O699" s="27"/>
      <c r="P699" s="27"/>
      <c r="Q699" s="27"/>
      <c r="R699" s="27"/>
      <c r="S699" s="27"/>
      <c r="T699" s="27"/>
      <c r="U699" s="27"/>
      <c r="V699" s="27"/>
      <c r="W699" s="27"/>
      <c r="X699" s="27"/>
      <c r="Y699" s="27"/>
      <c r="Z699" s="27"/>
    </row>
    <row r="700" spans="1:26" ht="13">
      <c r="A700" s="27"/>
      <c r="B700" s="27"/>
      <c r="C700" s="27"/>
      <c r="D700" s="27"/>
      <c r="E700" s="27"/>
      <c r="F700" s="27"/>
      <c r="G700" s="27"/>
      <c r="H700" s="27"/>
      <c r="I700" s="27"/>
      <c r="J700" s="27"/>
      <c r="K700" s="27"/>
      <c r="L700" s="27"/>
      <c r="M700" s="27"/>
      <c r="N700" s="27"/>
      <c r="O700" s="27"/>
      <c r="P700" s="27"/>
      <c r="Q700" s="27"/>
      <c r="R700" s="27"/>
      <c r="S700" s="27"/>
      <c r="T700" s="27"/>
      <c r="U700" s="27"/>
      <c r="V700" s="27"/>
      <c r="W700" s="27"/>
      <c r="X700" s="27"/>
      <c r="Y700" s="27"/>
      <c r="Z700" s="27"/>
    </row>
    <row r="701" spans="1:26" ht="13">
      <c r="A701" s="27"/>
      <c r="B701" s="27"/>
      <c r="C701" s="27"/>
      <c r="D701" s="27"/>
      <c r="E701" s="27"/>
      <c r="F701" s="27"/>
      <c r="G701" s="27"/>
      <c r="H701" s="27"/>
      <c r="I701" s="27"/>
      <c r="J701" s="27"/>
      <c r="K701" s="27"/>
      <c r="L701" s="27"/>
      <c r="M701" s="27"/>
      <c r="N701" s="27"/>
      <c r="O701" s="27"/>
      <c r="P701" s="27"/>
      <c r="Q701" s="27"/>
      <c r="R701" s="27"/>
      <c r="S701" s="27"/>
      <c r="T701" s="27"/>
      <c r="U701" s="27"/>
      <c r="V701" s="27"/>
      <c r="W701" s="27"/>
      <c r="X701" s="27"/>
      <c r="Y701" s="27"/>
      <c r="Z701" s="27"/>
    </row>
    <row r="702" spans="1:26" ht="13">
      <c r="A702" s="27"/>
      <c r="B702" s="27"/>
      <c r="C702" s="27"/>
      <c r="D702" s="27"/>
      <c r="E702" s="27"/>
      <c r="F702" s="27"/>
      <c r="G702" s="27"/>
      <c r="H702" s="27"/>
      <c r="I702" s="27"/>
      <c r="J702" s="27"/>
      <c r="K702" s="27"/>
      <c r="L702" s="27"/>
      <c r="M702" s="27"/>
      <c r="N702" s="27"/>
      <c r="O702" s="27"/>
      <c r="P702" s="27"/>
      <c r="Q702" s="27"/>
      <c r="R702" s="27"/>
      <c r="S702" s="27"/>
      <c r="T702" s="27"/>
      <c r="U702" s="27"/>
      <c r="V702" s="27"/>
      <c r="W702" s="27"/>
      <c r="X702" s="27"/>
      <c r="Y702" s="27"/>
      <c r="Z702" s="27"/>
    </row>
    <row r="703" spans="1:26" ht="13">
      <c r="A703" s="27"/>
      <c r="B703" s="27"/>
      <c r="C703" s="27"/>
      <c r="D703" s="27"/>
      <c r="E703" s="27"/>
      <c r="F703" s="27"/>
      <c r="G703" s="27"/>
      <c r="H703" s="27"/>
      <c r="I703" s="27"/>
      <c r="J703" s="27"/>
      <c r="K703" s="27"/>
      <c r="L703" s="27"/>
      <c r="M703" s="27"/>
      <c r="N703" s="27"/>
      <c r="O703" s="27"/>
      <c r="P703" s="27"/>
      <c r="Q703" s="27"/>
      <c r="R703" s="27"/>
      <c r="S703" s="27"/>
      <c r="T703" s="27"/>
      <c r="U703" s="27"/>
      <c r="V703" s="27"/>
      <c r="W703" s="27"/>
      <c r="X703" s="27"/>
      <c r="Y703" s="27"/>
      <c r="Z703" s="27"/>
    </row>
    <row r="704" spans="1:26" ht="13">
      <c r="A704" s="27"/>
      <c r="B704" s="27"/>
      <c r="C704" s="27"/>
      <c r="D704" s="27"/>
      <c r="E704" s="27"/>
      <c r="F704" s="27"/>
      <c r="G704" s="27"/>
      <c r="H704" s="27"/>
      <c r="I704" s="27"/>
      <c r="J704" s="27"/>
      <c r="K704" s="27"/>
      <c r="L704" s="27"/>
      <c r="M704" s="27"/>
      <c r="N704" s="27"/>
      <c r="O704" s="27"/>
      <c r="P704" s="27"/>
      <c r="Q704" s="27"/>
      <c r="R704" s="27"/>
      <c r="S704" s="27"/>
      <c r="T704" s="27"/>
      <c r="U704" s="27"/>
      <c r="V704" s="27"/>
      <c r="W704" s="27"/>
      <c r="X704" s="27"/>
      <c r="Y704" s="27"/>
      <c r="Z704" s="27"/>
    </row>
    <row r="705" spans="1:26" ht="13">
      <c r="A705" s="27"/>
      <c r="B705" s="27"/>
      <c r="C705" s="27"/>
      <c r="D705" s="27"/>
      <c r="E705" s="27"/>
      <c r="F705" s="27"/>
      <c r="G705" s="27"/>
      <c r="H705" s="27"/>
      <c r="I705" s="27"/>
      <c r="J705" s="27"/>
      <c r="K705" s="27"/>
      <c r="L705" s="27"/>
      <c r="M705" s="27"/>
      <c r="N705" s="27"/>
      <c r="O705" s="27"/>
      <c r="P705" s="27"/>
      <c r="Q705" s="27"/>
      <c r="R705" s="27"/>
      <c r="S705" s="27"/>
      <c r="T705" s="27"/>
      <c r="U705" s="27"/>
      <c r="V705" s="27"/>
      <c r="W705" s="27"/>
      <c r="X705" s="27"/>
      <c r="Y705" s="27"/>
      <c r="Z705" s="27"/>
    </row>
    <row r="706" spans="1:26" ht="13">
      <c r="A706" s="27"/>
      <c r="B706" s="27"/>
      <c r="C706" s="27"/>
      <c r="D706" s="27"/>
      <c r="E706" s="27"/>
      <c r="F706" s="27"/>
      <c r="G706" s="27"/>
      <c r="H706" s="27"/>
      <c r="I706" s="27"/>
      <c r="J706" s="27"/>
      <c r="K706" s="27"/>
      <c r="L706" s="27"/>
      <c r="M706" s="27"/>
      <c r="N706" s="27"/>
      <c r="O706" s="27"/>
      <c r="P706" s="27"/>
      <c r="Q706" s="27"/>
      <c r="R706" s="27"/>
      <c r="S706" s="27"/>
      <c r="T706" s="27"/>
      <c r="U706" s="27"/>
      <c r="V706" s="27"/>
      <c r="W706" s="27"/>
      <c r="X706" s="27"/>
      <c r="Y706" s="27"/>
      <c r="Z706" s="27"/>
    </row>
    <row r="707" spans="1:26" ht="13">
      <c r="A707" s="27"/>
      <c r="B707" s="27"/>
      <c r="C707" s="27"/>
      <c r="D707" s="27"/>
      <c r="E707" s="27"/>
      <c r="F707" s="27"/>
      <c r="G707" s="27"/>
      <c r="H707" s="27"/>
      <c r="I707" s="27"/>
      <c r="J707" s="27"/>
      <c r="K707" s="27"/>
      <c r="L707" s="27"/>
      <c r="M707" s="27"/>
      <c r="N707" s="27"/>
      <c r="O707" s="27"/>
      <c r="P707" s="27"/>
      <c r="Q707" s="27"/>
      <c r="R707" s="27"/>
      <c r="S707" s="27"/>
      <c r="T707" s="27"/>
      <c r="U707" s="27"/>
      <c r="V707" s="27"/>
      <c r="W707" s="27"/>
      <c r="X707" s="27"/>
      <c r="Y707" s="27"/>
      <c r="Z707" s="27"/>
    </row>
    <row r="708" spans="1:26" ht="13">
      <c r="A708" s="27"/>
      <c r="B708" s="27"/>
      <c r="C708" s="27"/>
      <c r="D708" s="27"/>
      <c r="E708" s="27"/>
      <c r="F708" s="27"/>
      <c r="G708" s="27"/>
      <c r="H708" s="27"/>
      <c r="I708" s="27"/>
      <c r="J708" s="27"/>
      <c r="K708" s="27"/>
      <c r="L708" s="27"/>
      <c r="M708" s="27"/>
      <c r="N708" s="27"/>
      <c r="O708" s="27"/>
      <c r="P708" s="27"/>
      <c r="Q708" s="27"/>
      <c r="R708" s="27"/>
      <c r="S708" s="27"/>
      <c r="T708" s="27"/>
      <c r="U708" s="27"/>
      <c r="V708" s="27"/>
      <c r="W708" s="27"/>
      <c r="X708" s="27"/>
      <c r="Y708" s="27"/>
      <c r="Z708" s="27"/>
    </row>
    <row r="709" spans="1:26" ht="13">
      <c r="A709" s="27"/>
      <c r="B709" s="27"/>
      <c r="C709" s="27"/>
      <c r="D709" s="27"/>
      <c r="E709" s="27"/>
      <c r="F709" s="27"/>
      <c r="G709" s="27"/>
      <c r="H709" s="27"/>
      <c r="I709" s="27"/>
      <c r="J709" s="27"/>
      <c r="K709" s="27"/>
      <c r="L709" s="27"/>
      <c r="M709" s="27"/>
      <c r="N709" s="27"/>
      <c r="O709" s="27"/>
      <c r="P709" s="27"/>
      <c r="Q709" s="27"/>
      <c r="R709" s="27"/>
      <c r="S709" s="27"/>
      <c r="T709" s="27"/>
      <c r="U709" s="27"/>
      <c r="V709" s="27"/>
      <c r="W709" s="27"/>
      <c r="X709" s="27"/>
      <c r="Y709" s="27"/>
      <c r="Z709" s="27"/>
    </row>
    <row r="710" spans="1:26" ht="13">
      <c r="A710" s="27"/>
      <c r="B710" s="27"/>
      <c r="C710" s="27"/>
      <c r="D710" s="27"/>
      <c r="E710" s="27"/>
      <c r="F710" s="27"/>
      <c r="G710" s="27"/>
      <c r="H710" s="27"/>
      <c r="I710" s="27"/>
      <c r="J710" s="27"/>
      <c r="K710" s="27"/>
      <c r="L710" s="27"/>
      <c r="M710" s="27"/>
      <c r="N710" s="27"/>
      <c r="O710" s="27"/>
      <c r="P710" s="27"/>
      <c r="Q710" s="27"/>
      <c r="R710" s="27"/>
      <c r="S710" s="27"/>
      <c r="T710" s="27"/>
      <c r="U710" s="27"/>
      <c r="V710" s="27"/>
      <c r="W710" s="27"/>
      <c r="X710" s="27"/>
      <c r="Y710" s="27"/>
      <c r="Z710" s="27"/>
    </row>
    <row r="711" spans="1:26" ht="13">
      <c r="A711" s="27"/>
      <c r="B711" s="27"/>
      <c r="C711" s="27"/>
      <c r="D711" s="27"/>
      <c r="E711" s="27"/>
      <c r="F711" s="27"/>
      <c r="G711" s="27"/>
      <c r="H711" s="27"/>
      <c r="I711" s="27"/>
      <c r="J711" s="27"/>
      <c r="K711" s="27"/>
      <c r="L711" s="27"/>
      <c r="M711" s="27"/>
      <c r="N711" s="27"/>
      <c r="O711" s="27"/>
      <c r="P711" s="27"/>
      <c r="Q711" s="27"/>
      <c r="R711" s="27"/>
      <c r="S711" s="27"/>
      <c r="T711" s="27"/>
      <c r="U711" s="27"/>
      <c r="V711" s="27"/>
      <c r="W711" s="27"/>
      <c r="X711" s="27"/>
      <c r="Y711" s="27"/>
      <c r="Z711" s="27"/>
    </row>
    <row r="712" spans="1:26" ht="13">
      <c r="A712" s="27"/>
      <c r="B712" s="27"/>
      <c r="C712" s="27"/>
      <c r="D712" s="27"/>
      <c r="E712" s="27"/>
      <c r="F712" s="27"/>
      <c r="G712" s="27"/>
      <c r="H712" s="27"/>
      <c r="I712" s="27"/>
      <c r="J712" s="27"/>
      <c r="K712" s="27"/>
      <c r="L712" s="27"/>
      <c r="M712" s="27"/>
      <c r="N712" s="27"/>
      <c r="O712" s="27"/>
      <c r="P712" s="27"/>
      <c r="Q712" s="27"/>
      <c r="R712" s="27"/>
      <c r="S712" s="27"/>
      <c r="T712" s="27"/>
      <c r="U712" s="27"/>
      <c r="V712" s="27"/>
      <c r="W712" s="27"/>
      <c r="X712" s="27"/>
      <c r="Y712" s="27"/>
      <c r="Z712" s="27"/>
    </row>
    <row r="713" spans="1:26" ht="13">
      <c r="A713" s="27"/>
      <c r="B713" s="27"/>
      <c r="C713" s="27"/>
      <c r="D713" s="27"/>
      <c r="E713" s="27"/>
      <c r="F713" s="27"/>
      <c r="G713" s="27"/>
      <c r="H713" s="27"/>
      <c r="I713" s="27"/>
      <c r="J713" s="27"/>
      <c r="K713" s="27"/>
      <c r="L713" s="27"/>
      <c r="M713" s="27"/>
      <c r="N713" s="27"/>
      <c r="O713" s="27"/>
      <c r="P713" s="27"/>
      <c r="Q713" s="27"/>
      <c r="R713" s="27"/>
      <c r="S713" s="27"/>
      <c r="T713" s="27"/>
      <c r="U713" s="27"/>
      <c r="V713" s="27"/>
      <c r="W713" s="27"/>
      <c r="X713" s="27"/>
      <c r="Y713" s="27"/>
      <c r="Z713" s="27"/>
    </row>
    <row r="714" spans="1:26" ht="13">
      <c r="A714" s="27"/>
      <c r="B714" s="27"/>
      <c r="C714" s="27"/>
      <c r="D714" s="27"/>
      <c r="E714" s="27"/>
      <c r="F714" s="27"/>
      <c r="G714" s="27"/>
      <c r="H714" s="27"/>
      <c r="I714" s="27"/>
      <c r="J714" s="27"/>
      <c r="K714" s="27"/>
      <c r="L714" s="27"/>
      <c r="M714" s="27"/>
      <c r="N714" s="27"/>
      <c r="O714" s="27"/>
      <c r="P714" s="27"/>
      <c r="Q714" s="27"/>
      <c r="R714" s="27"/>
      <c r="S714" s="27"/>
      <c r="T714" s="27"/>
      <c r="U714" s="27"/>
      <c r="V714" s="27"/>
      <c r="W714" s="27"/>
      <c r="X714" s="27"/>
      <c r="Y714" s="27"/>
      <c r="Z714" s="27"/>
    </row>
    <row r="715" spans="1:26" ht="13">
      <c r="A715" s="27"/>
      <c r="B715" s="27"/>
      <c r="C715" s="27"/>
      <c r="D715" s="27"/>
      <c r="E715" s="27"/>
      <c r="F715" s="27"/>
      <c r="G715" s="27"/>
      <c r="H715" s="27"/>
      <c r="I715" s="27"/>
      <c r="J715" s="27"/>
      <c r="K715" s="27"/>
      <c r="L715" s="27"/>
      <c r="M715" s="27"/>
      <c r="N715" s="27"/>
      <c r="O715" s="27"/>
      <c r="P715" s="27"/>
      <c r="Q715" s="27"/>
      <c r="R715" s="27"/>
      <c r="S715" s="27"/>
      <c r="T715" s="27"/>
      <c r="U715" s="27"/>
      <c r="V715" s="27"/>
      <c r="W715" s="27"/>
      <c r="X715" s="27"/>
      <c r="Y715" s="27"/>
      <c r="Z715" s="27"/>
    </row>
    <row r="716" spans="1:26" ht="13">
      <c r="A716" s="27"/>
      <c r="B716" s="27"/>
      <c r="C716" s="27"/>
      <c r="D716" s="27"/>
      <c r="E716" s="27"/>
      <c r="F716" s="27"/>
      <c r="G716" s="27"/>
      <c r="H716" s="27"/>
      <c r="I716" s="27"/>
      <c r="J716" s="27"/>
      <c r="K716" s="27"/>
      <c r="L716" s="27"/>
      <c r="M716" s="27"/>
      <c r="N716" s="27"/>
      <c r="O716" s="27"/>
      <c r="P716" s="27"/>
      <c r="Q716" s="27"/>
      <c r="R716" s="27"/>
      <c r="S716" s="27"/>
      <c r="T716" s="27"/>
      <c r="U716" s="27"/>
      <c r="V716" s="27"/>
      <c r="W716" s="27"/>
      <c r="X716" s="27"/>
      <c r="Y716" s="27"/>
      <c r="Z716" s="27"/>
    </row>
    <row r="717" spans="1:26" ht="13">
      <c r="A717" s="27"/>
      <c r="B717" s="27"/>
      <c r="C717" s="27"/>
      <c r="D717" s="27"/>
      <c r="E717" s="27"/>
      <c r="F717" s="27"/>
      <c r="G717" s="27"/>
      <c r="H717" s="27"/>
      <c r="I717" s="27"/>
      <c r="J717" s="27"/>
      <c r="K717" s="27"/>
      <c r="L717" s="27"/>
      <c r="M717" s="27"/>
      <c r="N717" s="27"/>
      <c r="O717" s="27"/>
      <c r="P717" s="27"/>
      <c r="Q717" s="27"/>
      <c r="R717" s="27"/>
      <c r="S717" s="27"/>
      <c r="T717" s="27"/>
      <c r="U717" s="27"/>
      <c r="V717" s="27"/>
      <c r="W717" s="27"/>
      <c r="X717" s="27"/>
      <c r="Y717" s="27"/>
      <c r="Z717" s="27"/>
    </row>
    <row r="718" spans="1:26" ht="13">
      <c r="A718" s="27"/>
      <c r="B718" s="27"/>
      <c r="C718" s="27"/>
      <c r="D718" s="27"/>
      <c r="E718" s="27"/>
      <c r="F718" s="27"/>
      <c r="G718" s="27"/>
      <c r="H718" s="27"/>
      <c r="I718" s="27"/>
      <c r="J718" s="27"/>
      <c r="K718" s="27"/>
      <c r="L718" s="27"/>
      <c r="M718" s="27"/>
      <c r="N718" s="27"/>
      <c r="O718" s="27"/>
      <c r="P718" s="27"/>
      <c r="Q718" s="27"/>
      <c r="R718" s="27"/>
      <c r="S718" s="27"/>
      <c r="T718" s="27"/>
      <c r="U718" s="27"/>
      <c r="V718" s="27"/>
      <c r="W718" s="27"/>
      <c r="X718" s="27"/>
      <c r="Y718" s="27"/>
      <c r="Z718" s="27"/>
    </row>
    <row r="719" spans="1:26" ht="13">
      <c r="A719" s="27"/>
      <c r="B719" s="27"/>
      <c r="C719" s="27"/>
      <c r="D719" s="27"/>
      <c r="E719" s="27"/>
      <c r="F719" s="27"/>
      <c r="G719" s="27"/>
      <c r="H719" s="27"/>
      <c r="I719" s="27"/>
      <c r="J719" s="27"/>
      <c r="K719" s="27"/>
      <c r="L719" s="27"/>
      <c r="M719" s="27"/>
      <c r="N719" s="27"/>
      <c r="O719" s="27"/>
      <c r="P719" s="27"/>
      <c r="Q719" s="27"/>
      <c r="R719" s="27"/>
      <c r="S719" s="27"/>
      <c r="T719" s="27"/>
      <c r="U719" s="27"/>
      <c r="V719" s="27"/>
      <c r="W719" s="27"/>
      <c r="X719" s="27"/>
      <c r="Y719" s="27"/>
      <c r="Z719" s="27"/>
    </row>
    <row r="720" spans="1:26" ht="13">
      <c r="A720" s="27"/>
      <c r="B720" s="27"/>
      <c r="C720" s="27"/>
      <c r="D720" s="27"/>
      <c r="E720" s="27"/>
      <c r="F720" s="27"/>
      <c r="G720" s="27"/>
      <c r="H720" s="27"/>
      <c r="I720" s="27"/>
      <c r="J720" s="27"/>
      <c r="K720" s="27"/>
      <c r="L720" s="27"/>
      <c r="M720" s="27"/>
      <c r="N720" s="27"/>
      <c r="O720" s="27"/>
      <c r="P720" s="27"/>
      <c r="Q720" s="27"/>
      <c r="R720" s="27"/>
      <c r="S720" s="27"/>
      <c r="T720" s="27"/>
      <c r="U720" s="27"/>
      <c r="V720" s="27"/>
      <c r="W720" s="27"/>
      <c r="X720" s="27"/>
      <c r="Y720" s="27"/>
      <c r="Z720" s="27"/>
    </row>
    <row r="721" spans="1:26" ht="13">
      <c r="A721" s="27"/>
      <c r="B721" s="27"/>
      <c r="C721" s="27"/>
      <c r="D721" s="27"/>
      <c r="E721" s="27"/>
      <c r="F721" s="27"/>
      <c r="G721" s="27"/>
      <c r="H721" s="27"/>
      <c r="I721" s="27"/>
      <c r="J721" s="27"/>
      <c r="K721" s="27"/>
      <c r="L721" s="27"/>
      <c r="M721" s="27"/>
      <c r="N721" s="27"/>
      <c r="O721" s="27"/>
      <c r="P721" s="27"/>
      <c r="Q721" s="27"/>
      <c r="R721" s="27"/>
      <c r="S721" s="27"/>
      <c r="T721" s="27"/>
      <c r="U721" s="27"/>
      <c r="V721" s="27"/>
      <c r="W721" s="27"/>
      <c r="X721" s="27"/>
      <c r="Y721" s="27"/>
      <c r="Z721" s="27"/>
    </row>
    <row r="722" spans="1:26" ht="13">
      <c r="A722" s="27"/>
      <c r="B722" s="27"/>
      <c r="C722" s="27"/>
      <c r="D722" s="27"/>
      <c r="E722" s="27"/>
      <c r="F722" s="27"/>
      <c r="G722" s="27"/>
      <c r="H722" s="27"/>
      <c r="I722" s="27"/>
      <c r="J722" s="27"/>
      <c r="K722" s="27"/>
      <c r="L722" s="27"/>
      <c r="M722" s="27"/>
      <c r="N722" s="27"/>
      <c r="O722" s="27"/>
      <c r="P722" s="27"/>
      <c r="Q722" s="27"/>
      <c r="R722" s="27"/>
      <c r="S722" s="27"/>
      <c r="T722" s="27"/>
      <c r="U722" s="27"/>
      <c r="V722" s="27"/>
      <c r="W722" s="27"/>
      <c r="X722" s="27"/>
      <c r="Y722" s="27"/>
      <c r="Z722" s="27"/>
    </row>
    <row r="723" spans="1:26" ht="13">
      <c r="A723" s="27"/>
      <c r="B723" s="27"/>
      <c r="C723" s="27"/>
      <c r="D723" s="27"/>
      <c r="E723" s="27"/>
      <c r="F723" s="27"/>
      <c r="G723" s="27"/>
      <c r="H723" s="27"/>
      <c r="I723" s="27"/>
      <c r="J723" s="27"/>
      <c r="K723" s="27"/>
      <c r="L723" s="27"/>
      <c r="M723" s="27"/>
      <c r="N723" s="27"/>
      <c r="O723" s="27"/>
      <c r="P723" s="27"/>
      <c r="Q723" s="27"/>
      <c r="R723" s="27"/>
      <c r="S723" s="27"/>
      <c r="T723" s="27"/>
      <c r="U723" s="27"/>
      <c r="V723" s="27"/>
      <c r="W723" s="27"/>
      <c r="X723" s="27"/>
      <c r="Y723" s="27"/>
      <c r="Z723" s="27"/>
    </row>
    <row r="724" spans="1:26" ht="13">
      <c r="A724" s="27"/>
      <c r="B724" s="27"/>
      <c r="C724" s="27"/>
      <c r="D724" s="27"/>
      <c r="E724" s="27"/>
      <c r="F724" s="27"/>
      <c r="G724" s="27"/>
      <c r="H724" s="27"/>
      <c r="I724" s="27"/>
      <c r="J724" s="27"/>
      <c r="K724" s="27"/>
      <c r="L724" s="27"/>
      <c r="M724" s="27"/>
      <c r="N724" s="27"/>
      <c r="O724" s="27"/>
      <c r="P724" s="27"/>
      <c r="Q724" s="27"/>
      <c r="R724" s="27"/>
      <c r="S724" s="27"/>
      <c r="T724" s="27"/>
      <c r="U724" s="27"/>
      <c r="V724" s="27"/>
      <c r="W724" s="27"/>
      <c r="X724" s="27"/>
      <c r="Y724" s="27"/>
      <c r="Z724" s="27"/>
    </row>
    <row r="725" spans="1:26" ht="13">
      <c r="A725" s="27"/>
      <c r="B725" s="27"/>
      <c r="C725" s="27"/>
      <c r="D725" s="27"/>
      <c r="E725" s="27"/>
      <c r="F725" s="27"/>
      <c r="G725" s="27"/>
      <c r="H725" s="27"/>
      <c r="I725" s="27"/>
      <c r="J725" s="27"/>
      <c r="K725" s="27"/>
      <c r="L725" s="27"/>
      <c r="M725" s="27"/>
      <c r="N725" s="27"/>
      <c r="O725" s="27"/>
      <c r="P725" s="27"/>
      <c r="Q725" s="27"/>
      <c r="R725" s="27"/>
      <c r="S725" s="27"/>
      <c r="T725" s="27"/>
      <c r="U725" s="27"/>
      <c r="V725" s="27"/>
      <c r="W725" s="27"/>
      <c r="X725" s="27"/>
      <c r="Y725" s="27"/>
      <c r="Z725" s="27"/>
    </row>
    <row r="726" spans="1:26" ht="13">
      <c r="A726" s="27"/>
      <c r="B726" s="27"/>
      <c r="C726" s="27"/>
      <c r="D726" s="27"/>
      <c r="E726" s="27"/>
      <c r="F726" s="27"/>
      <c r="G726" s="27"/>
      <c r="H726" s="27"/>
      <c r="I726" s="27"/>
      <c r="J726" s="27"/>
      <c r="K726" s="27"/>
      <c r="L726" s="27"/>
      <c r="M726" s="27"/>
      <c r="N726" s="27"/>
      <c r="O726" s="27"/>
      <c r="P726" s="27"/>
      <c r="Q726" s="27"/>
      <c r="R726" s="27"/>
      <c r="S726" s="27"/>
      <c r="T726" s="27"/>
      <c r="U726" s="27"/>
      <c r="V726" s="27"/>
      <c r="W726" s="27"/>
      <c r="X726" s="27"/>
      <c r="Y726" s="27"/>
      <c r="Z726" s="27"/>
    </row>
    <row r="727" spans="1:26" ht="13">
      <c r="A727" s="27"/>
      <c r="B727" s="27"/>
      <c r="C727" s="27"/>
      <c r="D727" s="27"/>
      <c r="E727" s="27"/>
      <c r="F727" s="27"/>
      <c r="G727" s="27"/>
      <c r="H727" s="27"/>
      <c r="I727" s="27"/>
      <c r="J727" s="27"/>
      <c r="K727" s="27"/>
      <c r="L727" s="27"/>
      <c r="M727" s="27"/>
      <c r="N727" s="27"/>
      <c r="O727" s="27"/>
      <c r="P727" s="27"/>
      <c r="Q727" s="27"/>
      <c r="R727" s="27"/>
      <c r="S727" s="27"/>
      <c r="T727" s="27"/>
      <c r="U727" s="27"/>
      <c r="V727" s="27"/>
      <c r="W727" s="27"/>
      <c r="X727" s="27"/>
      <c r="Y727" s="27"/>
      <c r="Z727" s="27"/>
    </row>
    <row r="728" spans="1:26" ht="13">
      <c r="A728" s="27"/>
      <c r="B728" s="27"/>
      <c r="C728" s="27"/>
      <c r="D728" s="27"/>
      <c r="E728" s="27"/>
      <c r="F728" s="27"/>
      <c r="G728" s="27"/>
      <c r="H728" s="27"/>
      <c r="I728" s="27"/>
      <c r="J728" s="27"/>
      <c r="K728" s="27"/>
      <c r="L728" s="27"/>
      <c r="M728" s="27"/>
      <c r="N728" s="27"/>
      <c r="O728" s="27"/>
      <c r="P728" s="27"/>
      <c r="Q728" s="27"/>
      <c r="R728" s="27"/>
      <c r="S728" s="27"/>
      <c r="T728" s="27"/>
      <c r="U728" s="27"/>
      <c r="V728" s="27"/>
      <c r="W728" s="27"/>
      <c r="X728" s="27"/>
      <c r="Y728" s="27"/>
      <c r="Z728" s="27"/>
    </row>
    <row r="729" spans="1:26" ht="13">
      <c r="A729" s="27"/>
      <c r="B729" s="27"/>
      <c r="C729" s="27"/>
      <c r="D729" s="27"/>
      <c r="E729" s="27"/>
      <c r="F729" s="27"/>
      <c r="G729" s="27"/>
      <c r="H729" s="27"/>
      <c r="I729" s="27"/>
      <c r="J729" s="27"/>
      <c r="K729" s="27"/>
      <c r="L729" s="27"/>
      <c r="M729" s="27"/>
      <c r="N729" s="27"/>
      <c r="O729" s="27"/>
      <c r="P729" s="27"/>
      <c r="Q729" s="27"/>
      <c r="R729" s="27"/>
      <c r="S729" s="27"/>
      <c r="T729" s="27"/>
      <c r="U729" s="27"/>
      <c r="V729" s="27"/>
      <c r="W729" s="27"/>
      <c r="X729" s="27"/>
      <c r="Y729" s="27"/>
      <c r="Z729" s="27"/>
    </row>
    <row r="730" spans="1:26" ht="13">
      <c r="A730" s="27"/>
      <c r="B730" s="27"/>
      <c r="C730" s="27"/>
      <c r="D730" s="27"/>
      <c r="E730" s="27"/>
      <c r="F730" s="27"/>
      <c r="G730" s="27"/>
      <c r="H730" s="27"/>
      <c r="I730" s="27"/>
      <c r="J730" s="27"/>
      <c r="K730" s="27"/>
      <c r="L730" s="27"/>
      <c r="M730" s="27"/>
      <c r="N730" s="27"/>
      <c r="O730" s="27"/>
      <c r="P730" s="27"/>
      <c r="Q730" s="27"/>
      <c r="R730" s="27"/>
      <c r="S730" s="27"/>
      <c r="T730" s="27"/>
      <c r="U730" s="27"/>
      <c r="V730" s="27"/>
      <c r="W730" s="27"/>
      <c r="X730" s="27"/>
      <c r="Y730" s="27"/>
      <c r="Z730" s="27"/>
    </row>
    <row r="731" spans="1:26" ht="13">
      <c r="A731" s="27"/>
      <c r="B731" s="27"/>
      <c r="C731" s="27"/>
      <c r="D731" s="27"/>
      <c r="E731" s="27"/>
      <c r="F731" s="27"/>
      <c r="G731" s="27"/>
      <c r="H731" s="27"/>
      <c r="I731" s="27"/>
      <c r="J731" s="27"/>
      <c r="K731" s="27"/>
      <c r="L731" s="27"/>
      <c r="M731" s="27"/>
      <c r="N731" s="27"/>
      <c r="O731" s="27"/>
      <c r="P731" s="27"/>
      <c r="Q731" s="27"/>
      <c r="R731" s="27"/>
      <c r="S731" s="27"/>
      <c r="T731" s="27"/>
      <c r="U731" s="27"/>
      <c r="V731" s="27"/>
      <c r="W731" s="27"/>
      <c r="X731" s="27"/>
      <c r="Y731" s="27"/>
      <c r="Z731" s="27"/>
    </row>
    <row r="732" spans="1:26" ht="13">
      <c r="A732" s="27"/>
      <c r="B732" s="27"/>
      <c r="C732" s="27"/>
      <c r="D732" s="27"/>
      <c r="E732" s="27"/>
      <c r="F732" s="27"/>
      <c r="G732" s="27"/>
      <c r="H732" s="27"/>
      <c r="I732" s="27"/>
      <c r="J732" s="27"/>
      <c r="K732" s="27"/>
      <c r="L732" s="27"/>
      <c r="M732" s="27"/>
      <c r="N732" s="27"/>
      <c r="O732" s="27"/>
      <c r="P732" s="27"/>
      <c r="Q732" s="27"/>
      <c r="R732" s="27"/>
      <c r="S732" s="27"/>
      <c r="T732" s="27"/>
      <c r="U732" s="27"/>
      <c r="V732" s="27"/>
      <c r="W732" s="27"/>
      <c r="X732" s="27"/>
      <c r="Y732" s="27"/>
      <c r="Z732" s="27"/>
    </row>
    <row r="733" spans="1:26" ht="13">
      <c r="A733" s="27"/>
      <c r="B733" s="27"/>
      <c r="C733" s="27"/>
      <c r="D733" s="27"/>
      <c r="E733" s="27"/>
      <c r="F733" s="27"/>
      <c r="G733" s="27"/>
      <c r="H733" s="27"/>
      <c r="I733" s="27"/>
      <c r="J733" s="27"/>
      <c r="K733" s="27"/>
      <c r="L733" s="27"/>
      <c r="M733" s="27"/>
      <c r="N733" s="27"/>
      <c r="O733" s="27"/>
      <c r="P733" s="27"/>
      <c r="Q733" s="27"/>
      <c r="R733" s="27"/>
      <c r="S733" s="27"/>
      <c r="T733" s="27"/>
      <c r="U733" s="27"/>
      <c r="V733" s="27"/>
      <c r="W733" s="27"/>
      <c r="X733" s="27"/>
      <c r="Y733" s="27"/>
      <c r="Z733" s="27"/>
    </row>
    <row r="734" spans="1:26" ht="13">
      <c r="A734" s="27"/>
      <c r="B734" s="27"/>
      <c r="C734" s="27"/>
      <c r="D734" s="27"/>
      <c r="E734" s="27"/>
      <c r="F734" s="27"/>
      <c r="G734" s="27"/>
      <c r="H734" s="27"/>
      <c r="I734" s="27"/>
      <c r="J734" s="27"/>
      <c r="K734" s="27"/>
      <c r="L734" s="27"/>
      <c r="M734" s="27"/>
      <c r="N734" s="27"/>
      <c r="O734" s="27"/>
      <c r="P734" s="27"/>
      <c r="Q734" s="27"/>
      <c r="R734" s="27"/>
      <c r="S734" s="27"/>
      <c r="T734" s="27"/>
      <c r="U734" s="27"/>
      <c r="V734" s="27"/>
      <c r="W734" s="27"/>
      <c r="X734" s="27"/>
      <c r="Y734" s="27"/>
      <c r="Z734" s="27"/>
    </row>
    <row r="735" spans="1:26" ht="13">
      <c r="A735" s="27"/>
      <c r="B735" s="27"/>
      <c r="C735" s="27"/>
      <c r="D735" s="27"/>
      <c r="E735" s="27"/>
      <c r="F735" s="27"/>
      <c r="G735" s="27"/>
      <c r="H735" s="27"/>
      <c r="I735" s="27"/>
      <c r="J735" s="27"/>
      <c r="K735" s="27"/>
      <c r="L735" s="27"/>
      <c r="M735" s="27"/>
      <c r="N735" s="27"/>
      <c r="O735" s="27"/>
      <c r="P735" s="27"/>
      <c r="Q735" s="27"/>
      <c r="R735" s="27"/>
      <c r="S735" s="27"/>
      <c r="T735" s="27"/>
      <c r="U735" s="27"/>
      <c r="V735" s="27"/>
      <c r="W735" s="27"/>
      <c r="X735" s="27"/>
      <c r="Y735" s="27"/>
      <c r="Z735" s="27"/>
    </row>
    <row r="736" spans="1:26" ht="13">
      <c r="A736" s="27"/>
      <c r="B736" s="27"/>
      <c r="C736" s="27"/>
      <c r="D736" s="27"/>
      <c r="E736" s="27"/>
      <c r="F736" s="27"/>
      <c r="G736" s="27"/>
      <c r="H736" s="27"/>
      <c r="I736" s="27"/>
      <c r="J736" s="27"/>
      <c r="K736" s="27"/>
      <c r="L736" s="27"/>
      <c r="M736" s="27"/>
      <c r="N736" s="27"/>
      <c r="O736" s="27"/>
      <c r="P736" s="27"/>
      <c r="Q736" s="27"/>
      <c r="R736" s="27"/>
      <c r="S736" s="27"/>
      <c r="T736" s="27"/>
      <c r="U736" s="27"/>
      <c r="V736" s="27"/>
      <c r="W736" s="27"/>
      <c r="X736" s="27"/>
      <c r="Y736" s="27"/>
      <c r="Z736" s="27"/>
    </row>
    <row r="737" spans="1:26" ht="13">
      <c r="A737" s="27"/>
      <c r="B737" s="27"/>
      <c r="C737" s="27"/>
      <c r="D737" s="27"/>
      <c r="E737" s="27"/>
      <c r="F737" s="27"/>
      <c r="G737" s="27"/>
      <c r="H737" s="27"/>
      <c r="I737" s="27"/>
      <c r="J737" s="27"/>
      <c r="K737" s="27"/>
      <c r="L737" s="27"/>
      <c r="M737" s="27"/>
      <c r="N737" s="27"/>
      <c r="O737" s="27"/>
      <c r="P737" s="27"/>
      <c r="Q737" s="27"/>
      <c r="R737" s="27"/>
      <c r="S737" s="27"/>
      <c r="T737" s="27"/>
      <c r="U737" s="27"/>
      <c r="V737" s="27"/>
      <c r="W737" s="27"/>
      <c r="X737" s="27"/>
      <c r="Y737" s="27"/>
      <c r="Z737" s="27"/>
    </row>
    <row r="738" spans="1:26" ht="13">
      <c r="A738" s="27"/>
      <c r="B738" s="27"/>
      <c r="C738" s="27"/>
      <c r="D738" s="27"/>
      <c r="E738" s="27"/>
      <c r="F738" s="27"/>
      <c r="G738" s="27"/>
      <c r="H738" s="27"/>
      <c r="I738" s="27"/>
      <c r="J738" s="27"/>
      <c r="K738" s="27"/>
      <c r="L738" s="27"/>
      <c r="M738" s="27"/>
      <c r="N738" s="27"/>
      <c r="O738" s="27"/>
      <c r="P738" s="27"/>
      <c r="Q738" s="27"/>
      <c r="R738" s="27"/>
      <c r="S738" s="27"/>
      <c r="T738" s="27"/>
      <c r="U738" s="27"/>
      <c r="V738" s="27"/>
      <c r="W738" s="27"/>
      <c r="X738" s="27"/>
      <c r="Y738" s="27"/>
      <c r="Z738" s="27"/>
    </row>
    <row r="739" spans="1:26" ht="13">
      <c r="A739" s="27"/>
      <c r="B739" s="27"/>
      <c r="C739" s="27"/>
      <c r="D739" s="27"/>
      <c r="E739" s="27"/>
      <c r="F739" s="27"/>
      <c r="G739" s="27"/>
      <c r="H739" s="27"/>
      <c r="I739" s="27"/>
      <c r="J739" s="27"/>
      <c r="K739" s="27"/>
      <c r="L739" s="27"/>
      <c r="M739" s="27"/>
      <c r="N739" s="27"/>
      <c r="O739" s="27"/>
      <c r="P739" s="27"/>
      <c r="Q739" s="27"/>
      <c r="R739" s="27"/>
      <c r="S739" s="27"/>
      <c r="T739" s="27"/>
      <c r="U739" s="27"/>
      <c r="V739" s="27"/>
      <c r="W739" s="27"/>
      <c r="X739" s="27"/>
      <c r="Y739" s="27"/>
      <c r="Z739" s="27"/>
    </row>
    <row r="740" spans="1:26" ht="13">
      <c r="A740" s="27"/>
      <c r="B740" s="27"/>
      <c r="C740" s="27"/>
      <c r="D740" s="27"/>
      <c r="E740" s="27"/>
      <c r="F740" s="27"/>
      <c r="G740" s="27"/>
      <c r="H740" s="27"/>
      <c r="I740" s="27"/>
      <c r="J740" s="27"/>
      <c r="K740" s="27"/>
      <c r="L740" s="27"/>
      <c r="M740" s="27"/>
      <c r="N740" s="27"/>
      <c r="O740" s="27"/>
      <c r="P740" s="27"/>
      <c r="Q740" s="27"/>
      <c r="R740" s="27"/>
      <c r="S740" s="27"/>
      <c r="T740" s="27"/>
      <c r="U740" s="27"/>
      <c r="V740" s="27"/>
      <c r="W740" s="27"/>
      <c r="X740" s="27"/>
      <c r="Y740" s="27"/>
      <c r="Z740" s="27"/>
    </row>
    <row r="741" spans="1:26" ht="13">
      <c r="A741" s="27"/>
      <c r="B741" s="27"/>
      <c r="C741" s="27"/>
      <c r="D741" s="27"/>
      <c r="E741" s="27"/>
      <c r="F741" s="27"/>
      <c r="G741" s="27"/>
      <c r="H741" s="27"/>
      <c r="I741" s="27"/>
      <c r="J741" s="27"/>
      <c r="K741" s="27"/>
      <c r="L741" s="27"/>
      <c r="M741" s="27"/>
      <c r="N741" s="27"/>
      <c r="O741" s="27"/>
      <c r="P741" s="27"/>
      <c r="Q741" s="27"/>
      <c r="R741" s="27"/>
      <c r="S741" s="27"/>
      <c r="T741" s="27"/>
      <c r="U741" s="27"/>
      <c r="V741" s="27"/>
      <c r="W741" s="27"/>
      <c r="X741" s="27"/>
      <c r="Y741" s="27"/>
      <c r="Z741" s="27"/>
    </row>
    <row r="742" spans="1:26" ht="13">
      <c r="A742" s="27"/>
      <c r="B742" s="27"/>
      <c r="C742" s="27"/>
      <c r="D742" s="27"/>
      <c r="E742" s="27"/>
      <c r="F742" s="27"/>
      <c r="G742" s="27"/>
      <c r="H742" s="27"/>
      <c r="I742" s="27"/>
      <c r="J742" s="27"/>
      <c r="K742" s="27"/>
      <c r="L742" s="27"/>
      <c r="M742" s="27"/>
      <c r="N742" s="27"/>
      <c r="O742" s="27"/>
      <c r="P742" s="27"/>
      <c r="Q742" s="27"/>
      <c r="R742" s="27"/>
      <c r="S742" s="27"/>
      <c r="T742" s="27"/>
      <c r="U742" s="27"/>
      <c r="V742" s="27"/>
      <c r="W742" s="27"/>
      <c r="X742" s="27"/>
      <c r="Y742" s="27"/>
      <c r="Z742" s="27"/>
    </row>
    <row r="743" spans="1:26" ht="13">
      <c r="A743" s="27"/>
      <c r="B743" s="27"/>
      <c r="C743" s="27"/>
      <c r="D743" s="27"/>
      <c r="E743" s="27"/>
      <c r="F743" s="27"/>
      <c r="G743" s="27"/>
      <c r="H743" s="27"/>
      <c r="I743" s="27"/>
      <c r="J743" s="27"/>
      <c r="K743" s="27"/>
      <c r="L743" s="27"/>
      <c r="M743" s="27"/>
      <c r="N743" s="27"/>
      <c r="O743" s="27"/>
      <c r="P743" s="27"/>
      <c r="Q743" s="27"/>
      <c r="R743" s="27"/>
      <c r="S743" s="27"/>
      <c r="T743" s="27"/>
      <c r="U743" s="27"/>
      <c r="V743" s="27"/>
      <c r="W743" s="27"/>
      <c r="X743" s="27"/>
      <c r="Y743" s="27"/>
      <c r="Z743" s="27"/>
    </row>
    <row r="744" spans="1:26" ht="13">
      <c r="A744" s="27"/>
      <c r="B744" s="27"/>
      <c r="C744" s="27"/>
      <c r="D744" s="27"/>
      <c r="E744" s="27"/>
      <c r="F744" s="27"/>
      <c r="G744" s="27"/>
      <c r="H744" s="27"/>
      <c r="I744" s="27"/>
      <c r="J744" s="27"/>
      <c r="K744" s="27"/>
      <c r="L744" s="27"/>
      <c r="M744" s="27"/>
      <c r="N744" s="27"/>
      <c r="O744" s="27"/>
      <c r="P744" s="27"/>
      <c r="Q744" s="27"/>
      <c r="R744" s="27"/>
      <c r="S744" s="27"/>
      <c r="T744" s="27"/>
      <c r="U744" s="27"/>
      <c r="V744" s="27"/>
      <c r="W744" s="27"/>
      <c r="X744" s="27"/>
      <c r="Y744" s="27"/>
      <c r="Z744" s="27"/>
    </row>
    <row r="745" spans="1:26" ht="13">
      <c r="A745" s="27"/>
      <c r="B745" s="27"/>
      <c r="C745" s="27"/>
      <c r="D745" s="27"/>
      <c r="E745" s="27"/>
      <c r="F745" s="27"/>
      <c r="G745" s="27"/>
      <c r="H745" s="27"/>
      <c r="I745" s="27"/>
      <c r="J745" s="27"/>
      <c r="K745" s="27"/>
      <c r="L745" s="27"/>
      <c r="M745" s="27"/>
      <c r="N745" s="27"/>
      <c r="O745" s="27"/>
      <c r="P745" s="27"/>
      <c r="Q745" s="27"/>
      <c r="R745" s="27"/>
      <c r="S745" s="27"/>
      <c r="T745" s="27"/>
      <c r="U745" s="27"/>
      <c r="V745" s="27"/>
      <c r="W745" s="27"/>
      <c r="X745" s="27"/>
      <c r="Y745" s="27"/>
      <c r="Z745" s="27"/>
    </row>
    <row r="746" spans="1:26" ht="13">
      <c r="A746" s="27"/>
      <c r="B746" s="27"/>
      <c r="C746" s="27"/>
      <c r="D746" s="27"/>
      <c r="E746" s="27"/>
      <c r="F746" s="27"/>
      <c r="G746" s="27"/>
      <c r="H746" s="27"/>
      <c r="I746" s="27"/>
      <c r="J746" s="27"/>
      <c r="K746" s="27"/>
      <c r="L746" s="27"/>
      <c r="M746" s="27"/>
      <c r="N746" s="27"/>
      <c r="O746" s="27"/>
      <c r="P746" s="27"/>
      <c r="Q746" s="27"/>
      <c r="R746" s="27"/>
      <c r="S746" s="27"/>
      <c r="T746" s="27"/>
      <c r="U746" s="27"/>
      <c r="V746" s="27"/>
      <c r="W746" s="27"/>
      <c r="X746" s="27"/>
      <c r="Y746" s="27"/>
      <c r="Z746" s="27"/>
    </row>
    <row r="747" spans="1:26" ht="13">
      <c r="A747" s="27"/>
      <c r="B747" s="27"/>
      <c r="C747" s="27"/>
      <c r="D747" s="27"/>
      <c r="E747" s="27"/>
      <c r="F747" s="27"/>
      <c r="G747" s="27"/>
      <c r="H747" s="27"/>
      <c r="I747" s="27"/>
      <c r="J747" s="27"/>
      <c r="K747" s="27"/>
      <c r="L747" s="27"/>
      <c r="M747" s="27"/>
      <c r="N747" s="27"/>
      <c r="O747" s="27"/>
      <c r="P747" s="27"/>
      <c r="Q747" s="27"/>
      <c r="R747" s="27"/>
      <c r="S747" s="27"/>
      <c r="T747" s="27"/>
      <c r="U747" s="27"/>
      <c r="V747" s="27"/>
      <c r="W747" s="27"/>
      <c r="X747" s="27"/>
      <c r="Y747" s="27"/>
      <c r="Z747" s="27"/>
    </row>
    <row r="748" spans="1:26" ht="13">
      <c r="A748" s="27"/>
      <c r="B748" s="27"/>
      <c r="C748" s="27"/>
      <c r="D748" s="27"/>
      <c r="E748" s="27"/>
      <c r="F748" s="27"/>
      <c r="G748" s="27"/>
      <c r="H748" s="27"/>
      <c r="I748" s="27"/>
      <c r="J748" s="27"/>
      <c r="K748" s="27"/>
      <c r="L748" s="27"/>
      <c r="M748" s="27"/>
      <c r="N748" s="27"/>
      <c r="O748" s="27"/>
      <c r="P748" s="27"/>
      <c r="Q748" s="27"/>
      <c r="R748" s="27"/>
      <c r="S748" s="27"/>
      <c r="T748" s="27"/>
      <c r="U748" s="27"/>
      <c r="V748" s="27"/>
      <c r="W748" s="27"/>
      <c r="X748" s="27"/>
      <c r="Y748" s="27"/>
      <c r="Z748" s="27"/>
    </row>
    <row r="749" spans="1:26" ht="13">
      <c r="A749" s="27"/>
      <c r="B749" s="27"/>
      <c r="C749" s="27"/>
      <c r="D749" s="27"/>
      <c r="E749" s="27"/>
      <c r="F749" s="27"/>
      <c r="G749" s="27"/>
      <c r="H749" s="27"/>
      <c r="I749" s="27"/>
      <c r="J749" s="27"/>
      <c r="K749" s="27"/>
      <c r="L749" s="27"/>
      <c r="M749" s="27"/>
      <c r="N749" s="27"/>
      <c r="O749" s="27"/>
      <c r="P749" s="27"/>
      <c r="Q749" s="27"/>
      <c r="R749" s="27"/>
      <c r="S749" s="27"/>
      <c r="T749" s="27"/>
      <c r="U749" s="27"/>
      <c r="V749" s="27"/>
      <c r="W749" s="27"/>
      <c r="X749" s="27"/>
      <c r="Y749" s="27"/>
      <c r="Z749" s="27"/>
    </row>
    <row r="750" spans="1:26" ht="13">
      <c r="A750" s="27"/>
      <c r="B750" s="27"/>
      <c r="C750" s="27"/>
      <c r="D750" s="27"/>
      <c r="E750" s="27"/>
      <c r="F750" s="27"/>
      <c r="G750" s="27"/>
      <c r="H750" s="27"/>
      <c r="I750" s="27"/>
      <c r="J750" s="27"/>
      <c r="K750" s="27"/>
      <c r="L750" s="27"/>
      <c r="M750" s="27"/>
      <c r="N750" s="27"/>
      <c r="O750" s="27"/>
      <c r="P750" s="27"/>
      <c r="Q750" s="27"/>
      <c r="R750" s="27"/>
      <c r="S750" s="27"/>
      <c r="T750" s="27"/>
      <c r="U750" s="27"/>
      <c r="V750" s="27"/>
      <c r="W750" s="27"/>
      <c r="X750" s="27"/>
      <c r="Y750" s="27"/>
      <c r="Z750" s="27"/>
    </row>
    <row r="751" spans="1:26" ht="13">
      <c r="A751" s="27"/>
      <c r="B751" s="27"/>
      <c r="C751" s="27"/>
      <c r="D751" s="27"/>
      <c r="E751" s="27"/>
      <c r="F751" s="27"/>
      <c r="G751" s="27"/>
      <c r="H751" s="27"/>
      <c r="I751" s="27"/>
      <c r="J751" s="27"/>
      <c r="K751" s="27"/>
      <c r="L751" s="27"/>
      <c r="M751" s="27"/>
      <c r="N751" s="27"/>
      <c r="O751" s="27"/>
      <c r="P751" s="27"/>
      <c r="Q751" s="27"/>
      <c r="R751" s="27"/>
      <c r="S751" s="27"/>
      <c r="T751" s="27"/>
      <c r="U751" s="27"/>
      <c r="V751" s="27"/>
      <c r="W751" s="27"/>
      <c r="X751" s="27"/>
      <c r="Y751" s="27"/>
      <c r="Z751" s="27"/>
    </row>
    <row r="752" spans="1:26" ht="13">
      <c r="A752" s="27"/>
      <c r="B752" s="27"/>
      <c r="C752" s="27"/>
      <c r="D752" s="27"/>
      <c r="E752" s="27"/>
      <c r="F752" s="27"/>
      <c r="G752" s="27"/>
      <c r="H752" s="27"/>
      <c r="I752" s="27"/>
      <c r="J752" s="27"/>
      <c r="K752" s="27"/>
      <c r="L752" s="27"/>
      <c r="M752" s="27"/>
      <c r="N752" s="27"/>
      <c r="O752" s="27"/>
      <c r="P752" s="27"/>
      <c r="Q752" s="27"/>
      <c r="R752" s="27"/>
      <c r="S752" s="27"/>
      <c r="T752" s="27"/>
      <c r="U752" s="27"/>
      <c r="V752" s="27"/>
      <c r="W752" s="27"/>
      <c r="X752" s="27"/>
      <c r="Y752" s="27"/>
      <c r="Z752" s="27"/>
    </row>
    <row r="753" spans="1:26" ht="13">
      <c r="A753" s="27"/>
      <c r="B753" s="27"/>
      <c r="C753" s="27"/>
      <c r="D753" s="27"/>
      <c r="E753" s="27"/>
      <c r="F753" s="27"/>
      <c r="G753" s="27"/>
      <c r="H753" s="27"/>
      <c r="I753" s="27"/>
      <c r="J753" s="27"/>
      <c r="K753" s="27"/>
      <c r="L753" s="27"/>
      <c r="M753" s="27"/>
      <c r="N753" s="27"/>
      <c r="O753" s="27"/>
      <c r="P753" s="27"/>
      <c r="Q753" s="27"/>
      <c r="R753" s="27"/>
      <c r="S753" s="27"/>
      <c r="T753" s="27"/>
      <c r="U753" s="27"/>
      <c r="V753" s="27"/>
      <c r="W753" s="27"/>
      <c r="X753" s="27"/>
      <c r="Y753" s="27"/>
      <c r="Z753" s="27"/>
    </row>
    <row r="754" spans="1:26" ht="13">
      <c r="A754" s="27"/>
      <c r="B754" s="27"/>
      <c r="C754" s="27"/>
      <c r="D754" s="27"/>
      <c r="E754" s="27"/>
      <c r="F754" s="27"/>
      <c r="G754" s="27"/>
      <c r="H754" s="27"/>
      <c r="I754" s="27"/>
      <c r="J754" s="27"/>
      <c r="K754" s="27"/>
      <c r="L754" s="27"/>
      <c r="M754" s="27"/>
      <c r="N754" s="27"/>
      <c r="O754" s="27"/>
      <c r="P754" s="27"/>
      <c r="Q754" s="27"/>
      <c r="R754" s="27"/>
      <c r="S754" s="27"/>
      <c r="T754" s="27"/>
      <c r="U754" s="27"/>
      <c r="V754" s="27"/>
      <c r="W754" s="27"/>
      <c r="X754" s="27"/>
      <c r="Y754" s="27"/>
      <c r="Z754" s="27"/>
    </row>
    <row r="755" spans="1:26" ht="13">
      <c r="A755" s="27"/>
      <c r="B755" s="27"/>
      <c r="C755" s="27"/>
      <c r="D755" s="27"/>
      <c r="E755" s="27"/>
      <c r="F755" s="27"/>
      <c r="G755" s="27"/>
      <c r="H755" s="27"/>
      <c r="I755" s="27"/>
      <c r="J755" s="27"/>
      <c r="K755" s="27"/>
      <c r="L755" s="27"/>
      <c r="M755" s="27"/>
      <c r="N755" s="27"/>
      <c r="O755" s="27"/>
      <c r="P755" s="27"/>
      <c r="Q755" s="27"/>
      <c r="R755" s="27"/>
      <c r="S755" s="27"/>
      <c r="T755" s="27"/>
      <c r="U755" s="27"/>
      <c r="V755" s="27"/>
      <c r="W755" s="27"/>
      <c r="X755" s="27"/>
      <c r="Y755" s="27"/>
      <c r="Z755" s="27"/>
    </row>
    <row r="756" spans="1:26" ht="13">
      <c r="A756" s="27"/>
      <c r="B756" s="27"/>
      <c r="C756" s="27"/>
      <c r="D756" s="27"/>
      <c r="E756" s="27"/>
      <c r="F756" s="27"/>
      <c r="G756" s="27"/>
      <c r="H756" s="27"/>
      <c r="I756" s="27"/>
      <c r="J756" s="27"/>
      <c r="K756" s="27"/>
      <c r="L756" s="27"/>
      <c r="M756" s="27"/>
      <c r="N756" s="27"/>
      <c r="O756" s="27"/>
      <c r="P756" s="27"/>
      <c r="Q756" s="27"/>
      <c r="R756" s="27"/>
      <c r="S756" s="27"/>
      <c r="T756" s="27"/>
      <c r="U756" s="27"/>
      <c r="V756" s="27"/>
      <c r="W756" s="27"/>
      <c r="X756" s="27"/>
      <c r="Y756" s="27"/>
      <c r="Z756" s="27"/>
    </row>
    <row r="757" spans="1:26" ht="13">
      <c r="A757" s="27"/>
      <c r="B757" s="27"/>
      <c r="C757" s="27"/>
      <c r="D757" s="27"/>
      <c r="E757" s="27"/>
      <c r="F757" s="27"/>
      <c r="G757" s="27"/>
      <c r="H757" s="27"/>
      <c r="I757" s="27"/>
      <c r="J757" s="27"/>
      <c r="K757" s="27"/>
      <c r="L757" s="27"/>
      <c r="M757" s="27"/>
      <c r="N757" s="27"/>
      <c r="O757" s="27"/>
      <c r="P757" s="27"/>
      <c r="Q757" s="27"/>
      <c r="R757" s="27"/>
      <c r="S757" s="27"/>
      <c r="T757" s="27"/>
      <c r="U757" s="27"/>
      <c r="V757" s="27"/>
      <c r="W757" s="27"/>
      <c r="X757" s="27"/>
      <c r="Y757" s="27"/>
      <c r="Z757" s="27"/>
    </row>
    <row r="758" spans="1:26" ht="13">
      <c r="A758" s="27"/>
      <c r="B758" s="27"/>
      <c r="C758" s="27"/>
      <c r="D758" s="27"/>
      <c r="E758" s="27"/>
      <c r="F758" s="27"/>
      <c r="G758" s="27"/>
      <c r="H758" s="27"/>
      <c r="I758" s="27"/>
      <c r="J758" s="27"/>
      <c r="K758" s="27"/>
      <c r="L758" s="27"/>
      <c r="M758" s="27"/>
      <c r="N758" s="27"/>
      <c r="O758" s="27"/>
      <c r="P758" s="27"/>
      <c r="Q758" s="27"/>
      <c r="R758" s="27"/>
      <c r="S758" s="27"/>
      <c r="T758" s="27"/>
      <c r="U758" s="27"/>
      <c r="V758" s="27"/>
      <c r="W758" s="27"/>
      <c r="X758" s="27"/>
      <c r="Y758" s="27"/>
      <c r="Z758" s="27"/>
    </row>
    <row r="759" spans="1:26" ht="13">
      <c r="A759" s="27"/>
      <c r="B759" s="27"/>
      <c r="C759" s="27"/>
      <c r="D759" s="27"/>
      <c r="E759" s="27"/>
      <c r="F759" s="27"/>
      <c r="G759" s="27"/>
      <c r="H759" s="27"/>
      <c r="I759" s="27"/>
      <c r="J759" s="27"/>
      <c r="K759" s="27"/>
      <c r="L759" s="27"/>
      <c r="M759" s="27"/>
      <c r="N759" s="27"/>
      <c r="O759" s="27"/>
      <c r="P759" s="27"/>
      <c r="Q759" s="27"/>
      <c r="R759" s="27"/>
      <c r="S759" s="27"/>
      <c r="T759" s="27"/>
      <c r="U759" s="27"/>
      <c r="V759" s="27"/>
      <c r="W759" s="27"/>
      <c r="X759" s="27"/>
      <c r="Y759" s="27"/>
      <c r="Z759" s="27"/>
    </row>
    <row r="760" spans="1:26" ht="13">
      <c r="A760" s="27"/>
      <c r="B760" s="27"/>
      <c r="C760" s="27"/>
      <c r="D760" s="27"/>
      <c r="E760" s="27"/>
      <c r="F760" s="27"/>
      <c r="G760" s="27"/>
      <c r="H760" s="27"/>
      <c r="I760" s="27"/>
      <c r="J760" s="27"/>
      <c r="K760" s="27"/>
      <c r="L760" s="27"/>
      <c r="M760" s="27"/>
      <c r="N760" s="27"/>
      <c r="O760" s="27"/>
      <c r="P760" s="27"/>
      <c r="Q760" s="27"/>
      <c r="R760" s="27"/>
      <c r="S760" s="27"/>
      <c r="T760" s="27"/>
      <c r="U760" s="27"/>
      <c r="V760" s="27"/>
      <c r="W760" s="27"/>
      <c r="X760" s="27"/>
      <c r="Y760" s="27"/>
      <c r="Z760" s="27"/>
    </row>
    <row r="761" spans="1:26" ht="13">
      <c r="A761" s="27"/>
      <c r="B761" s="27"/>
      <c r="C761" s="27"/>
      <c r="D761" s="27"/>
      <c r="E761" s="27"/>
      <c r="F761" s="27"/>
      <c r="G761" s="27"/>
      <c r="H761" s="27"/>
      <c r="I761" s="27"/>
      <c r="J761" s="27"/>
      <c r="K761" s="27"/>
      <c r="L761" s="27"/>
      <c r="M761" s="27"/>
      <c r="N761" s="27"/>
      <c r="O761" s="27"/>
      <c r="P761" s="27"/>
      <c r="Q761" s="27"/>
      <c r="R761" s="27"/>
      <c r="S761" s="27"/>
      <c r="T761" s="27"/>
      <c r="U761" s="27"/>
      <c r="V761" s="27"/>
      <c r="W761" s="27"/>
      <c r="X761" s="27"/>
      <c r="Y761" s="27"/>
      <c r="Z761" s="27"/>
    </row>
    <row r="762" spans="1:26" ht="13">
      <c r="A762" s="27"/>
      <c r="B762" s="27"/>
      <c r="C762" s="27"/>
      <c r="D762" s="27"/>
      <c r="E762" s="27"/>
      <c r="F762" s="27"/>
      <c r="G762" s="27"/>
      <c r="H762" s="27"/>
      <c r="I762" s="27"/>
      <c r="J762" s="27"/>
      <c r="K762" s="27"/>
      <c r="L762" s="27"/>
      <c r="M762" s="27"/>
      <c r="N762" s="27"/>
      <c r="O762" s="27"/>
      <c r="P762" s="27"/>
      <c r="Q762" s="27"/>
      <c r="R762" s="27"/>
      <c r="S762" s="27"/>
      <c r="T762" s="27"/>
      <c r="U762" s="27"/>
      <c r="V762" s="27"/>
      <c r="W762" s="27"/>
      <c r="X762" s="27"/>
      <c r="Y762" s="27"/>
      <c r="Z762" s="27"/>
    </row>
    <row r="763" spans="1:26" ht="13">
      <c r="A763" s="27"/>
      <c r="B763" s="27"/>
      <c r="C763" s="27"/>
      <c r="D763" s="27"/>
      <c r="E763" s="27"/>
      <c r="F763" s="27"/>
      <c r="G763" s="27"/>
      <c r="H763" s="27"/>
      <c r="I763" s="27"/>
      <c r="J763" s="27"/>
      <c r="K763" s="27"/>
      <c r="L763" s="27"/>
      <c r="M763" s="27"/>
      <c r="N763" s="27"/>
      <c r="O763" s="27"/>
      <c r="P763" s="27"/>
      <c r="Q763" s="27"/>
      <c r="R763" s="27"/>
      <c r="S763" s="27"/>
      <c r="T763" s="27"/>
      <c r="U763" s="27"/>
      <c r="V763" s="27"/>
      <c r="W763" s="27"/>
      <c r="X763" s="27"/>
      <c r="Y763" s="27"/>
      <c r="Z763" s="27"/>
    </row>
    <row r="764" spans="1:26" ht="13">
      <c r="A764" s="27"/>
      <c r="B764" s="27"/>
      <c r="C764" s="27"/>
      <c r="D764" s="27"/>
      <c r="E764" s="27"/>
      <c r="F764" s="27"/>
      <c r="G764" s="27"/>
      <c r="H764" s="27"/>
      <c r="I764" s="27"/>
      <c r="J764" s="27"/>
      <c r="K764" s="27"/>
      <c r="L764" s="27"/>
      <c r="M764" s="27"/>
      <c r="N764" s="27"/>
      <c r="O764" s="27"/>
      <c r="P764" s="27"/>
      <c r="Q764" s="27"/>
      <c r="R764" s="27"/>
      <c r="S764" s="27"/>
      <c r="T764" s="27"/>
      <c r="U764" s="27"/>
      <c r="V764" s="27"/>
      <c r="W764" s="27"/>
      <c r="X764" s="27"/>
      <c r="Y764" s="27"/>
      <c r="Z764" s="27"/>
    </row>
    <row r="765" spans="1:26" ht="13">
      <c r="A765" s="27"/>
      <c r="B765" s="27"/>
      <c r="C765" s="27"/>
      <c r="D765" s="27"/>
      <c r="E765" s="27"/>
      <c r="F765" s="27"/>
      <c r="G765" s="27"/>
      <c r="H765" s="27"/>
      <c r="I765" s="27"/>
      <c r="J765" s="27"/>
      <c r="K765" s="27"/>
      <c r="L765" s="27"/>
      <c r="M765" s="27"/>
      <c r="N765" s="27"/>
      <c r="O765" s="27"/>
      <c r="P765" s="27"/>
      <c r="Q765" s="27"/>
      <c r="R765" s="27"/>
      <c r="S765" s="27"/>
      <c r="T765" s="27"/>
      <c r="U765" s="27"/>
      <c r="V765" s="27"/>
      <c r="W765" s="27"/>
      <c r="X765" s="27"/>
      <c r="Y765" s="27"/>
      <c r="Z765" s="27"/>
    </row>
    <row r="766" spans="1:26" ht="13">
      <c r="A766" s="27"/>
      <c r="B766" s="27"/>
      <c r="C766" s="27"/>
      <c r="D766" s="27"/>
      <c r="E766" s="27"/>
      <c r="F766" s="27"/>
      <c r="G766" s="27"/>
      <c r="H766" s="27"/>
      <c r="I766" s="27"/>
      <c r="J766" s="27"/>
      <c r="K766" s="27"/>
      <c r="L766" s="27"/>
      <c r="M766" s="27"/>
      <c r="N766" s="27"/>
      <c r="O766" s="27"/>
      <c r="P766" s="27"/>
      <c r="Q766" s="27"/>
      <c r="R766" s="27"/>
      <c r="S766" s="27"/>
      <c r="T766" s="27"/>
      <c r="U766" s="27"/>
      <c r="V766" s="27"/>
      <c r="W766" s="27"/>
      <c r="X766" s="27"/>
      <c r="Y766" s="27"/>
      <c r="Z766" s="27"/>
    </row>
    <row r="767" spans="1:26" ht="13">
      <c r="A767" s="27"/>
      <c r="B767" s="27"/>
      <c r="C767" s="27"/>
      <c r="D767" s="27"/>
      <c r="E767" s="27"/>
      <c r="F767" s="27"/>
      <c r="G767" s="27"/>
      <c r="H767" s="27"/>
      <c r="I767" s="27"/>
      <c r="J767" s="27"/>
      <c r="K767" s="27"/>
      <c r="L767" s="27"/>
      <c r="M767" s="27"/>
      <c r="N767" s="27"/>
      <c r="O767" s="27"/>
      <c r="P767" s="27"/>
      <c r="Q767" s="27"/>
      <c r="R767" s="27"/>
      <c r="S767" s="27"/>
      <c r="T767" s="27"/>
      <c r="U767" s="27"/>
      <c r="V767" s="27"/>
      <c r="W767" s="27"/>
      <c r="X767" s="27"/>
      <c r="Y767" s="27"/>
      <c r="Z767" s="27"/>
    </row>
    <row r="768" spans="1:26" ht="13">
      <c r="A768" s="27"/>
      <c r="B768" s="27"/>
      <c r="C768" s="27"/>
      <c r="D768" s="27"/>
      <c r="E768" s="27"/>
      <c r="F768" s="27"/>
      <c r="G768" s="27"/>
      <c r="H768" s="27"/>
      <c r="I768" s="27"/>
      <c r="J768" s="27"/>
      <c r="K768" s="27"/>
      <c r="L768" s="27"/>
      <c r="M768" s="27"/>
      <c r="N768" s="27"/>
      <c r="O768" s="27"/>
      <c r="P768" s="27"/>
      <c r="Q768" s="27"/>
      <c r="R768" s="27"/>
      <c r="S768" s="27"/>
      <c r="T768" s="27"/>
      <c r="U768" s="27"/>
      <c r="V768" s="27"/>
      <c r="W768" s="27"/>
      <c r="X768" s="27"/>
      <c r="Y768" s="27"/>
      <c r="Z768" s="27"/>
    </row>
    <row r="769" spans="1:26" ht="13">
      <c r="A769" s="27"/>
      <c r="B769" s="27"/>
      <c r="C769" s="27"/>
      <c r="D769" s="27"/>
      <c r="E769" s="27"/>
      <c r="F769" s="27"/>
      <c r="G769" s="27"/>
      <c r="H769" s="27"/>
      <c r="I769" s="27"/>
      <c r="J769" s="27"/>
      <c r="K769" s="27"/>
      <c r="L769" s="27"/>
      <c r="M769" s="27"/>
      <c r="N769" s="27"/>
      <c r="O769" s="27"/>
      <c r="P769" s="27"/>
      <c r="Q769" s="27"/>
      <c r="R769" s="27"/>
      <c r="S769" s="27"/>
      <c r="T769" s="27"/>
      <c r="U769" s="27"/>
      <c r="V769" s="27"/>
      <c r="W769" s="27"/>
      <c r="X769" s="27"/>
      <c r="Y769" s="27"/>
      <c r="Z769" s="27"/>
    </row>
    <row r="770" spans="1:26" ht="13">
      <c r="A770" s="27"/>
      <c r="B770" s="27"/>
      <c r="C770" s="27"/>
      <c r="D770" s="27"/>
      <c r="E770" s="27"/>
      <c r="F770" s="27"/>
      <c r="G770" s="27"/>
      <c r="H770" s="27"/>
      <c r="I770" s="27"/>
      <c r="J770" s="27"/>
      <c r="K770" s="27"/>
      <c r="L770" s="27"/>
      <c r="M770" s="27"/>
      <c r="N770" s="27"/>
      <c r="O770" s="27"/>
      <c r="P770" s="27"/>
      <c r="Q770" s="27"/>
      <c r="R770" s="27"/>
      <c r="S770" s="27"/>
      <c r="T770" s="27"/>
      <c r="U770" s="27"/>
      <c r="V770" s="27"/>
      <c r="W770" s="27"/>
      <c r="X770" s="27"/>
      <c r="Y770" s="27"/>
      <c r="Z770" s="27"/>
    </row>
    <row r="771" spans="1:26" ht="13">
      <c r="A771" s="27"/>
      <c r="B771" s="27"/>
      <c r="C771" s="27"/>
      <c r="D771" s="27"/>
      <c r="E771" s="27"/>
      <c r="F771" s="27"/>
      <c r="G771" s="27"/>
      <c r="H771" s="27"/>
      <c r="I771" s="27"/>
      <c r="J771" s="27"/>
      <c r="K771" s="27"/>
      <c r="L771" s="27"/>
      <c r="M771" s="27"/>
      <c r="N771" s="27"/>
      <c r="O771" s="27"/>
      <c r="P771" s="27"/>
      <c r="Q771" s="27"/>
      <c r="R771" s="27"/>
      <c r="S771" s="27"/>
      <c r="T771" s="27"/>
      <c r="U771" s="27"/>
      <c r="V771" s="27"/>
      <c r="W771" s="27"/>
      <c r="X771" s="27"/>
      <c r="Y771" s="27"/>
      <c r="Z771" s="27"/>
    </row>
    <row r="772" spans="1:26" ht="13">
      <c r="A772" s="27"/>
      <c r="B772" s="27"/>
      <c r="C772" s="27"/>
      <c r="D772" s="27"/>
      <c r="E772" s="27"/>
      <c r="F772" s="27"/>
      <c r="G772" s="27"/>
      <c r="H772" s="27"/>
      <c r="I772" s="27"/>
      <c r="J772" s="27"/>
      <c r="K772" s="27"/>
      <c r="L772" s="27"/>
      <c r="M772" s="27"/>
      <c r="N772" s="27"/>
      <c r="O772" s="27"/>
      <c r="P772" s="27"/>
      <c r="Q772" s="27"/>
      <c r="R772" s="27"/>
      <c r="S772" s="27"/>
      <c r="T772" s="27"/>
      <c r="U772" s="27"/>
      <c r="V772" s="27"/>
      <c r="W772" s="27"/>
      <c r="X772" s="27"/>
      <c r="Y772" s="27"/>
      <c r="Z772" s="27"/>
    </row>
    <row r="773" spans="1:26" ht="13">
      <c r="A773" s="27"/>
      <c r="B773" s="27"/>
      <c r="C773" s="27"/>
      <c r="D773" s="27"/>
      <c r="E773" s="27"/>
      <c r="F773" s="27"/>
      <c r="G773" s="27"/>
      <c r="H773" s="27"/>
      <c r="I773" s="27"/>
      <c r="J773" s="27"/>
      <c r="K773" s="27"/>
      <c r="L773" s="27"/>
      <c r="M773" s="27"/>
      <c r="N773" s="27"/>
      <c r="O773" s="27"/>
      <c r="P773" s="27"/>
      <c r="Q773" s="27"/>
      <c r="R773" s="27"/>
      <c r="S773" s="27"/>
      <c r="T773" s="27"/>
      <c r="U773" s="27"/>
      <c r="V773" s="27"/>
      <c r="W773" s="27"/>
      <c r="X773" s="27"/>
      <c r="Y773" s="27"/>
      <c r="Z773" s="27"/>
    </row>
    <row r="774" spans="1:26" ht="13">
      <c r="A774" s="27"/>
      <c r="B774" s="27"/>
      <c r="C774" s="27"/>
      <c r="D774" s="27"/>
      <c r="E774" s="27"/>
      <c r="F774" s="27"/>
      <c r="G774" s="27"/>
      <c r="H774" s="27"/>
      <c r="I774" s="27"/>
      <c r="J774" s="27"/>
      <c r="K774" s="27"/>
      <c r="L774" s="27"/>
      <c r="M774" s="27"/>
      <c r="N774" s="27"/>
      <c r="O774" s="27"/>
      <c r="P774" s="27"/>
      <c r="Q774" s="27"/>
      <c r="R774" s="27"/>
      <c r="S774" s="27"/>
      <c r="T774" s="27"/>
      <c r="U774" s="27"/>
      <c r="V774" s="27"/>
      <c r="W774" s="27"/>
      <c r="X774" s="27"/>
      <c r="Y774" s="27"/>
      <c r="Z774" s="27"/>
    </row>
    <row r="775" spans="1:26" ht="13">
      <c r="A775" s="27"/>
      <c r="B775" s="27"/>
      <c r="C775" s="27"/>
      <c r="D775" s="27"/>
      <c r="E775" s="27"/>
      <c r="F775" s="27"/>
      <c r="G775" s="27"/>
      <c r="H775" s="27"/>
      <c r="I775" s="27"/>
      <c r="J775" s="27"/>
      <c r="K775" s="27"/>
      <c r="L775" s="27"/>
      <c r="M775" s="27"/>
      <c r="N775" s="27"/>
      <c r="O775" s="27"/>
      <c r="P775" s="27"/>
      <c r="Q775" s="27"/>
      <c r="R775" s="27"/>
      <c r="S775" s="27"/>
      <c r="T775" s="27"/>
      <c r="U775" s="27"/>
      <c r="V775" s="27"/>
      <c r="W775" s="27"/>
      <c r="X775" s="27"/>
      <c r="Y775" s="27"/>
      <c r="Z775" s="27"/>
    </row>
    <row r="776" spans="1:26" ht="13">
      <c r="A776" s="27"/>
      <c r="B776" s="27"/>
      <c r="C776" s="27"/>
      <c r="D776" s="27"/>
      <c r="E776" s="27"/>
      <c r="F776" s="27"/>
      <c r="G776" s="27"/>
      <c r="H776" s="27"/>
      <c r="I776" s="27"/>
      <c r="J776" s="27"/>
      <c r="K776" s="27"/>
      <c r="L776" s="27"/>
      <c r="M776" s="27"/>
      <c r="N776" s="27"/>
      <c r="O776" s="27"/>
      <c r="P776" s="27"/>
      <c r="Q776" s="27"/>
      <c r="R776" s="27"/>
      <c r="S776" s="27"/>
      <c r="T776" s="27"/>
      <c r="U776" s="27"/>
      <c r="V776" s="27"/>
      <c r="W776" s="27"/>
      <c r="X776" s="27"/>
      <c r="Y776" s="27"/>
      <c r="Z776" s="27"/>
    </row>
    <row r="777" spans="1:26" ht="13">
      <c r="A777" s="27"/>
      <c r="B777" s="27"/>
      <c r="C777" s="27"/>
      <c r="D777" s="27"/>
      <c r="E777" s="27"/>
      <c r="F777" s="27"/>
      <c r="G777" s="27"/>
      <c r="H777" s="27"/>
      <c r="I777" s="27"/>
      <c r="J777" s="27"/>
      <c r="K777" s="27"/>
      <c r="L777" s="27"/>
      <c r="M777" s="27"/>
      <c r="N777" s="27"/>
      <c r="O777" s="27"/>
      <c r="P777" s="27"/>
      <c r="Q777" s="27"/>
      <c r="R777" s="27"/>
      <c r="S777" s="27"/>
      <c r="T777" s="27"/>
      <c r="U777" s="27"/>
      <c r="V777" s="27"/>
      <c r="W777" s="27"/>
      <c r="X777" s="27"/>
      <c r="Y777" s="27"/>
      <c r="Z777" s="27"/>
    </row>
    <row r="778" spans="1:26" ht="13">
      <c r="A778" s="27"/>
      <c r="B778" s="27"/>
      <c r="C778" s="27"/>
      <c r="D778" s="27"/>
      <c r="E778" s="27"/>
      <c r="F778" s="27"/>
      <c r="G778" s="27"/>
      <c r="H778" s="27"/>
      <c r="I778" s="27"/>
      <c r="J778" s="27"/>
      <c r="K778" s="27"/>
      <c r="L778" s="27"/>
      <c r="M778" s="27"/>
      <c r="N778" s="27"/>
      <c r="O778" s="27"/>
      <c r="P778" s="27"/>
      <c r="Q778" s="27"/>
      <c r="R778" s="27"/>
      <c r="S778" s="27"/>
      <c r="T778" s="27"/>
      <c r="U778" s="27"/>
      <c r="V778" s="27"/>
      <c r="W778" s="27"/>
      <c r="X778" s="27"/>
      <c r="Y778" s="27"/>
      <c r="Z778" s="27"/>
    </row>
    <row r="779" spans="1:26" ht="13">
      <c r="A779" s="27"/>
      <c r="B779" s="27"/>
      <c r="C779" s="27"/>
      <c r="D779" s="27"/>
      <c r="E779" s="27"/>
      <c r="F779" s="27"/>
      <c r="G779" s="27"/>
      <c r="H779" s="27"/>
      <c r="I779" s="27"/>
      <c r="J779" s="27"/>
      <c r="K779" s="27"/>
      <c r="L779" s="27"/>
      <c r="M779" s="27"/>
      <c r="N779" s="27"/>
      <c r="O779" s="27"/>
      <c r="P779" s="27"/>
      <c r="Q779" s="27"/>
      <c r="R779" s="27"/>
      <c r="S779" s="27"/>
      <c r="T779" s="27"/>
      <c r="U779" s="27"/>
      <c r="V779" s="27"/>
      <c r="W779" s="27"/>
      <c r="X779" s="27"/>
      <c r="Y779" s="27"/>
      <c r="Z779" s="27"/>
    </row>
    <row r="780" spans="1:26" ht="13">
      <c r="A780" s="27"/>
      <c r="B780" s="27"/>
      <c r="C780" s="27"/>
      <c r="D780" s="27"/>
      <c r="E780" s="27"/>
      <c r="F780" s="27"/>
      <c r="G780" s="27"/>
      <c r="H780" s="27"/>
      <c r="I780" s="27"/>
      <c r="J780" s="27"/>
      <c r="K780" s="27"/>
      <c r="L780" s="27"/>
      <c r="M780" s="27"/>
      <c r="N780" s="27"/>
      <c r="O780" s="27"/>
      <c r="P780" s="27"/>
      <c r="Q780" s="27"/>
      <c r="R780" s="27"/>
      <c r="S780" s="27"/>
      <c r="T780" s="27"/>
      <c r="U780" s="27"/>
      <c r="V780" s="27"/>
      <c r="W780" s="27"/>
      <c r="X780" s="27"/>
      <c r="Y780" s="27"/>
      <c r="Z780" s="27"/>
    </row>
    <row r="781" spans="1:26" ht="13">
      <c r="A781" s="27"/>
      <c r="B781" s="27"/>
      <c r="C781" s="27"/>
      <c r="D781" s="27"/>
      <c r="E781" s="27"/>
      <c r="F781" s="27"/>
      <c r="G781" s="27"/>
      <c r="H781" s="27"/>
      <c r="I781" s="27"/>
      <c r="J781" s="27"/>
      <c r="K781" s="27"/>
      <c r="L781" s="27"/>
      <c r="M781" s="27"/>
      <c r="N781" s="27"/>
      <c r="O781" s="27"/>
      <c r="P781" s="27"/>
      <c r="Q781" s="27"/>
      <c r="R781" s="27"/>
      <c r="S781" s="27"/>
      <c r="T781" s="27"/>
      <c r="U781" s="27"/>
      <c r="V781" s="27"/>
      <c r="W781" s="27"/>
      <c r="X781" s="27"/>
      <c r="Y781" s="27"/>
      <c r="Z781" s="27"/>
    </row>
    <row r="782" spans="1:26" ht="13">
      <c r="A782" s="27"/>
      <c r="B782" s="27"/>
      <c r="C782" s="27"/>
      <c r="D782" s="27"/>
      <c r="E782" s="27"/>
      <c r="F782" s="27"/>
      <c r="G782" s="27"/>
      <c r="H782" s="27"/>
      <c r="I782" s="27"/>
      <c r="J782" s="27"/>
      <c r="K782" s="27"/>
      <c r="L782" s="27"/>
      <c r="M782" s="27"/>
      <c r="N782" s="27"/>
      <c r="O782" s="27"/>
      <c r="P782" s="27"/>
      <c r="Q782" s="27"/>
      <c r="R782" s="27"/>
      <c r="S782" s="27"/>
      <c r="T782" s="27"/>
      <c r="U782" s="27"/>
      <c r="V782" s="27"/>
      <c r="W782" s="27"/>
      <c r="X782" s="27"/>
      <c r="Y782" s="27"/>
      <c r="Z782" s="27"/>
    </row>
    <row r="783" spans="1:26" ht="13">
      <c r="A783" s="27"/>
      <c r="B783" s="27"/>
      <c r="C783" s="27"/>
      <c r="D783" s="27"/>
      <c r="E783" s="27"/>
      <c r="F783" s="27"/>
      <c r="G783" s="27"/>
      <c r="H783" s="27"/>
      <c r="I783" s="27"/>
      <c r="J783" s="27"/>
      <c r="K783" s="27"/>
      <c r="L783" s="27"/>
      <c r="M783" s="27"/>
      <c r="N783" s="27"/>
      <c r="O783" s="27"/>
      <c r="P783" s="27"/>
      <c r="Q783" s="27"/>
      <c r="R783" s="27"/>
      <c r="S783" s="27"/>
      <c r="T783" s="27"/>
      <c r="U783" s="27"/>
      <c r="V783" s="27"/>
      <c r="W783" s="27"/>
      <c r="X783" s="27"/>
      <c r="Y783" s="27"/>
      <c r="Z783" s="27"/>
    </row>
    <row r="784" spans="1:26" ht="13">
      <c r="A784" s="27"/>
      <c r="B784" s="27"/>
      <c r="C784" s="27"/>
      <c r="D784" s="27"/>
      <c r="E784" s="27"/>
      <c r="F784" s="27"/>
      <c r="G784" s="27"/>
      <c r="H784" s="27"/>
      <c r="I784" s="27"/>
      <c r="J784" s="27"/>
      <c r="K784" s="27"/>
      <c r="L784" s="27"/>
      <c r="M784" s="27"/>
      <c r="N784" s="27"/>
      <c r="O784" s="27"/>
      <c r="P784" s="27"/>
      <c r="Q784" s="27"/>
      <c r="R784" s="27"/>
      <c r="S784" s="27"/>
      <c r="T784" s="27"/>
      <c r="U784" s="27"/>
      <c r="V784" s="27"/>
      <c r="W784" s="27"/>
      <c r="X784" s="27"/>
      <c r="Y784" s="27"/>
      <c r="Z784" s="27"/>
    </row>
    <row r="785" spans="1:26" ht="13">
      <c r="A785" s="27"/>
      <c r="B785" s="27"/>
      <c r="C785" s="27"/>
      <c r="D785" s="27"/>
      <c r="E785" s="27"/>
      <c r="F785" s="27"/>
      <c r="G785" s="27"/>
      <c r="H785" s="27"/>
      <c r="I785" s="27"/>
      <c r="J785" s="27"/>
      <c r="K785" s="27"/>
      <c r="L785" s="27"/>
      <c r="M785" s="27"/>
      <c r="N785" s="27"/>
      <c r="O785" s="27"/>
      <c r="P785" s="27"/>
      <c r="Q785" s="27"/>
      <c r="R785" s="27"/>
      <c r="S785" s="27"/>
      <c r="T785" s="27"/>
      <c r="U785" s="27"/>
      <c r="V785" s="27"/>
      <c r="W785" s="27"/>
      <c r="X785" s="27"/>
      <c r="Y785" s="27"/>
      <c r="Z785" s="27"/>
    </row>
    <row r="786" spans="1:26" ht="13">
      <c r="A786" s="27"/>
      <c r="B786" s="27"/>
      <c r="C786" s="27"/>
      <c r="D786" s="27"/>
      <c r="E786" s="27"/>
      <c r="F786" s="27"/>
      <c r="G786" s="27"/>
      <c r="H786" s="27"/>
      <c r="I786" s="27"/>
      <c r="J786" s="27"/>
      <c r="K786" s="27"/>
      <c r="L786" s="27"/>
      <c r="M786" s="27"/>
      <c r="N786" s="27"/>
      <c r="O786" s="27"/>
      <c r="P786" s="27"/>
      <c r="Q786" s="27"/>
      <c r="R786" s="27"/>
      <c r="S786" s="27"/>
      <c r="T786" s="27"/>
      <c r="U786" s="27"/>
      <c r="V786" s="27"/>
      <c r="W786" s="27"/>
      <c r="X786" s="27"/>
      <c r="Y786" s="27"/>
      <c r="Z786" s="27"/>
    </row>
    <row r="787" spans="1:26" ht="13">
      <c r="A787" s="27"/>
      <c r="B787" s="27"/>
      <c r="C787" s="27"/>
      <c r="D787" s="27"/>
      <c r="E787" s="27"/>
      <c r="F787" s="27"/>
      <c r="G787" s="27"/>
      <c r="H787" s="27"/>
      <c r="I787" s="27"/>
      <c r="J787" s="27"/>
      <c r="K787" s="27"/>
      <c r="L787" s="27"/>
      <c r="M787" s="27"/>
      <c r="N787" s="27"/>
      <c r="O787" s="27"/>
      <c r="P787" s="27"/>
      <c r="Q787" s="27"/>
      <c r="R787" s="27"/>
      <c r="S787" s="27"/>
      <c r="T787" s="27"/>
      <c r="U787" s="27"/>
      <c r="V787" s="27"/>
      <c r="W787" s="27"/>
      <c r="X787" s="27"/>
      <c r="Y787" s="27"/>
      <c r="Z787" s="27"/>
    </row>
    <row r="788" spans="1:26" ht="13">
      <c r="A788" s="27"/>
      <c r="B788" s="27"/>
      <c r="C788" s="27"/>
      <c r="D788" s="27"/>
      <c r="E788" s="27"/>
      <c r="F788" s="27"/>
      <c r="G788" s="27"/>
      <c r="H788" s="27"/>
      <c r="I788" s="27"/>
      <c r="J788" s="27"/>
      <c r="K788" s="27"/>
      <c r="L788" s="27"/>
      <c r="M788" s="27"/>
      <c r="N788" s="27"/>
      <c r="O788" s="27"/>
      <c r="P788" s="27"/>
      <c r="Q788" s="27"/>
      <c r="R788" s="27"/>
      <c r="S788" s="27"/>
      <c r="T788" s="27"/>
      <c r="U788" s="27"/>
      <c r="V788" s="27"/>
      <c r="W788" s="27"/>
      <c r="X788" s="27"/>
      <c r="Y788" s="27"/>
      <c r="Z788" s="27"/>
    </row>
    <row r="789" spans="1:26" ht="13">
      <c r="A789" s="27"/>
      <c r="B789" s="27"/>
      <c r="C789" s="27"/>
      <c r="D789" s="27"/>
      <c r="E789" s="27"/>
      <c r="F789" s="27"/>
      <c r="G789" s="27"/>
      <c r="H789" s="27"/>
      <c r="I789" s="27"/>
      <c r="J789" s="27"/>
      <c r="K789" s="27"/>
      <c r="L789" s="27"/>
      <c r="M789" s="27"/>
      <c r="N789" s="27"/>
      <c r="O789" s="27"/>
      <c r="P789" s="27"/>
      <c r="Q789" s="27"/>
      <c r="R789" s="27"/>
      <c r="S789" s="27"/>
      <c r="T789" s="27"/>
      <c r="U789" s="27"/>
      <c r="V789" s="27"/>
      <c r="W789" s="27"/>
      <c r="X789" s="27"/>
      <c r="Y789" s="27"/>
      <c r="Z789" s="27"/>
    </row>
    <row r="790" spans="1:26" ht="13">
      <c r="A790" s="27"/>
      <c r="B790" s="27"/>
      <c r="C790" s="27"/>
      <c r="D790" s="27"/>
      <c r="E790" s="27"/>
      <c r="F790" s="27"/>
      <c r="G790" s="27"/>
      <c r="H790" s="27"/>
      <c r="I790" s="27"/>
      <c r="J790" s="27"/>
      <c r="K790" s="27"/>
      <c r="L790" s="27"/>
      <c r="M790" s="27"/>
      <c r="N790" s="27"/>
      <c r="O790" s="27"/>
      <c r="P790" s="27"/>
      <c r="Q790" s="27"/>
      <c r="R790" s="27"/>
      <c r="S790" s="27"/>
      <c r="T790" s="27"/>
      <c r="U790" s="27"/>
      <c r="V790" s="27"/>
      <c r="W790" s="27"/>
      <c r="X790" s="27"/>
      <c r="Y790" s="27"/>
      <c r="Z790" s="27"/>
    </row>
    <row r="791" spans="1:26" ht="13">
      <c r="A791" s="27"/>
      <c r="B791" s="27"/>
      <c r="C791" s="27"/>
      <c r="D791" s="27"/>
      <c r="E791" s="27"/>
      <c r="F791" s="27"/>
      <c r="G791" s="27"/>
      <c r="H791" s="27"/>
      <c r="I791" s="27"/>
      <c r="J791" s="27"/>
      <c r="K791" s="27"/>
      <c r="L791" s="27"/>
      <c r="M791" s="27"/>
      <c r="N791" s="27"/>
      <c r="O791" s="27"/>
      <c r="P791" s="27"/>
      <c r="Q791" s="27"/>
      <c r="R791" s="27"/>
      <c r="S791" s="27"/>
      <c r="T791" s="27"/>
      <c r="U791" s="27"/>
      <c r="V791" s="27"/>
      <c r="W791" s="27"/>
      <c r="X791" s="27"/>
      <c r="Y791" s="27"/>
      <c r="Z791" s="27"/>
    </row>
    <row r="792" spans="1:26" ht="13">
      <c r="A792" s="27"/>
      <c r="B792" s="27"/>
      <c r="C792" s="27"/>
      <c r="D792" s="27"/>
      <c r="E792" s="27"/>
      <c r="F792" s="27"/>
      <c r="G792" s="27"/>
      <c r="H792" s="27"/>
      <c r="I792" s="27"/>
      <c r="J792" s="27"/>
      <c r="K792" s="27"/>
      <c r="L792" s="27"/>
      <c r="M792" s="27"/>
      <c r="N792" s="27"/>
      <c r="O792" s="27"/>
      <c r="P792" s="27"/>
      <c r="Q792" s="27"/>
      <c r="R792" s="27"/>
      <c r="S792" s="27"/>
      <c r="T792" s="27"/>
      <c r="U792" s="27"/>
      <c r="V792" s="27"/>
      <c r="W792" s="27"/>
      <c r="X792" s="27"/>
      <c r="Y792" s="27"/>
      <c r="Z792" s="27"/>
    </row>
    <row r="793" spans="1:26" ht="13">
      <c r="A793" s="27"/>
      <c r="B793" s="27"/>
      <c r="C793" s="27"/>
      <c r="D793" s="27"/>
      <c r="E793" s="27"/>
      <c r="F793" s="27"/>
      <c r="G793" s="27"/>
      <c r="H793" s="27"/>
      <c r="I793" s="27"/>
      <c r="J793" s="27"/>
      <c r="K793" s="27"/>
      <c r="L793" s="27"/>
      <c r="M793" s="27"/>
      <c r="N793" s="27"/>
      <c r="O793" s="27"/>
      <c r="P793" s="27"/>
      <c r="Q793" s="27"/>
      <c r="R793" s="27"/>
      <c r="S793" s="27"/>
      <c r="T793" s="27"/>
      <c r="U793" s="27"/>
      <c r="V793" s="27"/>
      <c r="W793" s="27"/>
      <c r="X793" s="27"/>
      <c r="Y793" s="27"/>
      <c r="Z793" s="27"/>
    </row>
    <row r="794" spans="1:26" ht="13">
      <c r="A794" s="27"/>
      <c r="B794" s="27"/>
      <c r="C794" s="27"/>
      <c r="D794" s="27"/>
      <c r="E794" s="27"/>
      <c r="F794" s="27"/>
      <c r="G794" s="27"/>
      <c r="H794" s="27"/>
      <c r="I794" s="27"/>
      <c r="J794" s="27"/>
      <c r="K794" s="27"/>
      <c r="L794" s="27"/>
      <c r="M794" s="27"/>
      <c r="N794" s="27"/>
      <c r="O794" s="27"/>
      <c r="P794" s="27"/>
      <c r="Q794" s="27"/>
      <c r="R794" s="27"/>
      <c r="S794" s="27"/>
      <c r="T794" s="27"/>
      <c r="U794" s="27"/>
      <c r="V794" s="27"/>
      <c r="W794" s="27"/>
      <c r="X794" s="27"/>
      <c r="Y794" s="27"/>
      <c r="Z794" s="27"/>
    </row>
    <row r="795" spans="1:26" ht="13">
      <c r="A795" s="27"/>
      <c r="B795" s="27"/>
      <c r="C795" s="27"/>
      <c r="D795" s="27"/>
      <c r="E795" s="27"/>
      <c r="F795" s="27"/>
      <c r="G795" s="27"/>
      <c r="H795" s="27"/>
      <c r="I795" s="27"/>
      <c r="J795" s="27"/>
      <c r="K795" s="27"/>
      <c r="L795" s="27"/>
      <c r="M795" s="27"/>
      <c r="N795" s="27"/>
      <c r="O795" s="27"/>
      <c r="P795" s="27"/>
      <c r="Q795" s="27"/>
      <c r="R795" s="27"/>
      <c r="S795" s="27"/>
      <c r="T795" s="27"/>
      <c r="U795" s="27"/>
      <c r="V795" s="27"/>
      <c r="W795" s="27"/>
      <c r="X795" s="27"/>
      <c r="Y795" s="27"/>
      <c r="Z795" s="27"/>
    </row>
    <row r="796" spans="1:26" ht="13">
      <c r="A796" s="27"/>
      <c r="B796" s="27"/>
      <c r="C796" s="27"/>
      <c r="D796" s="27"/>
      <c r="E796" s="27"/>
      <c r="F796" s="27"/>
      <c r="G796" s="27"/>
      <c r="H796" s="27"/>
      <c r="I796" s="27"/>
      <c r="J796" s="27"/>
      <c r="K796" s="27"/>
      <c r="L796" s="27"/>
      <c r="M796" s="27"/>
      <c r="N796" s="27"/>
      <c r="O796" s="27"/>
      <c r="P796" s="27"/>
      <c r="Q796" s="27"/>
      <c r="R796" s="27"/>
      <c r="S796" s="27"/>
      <c r="T796" s="27"/>
      <c r="U796" s="27"/>
      <c r="V796" s="27"/>
      <c r="W796" s="27"/>
      <c r="X796" s="27"/>
      <c r="Y796" s="27"/>
      <c r="Z796" s="27"/>
    </row>
    <row r="797" spans="1:26" ht="13">
      <c r="A797" s="27"/>
      <c r="B797" s="27"/>
      <c r="C797" s="27"/>
      <c r="D797" s="27"/>
      <c r="E797" s="27"/>
      <c r="F797" s="27"/>
      <c r="G797" s="27"/>
      <c r="H797" s="27"/>
      <c r="I797" s="27"/>
      <c r="J797" s="27"/>
      <c r="K797" s="27"/>
      <c r="L797" s="27"/>
      <c r="M797" s="27"/>
      <c r="N797" s="27"/>
      <c r="O797" s="27"/>
      <c r="P797" s="27"/>
      <c r="Q797" s="27"/>
      <c r="R797" s="27"/>
      <c r="S797" s="27"/>
      <c r="T797" s="27"/>
      <c r="U797" s="27"/>
      <c r="V797" s="27"/>
      <c r="W797" s="27"/>
      <c r="X797" s="27"/>
      <c r="Y797" s="27"/>
      <c r="Z797" s="27"/>
    </row>
    <row r="798" spans="1:26" ht="13">
      <c r="A798" s="27"/>
      <c r="B798" s="27"/>
      <c r="C798" s="27"/>
      <c r="D798" s="27"/>
      <c r="E798" s="27"/>
      <c r="F798" s="27"/>
      <c r="G798" s="27"/>
      <c r="H798" s="27"/>
      <c r="I798" s="27"/>
      <c r="J798" s="27"/>
      <c r="K798" s="27"/>
      <c r="L798" s="27"/>
      <c r="M798" s="27"/>
      <c r="N798" s="27"/>
      <c r="O798" s="27"/>
      <c r="P798" s="27"/>
      <c r="Q798" s="27"/>
      <c r="R798" s="27"/>
      <c r="S798" s="27"/>
      <c r="T798" s="27"/>
      <c r="U798" s="27"/>
      <c r="V798" s="27"/>
      <c r="W798" s="27"/>
      <c r="X798" s="27"/>
      <c r="Y798" s="27"/>
      <c r="Z798" s="27"/>
    </row>
    <row r="799" spans="1:26" ht="13">
      <c r="A799" s="27"/>
      <c r="B799" s="27"/>
      <c r="C799" s="27"/>
      <c r="D799" s="27"/>
      <c r="E799" s="27"/>
      <c r="F799" s="27"/>
      <c r="G799" s="27"/>
      <c r="H799" s="27"/>
      <c r="I799" s="27"/>
      <c r="J799" s="27"/>
      <c r="K799" s="27"/>
      <c r="L799" s="27"/>
      <c r="M799" s="27"/>
      <c r="N799" s="27"/>
      <c r="O799" s="27"/>
      <c r="P799" s="27"/>
      <c r="Q799" s="27"/>
      <c r="R799" s="27"/>
      <c r="S799" s="27"/>
      <c r="T799" s="27"/>
      <c r="U799" s="27"/>
      <c r="V799" s="27"/>
      <c r="W799" s="27"/>
      <c r="X799" s="27"/>
      <c r="Y799" s="27"/>
      <c r="Z799" s="27"/>
    </row>
    <row r="800" spans="1:26" ht="13">
      <c r="A800" s="27"/>
      <c r="B800" s="27"/>
      <c r="C800" s="27"/>
      <c r="D800" s="27"/>
      <c r="E800" s="27"/>
      <c r="F800" s="27"/>
      <c r="G800" s="27"/>
      <c r="H800" s="27"/>
      <c r="I800" s="27"/>
      <c r="J800" s="27"/>
      <c r="K800" s="27"/>
      <c r="L800" s="27"/>
      <c r="M800" s="27"/>
      <c r="N800" s="27"/>
      <c r="O800" s="27"/>
      <c r="P800" s="27"/>
      <c r="Q800" s="27"/>
      <c r="R800" s="27"/>
      <c r="S800" s="27"/>
      <c r="T800" s="27"/>
      <c r="U800" s="27"/>
      <c r="V800" s="27"/>
      <c r="W800" s="27"/>
      <c r="X800" s="27"/>
      <c r="Y800" s="27"/>
      <c r="Z800" s="27"/>
    </row>
    <row r="801" spans="1:26" ht="13">
      <c r="A801" s="27"/>
      <c r="B801" s="27"/>
      <c r="C801" s="27"/>
      <c r="D801" s="27"/>
      <c r="E801" s="27"/>
      <c r="F801" s="27"/>
      <c r="G801" s="27"/>
      <c r="H801" s="27"/>
      <c r="I801" s="27"/>
      <c r="J801" s="27"/>
      <c r="K801" s="27"/>
      <c r="L801" s="27"/>
      <c r="M801" s="27"/>
      <c r="N801" s="27"/>
      <c r="O801" s="27"/>
      <c r="P801" s="27"/>
      <c r="Q801" s="27"/>
      <c r="R801" s="27"/>
      <c r="S801" s="27"/>
      <c r="T801" s="27"/>
      <c r="U801" s="27"/>
      <c r="V801" s="27"/>
      <c r="W801" s="27"/>
      <c r="X801" s="27"/>
      <c r="Y801" s="27"/>
      <c r="Z801" s="27"/>
    </row>
    <row r="802" spans="1:26" ht="13">
      <c r="A802" s="27"/>
      <c r="B802" s="27"/>
      <c r="C802" s="27"/>
      <c r="D802" s="27"/>
      <c r="E802" s="27"/>
      <c r="F802" s="27"/>
      <c r="G802" s="27"/>
      <c r="H802" s="27"/>
      <c r="I802" s="27"/>
      <c r="J802" s="27"/>
      <c r="K802" s="27"/>
      <c r="L802" s="27"/>
      <c r="M802" s="27"/>
      <c r="N802" s="27"/>
      <c r="O802" s="27"/>
      <c r="P802" s="27"/>
      <c r="Q802" s="27"/>
      <c r="R802" s="27"/>
      <c r="S802" s="27"/>
      <c r="T802" s="27"/>
      <c r="U802" s="27"/>
      <c r="V802" s="27"/>
      <c r="W802" s="27"/>
      <c r="X802" s="27"/>
      <c r="Y802" s="27"/>
      <c r="Z802" s="27"/>
    </row>
    <row r="803" spans="1:26" ht="13">
      <c r="A803" s="27"/>
      <c r="B803" s="27"/>
      <c r="C803" s="27"/>
      <c r="D803" s="27"/>
      <c r="E803" s="27"/>
      <c r="F803" s="27"/>
      <c r="G803" s="27"/>
      <c r="H803" s="27"/>
      <c r="I803" s="27"/>
      <c r="J803" s="27"/>
      <c r="K803" s="27"/>
      <c r="L803" s="27"/>
      <c r="M803" s="27"/>
      <c r="N803" s="27"/>
      <c r="O803" s="27"/>
      <c r="P803" s="27"/>
      <c r="Q803" s="27"/>
      <c r="R803" s="27"/>
      <c r="S803" s="27"/>
      <c r="T803" s="27"/>
      <c r="U803" s="27"/>
      <c r="V803" s="27"/>
      <c r="W803" s="27"/>
      <c r="X803" s="27"/>
      <c r="Y803" s="27"/>
      <c r="Z803" s="27"/>
    </row>
    <row r="804" spans="1:26" ht="13">
      <c r="A804" s="27"/>
      <c r="B804" s="27"/>
      <c r="C804" s="27"/>
      <c r="D804" s="27"/>
      <c r="E804" s="27"/>
      <c r="F804" s="27"/>
      <c r="G804" s="27"/>
      <c r="H804" s="27"/>
      <c r="I804" s="27"/>
      <c r="J804" s="27"/>
      <c r="K804" s="27"/>
      <c r="L804" s="27"/>
      <c r="M804" s="27"/>
      <c r="N804" s="27"/>
      <c r="O804" s="27"/>
      <c r="P804" s="27"/>
      <c r="Q804" s="27"/>
      <c r="R804" s="27"/>
      <c r="S804" s="27"/>
      <c r="T804" s="27"/>
      <c r="U804" s="27"/>
      <c r="V804" s="27"/>
      <c r="W804" s="27"/>
      <c r="X804" s="27"/>
      <c r="Y804" s="27"/>
      <c r="Z804" s="27"/>
    </row>
    <row r="805" spans="1:26" ht="13">
      <c r="A805" s="27"/>
      <c r="B805" s="27"/>
      <c r="C805" s="27"/>
      <c r="D805" s="27"/>
      <c r="E805" s="27"/>
      <c r="F805" s="27"/>
      <c r="G805" s="27"/>
      <c r="H805" s="27"/>
      <c r="I805" s="27"/>
      <c r="J805" s="27"/>
      <c r="K805" s="27"/>
      <c r="L805" s="27"/>
      <c r="M805" s="27"/>
      <c r="N805" s="27"/>
      <c r="O805" s="27"/>
      <c r="P805" s="27"/>
      <c r="Q805" s="27"/>
      <c r="R805" s="27"/>
      <c r="S805" s="27"/>
      <c r="T805" s="27"/>
      <c r="U805" s="27"/>
      <c r="V805" s="27"/>
      <c r="W805" s="27"/>
      <c r="X805" s="27"/>
      <c r="Y805" s="27"/>
      <c r="Z805" s="27"/>
    </row>
    <row r="806" spans="1:26" ht="13">
      <c r="A806" s="27"/>
      <c r="B806" s="27"/>
      <c r="C806" s="27"/>
      <c r="D806" s="27"/>
      <c r="E806" s="27"/>
      <c r="F806" s="27"/>
      <c r="G806" s="27"/>
      <c r="H806" s="27"/>
      <c r="I806" s="27"/>
      <c r="J806" s="27"/>
      <c r="K806" s="27"/>
      <c r="L806" s="27"/>
      <c r="M806" s="27"/>
      <c r="N806" s="27"/>
      <c r="O806" s="27"/>
      <c r="P806" s="27"/>
      <c r="Q806" s="27"/>
      <c r="R806" s="27"/>
      <c r="S806" s="27"/>
      <c r="T806" s="27"/>
      <c r="U806" s="27"/>
      <c r="V806" s="27"/>
      <c r="W806" s="27"/>
      <c r="X806" s="27"/>
      <c r="Y806" s="27"/>
      <c r="Z806" s="27"/>
    </row>
    <row r="807" spans="1:26" ht="13">
      <c r="A807" s="27"/>
      <c r="B807" s="27"/>
      <c r="C807" s="27"/>
      <c r="D807" s="27"/>
      <c r="E807" s="27"/>
      <c r="F807" s="27"/>
      <c r="G807" s="27"/>
      <c r="H807" s="27"/>
      <c r="I807" s="27"/>
      <c r="J807" s="27"/>
      <c r="K807" s="27"/>
      <c r="L807" s="27"/>
      <c r="M807" s="27"/>
      <c r="N807" s="27"/>
      <c r="O807" s="27"/>
      <c r="P807" s="27"/>
      <c r="Q807" s="27"/>
      <c r="R807" s="27"/>
      <c r="S807" s="27"/>
      <c r="T807" s="27"/>
      <c r="U807" s="27"/>
      <c r="V807" s="27"/>
      <c r="W807" s="27"/>
      <c r="X807" s="27"/>
      <c r="Y807" s="27"/>
      <c r="Z807" s="27"/>
    </row>
    <row r="808" spans="1:26" ht="13">
      <c r="A808" s="27"/>
      <c r="B808" s="27"/>
      <c r="C808" s="27"/>
      <c r="D808" s="27"/>
      <c r="E808" s="27"/>
      <c r="F808" s="27"/>
      <c r="G808" s="27"/>
      <c r="H808" s="27"/>
      <c r="I808" s="27"/>
      <c r="J808" s="27"/>
      <c r="K808" s="27"/>
      <c r="L808" s="27"/>
      <c r="M808" s="27"/>
      <c r="N808" s="27"/>
      <c r="O808" s="27"/>
      <c r="P808" s="27"/>
      <c r="Q808" s="27"/>
      <c r="R808" s="27"/>
      <c r="S808" s="27"/>
      <c r="T808" s="27"/>
      <c r="U808" s="27"/>
      <c r="V808" s="27"/>
      <c r="W808" s="27"/>
      <c r="X808" s="27"/>
      <c r="Y808" s="27"/>
      <c r="Z808" s="27"/>
    </row>
    <row r="809" spans="1:26" ht="13">
      <c r="A809" s="27"/>
      <c r="B809" s="27"/>
      <c r="C809" s="27"/>
      <c r="D809" s="27"/>
      <c r="E809" s="27"/>
      <c r="F809" s="27"/>
      <c r="G809" s="27"/>
      <c r="H809" s="27"/>
      <c r="I809" s="27"/>
      <c r="J809" s="27"/>
      <c r="K809" s="27"/>
      <c r="L809" s="27"/>
      <c r="M809" s="27"/>
      <c r="N809" s="27"/>
      <c r="O809" s="27"/>
      <c r="P809" s="27"/>
      <c r="Q809" s="27"/>
      <c r="R809" s="27"/>
      <c r="S809" s="27"/>
      <c r="T809" s="27"/>
      <c r="U809" s="27"/>
      <c r="V809" s="27"/>
      <c r="W809" s="27"/>
      <c r="X809" s="27"/>
      <c r="Y809" s="27"/>
      <c r="Z809" s="27"/>
    </row>
    <row r="810" spans="1:26" ht="13">
      <c r="A810" s="27"/>
      <c r="B810" s="27"/>
      <c r="C810" s="27"/>
      <c r="D810" s="27"/>
      <c r="E810" s="27"/>
      <c r="F810" s="27"/>
      <c r="G810" s="27"/>
      <c r="H810" s="27"/>
      <c r="I810" s="27"/>
      <c r="J810" s="27"/>
      <c r="K810" s="27"/>
      <c r="L810" s="27"/>
      <c r="M810" s="27"/>
      <c r="N810" s="27"/>
      <c r="O810" s="27"/>
      <c r="P810" s="27"/>
      <c r="Q810" s="27"/>
      <c r="R810" s="27"/>
      <c r="S810" s="27"/>
      <c r="T810" s="27"/>
      <c r="U810" s="27"/>
      <c r="V810" s="27"/>
      <c r="W810" s="27"/>
      <c r="X810" s="27"/>
      <c r="Y810" s="27"/>
      <c r="Z810" s="27"/>
    </row>
    <row r="811" spans="1:26" ht="13">
      <c r="A811" s="27"/>
      <c r="B811" s="27"/>
      <c r="C811" s="27"/>
      <c r="D811" s="27"/>
      <c r="E811" s="27"/>
      <c r="F811" s="27"/>
      <c r="G811" s="27"/>
      <c r="H811" s="27"/>
      <c r="I811" s="27"/>
      <c r="J811" s="27"/>
      <c r="K811" s="27"/>
      <c r="L811" s="27"/>
      <c r="M811" s="27"/>
      <c r="N811" s="27"/>
      <c r="O811" s="27"/>
      <c r="P811" s="27"/>
      <c r="Q811" s="27"/>
      <c r="R811" s="27"/>
      <c r="S811" s="27"/>
      <c r="T811" s="27"/>
      <c r="U811" s="27"/>
      <c r="V811" s="27"/>
      <c r="W811" s="27"/>
      <c r="X811" s="27"/>
      <c r="Y811" s="27"/>
      <c r="Z811" s="27"/>
    </row>
    <row r="812" spans="1:26" ht="13">
      <c r="A812" s="27"/>
      <c r="B812" s="27"/>
      <c r="C812" s="27"/>
      <c r="D812" s="27"/>
      <c r="E812" s="27"/>
      <c r="F812" s="27"/>
      <c r="G812" s="27"/>
      <c r="H812" s="27"/>
      <c r="I812" s="27"/>
      <c r="J812" s="27"/>
      <c r="K812" s="27"/>
      <c r="L812" s="27"/>
      <c r="M812" s="27"/>
      <c r="N812" s="27"/>
      <c r="O812" s="27"/>
      <c r="P812" s="27"/>
      <c r="Q812" s="27"/>
      <c r="R812" s="27"/>
      <c r="S812" s="27"/>
      <c r="T812" s="27"/>
      <c r="U812" s="27"/>
      <c r="V812" s="27"/>
      <c r="W812" s="27"/>
      <c r="X812" s="27"/>
      <c r="Y812" s="27"/>
      <c r="Z812" s="27"/>
    </row>
    <row r="813" spans="1:26" ht="13">
      <c r="A813" s="27"/>
      <c r="B813" s="27"/>
      <c r="C813" s="27"/>
      <c r="D813" s="27"/>
      <c r="E813" s="27"/>
      <c r="F813" s="27"/>
      <c r="G813" s="27"/>
      <c r="H813" s="27"/>
      <c r="I813" s="27"/>
      <c r="J813" s="27"/>
      <c r="K813" s="27"/>
      <c r="L813" s="27"/>
      <c r="M813" s="27"/>
      <c r="N813" s="27"/>
      <c r="O813" s="27"/>
      <c r="P813" s="27"/>
      <c r="Q813" s="27"/>
      <c r="R813" s="27"/>
      <c r="S813" s="27"/>
      <c r="T813" s="27"/>
      <c r="U813" s="27"/>
      <c r="V813" s="27"/>
      <c r="W813" s="27"/>
      <c r="X813" s="27"/>
      <c r="Y813" s="27"/>
      <c r="Z813" s="27"/>
    </row>
    <row r="814" spans="1:26" ht="13">
      <c r="A814" s="27"/>
      <c r="B814" s="27"/>
      <c r="C814" s="27"/>
      <c r="D814" s="27"/>
      <c r="E814" s="27"/>
      <c r="F814" s="27"/>
      <c r="G814" s="27"/>
      <c r="H814" s="27"/>
      <c r="I814" s="27"/>
      <c r="J814" s="27"/>
      <c r="K814" s="27"/>
      <c r="L814" s="27"/>
      <c r="M814" s="27"/>
      <c r="N814" s="27"/>
      <c r="O814" s="27"/>
      <c r="P814" s="27"/>
      <c r="Q814" s="27"/>
      <c r="R814" s="27"/>
      <c r="S814" s="27"/>
      <c r="T814" s="27"/>
      <c r="U814" s="27"/>
      <c r="V814" s="27"/>
      <c r="W814" s="27"/>
      <c r="X814" s="27"/>
      <c r="Y814" s="27"/>
      <c r="Z814" s="27"/>
    </row>
    <row r="815" spans="1:26" ht="13">
      <c r="A815" s="27"/>
      <c r="B815" s="27"/>
      <c r="C815" s="27"/>
      <c r="D815" s="27"/>
      <c r="E815" s="27"/>
      <c r="F815" s="27"/>
      <c r="G815" s="27"/>
      <c r="H815" s="27"/>
      <c r="I815" s="27"/>
      <c r="J815" s="27"/>
      <c r="K815" s="27"/>
      <c r="L815" s="27"/>
      <c r="M815" s="27"/>
      <c r="N815" s="27"/>
      <c r="O815" s="27"/>
      <c r="P815" s="27"/>
      <c r="Q815" s="27"/>
      <c r="R815" s="27"/>
      <c r="S815" s="27"/>
      <c r="T815" s="27"/>
      <c r="U815" s="27"/>
      <c r="V815" s="27"/>
      <c r="W815" s="27"/>
      <c r="X815" s="27"/>
      <c r="Y815" s="27"/>
      <c r="Z815" s="27"/>
    </row>
    <row r="816" spans="1:26" ht="13">
      <c r="A816" s="27"/>
      <c r="B816" s="27"/>
      <c r="C816" s="27"/>
      <c r="D816" s="27"/>
      <c r="E816" s="27"/>
      <c r="F816" s="27"/>
      <c r="G816" s="27"/>
      <c r="H816" s="27"/>
      <c r="I816" s="27"/>
      <c r="J816" s="27"/>
      <c r="K816" s="27"/>
      <c r="L816" s="27"/>
      <c r="M816" s="27"/>
      <c r="N816" s="27"/>
      <c r="O816" s="27"/>
      <c r="P816" s="27"/>
      <c r="Q816" s="27"/>
      <c r="R816" s="27"/>
      <c r="S816" s="27"/>
      <c r="T816" s="27"/>
      <c r="U816" s="27"/>
      <c r="V816" s="27"/>
      <c r="W816" s="27"/>
      <c r="X816" s="27"/>
      <c r="Y816" s="27"/>
      <c r="Z816" s="27"/>
    </row>
    <row r="817" spans="1:26" ht="13">
      <c r="A817" s="27"/>
      <c r="B817" s="27"/>
      <c r="C817" s="27"/>
      <c r="D817" s="27"/>
      <c r="E817" s="27"/>
      <c r="F817" s="27"/>
      <c r="G817" s="27"/>
      <c r="H817" s="27"/>
      <c r="I817" s="27"/>
      <c r="J817" s="27"/>
      <c r="K817" s="27"/>
      <c r="L817" s="27"/>
      <c r="M817" s="27"/>
      <c r="N817" s="27"/>
      <c r="O817" s="27"/>
      <c r="P817" s="27"/>
      <c r="Q817" s="27"/>
      <c r="R817" s="27"/>
      <c r="S817" s="27"/>
      <c r="T817" s="27"/>
      <c r="U817" s="27"/>
      <c r="V817" s="27"/>
      <c r="W817" s="27"/>
      <c r="X817" s="27"/>
      <c r="Y817" s="27"/>
      <c r="Z817" s="27"/>
    </row>
    <row r="818" spans="1:26" ht="13">
      <c r="A818" s="27"/>
      <c r="B818" s="27"/>
      <c r="C818" s="27"/>
      <c r="D818" s="27"/>
      <c r="E818" s="27"/>
      <c r="F818" s="27"/>
      <c r="G818" s="27"/>
      <c r="H818" s="27"/>
      <c r="I818" s="27"/>
      <c r="J818" s="27"/>
      <c r="K818" s="27"/>
      <c r="L818" s="27"/>
      <c r="M818" s="27"/>
      <c r="N818" s="27"/>
      <c r="O818" s="27"/>
      <c r="P818" s="27"/>
      <c r="Q818" s="27"/>
      <c r="R818" s="27"/>
      <c r="S818" s="27"/>
      <c r="T818" s="27"/>
      <c r="U818" s="27"/>
      <c r="V818" s="27"/>
      <c r="W818" s="27"/>
      <c r="X818" s="27"/>
      <c r="Y818" s="27"/>
      <c r="Z818" s="27"/>
    </row>
    <row r="819" spans="1:26" ht="13">
      <c r="A819" s="27"/>
      <c r="B819" s="27"/>
      <c r="C819" s="27"/>
      <c r="D819" s="27"/>
      <c r="E819" s="27"/>
      <c r="F819" s="27"/>
      <c r="G819" s="27"/>
      <c r="H819" s="27"/>
      <c r="I819" s="27"/>
      <c r="J819" s="27"/>
      <c r="K819" s="27"/>
      <c r="L819" s="27"/>
      <c r="M819" s="27"/>
      <c r="N819" s="27"/>
      <c r="O819" s="27"/>
      <c r="P819" s="27"/>
      <c r="Q819" s="27"/>
      <c r="R819" s="27"/>
      <c r="S819" s="27"/>
      <c r="T819" s="27"/>
      <c r="U819" s="27"/>
      <c r="V819" s="27"/>
      <c r="W819" s="27"/>
      <c r="X819" s="27"/>
      <c r="Y819" s="27"/>
      <c r="Z819" s="27"/>
    </row>
    <row r="820" spans="1:26" ht="13">
      <c r="A820" s="27"/>
      <c r="B820" s="27"/>
      <c r="C820" s="27"/>
      <c r="D820" s="27"/>
      <c r="E820" s="27"/>
      <c r="F820" s="27"/>
      <c r="G820" s="27"/>
      <c r="H820" s="27"/>
      <c r="I820" s="27"/>
      <c r="J820" s="27"/>
      <c r="K820" s="27"/>
      <c r="L820" s="27"/>
      <c r="M820" s="27"/>
      <c r="N820" s="27"/>
      <c r="O820" s="27"/>
      <c r="P820" s="27"/>
      <c r="Q820" s="27"/>
      <c r="R820" s="27"/>
      <c r="S820" s="27"/>
      <c r="T820" s="27"/>
      <c r="U820" s="27"/>
      <c r="V820" s="27"/>
      <c r="W820" s="27"/>
      <c r="X820" s="27"/>
      <c r="Y820" s="27"/>
      <c r="Z820" s="27"/>
    </row>
    <row r="821" spans="1:26" ht="13">
      <c r="A821" s="27"/>
      <c r="B821" s="27"/>
      <c r="C821" s="27"/>
      <c r="D821" s="27"/>
      <c r="E821" s="27"/>
      <c r="F821" s="27"/>
      <c r="G821" s="27"/>
      <c r="H821" s="27"/>
      <c r="I821" s="27"/>
      <c r="J821" s="27"/>
      <c r="K821" s="27"/>
      <c r="L821" s="27"/>
      <c r="M821" s="27"/>
      <c r="N821" s="27"/>
      <c r="O821" s="27"/>
      <c r="P821" s="27"/>
      <c r="Q821" s="27"/>
      <c r="R821" s="27"/>
      <c r="S821" s="27"/>
      <c r="T821" s="27"/>
      <c r="U821" s="27"/>
      <c r="V821" s="27"/>
      <c r="W821" s="27"/>
      <c r="X821" s="27"/>
      <c r="Y821" s="27"/>
      <c r="Z821" s="27"/>
    </row>
    <row r="822" spans="1:26" ht="13">
      <c r="A822" s="27"/>
      <c r="B822" s="27"/>
      <c r="C822" s="27"/>
      <c r="D822" s="27"/>
      <c r="E822" s="27"/>
      <c r="F822" s="27"/>
      <c r="G822" s="27"/>
      <c r="H822" s="27"/>
      <c r="I822" s="27"/>
      <c r="J822" s="27"/>
      <c r="K822" s="27"/>
      <c r="L822" s="27"/>
      <c r="M822" s="27"/>
      <c r="N822" s="27"/>
      <c r="O822" s="27"/>
      <c r="P822" s="27"/>
      <c r="Q822" s="27"/>
      <c r="R822" s="27"/>
      <c r="S822" s="27"/>
      <c r="T822" s="27"/>
      <c r="U822" s="27"/>
      <c r="V822" s="27"/>
      <c r="W822" s="27"/>
      <c r="X822" s="27"/>
      <c r="Y822" s="27"/>
      <c r="Z822" s="27"/>
    </row>
    <row r="823" spans="1:26" ht="13">
      <c r="A823" s="27"/>
      <c r="B823" s="27"/>
      <c r="C823" s="27"/>
      <c r="D823" s="27"/>
      <c r="E823" s="27"/>
      <c r="F823" s="27"/>
      <c r="G823" s="27"/>
      <c r="H823" s="27"/>
      <c r="I823" s="27"/>
      <c r="J823" s="27"/>
      <c r="K823" s="27"/>
      <c r="L823" s="27"/>
      <c r="M823" s="27"/>
      <c r="N823" s="27"/>
      <c r="O823" s="27"/>
      <c r="P823" s="27"/>
      <c r="Q823" s="27"/>
      <c r="R823" s="27"/>
      <c r="S823" s="27"/>
      <c r="T823" s="27"/>
      <c r="U823" s="27"/>
      <c r="V823" s="27"/>
      <c r="W823" s="27"/>
      <c r="X823" s="27"/>
      <c r="Y823" s="27"/>
      <c r="Z823" s="27"/>
    </row>
    <row r="824" spans="1:26" ht="13">
      <c r="A824" s="27"/>
      <c r="B824" s="27"/>
      <c r="C824" s="27"/>
      <c r="D824" s="27"/>
      <c r="E824" s="27"/>
      <c r="F824" s="27"/>
      <c r="G824" s="27"/>
      <c r="H824" s="27"/>
      <c r="I824" s="27"/>
      <c r="J824" s="27"/>
      <c r="K824" s="27"/>
      <c r="L824" s="27"/>
      <c r="M824" s="27"/>
      <c r="N824" s="27"/>
      <c r="O824" s="27"/>
      <c r="P824" s="27"/>
      <c r="Q824" s="27"/>
      <c r="R824" s="27"/>
      <c r="S824" s="27"/>
      <c r="T824" s="27"/>
      <c r="U824" s="27"/>
      <c r="V824" s="27"/>
      <c r="W824" s="27"/>
      <c r="X824" s="27"/>
      <c r="Y824" s="27"/>
      <c r="Z824" s="27"/>
    </row>
    <row r="825" spans="1:26" ht="13">
      <c r="A825" s="27"/>
      <c r="B825" s="27"/>
      <c r="C825" s="27"/>
      <c r="D825" s="27"/>
      <c r="E825" s="27"/>
      <c r="F825" s="27"/>
      <c r="G825" s="27"/>
      <c r="H825" s="27"/>
      <c r="I825" s="27"/>
      <c r="J825" s="27"/>
      <c r="K825" s="27"/>
      <c r="L825" s="27"/>
      <c r="M825" s="27"/>
      <c r="N825" s="27"/>
      <c r="O825" s="27"/>
      <c r="P825" s="27"/>
      <c r="Q825" s="27"/>
      <c r="R825" s="27"/>
      <c r="S825" s="27"/>
      <c r="T825" s="27"/>
      <c r="U825" s="27"/>
      <c r="V825" s="27"/>
      <c r="W825" s="27"/>
      <c r="X825" s="27"/>
      <c r="Y825" s="27"/>
      <c r="Z825" s="27"/>
    </row>
    <row r="826" spans="1:26" ht="13">
      <c r="A826" s="27"/>
      <c r="B826" s="27"/>
      <c r="C826" s="27"/>
      <c r="D826" s="27"/>
      <c r="E826" s="27"/>
      <c r="F826" s="27"/>
      <c r="G826" s="27"/>
      <c r="H826" s="27"/>
      <c r="I826" s="27"/>
      <c r="J826" s="27"/>
      <c r="K826" s="27"/>
      <c r="L826" s="27"/>
      <c r="M826" s="27"/>
      <c r="N826" s="27"/>
      <c r="O826" s="27"/>
      <c r="P826" s="27"/>
      <c r="Q826" s="27"/>
      <c r="R826" s="27"/>
      <c r="S826" s="27"/>
      <c r="T826" s="27"/>
      <c r="U826" s="27"/>
      <c r="V826" s="27"/>
      <c r="W826" s="27"/>
      <c r="X826" s="27"/>
      <c r="Y826" s="27"/>
      <c r="Z826" s="27"/>
    </row>
    <row r="827" spans="1:26" ht="13">
      <c r="A827" s="27"/>
      <c r="B827" s="27"/>
      <c r="C827" s="27"/>
      <c r="D827" s="27"/>
      <c r="E827" s="27"/>
      <c r="F827" s="27"/>
      <c r="G827" s="27"/>
      <c r="H827" s="27"/>
      <c r="I827" s="27"/>
      <c r="J827" s="27"/>
      <c r="K827" s="27"/>
      <c r="L827" s="27"/>
      <c r="M827" s="27"/>
      <c r="N827" s="27"/>
      <c r="O827" s="27"/>
      <c r="P827" s="27"/>
      <c r="Q827" s="27"/>
      <c r="R827" s="27"/>
      <c r="S827" s="27"/>
      <c r="T827" s="27"/>
      <c r="U827" s="27"/>
      <c r="V827" s="27"/>
      <c r="W827" s="27"/>
      <c r="X827" s="27"/>
      <c r="Y827" s="27"/>
      <c r="Z827" s="27"/>
    </row>
    <row r="828" spans="1:26" ht="13">
      <c r="A828" s="27"/>
      <c r="B828" s="27"/>
      <c r="C828" s="27"/>
      <c r="D828" s="27"/>
      <c r="E828" s="27"/>
      <c r="F828" s="27"/>
      <c r="G828" s="27"/>
      <c r="H828" s="27"/>
      <c r="I828" s="27"/>
      <c r="J828" s="27"/>
      <c r="K828" s="27"/>
      <c r="L828" s="27"/>
      <c r="M828" s="27"/>
      <c r="N828" s="27"/>
      <c r="O828" s="27"/>
      <c r="P828" s="27"/>
      <c r="Q828" s="27"/>
      <c r="R828" s="27"/>
      <c r="S828" s="27"/>
      <c r="T828" s="27"/>
      <c r="U828" s="27"/>
      <c r="V828" s="27"/>
      <c r="W828" s="27"/>
      <c r="X828" s="27"/>
      <c r="Y828" s="27"/>
      <c r="Z828" s="27"/>
    </row>
    <row r="829" spans="1:26" ht="13">
      <c r="A829" s="27"/>
      <c r="B829" s="27"/>
      <c r="C829" s="27"/>
      <c r="D829" s="27"/>
      <c r="E829" s="27"/>
      <c r="F829" s="27"/>
      <c r="G829" s="27"/>
      <c r="H829" s="27"/>
      <c r="I829" s="27"/>
      <c r="J829" s="27"/>
      <c r="K829" s="27"/>
      <c r="L829" s="27"/>
      <c r="M829" s="27"/>
      <c r="N829" s="27"/>
      <c r="O829" s="27"/>
      <c r="P829" s="27"/>
      <c r="Q829" s="27"/>
      <c r="R829" s="27"/>
      <c r="S829" s="27"/>
      <c r="T829" s="27"/>
      <c r="U829" s="27"/>
      <c r="V829" s="27"/>
      <c r="W829" s="27"/>
      <c r="X829" s="27"/>
      <c r="Y829" s="27"/>
      <c r="Z829" s="27"/>
    </row>
    <row r="830" spans="1:26" ht="13">
      <c r="A830" s="27"/>
      <c r="B830" s="27"/>
      <c r="C830" s="27"/>
      <c r="D830" s="27"/>
      <c r="E830" s="27"/>
      <c r="F830" s="27"/>
      <c r="G830" s="27"/>
      <c r="H830" s="27"/>
      <c r="I830" s="27"/>
      <c r="J830" s="27"/>
      <c r="K830" s="27"/>
      <c r="L830" s="27"/>
      <c r="M830" s="27"/>
      <c r="N830" s="27"/>
      <c r="O830" s="27"/>
      <c r="P830" s="27"/>
      <c r="Q830" s="27"/>
      <c r="R830" s="27"/>
      <c r="S830" s="27"/>
      <c r="T830" s="27"/>
      <c r="U830" s="27"/>
      <c r="V830" s="27"/>
      <c r="W830" s="27"/>
      <c r="X830" s="27"/>
      <c r="Y830" s="27"/>
      <c r="Z830" s="27"/>
    </row>
    <row r="831" spans="1:26" ht="13">
      <c r="A831" s="27"/>
      <c r="B831" s="27"/>
      <c r="C831" s="27"/>
      <c r="D831" s="27"/>
      <c r="E831" s="27"/>
      <c r="F831" s="27"/>
      <c r="G831" s="27"/>
      <c r="H831" s="27"/>
      <c r="I831" s="27"/>
      <c r="J831" s="27"/>
      <c r="K831" s="27"/>
      <c r="L831" s="27"/>
      <c r="M831" s="27"/>
      <c r="N831" s="27"/>
      <c r="O831" s="27"/>
      <c r="P831" s="27"/>
      <c r="Q831" s="27"/>
      <c r="R831" s="27"/>
      <c r="S831" s="27"/>
      <c r="T831" s="27"/>
      <c r="U831" s="27"/>
      <c r="V831" s="27"/>
      <c r="W831" s="27"/>
      <c r="X831" s="27"/>
      <c r="Y831" s="27"/>
      <c r="Z831" s="27"/>
    </row>
    <row r="832" spans="1:26" ht="13">
      <c r="A832" s="27"/>
      <c r="B832" s="27"/>
      <c r="C832" s="27"/>
      <c r="D832" s="27"/>
      <c r="E832" s="27"/>
      <c r="F832" s="27"/>
      <c r="G832" s="27"/>
      <c r="H832" s="27"/>
      <c r="I832" s="27"/>
      <c r="J832" s="27"/>
      <c r="K832" s="27"/>
      <c r="L832" s="27"/>
      <c r="M832" s="27"/>
      <c r="N832" s="27"/>
      <c r="O832" s="27"/>
      <c r="P832" s="27"/>
      <c r="Q832" s="27"/>
      <c r="R832" s="27"/>
      <c r="S832" s="27"/>
      <c r="T832" s="27"/>
      <c r="U832" s="27"/>
      <c r="V832" s="27"/>
      <c r="W832" s="27"/>
      <c r="X832" s="27"/>
      <c r="Y832" s="27"/>
      <c r="Z832" s="27"/>
    </row>
    <row r="833" spans="1:26" ht="13">
      <c r="A833" s="27"/>
      <c r="B833" s="27"/>
      <c r="C833" s="27"/>
      <c r="D833" s="27"/>
      <c r="E833" s="27"/>
      <c r="F833" s="27"/>
      <c r="G833" s="27"/>
      <c r="H833" s="27"/>
      <c r="I833" s="27"/>
      <c r="J833" s="27"/>
      <c r="K833" s="27"/>
      <c r="L833" s="27"/>
      <c r="M833" s="27"/>
      <c r="N833" s="27"/>
      <c r="O833" s="27"/>
      <c r="P833" s="27"/>
      <c r="Q833" s="27"/>
      <c r="R833" s="27"/>
      <c r="S833" s="27"/>
      <c r="T833" s="27"/>
      <c r="U833" s="27"/>
      <c r="V833" s="27"/>
      <c r="W833" s="27"/>
      <c r="X833" s="27"/>
      <c r="Y833" s="27"/>
      <c r="Z833" s="27"/>
    </row>
    <row r="834" spans="1:26" ht="13">
      <c r="A834" s="27"/>
      <c r="B834" s="27"/>
      <c r="C834" s="27"/>
      <c r="D834" s="27"/>
      <c r="E834" s="27"/>
      <c r="F834" s="27"/>
      <c r="G834" s="27"/>
      <c r="H834" s="27"/>
      <c r="I834" s="27"/>
      <c r="J834" s="27"/>
      <c r="K834" s="27"/>
      <c r="L834" s="27"/>
      <c r="M834" s="27"/>
      <c r="N834" s="27"/>
      <c r="O834" s="27"/>
      <c r="P834" s="27"/>
      <c r="Q834" s="27"/>
      <c r="R834" s="27"/>
      <c r="S834" s="27"/>
      <c r="T834" s="27"/>
      <c r="U834" s="27"/>
      <c r="V834" s="27"/>
      <c r="W834" s="27"/>
      <c r="X834" s="27"/>
      <c r="Y834" s="27"/>
      <c r="Z834" s="27"/>
    </row>
    <row r="835" spans="1:26" ht="13">
      <c r="A835" s="27"/>
      <c r="B835" s="27"/>
      <c r="C835" s="27"/>
      <c r="D835" s="27"/>
      <c r="E835" s="27"/>
      <c r="F835" s="27"/>
      <c r="G835" s="27"/>
      <c r="H835" s="27"/>
      <c r="I835" s="27"/>
      <c r="J835" s="27"/>
      <c r="K835" s="27"/>
      <c r="L835" s="27"/>
      <c r="M835" s="27"/>
      <c r="N835" s="27"/>
      <c r="O835" s="27"/>
      <c r="P835" s="27"/>
      <c r="Q835" s="27"/>
      <c r="R835" s="27"/>
      <c r="S835" s="27"/>
      <c r="T835" s="27"/>
      <c r="U835" s="27"/>
      <c r="V835" s="27"/>
      <c r="W835" s="27"/>
      <c r="X835" s="27"/>
      <c r="Y835" s="27"/>
      <c r="Z835" s="27"/>
    </row>
    <row r="836" spans="1:26" ht="13">
      <c r="A836" s="27"/>
      <c r="B836" s="27"/>
      <c r="C836" s="27"/>
      <c r="D836" s="27"/>
      <c r="E836" s="27"/>
      <c r="F836" s="27"/>
      <c r="G836" s="27"/>
      <c r="H836" s="27"/>
      <c r="I836" s="27"/>
      <c r="J836" s="27"/>
      <c r="K836" s="27"/>
      <c r="L836" s="27"/>
      <c r="M836" s="27"/>
      <c r="N836" s="27"/>
      <c r="O836" s="27"/>
      <c r="P836" s="27"/>
      <c r="Q836" s="27"/>
      <c r="R836" s="27"/>
      <c r="S836" s="27"/>
      <c r="T836" s="27"/>
      <c r="U836" s="27"/>
      <c r="V836" s="27"/>
      <c r="W836" s="27"/>
      <c r="X836" s="27"/>
      <c r="Y836" s="27"/>
      <c r="Z836" s="27"/>
    </row>
    <row r="837" spans="1:26" ht="13">
      <c r="A837" s="27"/>
      <c r="B837" s="27"/>
      <c r="C837" s="27"/>
      <c r="D837" s="27"/>
      <c r="E837" s="27"/>
      <c r="F837" s="27"/>
      <c r="G837" s="27"/>
      <c r="H837" s="27"/>
      <c r="I837" s="27"/>
      <c r="J837" s="27"/>
      <c r="K837" s="27"/>
      <c r="L837" s="27"/>
      <c r="M837" s="27"/>
      <c r="N837" s="27"/>
      <c r="O837" s="27"/>
      <c r="P837" s="27"/>
      <c r="Q837" s="27"/>
      <c r="R837" s="27"/>
      <c r="S837" s="27"/>
      <c r="T837" s="27"/>
      <c r="U837" s="27"/>
      <c r="V837" s="27"/>
      <c r="W837" s="27"/>
      <c r="X837" s="27"/>
      <c r="Y837" s="27"/>
      <c r="Z837" s="27"/>
    </row>
    <row r="838" spans="1:26" ht="13">
      <c r="A838" s="27"/>
      <c r="B838" s="27"/>
      <c r="C838" s="27"/>
      <c r="D838" s="27"/>
      <c r="E838" s="27"/>
      <c r="F838" s="27"/>
      <c r="G838" s="27"/>
      <c r="H838" s="27"/>
      <c r="I838" s="27"/>
      <c r="J838" s="27"/>
      <c r="K838" s="27"/>
      <c r="L838" s="27"/>
      <c r="M838" s="27"/>
      <c r="N838" s="27"/>
      <c r="O838" s="27"/>
      <c r="P838" s="27"/>
      <c r="Q838" s="27"/>
      <c r="R838" s="27"/>
      <c r="S838" s="27"/>
      <c r="T838" s="27"/>
      <c r="U838" s="27"/>
      <c r="V838" s="27"/>
      <c r="W838" s="27"/>
      <c r="X838" s="27"/>
      <c r="Y838" s="27"/>
      <c r="Z838" s="27"/>
    </row>
    <row r="839" spans="1:26" ht="13">
      <c r="A839" s="27"/>
      <c r="B839" s="27"/>
      <c r="C839" s="27"/>
      <c r="D839" s="27"/>
      <c r="E839" s="27"/>
      <c r="F839" s="27"/>
      <c r="G839" s="27"/>
      <c r="H839" s="27"/>
      <c r="I839" s="27"/>
      <c r="J839" s="27"/>
      <c r="K839" s="27"/>
      <c r="L839" s="27"/>
      <c r="M839" s="27"/>
      <c r="N839" s="27"/>
      <c r="O839" s="27"/>
      <c r="P839" s="27"/>
      <c r="Q839" s="27"/>
      <c r="R839" s="27"/>
      <c r="S839" s="27"/>
      <c r="T839" s="27"/>
      <c r="U839" s="27"/>
      <c r="V839" s="27"/>
      <c r="W839" s="27"/>
      <c r="X839" s="27"/>
      <c r="Y839" s="27"/>
      <c r="Z839" s="27"/>
    </row>
    <row r="840" spans="1:26" ht="13">
      <c r="A840" s="27"/>
      <c r="B840" s="27"/>
      <c r="C840" s="27"/>
      <c r="D840" s="27"/>
      <c r="E840" s="27"/>
      <c r="F840" s="27"/>
      <c r="G840" s="27"/>
      <c r="H840" s="27"/>
      <c r="I840" s="27"/>
      <c r="J840" s="27"/>
      <c r="K840" s="27"/>
      <c r="L840" s="27"/>
      <c r="M840" s="27"/>
      <c r="N840" s="27"/>
      <c r="O840" s="27"/>
      <c r="P840" s="27"/>
      <c r="Q840" s="27"/>
      <c r="R840" s="27"/>
      <c r="S840" s="27"/>
      <c r="T840" s="27"/>
      <c r="U840" s="27"/>
      <c r="V840" s="27"/>
      <c r="W840" s="27"/>
      <c r="X840" s="27"/>
      <c r="Y840" s="27"/>
      <c r="Z840" s="27"/>
    </row>
    <row r="841" spans="1:26" ht="13">
      <c r="A841" s="27"/>
      <c r="B841" s="27"/>
      <c r="C841" s="27"/>
      <c r="D841" s="27"/>
      <c r="E841" s="27"/>
      <c r="F841" s="27"/>
      <c r="G841" s="27"/>
      <c r="H841" s="27"/>
      <c r="I841" s="27"/>
      <c r="J841" s="27"/>
      <c r="K841" s="27"/>
      <c r="L841" s="27"/>
      <c r="M841" s="27"/>
      <c r="N841" s="27"/>
      <c r="O841" s="27"/>
      <c r="P841" s="27"/>
      <c r="Q841" s="27"/>
      <c r="R841" s="27"/>
      <c r="S841" s="27"/>
      <c r="T841" s="27"/>
      <c r="U841" s="27"/>
      <c r="V841" s="27"/>
      <c r="W841" s="27"/>
      <c r="X841" s="27"/>
      <c r="Y841" s="27"/>
      <c r="Z841" s="27"/>
    </row>
    <row r="842" spans="1:26" ht="13">
      <c r="A842" s="27"/>
      <c r="B842" s="27"/>
      <c r="C842" s="27"/>
      <c r="D842" s="27"/>
      <c r="E842" s="27"/>
      <c r="F842" s="27"/>
      <c r="G842" s="27"/>
      <c r="H842" s="27"/>
      <c r="I842" s="27"/>
      <c r="J842" s="27"/>
      <c r="K842" s="27"/>
      <c r="L842" s="27"/>
      <c r="M842" s="27"/>
      <c r="N842" s="27"/>
      <c r="O842" s="27"/>
      <c r="P842" s="27"/>
      <c r="Q842" s="27"/>
      <c r="R842" s="27"/>
      <c r="S842" s="27"/>
      <c r="T842" s="27"/>
      <c r="U842" s="27"/>
      <c r="V842" s="27"/>
      <c r="W842" s="27"/>
      <c r="X842" s="27"/>
      <c r="Y842" s="27"/>
      <c r="Z842" s="27"/>
    </row>
    <row r="843" spans="1:26" ht="13">
      <c r="A843" s="27"/>
      <c r="B843" s="27"/>
      <c r="C843" s="27"/>
      <c r="D843" s="27"/>
      <c r="E843" s="27"/>
      <c r="F843" s="27"/>
      <c r="G843" s="27"/>
      <c r="H843" s="27"/>
      <c r="I843" s="27"/>
      <c r="J843" s="27"/>
      <c r="K843" s="27"/>
      <c r="L843" s="27"/>
      <c r="M843" s="27"/>
      <c r="N843" s="27"/>
      <c r="O843" s="27"/>
      <c r="P843" s="27"/>
      <c r="Q843" s="27"/>
      <c r="R843" s="27"/>
      <c r="S843" s="27"/>
      <c r="T843" s="27"/>
      <c r="U843" s="27"/>
      <c r="V843" s="27"/>
      <c r="W843" s="27"/>
      <c r="X843" s="27"/>
      <c r="Y843" s="27"/>
      <c r="Z843" s="27"/>
    </row>
    <row r="844" spans="1:26" ht="13">
      <c r="A844" s="27"/>
      <c r="B844" s="27"/>
      <c r="C844" s="27"/>
      <c r="D844" s="27"/>
      <c r="E844" s="27"/>
      <c r="F844" s="27"/>
      <c r="G844" s="27"/>
      <c r="H844" s="27"/>
      <c r="I844" s="27"/>
      <c r="J844" s="27"/>
      <c r="K844" s="27"/>
      <c r="L844" s="27"/>
      <c r="M844" s="27"/>
      <c r="N844" s="27"/>
      <c r="O844" s="27"/>
      <c r="P844" s="27"/>
      <c r="Q844" s="27"/>
      <c r="R844" s="27"/>
      <c r="S844" s="27"/>
      <c r="T844" s="27"/>
      <c r="U844" s="27"/>
      <c r="V844" s="27"/>
      <c r="W844" s="27"/>
      <c r="X844" s="27"/>
      <c r="Y844" s="27"/>
      <c r="Z844" s="27"/>
    </row>
    <row r="845" spans="1:26" ht="13">
      <c r="A845" s="27"/>
      <c r="B845" s="27"/>
      <c r="C845" s="27"/>
      <c r="D845" s="27"/>
      <c r="E845" s="27"/>
      <c r="F845" s="27"/>
      <c r="G845" s="27"/>
      <c r="H845" s="27"/>
      <c r="I845" s="27"/>
      <c r="J845" s="27"/>
      <c r="K845" s="27"/>
      <c r="L845" s="27"/>
      <c r="M845" s="27"/>
      <c r="N845" s="27"/>
      <c r="O845" s="27"/>
      <c r="P845" s="27"/>
      <c r="Q845" s="27"/>
      <c r="R845" s="27"/>
      <c r="S845" s="27"/>
      <c r="T845" s="27"/>
      <c r="U845" s="27"/>
      <c r="V845" s="27"/>
      <c r="W845" s="27"/>
      <c r="X845" s="27"/>
      <c r="Y845" s="27"/>
      <c r="Z845" s="27"/>
    </row>
    <row r="846" spans="1:26" ht="13">
      <c r="A846" s="27"/>
      <c r="B846" s="27"/>
      <c r="C846" s="27"/>
      <c r="D846" s="27"/>
      <c r="E846" s="27"/>
      <c r="F846" s="27"/>
      <c r="G846" s="27"/>
      <c r="H846" s="27"/>
      <c r="I846" s="27"/>
      <c r="J846" s="27"/>
      <c r="K846" s="27"/>
      <c r="L846" s="27"/>
      <c r="M846" s="27"/>
      <c r="N846" s="27"/>
      <c r="O846" s="27"/>
      <c r="P846" s="27"/>
      <c r="Q846" s="27"/>
      <c r="R846" s="27"/>
      <c r="S846" s="27"/>
      <c r="T846" s="27"/>
      <c r="U846" s="27"/>
      <c r="V846" s="27"/>
      <c r="W846" s="27"/>
      <c r="X846" s="27"/>
      <c r="Y846" s="27"/>
      <c r="Z846" s="27"/>
    </row>
    <row r="847" spans="1:26" ht="13">
      <c r="A847" s="27"/>
      <c r="B847" s="27"/>
      <c r="C847" s="27"/>
      <c r="D847" s="27"/>
      <c r="E847" s="27"/>
      <c r="F847" s="27"/>
      <c r="G847" s="27"/>
      <c r="H847" s="27"/>
      <c r="I847" s="27"/>
      <c r="J847" s="27"/>
      <c r="K847" s="27"/>
      <c r="L847" s="27"/>
      <c r="M847" s="27"/>
      <c r="N847" s="27"/>
      <c r="O847" s="27"/>
      <c r="P847" s="27"/>
      <c r="Q847" s="27"/>
      <c r="R847" s="27"/>
      <c r="S847" s="27"/>
      <c r="T847" s="27"/>
      <c r="U847" s="27"/>
      <c r="V847" s="27"/>
      <c r="W847" s="27"/>
      <c r="X847" s="27"/>
      <c r="Y847" s="27"/>
      <c r="Z847" s="27"/>
    </row>
    <row r="848" spans="1:26" ht="13">
      <c r="A848" s="27"/>
      <c r="B848" s="27"/>
      <c r="C848" s="27"/>
      <c r="D848" s="27"/>
      <c r="E848" s="27"/>
      <c r="F848" s="27"/>
      <c r="G848" s="27"/>
      <c r="H848" s="27"/>
      <c r="I848" s="27"/>
      <c r="J848" s="27"/>
      <c r="K848" s="27"/>
      <c r="L848" s="27"/>
      <c r="M848" s="27"/>
      <c r="N848" s="27"/>
      <c r="O848" s="27"/>
      <c r="P848" s="27"/>
      <c r="Q848" s="27"/>
      <c r="R848" s="27"/>
      <c r="S848" s="27"/>
      <c r="T848" s="27"/>
      <c r="U848" s="27"/>
      <c r="V848" s="27"/>
      <c r="W848" s="27"/>
      <c r="X848" s="27"/>
      <c r="Y848" s="27"/>
      <c r="Z848" s="27"/>
    </row>
    <row r="849" spans="1:26" ht="13">
      <c r="A849" s="27"/>
      <c r="B849" s="27"/>
      <c r="C849" s="27"/>
      <c r="D849" s="27"/>
      <c r="E849" s="27"/>
      <c r="F849" s="27"/>
      <c r="G849" s="27"/>
      <c r="H849" s="27"/>
      <c r="I849" s="27"/>
      <c r="J849" s="27"/>
      <c r="K849" s="27"/>
      <c r="L849" s="27"/>
      <c r="M849" s="27"/>
      <c r="N849" s="27"/>
      <c r="O849" s="27"/>
      <c r="P849" s="27"/>
      <c r="Q849" s="27"/>
      <c r="R849" s="27"/>
      <c r="S849" s="27"/>
      <c r="T849" s="27"/>
      <c r="U849" s="27"/>
      <c r="V849" s="27"/>
      <c r="W849" s="27"/>
      <c r="X849" s="27"/>
      <c r="Y849" s="27"/>
      <c r="Z849" s="27"/>
    </row>
    <row r="850" spans="1:26" ht="13">
      <c r="A850" s="27"/>
      <c r="B850" s="27"/>
      <c r="C850" s="27"/>
      <c r="D850" s="27"/>
      <c r="E850" s="27"/>
      <c r="F850" s="27"/>
      <c r="G850" s="27"/>
      <c r="H850" s="27"/>
      <c r="I850" s="27"/>
      <c r="J850" s="27"/>
      <c r="K850" s="27"/>
      <c r="L850" s="27"/>
      <c r="M850" s="27"/>
      <c r="N850" s="27"/>
      <c r="O850" s="27"/>
      <c r="P850" s="27"/>
      <c r="Q850" s="27"/>
      <c r="R850" s="27"/>
      <c r="S850" s="27"/>
      <c r="T850" s="27"/>
      <c r="U850" s="27"/>
      <c r="V850" s="27"/>
      <c r="W850" s="27"/>
      <c r="X850" s="27"/>
      <c r="Y850" s="27"/>
      <c r="Z850" s="27"/>
    </row>
    <row r="851" spans="1:26" ht="13">
      <c r="A851" s="27"/>
      <c r="B851" s="27"/>
      <c r="C851" s="27"/>
      <c r="D851" s="27"/>
      <c r="E851" s="27"/>
      <c r="F851" s="27"/>
      <c r="G851" s="27"/>
      <c r="H851" s="27"/>
      <c r="I851" s="27"/>
      <c r="J851" s="27"/>
      <c r="K851" s="27"/>
      <c r="L851" s="27"/>
      <c r="M851" s="27"/>
      <c r="N851" s="27"/>
      <c r="O851" s="27"/>
      <c r="P851" s="27"/>
      <c r="Q851" s="27"/>
      <c r="R851" s="27"/>
      <c r="S851" s="27"/>
      <c r="T851" s="27"/>
      <c r="U851" s="27"/>
      <c r="V851" s="27"/>
      <c r="W851" s="27"/>
      <c r="X851" s="27"/>
      <c r="Y851" s="27"/>
      <c r="Z851" s="27"/>
    </row>
    <row r="852" spans="1:26" ht="13">
      <c r="A852" s="27"/>
      <c r="B852" s="27"/>
      <c r="C852" s="27"/>
      <c r="D852" s="27"/>
      <c r="E852" s="27"/>
      <c r="F852" s="27"/>
      <c r="G852" s="27"/>
      <c r="H852" s="27"/>
      <c r="I852" s="27"/>
      <c r="J852" s="27"/>
      <c r="K852" s="27"/>
      <c r="L852" s="27"/>
      <c r="M852" s="27"/>
      <c r="N852" s="27"/>
      <c r="O852" s="27"/>
      <c r="P852" s="27"/>
      <c r="Q852" s="27"/>
      <c r="R852" s="27"/>
      <c r="S852" s="27"/>
      <c r="T852" s="27"/>
      <c r="U852" s="27"/>
      <c r="V852" s="27"/>
      <c r="W852" s="27"/>
      <c r="X852" s="27"/>
      <c r="Y852" s="27"/>
      <c r="Z852" s="27"/>
    </row>
    <row r="853" spans="1:26" ht="13">
      <c r="A853" s="27"/>
      <c r="B853" s="27"/>
      <c r="C853" s="27"/>
      <c r="D853" s="27"/>
      <c r="E853" s="27"/>
      <c r="F853" s="27"/>
      <c r="G853" s="27"/>
      <c r="H853" s="27"/>
      <c r="I853" s="27"/>
      <c r="J853" s="27"/>
      <c r="K853" s="27"/>
      <c r="L853" s="27"/>
      <c r="M853" s="27"/>
      <c r="N853" s="27"/>
      <c r="O853" s="27"/>
      <c r="P853" s="27"/>
      <c r="Q853" s="27"/>
      <c r="R853" s="27"/>
      <c r="S853" s="27"/>
      <c r="T853" s="27"/>
      <c r="U853" s="27"/>
      <c r="V853" s="27"/>
      <c r="W853" s="27"/>
      <c r="X853" s="27"/>
      <c r="Y853" s="27"/>
      <c r="Z853" s="27"/>
    </row>
    <row r="854" spans="1:26" ht="13">
      <c r="A854" s="27"/>
      <c r="B854" s="27"/>
      <c r="C854" s="27"/>
      <c r="D854" s="27"/>
      <c r="E854" s="27"/>
      <c r="F854" s="27"/>
      <c r="G854" s="27"/>
      <c r="H854" s="27"/>
      <c r="I854" s="27"/>
      <c r="J854" s="27"/>
      <c r="K854" s="27"/>
      <c r="L854" s="27"/>
      <c r="M854" s="27"/>
      <c r="N854" s="27"/>
      <c r="O854" s="27"/>
      <c r="P854" s="27"/>
      <c r="Q854" s="27"/>
      <c r="R854" s="27"/>
      <c r="S854" s="27"/>
      <c r="T854" s="27"/>
      <c r="U854" s="27"/>
      <c r="V854" s="27"/>
      <c r="W854" s="27"/>
      <c r="X854" s="27"/>
      <c r="Y854" s="27"/>
      <c r="Z854" s="27"/>
    </row>
    <row r="855" spans="1:26" ht="13">
      <c r="A855" s="27"/>
      <c r="B855" s="27"/>
      <c r="C855" s="27"/>
      <c r="D855" s="27"/>
      <c r="E855" s="27"/>
      <c r="F855" s="27"/>
      <c r="G855" s="27"/>
      <c r="H855" s="27"/>
      <c r="I855" s="27"/>
      <c r="J855" s="27"/>
      <c r="K855" s="27"/>
      <c r="L855" s="27"/>
      <c r="M855" s="27"/>
      <c r="N855" s="27"/>
      <c r="O855" s="27"/>
      <c r="P855" s="27"/>
      <c r="Q855" s="27"/>
      <c r="R855" s="27"/>
      <c r="S855" s="27"/>
      <c r="T855" s="27"/>
      <c r="U855" s="27"/>
      <c r="V855" s="27"/>
      <c r="W855" s="27"/>
      <c r="X855" s="27"/>
      <c r="Y855" s="27"/>
      <c r="Z855" s="27"/>
    </row>
    <row r="856" spans="1:26" ht="13">
      <c r="A856" s="27"/>
      <c r="B856" s="27"/>
      <c r="C856" s="27"/>
      <c r="D856" s="27"/>
      <c r="E856" s="27"/>
      <c r="F856" s="27"/>
      <c r="G856" s="27"/>
      <c r="H856" s="27"/>
      <c r="I856" s="27"/>
      <c r="J856" s="27"/>
      <c r="K856" s="27"/>
      <c r="L856" s="27"/>
      <c r="M856" s="27"/>
      <c r="N856" s="27"/>
      <c r="O856" s="27"/>
      <c r="P856" s="27"/>
      <c r="Q856" s="27"/>
      <c r="R856" s="27"/>
      <c r="S856" s="27"/>
      <c r="T856" s="27"/>
      <c r="U856" s="27"/>
      <c r="V856" s="27"/>
      <c r="W856" s="27"/>
      <c r="X856" s="27"/>
      <c r="Y856" s="27"/>
      <c r="Z856" s="27"/>
    </row>
    <row r="857" spans="1:26" ht="13">
      <c r="A857" s="27"/>
      <c r="B857" s="27"/>
      <c r="C857" s="27"/>
      <c r="D857" s="27"/>
      <c r="E857" s="27"/>
      <c r="F857" s="27"/>
      <c r="G857" s="27"/>
      <c r="H857" s="27"/>
      <c r="I857" s="27"/>
      <c r="J857" s="27"/>
      <c r="K857" s="27"/>
      <c r="L857" s="27"/>
      <c r="M857" s="27"/>
      <c r="N857" s="27"/>
      <c r="O857" s="27"/>
      <c r="P857" s="27"/>
      <c r="Q857" s="27"/>
      <c r="R857" s="27"/>
      <c r="S857" s="27"/>
      <c r="T857" s="27"/>
      <c r="U857" s="27"/>
      <c r="V857" s="27"/>
      <c r="W857" s="27"/>
      <c r="X857" s="27"/>
      <c r="Y857" s="27"/>
      <c r="Z857" s="27"/>
    </row>
    <row r="858" spans="1:26" ht="13">
      <c r="A858" s="27"/>
      <c r="B858" s="27"/>
      <c r="C858" s="27"/>
      <c r="D858" s="27"/>
      <c r="E858" s="27"/>
      <c r="F858" s="27"/>
      <c r="G858" s="27"/>
      <c r="H858" s="27"/>
      <c r="I858" s="27"/>
      <c r="J858" s="27"/>
      <c r="K858" s="27"/>
      <c r="L858" s="27"/>
      <c r="M858" s="27"/>
      <c r="N858" s="27"/>
      <c r="O858" s="27"/>
      <c r="P858" s="27"/>
      <c r="Q858" s="27"/>
      <c r="R858" s="27"/>
      <c r="S858" s="27"/>
      <c r="T858" s="27"/>
      <c r="U858" s="27"/>
      <c r="V858" s="27"/>
      <c r="W858" s="27"/>
      <c r="X858" s="27"/>
      <c r="Y858" s="27"/>
      <c r="Z858" s="27"/>
    </row>
    <row r="859" spans="1:26" ht="13">
      <c r="A859" s="27"/>
      <c r="B859" s="27"/>
      <c r="C859" s="27"/>
      <c r="D859" s="27"/>
      <c r="E859" s="27"/>
      <c r="F859" s="27"/>
      <c r="G859" s="27"/>
      <c r="H859" s="27"/>
      <c r="I859" s="27"/>
      <c r="J859" s="27"/>
      <c r="K859" s="27"/>
      <c r="L859" s="27"/>
      <c r="M859" s="27"/>
      <c r="N859" s="27"/>
      <c r="O859" s="27"/>
      <c r="P859" s="27"/>
      <c r="Q859" s="27"/>
      <c r="R859" s="27"/>
      <c r="S859" s="27"/>
      <c r="T859" s="27"/>
      <c r="U859" s="27"/>
      <c r="V859" s="27"/>
      <c r="W859" s="27"/>
      <c r="X859" s="27"/>
      <c r="Y859" s="27"/>
      <c r="Z859" s="27"/>
    </row>
    <row r="860" spans="1:26" ht="13">
      <c r="A860" s="27"/>
      <c r="B860" s="27"/>
      <c r="C860" s="27"/>
      <c r="D860" s="27"/>
      <c r="E860" s="27"/>
      <c r="F860" s="27"/>
      <c r="G860" s="27"/>
      <c r="H860" s="27"/>
      <c r="I860" s="27"/>
      <c r="J860" s="27"/>
      <c r="K860" s="27"/>
      <c r="L860" s="27"/>
      <c r="M860" s="27"/>
      <c r="N860" s="27"/>
      <c r="O860" s="27"/>
      <c r="P860" s="27"/>
      <c r="Q860" s="27"/>
      <c r="R860" s="27"/>
      <c r="S860" s="27"/>
      <c r="T860" s="27"/>
      <c r="U860" s="27"/>
      <c r="V860" s="27"/>
      <c r="W860" s="27"/>
      <c r="X860" s="27"/>
      <c r="Y860" s="27"/>
      <c r="Z860" s="27"/>
    </row>
    <row r="861" spans="1:26" ht="13">
      <c r="A861" s="27"/>
      <c r="B861" s="27"/>
      <c r="C861" s="27"/>
      <c r="D861" s="27"/>
      <c r="E861" s="27"/>
      <c r="F861" s="27"/>
      <c r="G861" s="27"/>
      <c r="H861" s="27"/>
      <c r="I861" s="27"/>
      <c r="J861" s="27"/>
      <c r="K861" s="27"/>
      <c r="L861" s="27"/>
      <c r="M861" s="27"/>
      <c r="N861" s="27"/>
      <c r="O861" s="27"/>
      <c r="P861" s="27"/>
      <c r="Q861" s="27"/>
      <c r="R861" s="27"/>
      <c r="S861" s="27"/>
      <c r="T861" s="27"/>
      <c r="U861" s="27"/>
      <c r="V861" s="27"/>
      <c r="W861" s="27"/>
      <c r="X861" s="27"/>
      <c r="Y861" s="27"/>
      <c r="Z861" s="27"/>
    </row>
    <row r="862" spans="1:26" ht="13">
      <c r="A862" s="27"/>
      <c r="B862" s="27"/>
      <c r="C862" s="27"/>
      <c r="D862" s="27"/>
      <c r="E862" s="27"/>
      <c r="F862" s="27"/>
      <c r="G862" s="27"/>
      <c r="H862" s="27"/>
      <c r="I862" s="27"/>
      <c r="J862" s="27"/>
      <c r="K862" s="27"/>
      <c r="L862" s="27"/>
      <c r="M862" s="27"/>
      <c r="N862" s="27"/>
      <c r="O862" s="27"/>
      <c r="P862" s="27"/>
      <c r="Q862" s="27"/>
      <c r="R862" s="27"/>
      <c r="S862" s="27"/>
      <c r="T862" s="27"/>
      <c r="U862" s="27"/>
      <c r="V862" s="27"/>
      <c r="W862" s="27"/>
      <c r="X862" s="27"/>
      <c r="Y862" s="27"/>
      <c r="Z862" s="27"/>
    </row>
    <row r="863" spans="1:26" ht="13">
      <c r="A863" s="27"/>
      <c r="B863" s="27"/>
      <c r="C863" s="27"/>
      <c r="D863" s="27"/>
      <c r="E863" s="27"/>
      <c r="F863" s="27"/>
      <c r="G863" s="27"/>
      <c r="H863" s="27"/>
      <c r="I863" s="27"/>
      <c r="J863" s="27"/>
      <c r="K863" s="27"/>
      <c r="L863" s="27"/>
      <c r="M863" s="27"/>
      <c r="N863" s="27"/>
      <c r="O863" s="27"/>
      <c r="P863" s="27"/>
      <c r="Q863" s="27"/>
      <c r="R863" s="27"/>
      <c r="S863" s="27"/>
      <c r="T863" s="27"/>
      <c r="U863" s="27"/>
      <c r="V863" s="27"/>
      <c r="W863" s="27"/>
      <c r="X863" s="27"/>
      <c r="Y863" s="27"/>
      <c r="Z863" s="27"/>
    </row>
    <row r="864" spans="1:26" ht="13">
      <c r="A864" s="27"/>
      <c r="B864" s="27"/>
      <c r="C864" s="27"/>
      <c r="D864" s="27"/>
      <c r="E864" s="27"/>
      <c r="F864" s="27"/>
      <c r="G864" s="27"/>
      <c r="H864" s="27"/>
      <c r="I864" s="27"/>
      <c r="J864" s="27"/>
      <c r="K864" s="27"/>
      <c r="L864" s="27"/>
      <c r="M864" s="27"/>
      <c r="N864" s="27"/>
      <c r="O864" s="27"/>
      <c r="P864" s="27"/>
      <c r="Q864" s="27"/>
      <c r="R864" s="27"/>
      <c r="S864" s="27"/>
      <c r="T864" s="27"/>
      <c r="U864" s="27"/>
      <c r="V864" s="27"/>
      <c r="W864" s="27"/>
      <c r="X864" s="27"/>
      <c r="Y864" s="27"/>
      <c r="Z864" s="27"/>
    </row>
    <row r="865" spans="1:26" ht="13">
      <c r="A865" s="27"/>
      <c r="B865" s="27"/>
      <c r="C865" s="27"/>
      <c r="D865" s="27"/>
      <c r="E865" s="27"/>
      <c r="F865" s="27"/>
      <c r="G865" s="27"/>
      <c r="H865" s="27"/>
      <c r="I865" s="27"/>
      <c r="J865" s="27"/>
      <c r="K865" s="27"/>
      <c r="L865" s="27"/>
      <c r="M865" s="27"/>
      <c r="N865" s="27"/>
      <c r="O865" s="27"/>
      <c r="P865" s="27"/>
      <c r="Q865" s="27"/>
      <c r="R865" s="27"/>
      <c r="S865" s="27"/>
      <c r="T865" s="27"/>
      <c r="U865" s="27"/>
      <c r="V865" s="27"/>
      <c r="W865" s="27"/>
      <c r="X865" s="27"/>
      <c r="Y865" s="27"/>
      <c r="Z865" s="27"/>
    </row>
    <row r="866" spans="1:26" ht="13">
      <c r="A866" s="27"/>
      <c r="B866" s="27"/>
      <c r="C866" s="27"/>
      <c r="D866" s="27"/>
      <c r="E866" s="27"/>
      <c r="F866" s="27"/>
      <c r="G866" s="27"/>
      <c r="H866" s="27"/>
      <c r="I866" s="27"/>
      <c r="J866" s="27"/>
      <c r="K866" s="27"/>
      <c r="L866" s="27"/>
      <c r="M866" s="27"/>
      <c r="N866" s="27"/>
      <c r="O866" s="27"/>
      <c r="P866" s="27"/>
      <c r="Q866" s="27"/>
      <c r="R866" s="27"/>
      <c r="S866" s="27"/>
      <c r="T866" s="27"/>
      <c r="U866" s="27"/>
      <c r="V866" s="27"/>
      <c r="W866" s="27"/>
      <c r="X866" s="27"/>
      <c r="Y866" s="27"/>
      <c r="Z866" s="27"/>
    </row>
    <row r="867" spans="1:26" ht="13">
      <c r="A867" s="27"/>
      <c r="B867" s="27"/>
      <c r="C867" s="27"/>
      <c r="D867" s="27"/>
      <c r="E867" s="27"/>
      <c r="F867" s="27"/>
      <c r="G867" s="27"/>
      <c r="H867" s="27"/>
      <c r="I867" s="27"/>
      <c r="J867" s="27"/>
      <c r="K867" s="27"/>
      <c r="L867" s="27"/>
      <c r="M867" s="27"/>
      <c r="N867" s="27"/>
      <c r="O867" s="27"/>
      <c r="P867" s="27"/>
      <c r="Q867" s="27"/>
      <c r="R867" s="27"/>
      <c r="S867" s="27"/>
      <c r="T867" s="27"/>
      <c r="U867" s="27"/>
      <c r="V867" s="27"/>
      <c r="W867" s="27"/>
      <c r="X867" s="27"/>
      <c r="Y867" s="27"/>
      <c r="Z867" s="27"/>
    </row>
    <row r="868" spans="1:26" ht="13">
      <c r="A868" s="27"/>
      <c r="B868" s="27"/>
      <c r="C868" s="27"/>
      <c r="D868" s="27"/>
      <c r="E868" s="27"/>
      <c r="F868" s="27"/>
      <c r="G868" s="27"/>
      <c r="H868" s="27"/>
      <c r="I868" s="27"/>
      <c r="J868" s="27"/>
      <c r="K868" s="27"/>
      <c r="L868" s="27"/>
      <c r="M868" s="27"/>
      <c r="N868" s="27"/>
      <c r="O868" s="27"/>
      <c r="P868" s="27"/>
      <c r="Q868" s="27"/>
      <c r="R868" s="27"/>
      <c r="S868" s="27"/>
      <c r="T868" s="27"/>
      <c r="U868" s="27"/>
      <c r="V868" s="27"/>
      <c r="W868" s="27"/>
      <c r="X868" s="27"/>
      <c r="Y868" s="27"/>
      <c r="Z868" s="27"/>
    </row>
    <row r="869" spans="1:26" ht="13">
      <c r="A869" s="27"/>
      <c r="B869" s="27"/>
      <c r="C869" s="27"/>
      <c r="D869" s="27"/>
      <c r="E869" s="27"/>
      <c r="F869" s="27"/>
      <c r="G869" s="27"/>
      <c r="H869" s="27"/>
      <c r="I869" s="27"/>
      <c r="J869" s="27"/>
      <c r="K869" s="27"/>
      <c r="L869" s="27"/>
      <c r="M869" s="27"/>
      <c r="N869" s="27"/>
      <c r="O869" s="27"/>
      <c r="P869" s="27"/>
      <c r="Q869" s="27"/>
      <c r="R869" s="27"/>
      <c r="S869" s="27"/>
      <c r="T869" s="27"/>
      <c r="U869" s="27"/>
      <c r="V869" s="27"/>
      <c r="W869" s="27"/>
      <c r="X869" s="27"/>
      <c r="Y869" s="27"/>
      <c r="Z869" s="27"/>
    </row>
    <row r="870" spans="1:26" ht="13">
      <c r="A870" s="27"/>
      <c r="B870" s="27"/>
      <c r="C870" s="27"/>
      <c r="D870" s="27"/>
      <c r="E870" s="27"/>
      <c r="F870" s="27"/>
      <c r="G870" s="27"/>
      <c r="H870" s="27"/>
      <c r="I870" s="27"/>
      <c r="J870" s="27"/>
      <c r="K870" s="27"/>
      <c r="L870" s="27"/>
      <c r="M870" s="27"/>
      <c r="N870" s="27"/>
      <c r="O870" s="27"/>
      <c r="P870" s="27"/>
      <c r="Q870" s="27"/>
      <c r="R870" s="27"/>
      <c r="S870" s="27"/>
      <c r="T870" s="27"/>
      <c r="U870" s="27"/>
      <c r="V870" s="27"/>
      <c r="W870" s="27"/>
      <c r="X870" s="27"/>
      <c r="Y870" s="27"/>
      <c r="Z870" s="27"/>
    </row>
    <row r="871" spans="1:26" ht="13">
      <c r="A871" s="27"/>
      <c r="B871" s="27"/>
      <c r="C871" s="27"/>
      <c r="D871" s="27"/>
      <c r="E871" s="27"/>
      <c r="F871" s="27"/>
      <c r="G871" s="27"/>
      <c r="H871" s="27"/>
      <c r="I871" s="27"/>
      <c r="J871" s="27"/>
      <c r="K871" s="27"/>
      <c r="L871" s="27"/>
      <c r="M871" s="27"/>
      <c r="N871" s="27"/>
      <c r="O871" s="27"/>
      <c r="P871" s="27"/>
      <c r="Q871" s="27"/>
      <c r="R871" s="27"/>
      <c r="S871" s="27"/>
      <c r="T871" s="27"/>
      <c r="U871" s="27"/>
      <c r="V871" s="27"/>
      <c r="W871" s="27"/>
      <c r="X871" s="27"/>
      <c r="Y871" s="27"/>
      <c r="Z871" s="27"/>
    </row>
    <row r="872" spans="1:26" ht="13">
      <c r="A872" s="27"/>
      <c r="B872" s="27"/>
      <c r="C872" s="27"/>
      <c r="D872" s="27"/>
      <c r="E872" s="27"/>
      <c r="F872" s="27"/>
      <c r="G872" s="27"/>
      <c r="H872" s="27"/>
      <c r="I872" s="27"/>
      <c r="J872" s="27"/>
      <c r="K872" s="27"/>
      <c r="L872" s="27"/>
      <c r="M872" s="27"/>
      <c r="N872" s="27"/>
      <c r="O872" s="27"/>
      <c r="P872" s="27"/>
      <c r="Q872" s="27"/>
      <c r="R872" s="27"/>
      <c r="S872" s="27"/>
      <c r="T872" s="27"/>
      <c r="U872" s="27"/>
      <c r="V872" s="27"/>
      <c r="W872" s="27"/>
      <c r="X872" s="27"/>
      <c r="Y872" s="27"/>
      <c r="Z872" s="27"/>
    </row>
    <row r="873" spans="1:26" ht="13">
      <c r="A873" s="27"/>
      <c r="B873" s="27"/>
      <c r="C873" s="27"/>
      <c r="D873" s="27"/>
      <c r="E873" s="27"/>
      <c r="F873" s="27"/>
      <c r="G873" s="27"/>
      <c r="H873" s="27"/>
      <c r="I873" s="27"/>
      <c r="J873" s="27"/>
      <c r="K873" s="27"/>
      <c r="L873" s="27"/>
      <c r="M873" s="27"/>
      <c r="N873" s="27"/>
      <c r="O873" s="27"/>
      <c r="P873" s="27"/>
      <c r="Q873" s="27"/>
      <c r="R873" s="27"/>
      <c r="S873" s="27"/>
      <c r="T873" s="27"/>
      <c r="U873" s="27"/>
      <c r="V873" s="27"/>
      <c r="W873" s="27"/>
      <c r="X873" s="27"/>
      <c r="Y873" s="27"/>
      <c r="Z873" s="27"/>
    </row>
    <row r="874" spans="1:26" ht="13">
      <c r="A874" s="27"/>
      <c r="B874" s="27"/>
      <c r="C874" s="27"/>
      <c r="D874" s="27"/>
      <c r="E874" s="27"/>
      <c r="F874" s="27"/>
      <c r="G874" s="27"/>
      <c r="H874" s="27"/>
      <c r="I874" s="27"/>
      <c r="J874" s="27"/>
      <c r="K874" s="27"/>
      <c r="L874" s="27"/>
      <c r="M874" s="27"/>
      <c r="N874" s="27"/>
      <c r="O874" s="27"/>
      <c r="P874" s="27"/>
      <c r="Q874" s="27"/>
      <c r="R874" s="27"/>
      <c r="S874" s="27"/>
      <c r="T874" s="27"/>
      <c r="U874" s="27"/>
      <c r="V874" s="27"/>
      <c r="W874" s="27"/>
      <c r="X874" s="27"/>
      <c r="Y874" s="27"/>
      <c r="Z874" s="27"/>
    </row>
    <row r="875" spans="1:26" ht="13">
      <c r="A875" s="27"/>
      <c r="B875" s="27"/>
      <c r="C875" s="27"/>
      <c r="D875" s="27"/>
      <c r="E875" s="27"/>
      <c r="F875" s="27"/>
      <c r="G875" s="27"/>
      <c r="H875" s="27"/>
      <c r="I875" s="27"/>
      <c r="J875" s="27"/>
      <c r="K875" s="27"/>
      <c r="L875" s="27"/>
      <c r="M875" s="27"/>
      <c r="N875" s="27"/>
      <c r="O875" s="27"/>
      <c r="P875" s="27"/>
      <c r="Q875" s="27"/>
      <c r="R875" s="27"/>
      <c r="S875" s="27"/>
      <c r="T875" s="27"/>
      <c r="U875" s="27"/>
      <c r="V875" s="27"/>
      <c r="W875" s="27"/>
      <c r="X875" s="27"/>
      <c r="Y875" s="27"/>
      <c r="Z875" s="27"/>
    </row>
    <row r="876" spans="1:26" ht="13">
      <c r="A876" s="27"/>
      <c r="B876" s="27"/>
      <c r="C876" s="27"/>
      <c r="D876" s="27"/>
      <c r="E876" s="27"/>
      <c r="F876" s="27"/>
      <c r="G876" s="27"/>
      <c r="H876" s="27"/>
      <c r="I876" s="27"/>
      <c r="J876" s="27"/>
      <c r="K876" s="27"/>
      <c r="L876" s="27"/>
      <c r="M876" s="27"/>
      <c r="N876" s="27"/>
      <c r="O876" s="27"/>
      <c r="P876" s="27"/>
      <c r="Q876" s="27"/>
      <c r="R876" s="27"/>
      <c r="S876" s="27"/>
      <c r="T876" s="27"/>
      <c r="U876" s="27"/>
      <c r="V876" s="27"/>
      <c r="W876" s="27"/>
      <c r="X876" s="27"/>
      <c r="Y876" s="27"/>
      <c r="Z876" s="27"/>
    </row>
    <row r="877" spans="1:26" ht="13">
      <c r="A877" s="27"/>
      <c r="B877" s="27"/>
      <c r="C877" s="27"/>
      <c r="D877" s="27"/>
      <c r="E877" s="27"/>
      <c r="F877" s="27"/>
      <c r="G877" s="27"/>
      <c r="H877" s="27"/>
      <c r="I877" s="27"/>
      <c r="J877" s="27"/>
      <c r="K877" s="27"/>
      <c r="L877" s="27"/>
      <c r="M877" s="27"/>
      <c r="N877" s="27"/>
      <c r="O877" s="27"/>
      <c r="P877" s="27"/>
      <c r="Q877" s="27"/>
      <c r="R877" s="27"/>
      <c r="S877" s="27"/>
      <c r="T877" s="27"/>
      <c r="U877" s="27"/>
      <c r="V877" s="27"/>
      <c r="W877" s="27"/>
      <c r="X877" s="27"/>
      <c r="Y877" s="27"/>
      <c r="Z877" s="27"/>
    </row>
    <row r="878" spans="1:26" ht="13">
      <c r="A878" s="27"/>
      <c r="B878" s="27"/>
      <c r="C878" s="27"/>
      <c r="D878" s="27"/>
      <c r="E878" s="27"/>
      <c r="F878" s="27"/>
      <c r="G878" s="27"/>
      <c r="H878" s="27"/>
      <c r="I878" s="27"/>
      <c r="J878" s="27"/>
      <c r="K878" s="27"/>
      <c r="L878" s="27"/>
      <c r="M878" s="27"/>
      <c r="N878" s="27"/>
      <c r="O878" s="27"/>
      <c r="P878" s="27"/>
      <c r="Q878" s="27"/>
      <c r="R878" s="27"/>
      <c r="S878" s="27"/>
      <c r="T878" s="27"/>
      <c r="U878" s="27"/>
      <c r="V878" s="27"/>
      <c r="W878" s="27"/>
      <c r="X878" s="27"/>
      <c r="Y878" s="27"/>
      <c r="Z878" s="27"/>
    </row>
    <row r="879" spans="1:26" ht="13">
      <c r="A879" s="27"/>
      <c r="B879" s="27"/>
      <c r="C879" s="27"/>
      <c r="D879" s="27"/>
      <c r="E879" s="27"/>
      <c r="F879" s="27"/>
      <c r="G879" s="27"/>
      <c r="H879" s="27"/>
      <c r="I879" s="27"/>
      <c r="J879" s="27"/>
      <c r="K879" s="27"/>
      <c r="L879" s="27"/>
      <c r="M879" s="27"/>
      <c r="N879" s="27"/>
      <c r="O879" s="27"/>
      <c r="P879" s="27"/>
      <c r="Q879" s="27"/>
      <c r="R879" s="27"/>
      <c r="S879" s="27"/>
      <c r="T879" s="27"/>
      <c r="U879" s="27"/>
      <c r="V879" s="27"/>
      <c r="W879" s="27"/>
      <c r="X879" s="27"/>
      <c r="Y879" s="27"/>
      <c r="Z879" s="27"/>
    </row>
    <row r="880" spans="1:26" ht="13">
      <c r="A880" s="27"/>
      <c r="B880" s="27"/>
      <c r="C880" s="27"/>
      <c r="D880" s="27"/>
      <c r="E880" s="27"/>
      <c r="F880" s="27"/>
      <c r="G880" s="27"/>
      <c r="H880" s="27"/>
      <c r="I880" s="27"/>
      <c r="J880" s="27"/>
      <c r="K880" s="27"/>
      <c r="L880" s="27"/>
      <c r="M880" s="27"/>
      <c r="N880" s="27"/>
      <c r="O880" s="27"/>
      <c r="P880" s="27"/>
      <c r="Q880" s="27"/>
      <c r="R880" s="27"/>
      <c r="S880" s="27"/>
      <c r="T880" s="27"/>
      <c r="U880" s="27"/>
      <c r="V880" s="27"/>
      <c r="W880" s="27"/>
      <c r="X880" s="27"/>
      <c r="Y880" s="27"/>
      <c r="Z880" s="27"/>
    </row>
    <row r="881" spans="1:26" ht="13">
      <c r="A881" s="27"/>
      <c r="B881" s="27"/>
      <c r="C881" s="27"/>
      <c r="D881" s="27"/>
      <c r="E881" s="27"/>
      <c r="F881" s="27"/>
      <c r="G881" s="27"/>
      <c r="H881" s="27"/>
      <c r="I881" s="27"/>
      <c r="J881" s="27"/>
      <c r="K881" s="27"/>
      <c r="L881" s="27"/>
      <c r="M881" s="27"/>
      <c r="N881" s="27"/>
      <c r="O881" s="27"/>
      <c r="P881" s="27"/>
      <c r="Q881" s="27"/>
      <c r="R881" s="27"/>
      <c r="S881" s="27"/>
      <c r="T881" s="27"/>
      <c r="U881" s="27"/>
      <c r="V881" s="27"/>
      <c r="W881" s="27"/>
      <c r="X881" s="27"/>
      <c r="Y881" s="27"/>
      <c r="Z881" s="27"/>
    </row>
    <row r="882" spans="1:26" ht="13">
      <c r="A882" s="27"/>
      <c r="B882" s="27"/>
      <c r="C882" s="27"/>
      <c r="D882" s="27"/>
      <c r="E882" s="27"/>
      <c r="F882" s="27"/>
      <c r="G882" s="27"/>
      <c r="H882" s="27"/>
      <c r="I882" s="27"/>
      <c r="J882" s="27"/>
      <c r="K882" s="27"/>
      <c r="L882" s="27"/>
      <c r="M882" s="27"/>
      <c r="N882" s="27"/>
      <c r="O882" s="27"/>
      <c r="P882" s="27"/>
      <c r="Q882" s="27"/>
      <c r="R882" s="27"/>
      <c r="S882" s="27"/>
      <c r="T882" s="27"/>
      <c r="U882" s="27"/>
      <c r="V882" s="27"/>
      <c r="W882" s="27"/>
      <c r="X882" s="27"/>
      <c r="Y882" s="27"/>
      <c r="Z882" s="27"/>
    </row>
    <row r="883" spans="1:26" ht="13">
      <c r="A883" s="27"/>
      <c r="B883" s="27"/>
      <c r="C883" s="27"/>
      <c r="D883" s="27"/>
      <c r="E883" s="27"/>
      <c r="F883" s="27"/>
      <c r="G883" s="27"/>
      <c r="H883" s="27"/>
      <c r="I883" s="27"/>
      <c r="J883" s="27"/>
      <c r="K883" s="27"/>
      <c r="L883" s="27"/>
      <c r="M883" s="27"/>
      <c r="N883" s="27"/>
      <c r="O883" s="27"/>
      <c r="P883" s="27"/>
      <c r="Q883" s="27"/>
      <c r="R883" s="27"/>
      <c r="S883" s="27"/>
      <c r="T883" s="27"/>
      <c r="U883" s="27"/>
      <c r="V883" s="27"/>
      <c r="W883" s="27"/>
      <c r="X883" s="27"/>
      <c r="Y883" s="27"/>
      <c r="Z883" s="27"/>
    </row>
    <row r="884" spans="1:26" ht="13">
      <c r="A884" s="27"/>
      <c r="B884" s="27"/>
      <c r="C884" s="27"/>
      <c r="D884" s="27"/>
      <c r="E884" s="27"/>
      <c r="F884" s="27"/>
      <c r="G884" s="27"/>
      <c r="H884" s="27"/>
      <c r="I884" s="27"/>
      <c r="J884" s="27"/>
      <c r="K884" s="27"/>
      <c r="L884" s="27"/>
      <c r="M884" s="27"/>
      <c r="N884" s="27"/>
      <c r="O884" s="27"/>
      <c r="P884" s="27"/>
      <c r="Q884" s="27"/>
      <c r="R884" s="27"/>
      <c r="S884" s="27"/>
      <c r="T884" s="27"/>
      <c r="U884" s="27"/>
      <c r="V884" s="27"/>
      <c r="W884" s="27"/>
      <c r="X884" s="27"/>
      <c r="Y884" s="27"/>
      <c r="Z884" s="27"/>
    </row>
    <row r="885" spans="1:26" ht="13">
      <c r="A885" s="27"/>
      <c r="B885" s="27"/>
      <c r="C885" s="27"/>
      <c r="D885" s="27"/>
      <c r="E885" s="27"/>
      <c r="F885" s="27"/>
      <c r="G885" s="27"/>
      <c r="H885" s="27"/>
      <c r="I885" s="27"/>
      <c r="J885" s="27"/>
      <c r="K885" s="27"/>
      <c r="L885" s="27"/>
      <c r="M885" s="27"/>
      <c r="N885" s="27"/>
      <c r="O885" s="27"/>
      <c r="P885" s="27"/>
      <c r="Q885" s="27"/>
      <c r="R885" s="27"/>
      <c r="S885" s="27"/>
      <c r="T885" s="27"/>
      <c r="U885" s="27"/>
      <c r="V885" s="27"/>
      <c r="W885" s="27"/>
      <c r="X885" s="27"/>
      <c r="Y885" s="27"/>
      <c r="Z885" s="27"/>
    </row>
    <row r="886" spans="1:26" ht="13">
      <c r="A886" s="27"/>
      <c r="B886" s="27"/>
      <c r="C886" s="27"/>
      <c r="D886" s="27"/>
      <c r="E886" s="27"/>
      <c r="F886" s="27"/>
      <c r="G886" s="27"/>
      <c r="H886" s="27"/>
      <c r="I886" s="27"/>
      <c r="J886" s="27"/>
      <c r="K886" s="27"/>
      <c r="L886" s="27"/>
      <c r="M886" s="27"/>
      <c r="N886" s="27"/>
      <c r="O886" s="27"/>
      <c r="P886" s="27"/>
      <c r="Q886" s="27"/>
      <c r="R886" s="27"/>
      <c r="S886" s="27"/>
      <c r="T886" s="27"/>
      <c r="U886" s="27"/>
      <c r="V886" s="27"/>
      <c r="W886" s="27"/>
      <c r="X886" s="27"/>
      <c r="Y886" s="27"/>
      <c r="Z886" s="27"/>
    </row>
    <row r="887" spans="1:26" ht="13">
      <c r="A887" s="27"/>
      <c r="B887" s="27"/>
      <c r="C887" s="27"/>
      <c r="D887" s="27"/>
      <c r="E887" s="27"/>
      <c r="F887" s="27"/>
      <c r="G887" s="27"/>
      <c r="H887" s="27"/>
      <c r="I887" s="27"/>
      <c r="J887" s="27"/>
      <c r="K887" s="27"/>
      <c r="L887" s="27"/>
      <c r="M887" s="27"/>
      <c r="N887" s="27"/>
      <c r="O887" s="27"/>
      <c r="P887" s="27"/>
      <c r="Q887" s="27"/>
      <c r="R887" s="27"/>
      <c r="S887" s="27"/>
      <c r="T887" s="27"/>
      <c r="U887" s="27"/>
      <c r="V887" s="27"/>
      <c r="W887" s="27"/>
      <c r="X887" s="27"/>
      <c r="Y887" s="27"/>
      <c r="Z887" s="27"/>
    </row>
    <row r="888" spans="1:26" ht="13">
      <c r="A888" s="27"/>
      <c r="B888" s="27"/>
      <c r="C888" s="27"/>
      <c r="D888" s="27"/>
      <c r="E888" s="27"/>
      <c r="F888" s="27"/>
      <c r="G888" s="27"/>
      <c r="H888" s="27"/>
      <c r="I888" s="27"/>
      <c r="J888" s="27"/>
      <c r="K888" s="27"/>
      <c r="L888" s="27"/>
      <c r="M888" s="27"/>
      <c r="N888" s="27"/>
      <c r="O888" s="27"/>
      <c r="P888" s="27"/>
      <c r="Q888" s="27"/>
      <c r="R888" s="27"/>
      <c r="S888" s="27"/>
      <c r="T888" s="27"/>
      <c r="U888" s="27"/>
      <c r="V888" s="27"/>
      <c r="W888" s="27"/>
      <c r="X888" s="27"/>
      <c r="Y888" s="27"/>
      <c r="Z888" s="27"/>
    </row>
    <row r="889" spans="1:26" ht="13">
      <c r="A889" s="27"/>
      <c r="B889" s="27"/>
      <c r="C889" s="27"/>
      <c r="D889" s="27"/>
      <c r="E889" s="27"/>
      <c r="F889" s="27"/>
      <c r="G889" s="27"/>
      <c r="H889" s="27"/>
      <c r="I889" s="27"/>
      <c r="J889" s="27"/>
      <c r="K889" s="27"/>
      <c r="L889" s="27"/>
      <c r="M889" s="27"/>
      <c r="N889" s="27"/>
      <c r="O889" s="27"/>
      <c r="P889" s="27"/>
      <c r="Q889" s="27"/>
      <c r="R889" s="27"/>
      <c r="S889" s="27"/>
      <c r="T889" s="27"/>
      <c r="U889" s="27"/>
      <c r="V889" s="27"/>
      <c r="W889" s="27"/>
      <c r="X889" s="27"/>
      <c r="Y889" s="27"/>
      <c r="Z889" s="27"/>
    </row>
    <row r="890" spans="1:26" ht="13">
      <c r="A890" s="27"/>
      <c r="B890" s="27"/>
      <c r="C890" s="27"/>
      <c r="D890" s="27"/>
      <c r="E890" s="27"/>
      <c r="F890" s="27"/>
      <c r="G890" s="27"/>
      <c r="H890" s="27"/>
      <c r="I890" s="27"/>
      <c r="J890" s="27"/>
      <c r="K890" s="27"/>
      <c r="L890" s="27"/>
      <c r="M890" s="27"/>
      <c r="N890" s="27"/>
      <c r="O890" s="27"/>
      <c r="P890" s="27"/>
      <c r="Q890" s="27"/>
      <c r="R890" s="27"/>
      <c r="S890" s="27"/>
      <c r="T890" s="27"/>
      <c r="U890" s="27"/>
      <c r="V890" s="27"/>
      <c r="W890" s="27"/>
      <c r="X890" s="27"/>
      <c r="Y890" s="27"/>
      <c r="Z890" s="27"/>
    </row>
    <row r="891" spans="1:26" ht="13">
      <c r="A891" s="27"/>
      <c r="B891" s="27"/>
      <c r="C891" s="27"/>
      <c r="D891" s="27"/>
      <c r="E891" s="27"/>
      <c r="F891" s="27"/>
      <c r="G891" s="27"/>
      <c r="H891" s="27"/>
      <c r="I891" s="27"/>
      <c r="J891" s="27"/>
      <c r="K891" s="27"/>
      <c r="L891" s="27"/>
      <c r="M891" s="27"/>
      <c r="N891" s="27"/>
      <c r="O891" s="27"/>
      <c r="P891" s="27"/>
      <c r="Q891" s="27"/>
      <c r="R891" s="27"/>
      <c r="S891" s="27"/>
      <c r="T891" s="27"/>
      <c r="U891" s="27"/>
      <c r="V891" s="27"/>
      <c r="W891" s="27"/>
      <c r="X891" s="27"/>
      <c r="Y891" s="27"/>
      <c r="Z891" s="27"/>
    </row>
    <row r="892" spans="1:26" ht="13">
      <c r="A892" s="27"/>
      <c r="B892" s="27"/>
      <c r="C892" s="27"/>
      <c r="D892" s="27"/>
      <c r="E892" s="27"/>
      <c r="F892" s="27"/>
      <c r="G892" s="27"/>
      <c r="H892" s="27"/>
      <c r="I892" s="27"/>
      <c r="J892" s="27"/>
      <c r="K892" s="27"/>
      <c r="L892" s="27"/>
      <c r="M892" s="27"/>
      <c r="N892" s="27"/>
      <c r="O892" s="27"/>
      <c r="P892" s="27"/>
      <c r="Q892" s="27"/>
      <c r="R892" s="27"/>
      <c r="S892" s="27"/>
      <c r="T892" s="27"/>
      <c r="U892" s="27"/>
      <c r="V892" s="27"/>
      <c r="W892" s="27"/>
      <c r="X892" s="27"/>
      <c r="Y892" s="27"/>
      <c r="Z892" s="27"/>
    </row>
    <row r="893" spans="1:26" ht="13">
      <c r="A893" s="27"/>
      <c r="B893" s="27"/>
      <c r="C893" s="27"/>
      <c r="D893" s="27"/>
      <c r="E893" s="27"/>
      <c r="F893" s="27"/>
      <c r="G893" s="27"/>
      <c r="H893" s="27"/>
      <c r="I893" s="27"/>
      <c r="J893" s="27"/>
      <c r="K893" s="27"/>
      <c r="L893" s="27"/>
      <c r="M893" s="27"/>
      <c r="N893" s="27"/>
      <c r="O893" s="27"/>
      <c r="P893" s="27"/>
      <c r="Q893" s="27"/>
      <c r="R893" s="27"/>
      <c r="S893" s="27"/>
      <c r="T893" s="27"/>
      <c r="U893" s="27"/>
      <c r="V893" s="27"/>
      <c r="W893" s="27"/>
      <c r="X893" s="27"/>
      <c r="Y893" s="27"/>
      <c r="Z893" s="27"/>
    </row>
    <row r="894" spans="1:26" ht="13">
      <c r="A894" s="27"/>
      <c r="B894" s="27"/>
      <c r="C894" s="27"/>
      <c r="D894" s="27"/>
      <c r="E894" s="27"/>
      <c r="F894" s="27"/>
      <c r="G894" s="27"/>
      <c r="H894" s="27"/>
      <c r="I894" s="27"/>
      <c r="J894" s="27"/>
      <c r="K894" s="27"/>
      <c r="L894" s="27"/>
      <c r="M894" s="27"/>
      <c r="N894" s="27"/>
      <c r="O894" s="27"/>
      <c r="P894" s="27"/>
      <c r="Q894" s="27"/>
      <c r="R894" s="27"/>
      <c r="S894" s="27"/>
      <c r="T894" s="27"/>
      <c r="U894" s="27"/>
      <c r="V894" s="27"/>
      <c r="W894" s="27"/>
      <c r="X894" s="27"/>
      <c r="Y894" s="27"/>
      <c r="Z894" s="27"/>
    </row>
    <row r="895" spans="1:26" ht="13">
      <c r="A895" s="27"/>
      <c r="B895" s="27"/>
      <c r="C895" s="27"/>
      <c r="D895" s="27"/>
      <c r="E895" s="27"/>
      <c r="F895" s="27"/>
      <c r="G895" s="27"/>
      <c r="H895" s="27"/>
      <c r="I895" s="27"/>
      <c r="J895" s="27"/>
      <c r="K895" s="27"/>
      <c r="L895" s="27"/>
      <c r="M895" s="27"/>
      <c r="N895" s="27"/>
      <c r="O895" s="27"/>
      <c r="P895" s="27"/>
      <c r="Q895" s="27"/>
      <c r="R895" s="27"/>
      <c r="S895" s="27"/>
      <c r="T895" s="27"/>
      <c r="U895" s="27"/>
      <c r="V895" s="27"/>
      <c r="W895" s="27"/>
      <c r="X895" s="27"/>
      <c r="Y895" s="27"/>
      <c r="Z895" s="27"/>
    </row>
    <row r="896" spans="1:26" ht="13">
      <c r="A896" s="27"/>
      <c r="B896" s="27"/>
      <c r="C896" s="27"/>
      <c r="D896" s="27"/>
      <c r="E896" s="27"/>
      <c r="F896" s="27"/>
      <c r="G896" s="27"/>
      <c r="H896" s="27"/>
      <c r="I896" s="27"/>
      <c r="J896" s="27"/>
      <c r="K896" s="27"/>
      <c r="L896" s="27"/>
      <c r="M896" s="27"/>
      <c r="N896" s="27"/>
      <c r="O896" s="27"/>
      <c r="P896" s="27"/>
      <c r="Q896" s="27"/>
      <c r="R896" s="27"/>
      <c r="S896" s="27"/>
      <c r="T896" s="27"/>
      <c r="U896" s="27"/>
      <c r="V896" s="27"/>
      <c r="W896" s="27"/>
      <c r="X896" s="27"/>
      <c r="Y896" s="27"/>
      <c r="Z896" s="27"/>
    </row>
    <row r="897" spans="1:26" ht="13">
      <c r="A897" s="27"/>
      <c r="B897" s="27"/>
      <c r="C897" s="27"/>
      <c r="D897" s="27"/>
      <c r="E897" s="27"/>
      <c r="F897" s="27"/>
      <c r="G897" s="27"/>
      <c r="H897" s="27"/>
      <c r="I897" s="27"/>
      <c r="J897" s="27"/>
      <c r="K897" s="27"/>
      <c r="L897" s="27"/>
      <c r="M897" s="27"/>
      <c r="N897" s="27"/>
      <c r="O897" s="27"/>
      <c r="P897" s="27"/>
      <c r="Q897" s="27"/>
      <c r="R897" s="27"/>
      <c r="S897" s="27"/>
      <c r="T897" s="27"/>
      <c r="U897" s="27"/>
      <c r="V897" s="27"/>
      <c r="W897" s="27"/>
      <c r="X897" s="27"/>
      <c r="Y897" s="27"/>
      <c r="Z897" s="27"/>
    </row>
    <row r="898" spans="1:26" ht="13">
      <c r="A898" s="27"/>
      <c r="B898" s="27"/>
      <c r="C898" s="27"/>
      <c r="D898" s="27"/>
      <c r="E898" s="27"/>
      <c r="F898" s="27"/>
      <c r="G898" s="27"/>
      <c r="H898" s="27"/>
      <c r="I898" s="27"/>
      <c r="J898" s="27"/>
      <c r="K898" s="27"/>
      <c r="L898" s="27"/>
      <c r="M898" s="27"/>
      <c r="N898" s="27"/>
      <c r="O898" s="27"/>
      <c r="P898" s="27"/>
      <c r="Q898" s="27"/>
      <c r="R898" s="27"/>
      <c r="S898" s="27"/>
      <c r="T898" s="27"/>
      <c r="U898" s="27"/>
      <c r="V898" s="27"/>
      <c r="W898" s="27"/>
      <c r="X898" s="27"/>
      <c r="Y898" s="27"/>
      <c r="Z898" s="27"/>
    </row>
    <row r="899" spans="1:26" ht="13">
      <c r="A899" s="27"/>
      <c r="B899" s="27"/>
      <c r="C899" s="27"/>
      <c r="D899" s="27"/>
      <c r="E899" s="27"/>
      <c r="F899" s="27"/>
      <c r="G899" s="27"/>
      <c r="H899" s="27"/>
      <c r="I899" s="27"/>
      <c r="J899" s="27"/>
      <c r="K899" s="27"/>
      <c r="L899" s="27"/>
      <c r="M899" s="27"/>
      <c r="N899" s="27"/>
      <c r="O899" s="27"/>
      <c r="P899" s="27"/>
      <c r="Q899" s="27"/>
      <c r="R899" s="27"/>
      <c r="S899" s="27"/>
      <c r="T899" s="27"/>
      <c r="U899" s="27"/>
      <c r="V899" s="27"/>
      <c r="W899" s="27"/>
      <c r="X899" s="27"/>
      <c r="Y899" s="27"/>
      <c r="Z899" s="27"/>
    </row>
    <row r="900" spans="1:26" ht="13">
      <c r="A900" s="27"/>
      <c r="B900" s="27"/>
      <c r="C900" s="27"/>
      <c r="D900" s="27"/>
      <c r="E900" s="27"/>
      <c r="F900" s="27"/>
      <c r="G900" s="27"/>
      <c r="H900" s="27"/>
      <c r="I900" s="27"/>
      <c r="J900" s="27"/>
      <c r="K900" s="27"/>
      <c r="L900" s="27"/>
      <c r="M900" s="27"/>
      <c r="N900" s="27"/>
      <c r="O900" s="27"/>
      <c r="P900" s="27"/>
      <c r="Q900" s="27"/>
      <c r="R900" s="27"/>
      <c r="S900" s="27"/>
      <c r="T900" s="27"/>
      <c r="U900" s="27"/>
      <c r="V900" s="27"/>
      <c r="W900" s="27"/>
      <c r="X900" s="27"/>
      <c r="Y900" s="27"/>
      <c r="Z900" s="27"/>
    </row>
    <row r="901" spans="1:26" ht="13">
      <c r="A901" s="27"/>
      <c r="B901" s="27"/>
      <c r="C901" s="27"/>
      <c r="D901" s="27"/>
      <c r="E901" s="27"/>
      <c r="F901" s="27"/>
      <c r="G901" s="27"/>
      <c r="H901" s="27"/>
      <c r="I901" s="27"/>
      <c r="J901" s="27"/>
      <c r="K901" s="27"/>
      <c r="L901" s="27"/>
      <c r="M901" s="27"/>
      <c r="N901" s="27"/>
      <c r="O901" s="27"/>
      <c r="P901" s="27"/>
      <c r="Q901" s="27"/>
      <c r="R901" s="27"/>
      <c r="S901" s="27"/>
      <c r="T901" s="27"/>
      <c r="U901" s="27"/>
      <c r="V901" s="27"/>
      <c r="W901" s="27"/>
      <c r="X901" s="27"/>
      <c r="Y901" s="27"/>
      <c r="Z901" s="27"/>
    </row>
    <row r="902" spans="1:26" ht="13">
      <c r="A902" s="27"/>
      <c r="B902" s="27"/>
      <c r="C902" s="27"/>
      <c r="D902" s="27"/>
      <c r="E902" s="27"/>
      <c r="F902" s="27"/>
      <c r="G902" s="27"/>
      <c r="H902" s="27"/>
      <c r="I902" s="27"/>
      <c r="J902" s="27"/>
      <c r="K902" s="27"/>
      <c r="L902" s="27"/>
      <c r="M902" s="27"/>
      <c r="N902" s="27"/>
      <c r="O902" s="27"/>
      <c r="P902" s="27"/>
      <c r="Q902" s="27"/>
      <c r="R902" s="27"/>
      <c r="S902" s="27"/>
      <c r="T902" s="27"/>
      <c r="U902" s="27"/>
      <c r="V902" s="27"/>
      <c r="W902" s="27"/>
      <c r="X902" s="27"/>
      <c r="Y902" s="27"/>
      <c r="Z902" s="27"/>
    </row>
    <row r="903" spans="1:26" ht="13">
      <c r="A903" s="27"/>
      <c r="B903" s="27"/>
      <c r="C903" s="27"/>
      <c r="D903" s="27"/>
      <c r="E903" s="27"/>
      <c r="F903" s="27"/>
      <c r="G903" s="27"/>
      <c r="H903" s="27"/>
      <c r="I903" s="27"/>
      <c r="J903" s="27"/>
      <c r="K903" s="27"/>
      <c r="L903" s="27"/>
      <c r="M903" s="27"/>
      <c r="N903" s="27"/>
      <c r="O903" s="27"/>
      <c r="P903" s="27"/>
      <c r="Q903" s="27"/>
      <c r="R903" s="27"/>
      <c r="S903" s="27"/>
      <c r="T903" s="27"/>
      <c r="U903" s="27"/>
      <c r="V903" s="27"/>
      <c r="W903" s="27"/>
      <c r="X903" s="27"/>
      <c r="Y903" s="27"/>
      <c r="Z903" s="27"/>
    </row>
    <row r="904" spans="1:26" ht="13">
      <c r="A904" s="27"/>
      <c r="B904" s="27"/>
      <c r="C904" s="27"/>
      <c r="D904" s="27"/>
      <c r="E904" s="27"/>
      <c r="F904" s="27"/>
      <c r="G904" s="27"/>
      <c r="H904" s="27"/>
      <c r="I904" s="27"/>
      <c r="J904" s="27"/>
      <c r="K904" s="27"/>
      <c r="L904" s="27"/>
      <c r="M904" s="27"/>
      <c r="N904" s="27"/>
      <c r="O904" s="27"/>
      <c r="P904" s="27"/>
      <c r="Q904" s="27"/>
      <c r="R904" s="27"/>
      <c r="S904" s="27"/>
      <c r="T904" s="27"/>
      <c r="U904" s="27"/>
      <c r="V904" s="27"/>
      <c r="W904" s="27"/>
      <c r="X904" s="27"/>
      <c r="Y904" s="27"/>
      <c r="Z904" s="27"/>
    </row>
    <row r="905" spans="1:26" ht="13">
      <c r="A905" s="27"/>
      <c r="B905" s="27"/>
      <c r="C905" s="27"/>
      <c r="D905" s="27"/>
      <c r="E905" s="27"/>
      <c r="F905" s="27"/>
      <c r="G905" s="27"/>
      <c r="H905" s="27"/>
      <c r="I905" s="27"/>
      <c r="J905" s="27"/>
      <c r="K905" s="27"/>
      <c r="L905" s="27"/>
      <c r="M905" s="27"/>
      <c r="N905" s="27"/>
      <c r="O905" s="27"/>
      <c r="P905" s="27"/>
      <c r="Q905" s="27"/>
      <c r="R905" s="27"/>
      <c r="S905" s="27"/>
      <c r="T905" s="27"/>
      <c r="U905" s="27"/>
      <c r="V905" s="27"/>
      <c r="W905" s="27"/>
      <c r="X905" s="27"/>
      <c r="Y905" s="27"/>
      <c r="Z905" s="27"/>
    </row>
    <row r="906" spans="1:26" ht="13">
      <c r="A906" s="27"/>
      <c r="B906" s="27"/>
      <c r="C906" s="27"/>
      <c r="D906" s="27"/>
      <c r="E906" s="27"/>
      <c r="F906" s="27"/>
      <c r="G906" s="27"/>
      <c r="H906" s="27"/>
      <c r="I906" s="27"/>
      <c r="J906" s="27"/>
      <c r="K906" s="27"/>
      <c r="L906" s="27"/>
      <c r="M906" s="27"/>
      <c r="N906" s="27"/>
      <c r="O906" s="27"/>
      <c r="P906" s="27"/>
      <c r="Q906" s="27"/>
      <c r="R906" s="27"/>
      <c r="S906" s="27"/>
      <c r="T906" s="27"/>
      <c r="U906" s="27"/>
      <c r="V906" s="27"/>
      <c r="W906" s="27"/>
      <c r="X906" s="27"/>
      <c r="Y906" s="27"/>
      <c r="Z906" s="27"/>
    </row>
    <row r="907" spans="1:26" ht="13">
      <c r="A907" s="27"/>
      <c r="B907" s="27"/>
      <c r="C907" s="27"/>
      <c r="D907" s="27"/>
      <c r="E907" s="27"/>
      <c r="F907" s="27"/>
      <c r="G907" s="27"/>
      <c r="H907" s="27"/>
      <c r="I907" s="27"/>
      <c r="J907" s="27"/>
      <c r="K907" s="27"/>
      <c r="L907" s="27"/>
      <c r="M907" s="27"/>
      <c r="N907" s="27"/>
      <c r="O907" s="27"/>
      <c r="P907" s="27"/>
      <c r="Q907" s="27"/>
      <c r="R907" s="27"/>
      <c r="S907" s="27"/>
      <c r="T907" s="27"/>
      <c r="U907" s="27"/>
      <c r="V907" s="27"/>
      <c r="W907" s="27"/>
      <c r="X907" s="27"/>
      <c r="Y907" s="27"/>
      <c r="Z907" s="27"/>
    </row>
    <row r="908" spans="1:26" ht="13">
      <c r="A908" s="27"/>
      <c r="B908" s="27"/>
      <c r="C908" s="27"/>
      <c r="D908" s="27"/>
      <c r="E908" s="27"/>
      <c r="F908" s="27"/>
      <c r="G908" s="27"/>
      <c r="H908" s="27"/>
      <c r="I908" s="27"/>
      <c r="J908" s="27"/>
      <c r="K908" s="27"/>
      <c r="L908" s="27"/>
      <c r="M908" s="27"/>
      <c r="N908" s="27"/>
      <c r="O908" s="27"/>
      <c r="P908" s="27"/>
      <c r="Q908" s="27"/>
      <c r="R908" s="27"/>
      <c r="S908" s="27"/>
      <c r="T908" s="27"/>
      <c r="U908" s="27"/>
      <c r="V908" s="27"/>
      <c r="W908" s="27"/>
      <c r="X908" s="27"/>
      <c r="Y908" s="27"/>
      <c r="Z908" s="27"/>
    </row>
    <row r="909" spans="1:26" ht="13">
      <c r="A909" s="27"/>
      <c r="B909" s="27"/>
      <c r="C909" s="27"/>
      <c r="D909" s="27"/>
      <c r="E909" s="27"/>
      <c r="F909" s="27"/>
      <c r="G909" s="27"/>
      <c r="H909" s="27"/>
      <c r="I909" s="27"/>
      <c r="J909" s="27"/>
      <c r="K909" s="27"/>
      <c r="L909" s="27"/>
      <c r="M909" s="27"/>
      <c r="N909" s="27"/>
      <c r="O909" s="27"/>
      <c r="P909" s="27"/>
      <c r="Q909" s="27"/>
      <c r="R909" s="27"/>
      <c r="S909" s="27"/>
      <c r="T909" s="27"/>
      <c r="U909" s="27"/>
      <c r="V909" s="27"/>
      <c r="W909" s="27"/>
      <c r="X909" s="27"/>
      <c r="Y909" s="27"/>
      <c r="Z909" s="27"/>
    </row>
    <row r="910" spans="1:26" ht="13">
      <c r="A910" s="27"/>
      <c r="B910" s="27"/>
      <c r="C910" s="27"/>
      <c r="D910" s="27"/>
      <c r="E910" s="27"/>
      <c r="F910" s="27"/>
      <c r="G910" s="27"/>
      <c r="H910" s="27"/>
      <c r="I910" s="27"/>
      <c r="J910" s="27"/>
      <c r="K910" s="27"/>
      <c r="L910" s="27"/>
      <c r="M910" s="27"/>
      <c r="N910" s="27"/>
      <c r="O910" s="27"/>
      <c r="P910" s="27"/>
      <c r="Q910" s="27"/>
      <c r="R910" s="27"/>
      <c r="S910" s="27"/>
      <c r="T910" s="27"/>
      <c r="U910" s="27"/>
      <c r="V910" s="27"/>
      <c r="W910" s="27"/>
      <c r="X910" s="27"/>
      <c r="Y910" s="27"/>
      <c r="Z910" s="27"/>
    </row>
    <row r="911" spans="1:26" ht="13">
      <c r="A911" s="27"/>
      <c r="B911" s="27"/>
      <c r="C911" s="27"/>
      <c r="D911" s="27"/>
      <c r="E911" s="27"/>
      <c r="F911" s="27"/>
      <c r="G911" s="27"/>
      <c r="H911" s="27"/>
      <c r="I911" s="27"/>
      <c r="J911" s="27"/>
      <c r="K911" s="27"/>
      <c r="L911" s="27"/>
      <c r="M911" s="27"/>
      <c r="N911" s="27"/>
      <c r="O911" s="27"/>
      <c r="P911" s="27"/>
      <c r="Q911" s="27"/>
      <c r="R911" s="27"/>
      <c r="S911" s="27"/>
      <c r="T911" s="27"/>
      <c r="U911" s="27"/>
      <c r="V911" s="27"/>
      <c r="W911" s="27"/>
      <c r="X911" s="27"/>
      <c r="Y911" s="27"/>
      <c r="Z911" s="27"/>
    </row>
    <row r="912" spans="1:26" ht="13">
      <c r="A912" s="27"/>
      <c r="B912" s="27"/>
      <c r="C912" s="27"/>
      <c r="D912" s="27"/>
      <c r="E912" s="27"/>
      <c r="F912" s="27"/>
      <c r="G912" s="27"/>
      <c r="H912" s="27"/>
      <c r="I912" s="27"/>
      <c r="J912" s="27"/>
      <c r="K912" s="27"/>
      <c r="L912" s="27"/>
      <c r="M912" s="27"/>
      <c r="N912" s="27"/>
      <c r="O912" s="27"/>
      <c r="P912" s="27"/>
      <c r="Q912" s="27"/>
      <c r="R912" s="27"/>
      <c r="S912" s="27"/>
      <c r="T912" s="27"/>
      <c r="U912" s="27"/>
      <c r="V912" s="27"/>
      <c r="W912" s="27"/>
      <c r="X912" s="27"/>
      <c r="Y912" s="27"/>
      <c r="Z912" s="27"/>
    </row>
    <row r="913" spans="1:26" ht="13">
      <c r="A913" s="27"/>
      <c r="B913" s="27"/>
      <c r="C913" s="27"/>
      <c r="D913" s="27"/>
      <c r="E913" s="27"/>
      <c r="F913" s="27"/>
      <c r="G913" s="27"/>
      <c r="H913" s="27"/>
      <c r="I913" s="27"/>
      <c r="J913" s="27"/>
      <c r="K913" s="27"/>
      <c r="L913" s="27"/>
      <c r="M913" s="27"/>
      <c r="N913" s="27"/>
      <c r="O913" s="27"/>
      <c r="P913" s="27"/>
      <c r="Q913" s="27"/>
      <c r="R913" s="27"/>
      <c r="S913" s="27"/>
      <c r="T913" s="27"/>
      <c r="U913" s="27"/>
      <c r="V913" s="27"/>
      <c r="W913" s="27"/>
      <c r="X913" s="27"/>
      <c r="Y913" s="27"/>
      <c r="Z913" s="27"/>
    </row>
    <row r="914" spans="1:26" ht="13">
      <c r="A914" s="27"/>
      <c r="B914" s="27"/>
      <c r="C914" s="27"/>
      <c r="D914" s="27"/>
      <c r="E914" s="27"/>
      <c r="F914" s="27"/>
      <c r="G914" s="27"/>
      <c r="H914" s="27"/>
      <c r="I914" s="27"/>
      <c r="J914" s="27"/>
      <c r="K914" s="27"/>
      <c r="L914" s="27"/>
      <c r="M914" s="27"/>
      <c r="N914" s="27"/>
      <c r="O914" s="27"/>
      <c r="P914" s="27"/>
      <c r="Q914" s="27"/>
      <c r="R914" s="27"/>
      <c r="S914" s="27"/>
      <c r="T914" s="27"/>
      <c r="U914" s="27"/>
      <c r="V914" s="27"/>
      <c r="W914" s="27"/>
      <c r="X914" s="27"/>
      <c r="Y914" s="27"/>
      <c r="Z914" s="27"/>
    </row>
    <row r="915" spans="1:26" ht="13">
      <c r="A915" s="27"/>
      <c r="B915" s="27"/>
      <c r="C915" s="27"/>
      <c r="D915" s="27"/>
      <c r="E915" s="27"/>
      <c r="F915" s="27"/>
      <c r="G915" s="27"/>
      <c r="H915" s="27"/>
      <c r="I915" s="27"/>
      <c r="J915" s="27"/>
      <c r="K915" s="27"/>
      <c r="L915" s="27"/>
      <c r="M915" s="27"/>
      <c r="N915" s="27"/>
      <c r="O915" s="27"/>
      <c r="P915" s="27"/>
      <c r="Q915" s="27"/>
      <c r="R915" s="27"/>
      <c r="S915" s="27"/>
      <c r="T915" s="27"/>
      <c r="U915" s="27"/>
      <c r="V915" s="27"/>
      <c r="W915" s="27"/>
      <c r="X915" s="27"/>
      <c r="Y915" s="27"/>
      <c r="Z915" s="27"/>
    </row>
    <row r="916" spans="1:26" ht="13">
      <c r="A916" s="27"/>
      <c r="B916" s="27"/>
      <c r="C916" s="27"/>
      <c r="D916" s="27"/>
      <c r="E916" s="27"/>
      <c r="F916" s="27"/>
      <c r="G916" s="27"/>
      <c r="H916" s="27"/>
      <c r="I916" s="27"/>
      <c r="J916" s="27"/>
      <c r="K916" s="27"/>
      <c r="L916" s="27"/>
      <c r="M916" s="27"/>
      <c r="N916" s="27"/>
      <c r="O916" s="27"/>
      <c r="P916" s="27"/>
      <c r="Q916" s="27"/>
      <c r="R916" s="27"/>
      <c r="S916" s="27"/>
      <c r="T916" s="27"/>
      <c r="U916" s="27"/>
      <c r="V916" s="27"/>
      <c r="W916" s="27"/>
      <c r="X916" s="27"/>
      <c r="Y916" s="27"/>
      <c r="Z916" s="27"/>
    </row>
    <row r="917" spans="1:26" ht="13">
      <c r="A917" s="27"/>
      <c r="B917" s="27"/>
      <c r="C917" s="27"/>
      <c r="D917" s="27"/>
      <c r="E917" s="27"/>
      <c r="F917" s="27"/>
      <c r="G917" s="27"/>
      <c r="H917" s="27"/>
      <c r="I917" s="27"/>
      <c r="J917" s="27"/>
      <c r="K917" s="27"/>
      <c r="L917" s="27"/>
      <c r="M917" s="27"/>
      <c r="N917" s="27"/>
      <c r="O917" s="27"/>
      <c r="P917" s="27"/>
      <c r="Q917" s="27"/>
      <c r="R917" s="27"/>
      <c r="S917" s="27"/>
      <c r="T917" s="27"/>
      <c r="U917" s="27"/>
      <c r="V917" s="27"/>
      <c r="W917" s="27"/>
      <c r="X917" s="27"/>
      <c r="Y917" s="27"/>
      <c r="Z917" s="27"/>
    </row>
    <row r="918" spans="1:26" ht="13">
      <c r="A918" s="27"/>
      <c r="B918" s="27"/>
      <c r="C918" s="27"/>
      <c r="D918" s="27"/>
      <c r="E918" s="27"/>
      <c r="F918" s="27"/>
      <c r="G918" s="27"/>
      <c r="H918" s="27"/>
      <c r="I918" s="27"/>
      <c r="J918" s="27"/>
      <c r="K918" s="27"/>
      <c r="L918" s="27"/>
      <c r="M918" s="27"/>
      <c r="N918" s="27"/>
      <c r="O918" s="27"/>
      <c r="P918" s="27"/>
      <c r="Q918" s="27"/>
      <c r="R918" s="27"/>
      <c r="S918" s="27"/>
      <c r="T918" s="27"/>
      <c r="U918" s="27"/>
      <c r="V918" s="27"/>
      <c r="W918" s="27"/>
      <c r="X918" s="27"/>
      <c r="Y918" s="27"/>
      <c r="Z918" s="27"/>
    </row>
    <row r="919" spans="1:26" ht="13">
      <c r="A919" s="27"/>
      <c r="B919" s="27"/>
      <c r="C919" s="27"/>
      <c r="D919" s="27"/>
      <c r="E919" s="27"/>
      <c r="F919" s="27"/>
      <c r="G919" s="27"/>
      <c r="H919" s="27"/>
      <c r="I919" s="27"/>
      <c r="J919" s="27"/>
      <c r="K919" s="27"/>
      <c r="L919" s="27"/>
      <c r="M919" s="27"/>
      <c r="N919" s="27"/>
      <c r="O919" s="27"/>
      <c r="P919" s="27"/>
      <c r="Q919" s="27"/>
      <c r="R919" s="27"/>
      <c r="S919" s="27"/>
      <c r="T919" s="27"/>
      <c r="U919" s="27"/>
      <c r="V919" s="27"/>
      <c r="W919" s="27"/>
      <c r="X919" s="27"/>
      <c r="Y919" s="27"/>
      <c r="Z919" s="27"/>
    </row>
    <row r="920" spans="1:26" ht="13">
      <c r="A920" s="27"/>
      <c r="B920" s="27"/>
      <c r="C920" s="27"/>
      <c r="D920" s="27"/>
      <c r="E920" s="27"/>
      <c r="F920" s="27"/>
      <c r="G920" s="27"/>
      <c r="H920" s="27"/>
      <c r="I920" s="27"/>
      <c r="J920" s="27"/>
      <c r="K920" s="27"/>
      <c r="L920" s="27"/>
      <c r="M920" s="27"/>
      <c r="N920" s="27"/>
      <c r="O920" s="27"/>
      <c r="P920" s="27"/>
      <c r="Q920" s="27"/>
      <c r="R920" s="27"/>
      <c r="S920" s="27"/>
      <c r="T920" s="27"/>
      <c r="U920" s="27"/>
      <c r="V920" s="27"/>
      <c r="W920" s="27"/>
      <c r="X920" s="27"/>
      <c r="Y920" s="27"/>
      <c r="Z920" s="27"/>
    </row>
    <row r="921" spans="1:26" ht="13">
      <c r="A921" s="27"/>
      <c r="B921" s="27"/>
      <c r="C921" s="27"/>
      <c r="D921" s="27"/>
      <c r="E921" s="27"/>
      <c r="F921" s="27"/>
      <c r="G921" s="27"/>
      <c r="H921" s="27"/>
      <c r="I921" s="27"/>
      <c r="J921" s="27"/>
      <c r="K921" s="27"/>
      <c r="L921" s="27"/>
      <c r="M921" s="27"/>
      <c r="N921" s="27"/>
      <c r="O921" s="27"/>
      <c r="P921" s="27"/>
      <c r="Q921" s="27"/>
      <c r="R921" s="27"/>
      <c r="S921" s="27"/>
      <c r="T921" s="27"/>
      <c r="U921" s="27"/>
      <c r="V921" s="27"/>
      <c r="W921" s="27"/>
      <c r="X921" s="27"/>
      <c r="Y921" s="27"/>
      <c r="Z921" s="27"/>
    </row>
    <row r="922" spans="1:26" ht="13">
      <c r="A922" s="27"/>
      <c r="B922" s="27"/>
      <c r="C922" s="27"/>
      <c r="D922" s="27"/>
      <c r="E922" s="27"/>
      <c r="F922" s="27"/>
      <c r="G922" s="27"/>
      <c r="H922" s="27"/>
      <c r="I922" s="27"/>
      <c r="J922" s="27"/>
      <c r="K922" s="27"/>
      <c r="L922" s="27"/>
      <c r="M922" s="27"/>
      <c r="N922" s="27"/>
      <c r="O922" s="27"/>
      <c r="P922" s="27"/>
      <c r="Q922" s="27"/>
      <c r="R922" s="27"/>
      <c r="S922" s="27"/>
      <c r="T922" s="27"/>
      <c r="U922" s="27"/>
      <c r="V922" s="27"/>
      <c r="W922" s="27"/>
      <c r="X922" s="27"/>
      <c r="Y922" s="27"/>
      <c r="Z922" s="27"/>
    </row>
    <row r="923" spans="1:26" ht="13">
      <c r="A923" s="27"/>
      <c r="B923" s="27"/>
      <c r="C923" s="27"/>
      <c r="D923" s="27"/>
      <c r="E923" s="27"/>
      <c r="F923" s="27"/>
      <c r="G923" s="27"/>
      <c r="H923" s="27"/>
      <c r="I923" s="27"/>
      <c r="J923" s="27"/>
      <c r="K923" s="27"/>
      <c r="L923" s="27"/>
      <c r="M923" s="27"/>
      <c r="N923" s="27"/>
      <c r="O923" s="27"/>
      <c r="P923" s="27"/>
      <c r="Q923" s="27"/>
      <c r="R923" s="27"/>
      <c r="S923" s="27"/>
      <c r="T923" s="27"/>
      <c r="U923" s="27"/>
      <c r="V923" s="27"/>
      <c r="W923" s="27"/>
      <c r="X923" s="27"/>
      <c r="Y923" s="27"/>
      <c r="Z923" s="27"/>
    </row>
    <row r="924" spans="1:26" ht="13">
      <c r="A924" s="27"/>
      <c r="B924" s="27"/>
      <c r="C924" s="27"/>
      <c r="D924" s="27"/>
      <c r="E924" s="27"/>
      <c r="F924" s="27"/>
      <c r="G924" s="27"/>
      <c r="H924" s="27"/>
      <c r="I924" s="27"/>
      <c r="J924" s="27"/>
      <c r="K924" s="27"/>
      <c r="L924" s="27"/>
      <c r="M924" s="27"/>
      <c r="N924" s="27"/>
      <c r="O924" s="27"/>
      <c r="P924" s="27"/>
      <c r="Q924" s="27"/>
      <c r="R924" s="27"/>
      <c r="S924" s="27"/>
      <c r="T924" s="27"/>
      <c r="U924" s="27"/>
      <c r="V924" s="27"/>
      <c r="W924" s="27"/>
      <c r="X924" s="27"/>
      <c r="Y924" s="27"/>
      <c r="Z924" s="27"/>
    </row>
    <row r="925" spans="1:26" ht="13">
      <c r="A925" s="27"/>
      <c r="B925" s="27"/>
      <c r="C925" s="27"/>
      <c r="D925" s="27"/>
      <c r="E925" s="27"/>
      <c r="F925" s="27"/>
      <c r="G925" s="27"/>
      <c r="H925" s="27"/>
      <c r="I925" s="27"/>
      <c r="J925" s="27"/>
      <c r="K925" s="27"/>
      <c r="L925" s="27"/>
      <c r="M925" s="27"/>
      <c r="N925" s="27"/>
      <c r="O925" s="27"/>
      <c r="P925" s="27"/>
      <c r="Q925" s="27"/>
      <c r="R925" s="27"/>
      <c r="S925" s="27"/>
      <c r="T925" s="27"/>
      <c r="U925" s="27"/>
      <c r="V925" s="27"/>
      <c r="W925" s="27"/>
      <c r="X925" s="27"/>
      <c r="Y925" s="27"/>
      <c r="Z925" s="27"/>
    </row>
    <row r="926" spans="1:26" ht="13">
      <c r="A926" s="27"/>
      <c r="B926" s="27"/>
      <c r="C926" s="27"/>
      <c r="D926" s="27"/>
      <c r="E926" s="27"/>
      <c r="F926" s="27"/>
      <c r="G926" s="27"/>
      <c r="H926" s="27"/>
      <c r="I926" s="27"/>
      <c r="J926" s="27"/>
      <c r="K926" s="27"/>
      <c r="L926" s="27"/>
      <c r="M926" s="27"/>
      <c r="N926" s="27"/>
      <c r="O926" s="27"/>
      <c r="P926" s="27"/>
      <c r="Q926" s="27"/>
      <c r="R926" s="27"/>
      <c r="S926" s="27"/>
      <c r="T926" s="27"/>
      <c r="U926" s="27"/>
      <c r="V926" s="27"/>
      <c r="W926" s="27"/>
      <c r="X926" s="27"/>
      <c r="Y926" s="27"/>
      <c r="Z926" s="27"/>
    </row>
    <row r="927" spans="1:26" ht="13">
      <c r="A927" s="27"/>
      <c r="B927" s="27"/>
      <c r="C927" s="27"/>
      <c r="D927" s="27"/>
      <c r="E927" s="27"/>
      <c r="F927" s="27"/>
      <c r="G927" s="27"/>
      <c r="H927" s="27"/>
      <c r="I927" s="27"/>
      <c r="J927" s="27"/>
      <c r="K927" s="27"/>
      <c r="L927" s="27"/>
      <c r="M927" s="27"/>
      <c r="N927" s="27"/>
      <c r="O927" s="27"/>
      <c r="P927" s="27"/>
      <c r="Q927" s="27"/>
      <c r="R927" s="27"/>
      <c r="S927" s="27"/>
      <c r="T927" s="27"/>
      <c r="U927" s="27"/>
      <c r="V927" s="27"/>
      <c r="W927" s="27"/>
      <c r="X927" s="27"/>
      <c r="Y927" s="27"/>
      <c r="Z927" s="27"/>
    </row>
    <row r="928" spans="1:26" ht="13">
      <c r="A928" s="27"/>
      <c r="B928" s="27"/>
      <c r="C928" s="27"/>
      <c r="D928" s="27"/>
      <c r="E928" s="27"/>
      <c r="F928" s="27"/>
      <c r="G928" s="27"/>
      <c r="H928" s="27"/>
      <c r="I928" s="27"/>
      <c r="J928" s="27"/>
      <c r="K928" s="27"/>
      <c r="L928" s="27"/>
      <c r="M928" s="27"/>
      <c r="N928" s="27"/>
      <c r="O928" s="27"/>
      <c r="P928" s="27"/>
      <c r="Q928" s="27"/>
      <c r="R928" s="27"/>
      <c r="S928" s="27"/>
      <c r="T928" s="27"/>
      <c r="U928" s="27"/>
      <c r="V928" s="27"/>
      <c r="W928" s="27"/>
      <c r="X928" s="27"/>
      <c r="Y928" s="27"/>
      <c r="Z928" s="27"/>
    </row>
    <row r="929" spans="1:26" ht="13">
      <c r="A929" s="27"/>
      <c r="B929" s="27"/>
      <c r="C929" s="27"/>
      <c r="D929" s="27"/>
      <c r="E929" s="27"/>
      <c r="F929" s="27"/>
      <c r="G929" s="27"/>
      <c r="H929" s="27"/>
      <c r="I929" s="27"/>
      <c r="J929" s="27"/>
      <c r="K929" s="27"/>
      <c r="L929" s="27"/>
      <c r="M929" s="27"/>
      <c r="N929" s="27"/>
      <c r="O929" s="27"/>
      <c r="P929" s="27"/>
      <c r="Q929" s="27"/>
      <c r="R929" s="27"/>
      <c r="S929" s="27"/>
      <c r="T929" s="27"/>
      <c r="U929" s="27"/>
      <c r="V929" s="27"/>
      <c r="W929" s="27"/>
      <c r="X929" s="27"/>
      <c r="Y929" s="27"/>
      <c r="Z929" s="27"/>
    </row>
    <row r="930" spans="1:26" ht="13">
      <c r="A930" s="27"/>
      <c r="B930" s="27"/>
      <c r="C930" s="27"/>
      <c r="D930" s="27"/>
      <c r="E930" s="27"/>
      <c r="F930" s="27"/>
      <c r="G930" s="27"/>
      <c r="H930" s="27"/>
      <c r="I930" s="27"/>
      <c r="J930" s="27"/>
      <c r="K930" s="27"/>
      <c r="L930" s="27"/>
      <c r="M930" s="27"/>
      <c r="N930" s="27"/>
      <c r="O930" s="27"/>
      <c r="P930" s="27"/>
      <c r="Q930" s="27"/>
      <c r="R930" s="27"/>
      <c r="S930" s="27"/>
      <c r="T930" s="27"/>
      <c r="U930" s="27"/>
      <c r="V930" s="27"/>
      <c r="W930" s="27"/>
      <c r="X930" s="27"/>
      <c r="Y930" s="27"/>
      <c r="Z930" s="27"/>
    </row>
    <row r="931" spans="1:26" ht="13">
      <c r="A931" s="27"/>
      <c r="B931" s="27"/>
      <c r="C931" s="27"/>
      <c r="D931" s="27"/>
      <c r="E931" s="27"/>
      <c r="F931" s="27"/>
      <c r="G931" s="27"/>
      <c r="H931" s="27"/>
      <c r="I931" s="27"/>
      <c r="J931" s="27"/>
      <c r="K931" s="27"/>
      <c r="L931" s="27"/>
      <c r="M931" s="27"/>
      <c r="N931" s="27"/>
      <c r="O931" s="27"/>
      <c r="P931" s="27"/>
      <c r="Q931" s="27"/>
      <c r="R931" s="27"/>
      <c r="S931" s="27"/>
      <c r="T931" s="27"/>
      <c r="U931" s="27"/>
      <c r="V931" s="27"/>
      <c r="W931" s="27"/>
      <c r="X931" s="27"/>
      <c r="Y931" s="27"/>
      <c r="Z931" s="27"/>
    </row>
    <row r="932" spans="1:26" ht="13">
      <c r="A932" s="27"/>
      <c r="B932" s="27"/>
      <c r="C932" s="27"/>
      <c r="D932" s="27"/>
      <c r="E932" s="27"/>
      <c r="F932" s="27"/>
      <c r="G932" s="27"/>
      <c r="H932" s="27"/>
      <c r="I932" s="27"/>
      <c r="J932" s="27"/>
      <c r="K932" s="27"/>
      <c r="L932" s="27"/>
      <c r="M932" s="27"/>
      <c r="N932" s="27"/>
      <c r="O932" s="27"/>
      <c r="P932" s="27"/>
      <c r="Q932" s="27"/>
      <c r="R932" s="27"/>
      <c r="S932" s="27"/>
      <c r="T932" s="27"/>
      <c r="U932" s="27"/>
      <c r="V932" s="27"/>
      <c r="W932" s="27"/>
      <c r="X932" s="27"/>
      <c r="Y932" s="27"/>
      <c r="Z932" s="27"/>
    </row>
    <row r="933" spans="1:26" ht="13">
      <c r="A933" s="27"/>
      <c r="B933" s="27"/>
      <c r="C933" s="27"/>
      <c r="D933" s="27"/>
      <c r="E933" s="27"/>
      <c r="F933" s="27"/>
      <c r="G933" s="27"/>
      <c r="H933" s="27"/>
      <c r="I933" s="27"/>
      <c r="J933" s="27"/>
      <c r="K933" s="27"/>
      <c r="L933" s="27"/>
      <c r="M933" s="27"/>
      <c r="N933" s="27"/>
      <c r="O933" s="27"/>
      <c r="P933" s="27"/>
      <c r="Q933" s="27"/>
      <c r="R933" s="27"/>
      <c r="S933" s="27"/>
      <c r="T933" s="27"/>
      <c r="U933" s="27"/>
      <c r="V933" s="27"/>
      <c r="W933" s="27"/>
      <c r="X933" s="27"/>
      <c r="Y933" s="27"/>
      <c r="Z933" s="27"/>
    </row>
    <row r="934" spans="1:26" ht="13">
      <c r="A934" s="27"/>
      <c r="B934" s="27"/>
      <c r="C934" s="27"/>
      <c r="D934" s="27"/>
      <c r="E934" s="27"/>
      <c r="F934" s="27"/>
      <c r="G934" s="27"/>
      <c r="H934" s="27"/>
      <c r="I934" s="27"/>
      <c r="J934" s="27"/>
      <c r="K934" s="27"/>
      <c r="L934" s="27"/>
      <c r="M934" s="27"/>
      <c r="N934" s="27"/>
      <c r="O934" s="27"/>
      <c r="P934" s="27"/>
      <c r="Q934" s="27"/>
      <c r="R934" s="27"/>
      <c r="S934" s="27"/>
      <c r="T934" s="27"/>
      <c r="U934" s="27"/>
      <c r="V934" s="27"/>
      <c r="W934" s="27"/>
      <c r="X934" s="27"/>
      <c r="Y934" s="27"/>
      <c r="Z934" s="27"/>
    </row>
    <row r="935" spans="1:26" ht="13">
      <c r="A935" s="27"/>
      <c r="B935" s="27"/>
      <c r="C935" s="27"/>
      <c r="D935" s="27"/>
      <c r="E935" s="27"/>
      <c r="F935" s="27"/>
      <c r="G935" s="27"/>
      <c r="H935" s="27"/>
      <c r="I935" s="27"/>
      <c r="J935" s="27"/>
      <c r="K935" s="27"/>
      <c r="L935" s="27"/>
      <c r="M935" s="27"/>
      <c r="N935" s="27"/>
      <c r="O935" s="27"/>
      <c r="P935" s="27"/>
      <c r="Q935" s="27"/>
      <c r="R935" s="27"/>
      <c r="S935" s="27"/>
      <c r="T935" s="27"/>
      <c r="U935" s="27"/>
      <c r="V935" s="27"/>
      <c r="W935" s="27"/>
      <c r="X935" s="27"/>
      <c r="Y935" s="27"/>
      <c r="Z935" s="27"/>
    </row>
    <row r="936" spans="1:26" ht="13">
      <c r="A936" s="27"/>
      <c r="B936" s="27"/>
      <c r="C936" s="27"/>
      <c r="D936" s="27"/>
      <c r="E936" s="27"/>
      <c r="F936" s="27"/>
      <c r="G936" s="27"/>
      <c r="H936" s="27"/>
      <c r="I936" s="27"/>
      <c r="J936" s="27"/>
      <c r="K936" s="27"/>
      <c r="L936" s="27"/>
      <c r="M936" s="27"/>
      <c r="N936" s="27"/>
      <c r="O936" s="27"/>
      <c r="P936" s="27"/>
      <c r="Q936" s="27"/>
      <c r="R936" s="27"/>
      <c r="S936" s="27"/>
      <c r="T936" s="27"/>
      <c r="U936" s="27"/>
      <c r="V936" s="27"/>
      <c r="W936" s="27"/>
      <c r="X936" s="27"/>
      <c r="Y936" s="27"/>
      <c r="Z936" s="27"/>
    </row>
    <row r="937" spans="1:26" ht="13">
      <c r="A937" s="27"/>
      <c r="B937" s="27"/>
      <c r="C937" s="27"/>
      <c r="D937" s="27"/>
      <c r="E937" s="27"/>
      <c r="F937" s="27"/>
      <c r="G937" s="27"/>
      <c r="H937" s="27"/>
      <c r="I937" s="27"/>
      <c r="J937" s="27"/>
      <c r="K937" s="27"/>
      <c r="L937" s="27"/>
      <c r="M937" s="27"/>
      <c r="N937" s="27"/>
      <c r="O937" s="27"/>
      <c r="P937" s="27"/>
      <c r="Q937" s="27"/>
      <c r="R937" s="27"/>
      <c r="S937" s="27"/>
      <c r="T937" s="27"/>
      <c r="U937" s="27"/>
      <c r="V937" s="27"/>
      <c r="W937" s="27"/>
      <c r="X937" s="27"/>
      <c r="Y937" s="27"/>
      <c r="Z937" s="27"/>
    </row>
    <row r="938" spans="1:26" ht="13">
      <c r="A938" s="27"/>
      <c r="B938" s="27"/>
      <c r="C938" s="27"/>
      <c r="D938" s="27"/>
      <c r="E938" s="27"/>
      <c r="F938" s="27"/>
      <c r="G938" s="27"/>
      <c r="H938" s="27"/>
      <c r="I938" s="27"/>
      <c r="J938" s="27"/>
      <c r="K938" s="27"/>
      <c r="L938" s="27"/>
      <c r="M938" s="27"/>
      <c r="N938" s="27"/>
      <c r="O938" s="27"/>
      <c r="P938" s="27"/>
      <c r="Q938" s="27"/>
      <c r="R938" s="27"/>
      <c r="S938" s="27"/>
      <c r="T938" s="27"/>
      <c r="U938" s="27"/>
      <c r="V938" s="27"/>
      <c r="W938" s="27"/>
      <c r="X938" s="27"/>
      <c r="Y938" s="27"/>
      <c r="Z938" s="27"/>
    </row>
    <row r="939" spans="1:26" ht="13">
      <c r="A939" s="27"/>
      <c r="B939" s="27"/>
      <c r="C939" s="27"/>
      <c r="D939" s="27"/>
      <c r="E939" s="27"/>
      <c r="F939" s="27"/>
      <c r="G939" s="27"/>
      <c r="H939" s="27"/>
      <c r="I939" s="27"/>
      <c r="J939" s="27"/>
      <c r="K939" s="27"/>
      <c r="L939" s="27"/>
      <c r="M939" s="27"/>
      <c r="N939" s="27"/>
      <c r="O939" s="27"/>
      <c r="P939" s="27"/>
      <c r="Q939" s="27"/>
      <c r="R939" s="27"/>
      <c r="S939" s="27"/>
      <c r="T939" s="27"/>
      <c r="U939" s="27"/>
      <c r="V939" s="27"/>
      <c r="W939" s="27"/>
      <c r="X939" s="27"/>
      <c r="Y939" s="27"/>
      <c r="Z939" s="27"/>
    </row>
    <row r="940" spans="1:26" ht="13">
      <c r="A940" s="27"/>
      <c r="B940" s="27"/>
      <c r="C940" s="27"/>
      <c r="D940" s="27"/>
      <c r="E940" s="27"/>
      <c r="F940" s="27"/>
      <c r="G940" s="27"/>
      <c r="H940" s="27"/>
      <c r="I940" s="27"/>
      <c r="J940" s="27"/>
      <c r="K940" s="27"/>
      <c r="L940" s="27"/>
      <c r="M940" s="27"/>
      <c r="N940" s="27"/>
      <c r="O940" s="27"/>
      <c r="P940" s="27"/>
      <c r="Q940" s="27"/>
      <c r="R940" s="27"/>
      <c r="S940" s="27"/>
      <c r="T940" s="27"/>
      <c r="U940" s="27"/>
      <c r="V940" s="27"/>
      <c r="W940" s="27"/>
      <c r="X940" s="27"/>
      <c r="Y940" s="27"/>
      <c r="Z940" s="27"/>
    </row>
    <row r="941" spans="1:26" ht="13">
      <c r="A941" s="27"/>
      <c r="B941" s="27"/>
      <c r="C941" s="27"/>
      <c r="D941" s="27"/>
      <c r="E941" s="27"/>
      <c r="F941" s="27"/>
      <c r="G941" s="27"/>
      <c r="H941" s="27"/>
      <c r="I941" s="27"/>
      <c r="J941" s="27"/>
      <c r="K941" s="27"/>
      <c r="L941" s="27"/>
      <c r="M941" s="27"/>
      <c r="N941" s="27"/>
      <c r="O941" s="27"/>
      <c r="P941" s="27"/>
      <c r="Q941" s="27"/>
      <c r="R941" s="27"/>
      <c r="S941" s="27"/>
      <c r="T941" s="27"/>
      <c r="U941" s="27"/>
      <c r="V941" s="27"/>
      <c r="W941" s="27"/>
      <c r="X941" s="27"/>
      <c r="Y941" s="27"/>
      <c r="Z941" s="27"/>
    </row>
    <row r="942" spans="1:26" ht="13">
      <c r="A942" s="27"/>
      <c r="B942" s="27"/>
      <c r="C942" s="27"/>
      <c r="D942" s="27"/>
      <c r="E942" s="27"/>
      <c r="F942" s="27"/>
      <c r="G942" s="27"/>
      <c r="H942" s="27"/>
      <c r="I942" s="27"/>
      <c r="J942" s="27"/>
      <c r="K942" s="27"/>
      <c r="L942" s="27"/>
      <c r="M942" s="27"/>
      <c r="N942" s="27"/>
      <c r="O942" s="27"/>
      <c r="P942" s="27"/>
      <c r="Q942" s="27"/>
      <c r="R942" s="27"/>
      <c r="S942" s="27"/>
      <c r="T942" s="27"/>
      <c r="U942" s="27"/>
      <c r="V942" s="27"/>
      <c r="W942" s="27"/>
      <c r="X942" s="27"/>
      <c r="Y942" s="27"/>
      <c r="Z942" s="27"/>
    </row>
    <row r="943" spans="1:26" ht="13">
      <c r="A943" s="27"/>
      <c r="B943" s="27"/>
      <c r="C943" s="27"/>
      <c r="D943" s="27"/>
      <c r="E943" s="27"/>
      <c r="F943" s="27"/>
      <c r="G943" s="27"/>
      <c r="H943" s="27"/>
      <c r="I943" s="27"/>
      <c r="J943" s="27"/>
      <c r="K943" s="27"/>
      <c r="L943" s="27"/>
      <c r="M943" s="27"/>
      <c r="N943" s="27"/>
      <c r="O943" s="27"/>
      <c r="P943" s="27"/>
      <c r="Q943" s="27"/>
      <c r="R943" s="27"/>
      <c r="S943" s="27"/>
      <c r="T943" s="27"/>
      <c r="U943" s="27"/>
      <c r="V943" s="27"/>
      <c r="W943" s="27"/>
      <c r="X943" s="27"/>
      <c r="Y943" s="27"/>
      <c r="Z943" s="27"/>
    </row>
    <row r="944" spans="1:26" ht="13">
      <c r="A944" s="27"/>
      <c r="B944" s="27"/>
      <c r="C944" s="27"/>
      <c r="D944" s="27"/>
      <c r="E944" s="27"/>
      <c r="F944" s="27"/>
      <c r="G944" s="27"/>
      <c r="H944" s="27"/>
      <c r="I944" s="27"/>
      <c r="J944" s="27"/>
      <c r="K944" s="27"/>
      <c r="L944" s="27"/>
      <c r="M944" s="27"/>
      <c r="N944" s="27"/>
      <c r="O944" s="27"/>
      <c r="P944" s="27"/>
      <c r="Q944" s="27"/>
      <c r="R944" s="27"/>
      <c r="S944" s="27"/>
      <c r="T944" s="27"/>
      <c r="U944" s="27"/>
      <c r="V944" s="27"/>
      <c r="W944" s="27"/>
      <c r="X944" s="27"/>
      <c r="Y944" s="27"/>
      <c r="Z944" s="27"/>
    </row>
    <row r="945" spans="1:26" ht="13">
      <c r="A945" s="27"/>
      <c r="B945" s="27"/>
      <c r="C945" s="27"/>
      <c r="D945" s="27"/>
      <c r="E945" s="27"/>
      <c r="F945" s="27"/>
      <c r="G945" s="27"/>
      <c r="H945" s="27"/>
      <c r="I945" s="27"/>
      <c r="J945" s="27"/>
      <c r="K945" s="27"/>
      <c r="L945" s="27"/>
      <c r="M945" s="27"/>
      <c r="N945" s="27"/>
      <c r="O945" s="27"/>
      <c r="P945" s="27"/>
      <c r="Q945" s="27"/>
      <c r="R945" s="27"/>
      <c r="S945" s="27"/>
      <c r="T945" s="27"/>
      <c r="U945" s="27"/>
      <c r="V945" s="27"/>
      <c r="W945" s="27"/>
      <c r="X945" s="27"/>
      <c r="Y945" s="27"/>
      <c r="Z945" s="27"/>
    </row>
    <row r="946" spans="1:26" ht="13">
      <c r="A946" s="27"/>
      <c r="B946" s="27"/>
      <c r="C946" s="27"/>
      <c r="D946" s="27"/>
      <c r="E946" s="27"/>
      <c r="F946" s="27"/>
      <c r="G946" s="27"/>
      <c r="H946" s="27"/>
      <c r="I946" s="27"/>
      <c r="J946" s="27"/>
      <c r="K946" s="27"/>
      <c r="L946" s="27"/>
      <c r="M946" s="27"/>
      <c r="N946" s="27"/>
      <c r="O946" s="27"/>
      <c r="P946" s="27"/>
      <c r="Q946" s="27"/>
      <c r="R946" s="27"/>
      <c r="S946" s="27"/>
      <c r="T946" s="27"/>
      <c r="U946" s="27"/>
      <c r="V946" s="27"/>
      <c r="W946" s="27"/>
      <c r="X946" s="27"/>
      <c r="Y946" s="27"/>
      <c r="Z946" s="27"/>
    </row>
    <row r="947" spans="1:26" ht="13">
      <c r="A947" s="27"/>
      <c r="B947" s="27"/>
      <c r="C947" s="27"/>
      <c r="D947" s="27"/>
      <c r="E947" s="27"/>
      <c r="F947" s="27"/>
      <c r="G947" s="27"/>
      <c r="H947" s="27"/>
      <c r="I947" s="27"/>
      <c r="J947" s="27"/>
      <c r="K947" s="27"/>
      <c r="L947" s="27"/>
      <c r="M947" s="27"/>
      <c r="N947" s="27"/>
      <c r="O947" s="27"/>
      <c r="P947" s="27"/>
      <c r="Q947" s="27"/>
      <c r="R947" s="27"/>
      <c r="S947" s="27"/>
      <c r="T947" s="27"/>
      <c r="U947" s="27"/>
      <c r="V947" s="27"/>
      <c r="W947" s="27"/>
      <c r="X947" s="27"/>
      <c r="Y947" s="27"/>
      <c r="Z947" s="27"/>
    </row>
    <row r="948" spans="1:26" ht="13">
      <c r="A948" s="27"/>
      <c r="B948" s="27"/>
      <c r="C948" s="27"/>
      <c r="D948" s="27"/>
      <c r="E948" s="27"/>
      <c r="F948" s="27"/>
      <c r="G948" s="27"/>
      <c r="H948" s="27"/>
      <c r="I948" s="27"/>
      <c r="J948" s="27"/>
      <c r="K948" s="27"/>
      <c r="L948" s="27"/>
      <c r="M948" s="27"/>
      <c r="N948" s="27"/>
      <c r="O948" s="27"/>
      <c r="P948" s="27"/>
      <c r="Q948" s="27"/>
      <c r="R948" s="27"/>
      <c r="S948" s="27"/>
      <c r="T948" s="27"/>
      <c r="U948" s="27"/>
      <c r="V948" s="27"/>
      <c r="W948" s="27"/>
      <c r="X948" s="27"/>
      <c r="Y948" s="27"/>
      <c r="Z948" s="27"/>
    </row>
    <row r="949" spans="1:26" ht="13">
      <c r="A949" s="27"/>
      <c r="B949" s="27"/>
      <c r="C949" s="27"/>
      <c r="D949" s="27"/>
      <c r="E949" s="27"/>
      <c r="F949" s="27"/>
      <c r="G949" s="27"/>
      <c r="H949" s="27"/>
      <c r="I949" s="27"/>
      <c r="J949" s="27"/>
      <c r="K949" s="27"/>
      <c r="L949" s="27"/>
      <c r="M949" s="27"/>
      <c r="N949" s="27"/>
      <c r="O949" s="27"/>
      <c r="P949" s="27"/>
      <c r="Q949" s="27"/>
      <c r="R949" s="27"/>
      <c r="S949" s="27"/>
      <c r="T949" s="27"/>
      <c r="U949" s="27"/>
      <c r="V949" s="27"/>
      <c r="W949" s="27"/>
      <c r="X949" s="27"/>
      <c r="Y949" s="27"/>
      <c r="Z949" s="27"/>
    </row>
    <row r="950" spans="1:26" ht="13">
      <c r="A950" s="27"/>
      <c r="B950" s="27"/>
      <c r="C950" s="27"/>
      <c r="D950" s="27"/>
      <c r="E950" s="27"/>
      <c r="F950" s="27"/>
      <c r="G950" s="27"/>
      <c r="H950" s="27"/>
      <c r="I950" s="27"/>
      <c r="J950" s="27"/>
      <c r="K950" s="27"/>
      <c r="L950" s="27"/>
      <c r="M950" s="27"/>
      <c r="N950" s="27"/>
      <c r="O950" s="27"/>
      <c r="P950" s="27"/>
      <c r="Q950" s="27"/>
      <c r="R950" s="27"/>
      <c r="S950" s="27"/>
      <c r="T950" s="27"/>
      <c r="U950" s="27"/>
      <c r="V950" s="27"/>
      <c r="W950" s="27"/>
      <c r="X950" s="27"/>
      <c r="Y950" s="27"/>
      <c r="Z950" s="27"/>
    </row>
    <row r="951" spans="1:26" ht="13">
      <c r="A951" s="27"/>
      <c r="B951" s="27"/>
      <c r="C951" s="27"/>
      <c r="D951" s="27"/>
      <c r="E951" s="27"/>
      <c r="F951" s="27"/>
      <c r="G951" s="27"/>
      <c r="H951" s="27"/>
      <c r="I951" s="27"/>
      <c r="J951" s="27"/>
      <c r="K951" s="27"/>
      <c r="L951" s="27"/>
      <c r="M951" s="27"/>
      <c r="N951" s="27"/>
      <c r="O951" s="27"/>
      <c r="P951" s="27"/>
      <c r="Q951" s="27"/>
      <c r="R951" s="27"/>
      <c r="S951" s="27"/>
      <c r="T951" s="27"/>
      <c r="U951" s="27"/>
      <c r="V951" s="27"/>
      <c r="W951" s="27"/>
      <c r="X951" s="27"/>
      <c r="Y951" s="27"/>
      <c r="Z951" s="27"/>
    </row>
    <row r="952" spans="1:26" ht="13">
      <c r="A952" s="27"/>
      <c r="B952" s="27"/>
      <c r="C952" s="27"/>
      <c r="D952" s="27"/>
      <c r="E952" s="27"/>
      <c r="F952" s="27"/>
      <c r="G952" s="27"/>
      <c r="H952" s="27"/>
      <c r="I952" s="27"/>
      <c r="J952" s="27"/>
      <c r="K952" s="27"/>
      <c r="L952" s="27"/>
      <c r="M952" s="27"/>
      <c r="N952" s="27"/>
      <c r="O952" s="27"/>
      <c r="P952" s="27"/>
      <c r="Q952" s="27"/>
      <c r="R952" s="27"/>
      <c r="S952" s="27"/>
      <c r="T952" s="27"/>
      <c r="U952" s="27"/>
      <c r="V952" s="27"/>
      <c r="W952" s="27"/>
      <c r="X952" s="27"/>
      <c r="Y952" s="27"/>
      <c r="Z952" s="27"/>
    </row>
    <row r="953" spans="1:26" ht="13">
      <c r="A953" s="27"/>
      <c r="B953" s="27"/>
      <c r="C953" s="27"/>
      <c r="D953" s="27"/>
      <c r="E953" s="27"/>
      <c r="F953" s="27"/>
      <c r="G953" s="27"/>
      <c r="H953" s="27"/>
      <c r="I953" s="27"/>
      <c r="J953" s="27"/>
      <c r="K953" s="27"/>
      <c r="L953" s="27"/>
      <c r="M953" s="27"/>
      <c r="N953" s="27"/>
      <c r="O953" s="27"/>
      <c r="P953" s="27"/>
      <c r="Q953" s="27"/>
      <c r="R953" s="27"/>
      <c r="S953" s="27"/>
      <c r="T953" s="27"/>
      <c r="U953" s="27"/>
      <c r="V953" s="27"/>
      <c r="W953" s="27"/>
      <c r="X953" s="27"/>
      <c r="Y953" s="27"/>
      <c r="Z953" s="27"/>
    </row>
    <row r="954" spans="1:26" ht="13">
      <c r="A954" s="27"/>
      <c r="B954" s="27"/>
      <c r="C954" s="27"/>
      <c r="D954" s="27"/>
      <c r="E954" s="27"/>
      <c r="F954" s="27"/>
      <c r="G954" s="27"/>
      <c r="H954" s="27"/>
      <c r="I954" s="27"/>
      <c r="J954" s="27"/>
      <c r="K954" s="27"/>
      <c r="L954" s="27"/>
      <c r="M954" s="27"/>
      <c r="N954" s="27"/>
      <c r="O954" s="27"/>
      <c r="P954" s="27"/>
      <c r="Q954" s="27"/>
      <c r="R954" s="27"/>
      <c r="S954" s="27"/>
      <c r="T954" s="27"/>
      <c r="U954" s="27"/>
      <c r="V954" s="27"/>
      <c r="W954" s="27"/>
      <c r="X954" s="27"/>
      <c r="Y954" s="27"/>
      <c r="Z954" s="27"/>
    </row>
    <row r="955" spans="1:26" ht="13">
      <c r="A955" s="27"/>
      <c r="B955" s="27"/>
      <c r="C955" s="27"/>
      <c r="D955" s="27"/>
      <c r="E955" s="27"/>
      <c r="F955" s="27"/>
      <c r="G955" s="27"/>
      <c r="H955" s="27"/>
      <c r="I955" s="27"/>
      <c r="J955" s="27"/>
      <c r="K955" s="27"/>
      <c r="L955" s="27"/>
      <c r="M955" s="27"/>
      <c r="N955" s="27"/>
      <c r="O955" s="27"/>
      <c r="P955" s="27"/>
      <c r="Q955" s="27"/>
      <c r="R955" s="27"/>
      <c r="S955" s="27"/>
      <c r="T955" s="27"/>
      <c r="U955" s="27"/>
      <c r="V955" s="27"/>
      <c r="W955" s="27"/>
      <c r="X955" s="27"/>
      <c r="Y955" s="27"/>
      <c r="Z955" s="27"/>
    </row>
    <row r="956" spans="1:26" ht="13">
      <c r="A956" s="27"/>
      <c r="B956" s="27"/>
      <c r="C956" s="27"/>
      <c r="D956" s="27"/>
      <c r="E956" s="27"/>
      <c r="F956" s="27"/>
      <c r="G956" s="27"/>
      <c r="H956" s="27"/>
      <c r="I956" s="27"/>
      <c r="J956" s="27"/>
      <c r="K956" s="27"/>
      <c r="L956" s="27"/>
      <c r="M956" s="27"/>
      <c r="N956" s="27"/>
      <c r="O956" s="27"/>
      <c r="P956" s="27"/>
      <c r="Q956" s="27"/>
      <c r="R956" s="27"/>
      <c r="S956" s="27"/>
      <c r="T956" s="27"/>
      <c r="U956" s="27"/>
      <c r="V956" s="27"/>
      <c r="W956" s="27"/>
      <c r="X956" s="27"/>
      <c r="Y956" s="27"/>
      <c r="Z956" s="27"/>
    </row>
    <row r="957" spans="1:26" ht="13">
      <c r="A957" s="27"/>
      <c r="B957" s="27"/>
      <c r="C957" s="27"/>
      <c r="D957" s="27"/>
      <c r="E957" s="27"/>
      <c r="F957" s="27"/>
      <c r="G957" s="27"/>
      <c r="H957" s="27"/>
      <c r="I957" s="27"/>
      <c r="J957" s="27"/>
      <c r="K957" s="27"/>
      <c r="L957" s="27"/>
      <c r="M957" s="27"/>
      <c r="N957" s="27"/>
      <c r="O957" s="27"/>
      <c r="P957" s="27"/>
      <c r="Q957" s="27"/>
      <c r="R957" s="27"/>
      <c r="S957" s="27"/>
      <c r="T957" s="27"/>
      <c r="U957" s="27"/>
      <c r="V957" s="27"/>
      <c r="W957" s="27"/>
      <c r="X957" s="27"/>
      <c r="Y957" s="27"/>
      <c r="Z957" s="27"/>
    </row>
    <row r="958" spans="1:26" ht="13">
      <c r="A958" s="27"/>
      <c r="B958" s="27"/>
      <c r="C958" s="27"/>
      <c r="D958" s="27"/>
      <c r="E958" s="27"/>
      <c r="F958" s="27"/>
      <c r="G958" s="27"/>
      <c r="H958" s="27"/>
      <c r="I958" s="27"/>
      <c r="J958" s="27"/>
      <c r="K958" s="27"/>
      <c r="L958" s="27"/>
      <c r="M958" s="27"/>
      <c r="N958" s="27"/>
      <c r="O958" s="27"/>
      <c r="P958" s="27"/>
      <c r="Q958" s="27"/>
      <c r="R958" s="27"/>
      <c r="S958" s="27"/>
      <c r="T958" s="27"/>
      <c r="U958" s="27"/>
      <c r="V958" s="27"/>
      <c r="W958" s="27"/>
      <c r="X958" s="27"/>
      <c r="Y958" s="27"/>
      <c r="Z958" s="27"/>
    </row>
    <row r="959" spans="1:26" ht="13">
      <c r="A959" s="27"/>
      <c r="B959" s="27"/>
      <c r="C959" s="27"/>
      <c r="D959" s="27"/>
      <c r="E959" s="27"/>
      <c r="F959" s="27"/>
      <c r="G959" s="27"/>
      <c r="H959" s="27"/>
      <c r="I959" s="27"/>
      <c r="J959" s="27"/>
      <c r="K959" s="27"/>
      <c r="L959" s="27"/>
      <c r="M959" s="27"/>
      <c r="N959" s="27"/>
      <c r="O959" s="27"/>
      <c r="P959" s="27"/>
      <c r="Q959" s="27"/>
      <c r="R959" s="27"/>
      <c r="S959" s="27"/>
      <c r="T959" s="27"/>
      <c r="U959" s="27"/>
      <c r="V959" s="27"/>
      <c r="W959" s="27"/>
      <c r="X959" s="27"/>
      <c r="Y959" s="27"/>
      <c r="Z959" s="27"/>
    </row>
    <row r="960" spans="1:26" ht="13">
      <c r="A960" s="27"/>
      <c r="B960" s="27"/>
      <c r="C960" s="27"/>
      <c r="D960" s="27"/>
      <c r="E960" s="27"/>
      <c r="F960" s="27"/>
      <c r="G960" s="27"/>
      <c r="H960" s="27"/>
      <c r="I960" s="27"/>
      <c r="J960" s="27"/>
      <c r="K960" s="27"/>
      <c r="L960" s="27"/>
      <c r="M960" s="27"/>
      <c r="N960" s="27"/>
      <c r="O960" s="27"/>
      <c r="P960" s="27"/>
      <c r="Q960" s="27"/>
      <c r="R960" s="27"/>
      <c r="S960" s="27"/>
      <c r="T960" s="27"/>
      <c r="U960" s="27"/>
      <c r="V960" s="27"/>
      <c r="W960" s="27"/>
      <c r="X960" s="27"/>
      <c r="Y960" s="27"/>
      <c r="Z960" s="27"/>
    </row>
    <row r="961" spans="1:26" ht="13">
      <c r="A961" s="27"/>
      <c r="B961" s="27"/>
      <c r="C961" s="27"/>
      <c r="D961" s="27"/>
      <c r="E961" s="27"/>
      <c r="F961" s="27"/>
      <c r="G961" s="27"/>
      <c r="H961" s="27"/>
      <c r="I961" s="27"/>
      <c r="J961" s="27"/>
      <c r="K961" s="27"/>
      <c r="L961" s="27"/>
      <c r="M961" s="27"/>
      <c r="N961" s="27"/>
      <c r="O961" s="27"/>
      <c r="P961" s="27"/>
      <c r="Q961" s="27"/>
      <c r="R961" s="27"/>
      <c r="S961" s="27"/>
      <c r="T961" s="27"/>
      <c r="U961" s="27"/>
      <c r="V961" s="27"/>
      <c r="W961" s="27"/>
      <c r="X961" s="27"/>
      <c r="Y961" s="27"/>
      <c r="Z961" s="27"/>
    </row>
    <row r="962" spans="1:26" ht="13">
      <c r="A962" s="27"/>
      <c r="B962" s="27"/>
      <c r="C962" s="27"/>
      <c r="D962" s="27"/>
      <c r="E962" s="27"/>
      <c r="F962" s="27"/>
      <c r="G962" s="27"/>
      <c r="H962" s="27"/>
      <c r="I962" s="27"/>
      <c r="J962" s="27"/>
      <c r="K962" s="27"/>
      <c r="L962" s="27"/>
      <c r="M962" s="27"/>
      <c r="N962" s="27"/>
      <c r="O962" s="27"/>
      <c r="P962" s="27"/>
      <c r="Q962" s="27"/>
      <c r="R962" s="27"/>
      <c r="S962" s="27"/>
      <c r="T962" s="27"/>
      <c r="U962" s="27"/>
      <c r="V962" s="27"/>
      <c r="W962" s="27"/>
      <c r="X962" s="27"/>
      <c r="Y962" s="27"/>
      <c r="Z962" s="27"/>
    </row>
    <row r="963" spans="1:26" ht="13">
      <c r="A963" s="27"/>
      <c r="B963" s="27"/>
      <c r="C963" s="27"/>
      <c r="D963" s="27"/>
      <c r="E963" s="27"/>
      <c r="F963" s="27"/>
      <c r="G963" s="27"/>
      <c r="H963" s="27"/>
      <c r="I963" s="27"/>
      <c r="J963" s="27"/>
      <c r="K963" s="27"/>
      <c r="L963" s="27"/>
      <c r="M963" s="27"/>
      <c r="N963" s="27"/>
      <c r="O963" s="27"/>
      <c r="P963" s="27"/>
      <c r="Q963" s="27"/>
      <c r="R963" s="27"/>
      <c r="S963" s="27"/>
      <c r="T963" s="27"/>
      <c r="U963" s="27"/>
      <c r="V963" s="27"/>
      <c r="W963" s="27"/>
      <c r="X963" s="27"/>
      <c r="Y963" s="27"/>
      <c r="Z963" s="27"/>
    </row>
    <row r="964" spans="1:26" ht="13">
      <c r="A964" s="27"/>
      <c r="B964" s="27"/>
      <c r="C964" s="27"/>
      <c r="D964" s="27"/>
      <c r="E964" s="27"/>
      <c r="F964" s="27"/>
      <c r="G964" s="27"/>
      <c r="H964" s="27"/>
      <c r="I964" s="27"/>
      <c r="J964" s="27"/>
      <c r="K964" s="27"/>
      <c r="L964" s="27"/>
      <c r="M964" s="27"/>
      <c r="N964" s="27"/>
      <c r="O964" s="27"/>
      <c r="P964" s="27"/>
      <c r="Q964" s="27"/>
      <c r="R964" s="27"/>
      <c r="S964" s="27"/>
      <c r="T964" s="27"/>
      <c r="U964" s="27"/>
      <c r="V964" s="27"/>
      <c r="W964" s="27"/>
      <c r="X964" s="27"/>
      <c r="Y964" s="27"/>
      <c r="Z964" s="27"/>
    </row>
    <row r="965" spans="1:26" ht="13">
      <c r="A965" s="27"/>
      <c r="B965" s="27"/>
      <c r="C965" s="27"/>
      <c r="D965" s="27"/>
      <c r="E965" s="27"/>
      <c r="F965" s="27"/>
      <c r="G965" s="27"/>
      <c r="H965" s="27"/>
      <c r="I965" s="27"/>
      <c r="J965" s="27"/>
      <c r="K965" s="27"/>
      <c r="L965" s="27"/>
      <c r="M965" s="27"/>
      <c r="N965" s="27"/>
      <c r="O965" s="27"/>
      <c r="P965" s="27"/>
      <c r="Q965" s="27"/>
      <c r="R965" s="27"/>
      <c r="S965" s="27"/>
      <c r="T965" s="27"/>
      <c r="U965" s="27"/>
      <c r="V965" s="27"/>
      <c r="W965" s="27"/>
      <c r="X965" s="27"/>
      <c r="Y965" s="27"/>
      <c r="Z965" s="27"/>
    </row>
    <row r="966" spans="1:26" ht="13">
      <c r="A966" s="27"/>
      <c r="B966" s="27"/>
      <c r="C966" s="27"/>
      <c r="D966" s="27"/>
      <c r="E966" s="27"/>
      <c r="F966" s="27"/>
      <c r="G966" s="27"/>
      <c r="H966" s="27"/>
      <c r="I966" s="27"/>
      <c r="J966" s="27"/>
      <c r="K966" s="27"/>
      <c r="L966" s="27"/>
      <c r="M966" s="27"/>
      <c r="N966" s="27"/>
      <c r="O966" s="27"/>
      <c r="P966" s="27"/>
      <c r="Q966" s="27"/>
      <c r="R966" s="27"/>
      <c r="S966" s="27"/>
      <c r="T966" s="27"/>
      <c r="U966" s="27"/>
      <c r="V966" s="27"/>
      <c r="W966" s="27"/>
      <c r="X966" s="27"/>
      <c r="Y966" s="27"/>
      <c r="Z966" s="27"/>
    </row>
    <row r="967" spans="1:26" ht="13">
      <c r="A967" s="27"/>
      <c r="B967" s="27"/>
      <c r="C967" s="27"/>
      <c r="D967" s="27"/>
      <c r="E967" s="27"/>
      <c r="F967" s="27"/>
      <c r="G967" s="27"/>
      <c r="H967" s="27"/>
      <c r="I967" s="27"/>
      <c r="J967" s="27"/>
      <c r="K967" s="27"/>
      <c r="L967" s="27"/>
      <c r="M967" s="27"/>
      <c r="N967" s="27"/>
      <c r="O967" s="27"/>
      <c r="P967" s="27"/>
      <c r="Q967" s="27"/>
      <c r="R967" s="27"/>
      <c r="S967" s="27"/>
      <c r="T967" s="27"/>
      <c r="U967" s="27"/>
      <c r="V967" s="27"/>
      <c r="W967" s="27"/>
      <c r="X967" s="27"/>
      <c r="Y967" s="27"/>
      <c r="Z967" s="27"/>
    </row>
    <row r="968" spans="1:26" ht="13">
      <c r="A968" s="27"/>
      <c r="B968" s="27"/>
      <c r="C968" s="27"/>
      <c r="D968" s="27"/>
      <c r="E968" s="27"/>
      <c r="F968" s="27"/>
      <c r="G968" s="27"/>
      <c r="H968" s="27"/>
      <c r="I968" s="27"/>
      <c r="J968" s="27"/>
      <c r="K968" s="27"/>
      <c r="L968" s="27"/>
      <c r="M968" s="27"/>
      <c r="N968" s="27"/>
      <c r="O968" s="27"/>
      <c r="P968" s="27"/>
      <c r="Q968" s="27"/>
      <c r="R968" s="27"/>
      <c r="S968" s="27"/>
      <c r="T968" s="27"/>
      <c r="U968" s="27"/>
      <c r="V968" s="27"/>
      <c r="W968" s="27"/>
      <c r="X968" s="27"/>
      <c r="Y968" s="27"/>
      <c r="Z968" s="27"/>
    </row>
    <row r="969" spans="1:26" ht="13">
      <c r="A969" s="27"/>
      <c r="B969" s="27"/>
      <c r="C969" s="27"/>
      <c r="D969" s="27"/>
      <c r="E969" s="27"/>
      <c r="F969" s="27"/>
      <c r="G969" s="27"/>
      <c r="H969" s="27"/>
      <c r="I969" s="27"/>
      <c r="J969" s="27"/>
      <c r="K969" s="27"/>
      <c r="L969" s="27"/>
      <c r="M969" s="27"/>
      <c r="N969" s="27"/>
      <c r="O969" s="27"/>
      <c r="P969" s="27"/>
      <c r="Q969" s="27"/>
      <c r="R969" s="27"/>
      <c r="S969" s="27"/>
      <c r="T969" s="27"/>
      <c r="U969" s="27"/>
      <c r="V969" s="27"/>
      <c r="W969" s="27"/>
      <c r="X969" s="27"/>
      <c r="Y969" s="27"/>
      <c r="Z969" s="27"/>
    </row>
    <row r="970" spans="1:26" ht="13">
      <c r="A970" s="27"/>
      <c r="B970" s="27"/>
      <c r="C970" s="27"/>
      <c r="D970" s="27"/>
      <c r="E970" s="27"/>
      <c r="F970" s="27"/>
      <c r="G970" s="27"/>
      <c r="H970" s="27"/>
      <c r="I970" s="27"/>
      <c r="J970" s="27"/>
      <c r="K970" s="27"/>
      <c r="L970" s="27"/>
      <c r="M970" s="27"/>
      <c r="N970" s="27"/>
      <c r="O970" s="27"/>
      <c r="P970" s="27"/>
      <c r="Q970" s="27"/>
      <c r="R970" s="27"/>
      <c r="S970" s="27"/>
      <c r="T970" s="27"/>
      <c r="U970" s="27"/>
      <c r="V970" s="27"/>
      <c r="W970" s="27"/>
      <c r="X970" s="27"/>
      <c r="Y970" s="27"/>
      <c r="Z970" s="27"/>
    </row>
    <row r="971" spans="1:26" ht="13">
      <c r="A971" s="27"/>
      <c r="B971" s="27"/>
      <c r="C971" s="27"/>
      <c r="D971" s="27"/>
      <c r="E971" s="27"/>
      <c r="F971" s="27"/>
      <c r="G971" s="27"/>
      <c r="H971" s="27"/>
      <c r="I971" s="27"/>
      <c r="J971" s="27"/>
      <c r="K971" s="27"/>
      <c r="L971" s="27"/>
      <c r="M971" s="27"/>
      <c r="N971" s="27"/>
      <c r="O971" s="27"/>
      <c r="P971" s="27"/>
      <c r="Q971" s="27"/>
      <c r="R971" s="27"/>
      <c r="S971" s="27"/>
      <c r="T971" s="27"/>
      <c r="U971" s="27"/>
      <c r="V971" s="27"/>
      <c r="W971" s="27"/>
      <c r="X971" s="27"/>
      <c r="Y971" s="27"/>
      <c r="Z971" s="27"/>
    </row>
    <row r="972" spans="1:26" ht="13">
      <c r="A972" s="27"/>
      <c r="B972" s="27"/>
      <c r="C972" s="27"/>
      <c r="D972" s="27"/>
      <c r="E972" s="27"/>
      <c r="F972" s="27"/>
      <c r="G972" s="27"/>
      <c r="H972" s="27"/>
      <c r="I972" s="27"/>
      <c r="J972" s="27"/>
      <c r="K972" s="27"/>
      <c r="L972" s="27"/>
      <c r="M972" s="27"/>
      <c r="N972" s="27"/>
      <c r="O972" s="27"/>
      <c r="P972" s="27"/>
      <c r="Q972" s="27"/>
      <c r="R972" s="27"/>
      <c r="S972" s="27"/>
      <c r="T972" s="27"/>
      <c r="U972" s="27"/>
      <c r="V972" s="27"/>
      <c r="W972" s="27"/>
      <c r="X972" s="27"/>
      <c r="Y972" s="27"/>
      <c r="Z972" s="27"/>
    </row>
    <row r="973" spans="1:26" ht="13">
      <c r="A973" s="27"/>
      <c r="B973" s="27"/>
      <c r="C973" s="27"/>
      <c r="D973" s="27"/>
      <c r="E973" s="27"/>
      <c r="F973" s="27"/>
      <c r="G973" s="27"/>
      <c r="H973" s="27"/>
      <c r="I973" s="27"/>
      <c r="J973" s="27"/>
      <c r="K973" s="27"/>
      <c r="L973" s="27"/>
      <c r="M973" s="27"/>
      <c r="N973" s="27"/>
      <c r="O973" s="27"/>
      <c r="P973" s="27"/>
      <c r="Q973" s="27"/>
      <c r="R973" s="27"/>
      <c r="S973" s="27"/>
      <c r="T973" s="27"/>
      <c r="U973" s="27"/>
      <c r="V973" s="27"/>
      <c r="W973" s="27"/>
      <c r="X973" s="27"/>
      <c r="Y973" s="27"/>
      <c r="Z973" s="27"/>
    </row>
    <row r="974" spans="1:26" ht="13">
      <c r="A974" s="27"/>
      <c r="B974" s="27"/>
      <c r="C974" s="27"/>
      <c r="D974" s="27"/>
      <c r="E974" s="27"/>
      <c r="F974" s="27"/>
      <c r="G974" s="27"/>
      <c r="H974" s="27"/>
      <c r="I974" s="27"/>
      <c r="J974" s="27"/>
      <c r="K974" s="27"/>
      <c r="L974" s="27"/>
      <c r="M974" s="27"/>
      <c r="N974" s="27"/>
      <c r="O974" s="27"/>
      <c r="P974" s="27"/>
      <c r="Q974" s="27"/>
      <c r="R974" s="27"/>
      <c r="S974" s="27"/>
      <c r="T974" s="27"/>
      <c r="U974" s="27"/>
      <c r="V974" s="27"/>
      <c r="W974" s="27"/>
      <c r="X974" s="27"/>
      <c r="Y974" s="27"/>
      <c r="Z974" s="27"/>
    </row>
    <row r="975" spans="1:26" ht="13">
      <c r="A975" s="27"/>
      <c r="B975" s="27"/>
      <c r="C975" s="27"/>
      <c r="D975" s="27"/>
      <c r="E975" s="27"/>
      <c r="F975" s="27"/>
      <c r="G975" s="27"/>
      <c r="H975" s="27"/>
      <c r="I975" s="27"/>
      <c r="J975" s="27"/>
      <c r="K975" s="27"/>
      <c r="L975" s="27"/>
      <c r="M975" s="27"/>
      <c r="N975" s="27"/>
      <c r="O975" s="27"/>
      <c r="P975" s="27"/>
      <c r="Q975" s="27"/>
      <c r="R975" s="27"/>
      <c r="S975" s="27"/>
      <c r="T975" s="27"/>
      <c r="U975" s="27"/>
      <c r="V975" s="27"/>
      <c r="W975" s="27"/>
      <c r="X975" s="27"/>
      <c r="Y975" s="27"/>
      <c r="Z975" s="27"/>
    </row>
    <row r="976" spans="1:26" ht="13">
      <c r="A976" s="27"/>
      <c r="B976" s="27"/>
      <c r="C976" s="27"/>
      <c r="D976" s="27"/>
      <c r="E976" s="27"/>
      <c r="F976" s="27"/>
      <c r="G976" s="27"/>
      <c r="H976" s="27"/>
      <c r="I976" s="27"/>
      <c r="J976" s="27"/>
      <c r="K976" s="27"/>
      <c r="L976" s="27"/>
      <c r="M976" s="27"/>
      <c r="N976" s="27"/>
      <c r="O976" s="27"/>
      <c r="P976" s="27"/>
      <c r="Q976" s="27"/>
      <c r="R976" s="27"/>
      <c r="S976" s="27"/>
      <c r="T976" s="27"/>
      <c r="U976" s="27"/>
      <c r="V976" s="27"/>
      <c r="W976" s="27"/>
      <c r="X976" s="27"/>
      <c r="Y976" s="27"/>
      <c r="Z976" s="27"/>
    </row>
    <row r="977" spans="1:26" ht="13">
      <c r="A977" s="27"/>
      <c r="B977" s="27"/>
      <c r="C977" s="27"/>
      <c r="D977" s="27"/>
      <c r="E977" s="27"/>
      <c r="F977" s="27"/>
      <c r="G977" s="27"/>
      <c r="H977" s="27"/>
      <c r="I977" s="27"/>
      <c r="J977" s="27"/>
      <c r="K977" s="27"/>
      <c r="L977" s="27"/>
      <c r="M977" s="27"/>
      <c r="N977" s="27"/>
      <c r="O977" s="27"/>
      <c r="P977" s="27"/>
      <c r="Q977" s="27"/>
      <c r="R977" s="27"/>
      <c r="S977" s="27"/>
      <c r="T977" s="27"/>
      <c r="U977" s="27"/>
      <c r="V977" s="27"/>
      <c r="W977" s="27"/>
      <c r="X977" s="27"/>
      <c r="Y977" s="27"/>
      <c r="Z977" s="27"/>
    </row>
    <row r="978" spans="1:26" ht="13">
      <c r="A978" s="27"/>
      <c r="B978" s="27"/>
      <c r="C978" s="27"/>
      <c r="D978" s="27"/>
      <c r="E978" s="27"/>
      <c r="F978" s="27"/>
      <c r="G978" s="27"/>
      <c r="H978" s="27"/>
      <c r="I978" s="27"/>
      <c r="J978" s="27"/>
      <c r="K978" s="27"/>
      <c r="L978" s="27"/>
      <c r="M978" s="27"/>
      <c r="N978" s="27"/>
      <c r="O978" s="27"/>
      <c r="P978" s="27"/>
      <c r="Q978" s="27"/>
      <c r="R978" s="27"/>
      <c r="S978" s="27"/>
      <c r="T978" s="27"/>
      <c r="U978" s="27"/>
      <c r="V978" s="27"/>
      <c r="W978" s="27"/>
      <c r="X978" s="27"/>
      <c r="Y978" s="27"/>
      <c r="Z978" s="27"/>
    </row>
    <row r="979" spans="1:26" ht="13">
      <c r="A979" s="27"/>
      <c r="B979" s="27"/>
      <c r="C979" s="27"/>
      <c r="D979" s="27"/>
      <c r="E979" s="27"/>
      <c r="F979" s="27"/>
      <c r="G979" s="27"/>
      <c r="H979" s="27"/>
      <c r="I979" s="27"/>
      <c r="J979" s="27"/>
      <c r="K979" s="27"/>
      <c r="L979" s="27"/>
      <c r="M979" s="27"/>
      <c r="N979" s="27"/>
      <c r="O979" s="27"/>
      <c r="P979" s="27"/>
      <c r="Q979" s="27"/>
      <c r="R979" s="27"/>
      <c r="S979" s="27"/>
      <c r="T979" s="27"/>
      <c r="U979" s="27"/>
      <c r="V979" s="27"/>
      <c r="W979" s="27"/>
      <c r="X979" s="27"/>
      <c r="Y979" s="27"/>
      <c r="Z979" s="27"/>
    </row>
    <row r="980" spans="1:26" ht="13">
      <c r="A980" s="27"/>
      <c r="B980" s="27"/>
      <c r="C980" s="27"/>
      <c r="D980" s="27"/>
      <c r="E980" s="27"/>
      <c r="F980" s="27"/>
      <c r="G980" s="27"/>
      <c r="H980" s="27"/>
      <c r="I980" s="27"/>
      <c r="J980" s="27"/>
      <c r="K980" s="27"/>
      <c r="L980" s="27"/>
      <c r="M980" s="27"/>
      <c r="N980" s="27"/>
      <c r="O980" s="27"/>
      <c r="P980" s="27"/>
      <c r="Q980" s="27"/>
      <c r="R980" s="27"/>
      <c r="S980" s="27"/>
      <c r="T980" s="27"/>
      <c r="U980" s="27"/>
      <c r="V980" s="27"/>
      <c r="W980" s="27"/>
      <c r="X980" s="27"/>
      <c r="Y980" s="27"/>
      <c r="Z980" s="27"/>
    </row>
    <row r="981" spans="1:26" ht="13">
      <c r="A981" s="27"/>
      <c r="B981" s="27"/>
      <c r="C981" s="27"/>
      <c r="D981" s="27"/>
      <c r="E981" s="27"/>
      <c r="F981" s="27"/>
      <c r="G981" s="27"/>
      <c r="H981" s="27"/>
      <c r="I981" s="27"/>
      <c r="J981" s="27"/>
      <c r="K981" s="27"/>
      <c r="L981" s="27"/>
      <c r="M981" s="27"/>
      <c r="N981" s="27"/>
      <c r="O981" s="27"/>
      <c r="P981" s="27"/>
      <c r="Q981" s="27"/>
      <c r="R981" s="27"/>
      <c r="S981" s="27"/>
      <c r="T981" s="27"/>
      <c r="U981" s="27"/>
      <c r="V981" s="27"/>
      <c r="W981" s="27"/>
      <c r="X981" s="27"/>
      <c r="Y981" s="27"/>
      <c r="Z981" s="27"/>
    </row>
    <row r="982" spans="1:26" ht="13">
      <c r="A982" s="27"/>
      <c r="B982" s="27"/>
      <c r="C982" s="27"/>
      <c r="D982" s="27"/>
      <c r="E982" s="27"/>
      <c r="F982" s="27"/>
      <c r="G982" s="27"/>
      <c r="H982" s="27"/>
      <c r="I982" s="27"/>
      <c r="J982" s="27"/>
      <c r="K982" s="27"/>
      <c r="L982" s="27"/>
      <c r="M982" s="27"/>
      <c r="N982" s="27"/>
      <c r="O982" s="27"/>
      <c r="P982" s="27"/>
      <c r="Q982" s="27"/>
      <c r="R982" s="27"/>
      <c r="S982" s="27"/>
      <c r="T982" s="27"/>
      <c r="U982" s="27"/>
      <c r="V982" s="27"/>
      <c r="W982" s="27"/>
      <c r="X982" s="27"/>
      <c r="Y982" s="27"/>
      <c r="Z982" s="27"/>
    </row>
    <row r="983" spans="1:26" ht="13">
      <c r="A983" s="27"/>
      <c r="B983" s="27"/>
      <c r="C983" s="27"/>
      <c r="D983" s="27"/>
      <c r="E983" s="27"/>
      <c r="F983" s="27"/>
      <c r="G983" s="27"/>
      <c r="H983" s="27"/>
      <c r="I983" s="27"/>
      <c r="J983" s="27"/>
      <c r="K983" s="27"/>
      <c r="L983" s="27"/>
      <c r="M983" s="27"/>
      <c r="N983" s="27"/>
      <c r="O983" s="27"/>
      <c r="P983" s="27"/>
      <c r="Q983" s="27"/>
      <c r="R983" s="27"/>
      <c r="S983" s="27"/>
      <c r="T983" s="27"/>
      <c r="U983" s="27"/>
      <c r="V983" s="27"/>
      <c r="W983" s="27"/>
      <c r="X983" s="27"/>
      <c r="Y983" s="27"/>
      <c r="Z983" s="27"/>
    </row>
    <row r="984" spans="1:26" ht="13">
      <c r="A984" s="27"/>
      <c r="B984" s="27"/>
      <c r="C984" s="27"/>
      <c r="D984" s="27"/>
      <c r="E984" s="27"/>
      <c r="F984" s="27"/>
      <c r="G984" s="27"/>
      <c r="H984" s="27"/>
      <c r="I984" s="27"/>
      <c r="J984" s="27"/>
      <c r="K984" s="27"/>
      <c r="L984" s="27"/>
      <c r="M984" s="27"/>
      <c r="N984" s="27"/>
      <c r="O984" s="27"/>
      <c r="P984" s="27"/>
      <c r="Q984" s="27"/>
      <c r="R984" s="27"/>
      <c r="S984" s="27"/>
      <c r="T984" s="27"/>
      <c r="U984" s="27"/>
      <c r="V984" s="27"/>
      <c r="W984" s="27"/>
      <c r="X984" s="27"/>
      <c r="Y984" s="27"/>
      <c r="Z984" s="27"/>
    </row>
    <row r="985" spans="1:26" ht="13">
      <c r="A985" s="27"/>
      <c r="B985" s="27"/>
      <c r="C985" s="27"/>
      <c r="D985" s="27"/>
      <c r="E985" s="27"/>
      <c r="F985" s="27"/>
      <c r="G985" s="27"/>
      <c r="H985" s="27"/>
      <c r="I985" s="27"/>
      <c r="J985" s="27"/>
      <c r="K985" s="27"/>
      <c r="L985" s="27"/>
      <c r="M985" s="27"/>
      <c r="N985" s="27"/>
      <c r="O985" s="27"/>
      <c r="P985" s="27"/>
      <c r="Q985" s="27"/>
      <c r="R985" s="27"/>
      <c r="S985" s="27"/>
      <c r="T985" s="27"/>
      <c r="U985" s="27"/>
      <c r="V985" s="27"/>
      <c r="W985" s="27"/>
      <c r="X985" s="27"/>
      <c r="Y985" s="27"/>
      <c r="Z985" s="27"/>
    </row>
    <row r="986" spans="1:26" ht="13">
      <c r="A986" s="27"/>
      <c r="B986" s="27"/>
      <c r="C986" s="27"/>
      <c r="D986" s="27"/>
      <c r="E986" s="27"/>
      <c r="F986" s="27"/>
      <c r="G986" s="27"/>
      <c r="H986" s="27"/>
      <c r="I986" s="27"/>
      <c r="J986" s="27"/>
      <c r="K986" s="27"/>
      <c r="L986" s="27"/>
      <c r="M986" s="27"/>
      <c r="N986" s="27"/>
      <c r="O986" s="27"/>
      <c r="P986" s="27"/>
      <c r="Q986" s="27"/>
      <c r="R986" s="27"/>
      <c r="S986" s="27"/>
      <c r="T986" s="27"/>
      <c r="U986" s="27"/>
      <c r="V986" s="27"/>
      <c r="W986" s="27"/>
      <c r="X986" s="27"/>
      <c r="Y986" s="27"/>
      <c r="Z986" s="27"/>
    </row>
    <row r="987" spans="1:26" ht="13">
      <c r="A987" s="27"/>
      <c r="B987" s="27"/>
      <c r="C987" s="27"/>
      <c r="D987" s="27"/>
      <c r="E987" s="27"/>
      <c r="F987" s="27"/>
      <c r="G987" s="27"/>
      <c r="H987" s="27"/>
      <c r="I987" s="27"/>
      <c r="J987" s="27"/>
      <c r="K987" s="27"/>
      <c r="L987" s="27"/>
      <c r="M987" s="27"/>
      <c r="N987" s="27"/>
      <c r="O987" s="27"/>
      <c r="P987" s="27"/>
      <c r="Q987" s="27"/>
      <c r="R987" s="27"/>
      <c r="S987" s="27"/>
      <c r="T987" s="27"/>
      <c r="U987" s="27"/>
      <c r="V987" s="27"/>
      <c r="W987" s="27"/>
      <c r="X987" s="27"/>
      <c r="Y987" s="27"/>
      <c r="Z987" s="27"/>
    </row>
    <row r="988" spans="1:26" ht="13">
      <c r="A988" s="27"/>
      <c r="B988" s="27"/>
      <c r="C988" s="27"/>
      <c r="D988" s="27"/>
      <c r="E988" s="27"/>
      <c r="F988" s="27"/>
      <c r="G988" s="27"/>
      <c r="H988" s="27"/>
      <c r="I988" s="27"/>
      <c r="J988" s="27"/>
      <c r="K988" s="27"/>
      <c r="L988" s="27"/>
      <c r="M988" s="27"/>
      <c r="N988" s="27"/>
      <c r="O988" s="27"/>
      <c r="P988" s="27"/>
      <c r="Q988" s="27"/>
      <c r="R988" s="27"/>
      <c r="S988" s="27"/>
      <c r="T988" s="27"/>
      <c r="U988" s="27"/>
      <c r="V988" s="27"/>
      <c r="W988" s="27"/>
      <c r="X988" s="27"/>
      <c r="Y988" s="27"/>
      <c r="Z988" s="27"/>
    </row>
    <row r="989" spans="1:26" ht="13">
      <c r="A989" s="27"/>
      <c r="B989" s="27"/>
      <c r="C989" s="27"/>
      <c r="D989" s="27"/>
      <c r="E989" s="27"/>
      <c r="F989" s="27"/>
      <c r="G989" s="27"/>
      <c r="H989" s="27"/>
      <c r="I989" s="27"/>
      <c r="J989" s="27"/>
      <c r="K989" s="27"/>
      <c r="L989" s="27"/>
      <c r="M989" s="27"/>
      <c r="N989" s="27"/>
      <c r="O989" s="27"/>
      <c r="P989" s="27"/>
      <c r="Q989" s="27"/>
      <c r="R989" s="27"/>
      <c r="S989" s="27"/>
      <c r="T989" s="27"/>
      <c r="U989" s="27"/>
      <c r="V989" s="27"/>
      <c r="W989" s="27"/>
      <c r="X989" s="27"/>
      <c r="Y989" s="27"/>
      <c r="Z989" s="27"/>
    </row>
    <row r="990" spans="1:26" ht="13">
      <c r="A990" s="27"/>
      <c r="B990" s="27"/>
      <c r="C990" s="27"/>
      <c r="D990" s="27"/>
      <c r="E990" s="27"/>
      <c r="F990" s="27"/>
      <c r="G990" s="27"/>
      <c r="H990" s="27"/>
      <c r="I990" s="27"/>
      <c r="J990" s="27"/>
      <c r="K990" s="27"/>
      <c r="L990" s="27"/>
      <c r="M990" s="27"/>
      <c r="N990" s="27"/>
      <c r="O990" s="27"/>
      <c r="P990" s="27"/>
      <c r="Q990" s="27"/>
      <c r="R990" s="27"/>
      <c r="S990" s="27"/>
      <c r="T990" s="27"/>
      <c r="U990" s="27"/>
      <c r="V990" s="27"/>
      <c r="W990" s="27"/>
      <c r="X990" s="27"/>
      <c r="Y990" s="27"/>
      <c r="Z990" s="27"/>
    </row>
    <row r="991" spans="1:26" ht="13">
      <c r="A991" s="27"/>
      <c r="B991" s="27"/>
      <c r="C991" s="27"/>
      <c r="D991" s="27"/>
      <c r="E991" s="27"/>
      <c r="F991" s="27"/>
      <c r="G991" s="27"/>
      <c r="H991" s="27"/>
      <c r="I991" s="27"/>
      <c r="J991" s="27"/>
      <c r="K991" s="27"/>
      <c r="L991" s="27"/>
      <c r="M991" s="27"/>
      <c r="N991" s="27"/>
      <c r="O991" s="27"/>
      <c r="P991" s="27"/>
      <c r="Q991" s="27"/>
      <c r="R991" s="27"/>
      <c r="S991" s="27"/>
      <c r="T991" s="27"/>
      <c r="U991" s="27"/>
      <c r="V991" s="27"/>
      <c r="W991" s="27"/>
      <c r="X991" s="27"/>
      <c r="Y991" s="27"/>
      <c r="Z991" s="27"/>
    </row>
    <row r="992" spans="1:26" ht="13">
      <c r="A992" s="27"/>
      <c r="B992" s="27"/>
      <c r="C992" s="27"/>
      <c r="D992" s="27"/>
      <c r="E992" s="27"/>
      <c r="F992" s="27"/>
      <c r="G992" s="27"/>
      <c r="H992" s="27"/>
      <c r="I992" s="27"/>
      <c r="J992" s="27"/>
      <c r="K992" s="27"/>
      <c r="L992" s="27"/>
      <c r="M992" s="27"/>
      <c r="N992" s="27"/>
      <c r="O992" s="27"/>
      <c r="P992" s="27"/>
      <c r="Q992" s="27"/>
      <c r="R992" s="27"/>
      <c r="S992" s="27"/>
      <c r="T992" s="27"/>
      <c r="U992" s="27"/>
      <c r="V992" s="27"/>
      <c r="W992" s="27"/>
      <c r="X992" s="27"/>
      <c r="Y992" s="27"/>
      <c r="Z992" s="27"/>
    </row>
    <row r="993" spans="1:26" ht="13">
      <c r="A993" s="27"/>
      <c r="B993" s="27"/>
      <c r="C993" s="27"/>
      <c r="D993" s="27"/>
      <c r="E993" s="27"/>
      <c r="F993" s="27"/>
      <c r="G993" s="27"/>
      <c r="H993" s="27"/>
      <c r="I993" s="27"/>
      <c r="J993" s="27"/>
      <c r="K993" s="27"/>
      <c r="L993" s="27"/>
      <c r="M993" s="27"/>
      <c r="N993" s="27"/>
      <c r="O993" s="27"/>
      <c r="P993" s="27"/>
      <c r="Q993" s="27"/>
      <c r="R993" s="27"/>
      <c r="S993" s="27"/>
      <c r="T993" s="27"/>
      <c r="U993" s="27"/>
      <c r="V993" s="27"/>
      <c r="W993" s="27"/>
      <c r="X993" s="27"/>
      <c r="Y993" s="27"/>
      <c r="Z993" s="27"/>
    </row>
    <row r="994" spans="1:26" ht="13">
      <c r="A994" s="27"/>
      <c r="B994" s="27"/>
      <c r="C994" s="27"/>
      <c r="D994" s="27"/>
      <c r="E994" s="27"/>
      <c r="F994" s="27"/>
      <c r="G994" s="27"/>
      <c r="H994" s="27"/>
      <c r="I994" s="27"/>
      <c r="J994" s="27"/>
      <c r="K994" s="27"/>
      <c r="L994" s="27"/>
      <c r="M994" s="27"/>
      <c r="N994" s="27"/>
      <c r="O994" s="27"/>
      <c r="P994" s="27"/>
      <c r="Q994" s="27"/>
      <c r="R994" s="27"/>
      <c r="S994" s="27"/>
      <c r="T994" s="27"/>
      <c r="U994" s="27"/>
      <c r="V994" s="27"/>
      <c r="W994" s="27"/>
      <c r="X994" s="27"/>
      <c r="Y994" s="27"/>
      <c r="Z994" s="27"/>
    </row>
    <row r="995" spans="1:26" ht="13">
      <c r="A995" s="27"/>
      <c r="B995" s="27"/>
      <c r="C995" s="27"/>
      <c r="D995" s="27"/>
      <c r="E995" s="27"/>
      <c r="F995" s="27"/>
      <c r="G995" s="27"/>
      <c r="H995" s="27"/>
      <c r="I995" s="27"/>
      <c r="J995" s="27"/>
      <c r="K995" s="27"/>
      <c r="L995" s="27"/>
      <c r="M995" s="27"/>
      <c r="N995" s="27"/>
      <c r="O995" s="27"/>
      <c r="P995" s="27"/>
      <c r="Q995" s="27"/>
      <c r="R995" s="27"/>
      <c r="S995" s="27"/>
      <c r="T995" s="27"/>
      <c r="U995" s="27"/>
      <c r="V995" s="27"/>
      <c r="W995" s="27"/>
      <c r="X995" s="27"/>
      <c r="Y995" s="27"/>
      <c r="Z995" s="27"/>
    </row>
    <row r="996" spans="1:26" ht="13">
      <c r="A996" s="27"/>
      <c r="B996" s="27"/>
      <c r="C996" s="27"/>
      <c r="D996" s="27"/>
      <c r="E996" s="27"/>
      <c r="F996" s="27"/>
      <c r="G996" s="27"/>
      <c r="H996" s="27"/>
      <c r="I996" s="27"/>
      <c r="J996" s="27"/>
      <c r="K996" s="27"/>
      <c r="L996" s="27"/>
      <c r="M996" s="27"/>
      <c r="N996" s="27"/>
      <c r="O996" s="27"/>
      <c r="P996" s="27"/>
      <c r="Q996" s="27"/>
      <c r="R996" s="27"/>
      <c r="S996" s="27"/>
      <c r="T996" s="27"/>
      <c r="U996" s="27"/>
      <c r="V996" s="27"/>
      <c r="W996" s="27"/>
      <c r="X996" s="27"/>
      <c r="Y996" s="27"/>
      <c r="Z996" s="27"/>
    </row>
    <row r="997" spans="1:26" ht="13">
      <c r="A997" s="27"/>
      <c r="B997" s="27"/>
      <c r="C997" s="27"/>
      <c r="D997" s="27"/>
      <c r="E997" s="27"/>
      <c r="F997" s="27"/>
      <c r="G997" s="27"/>
      <c r="H997" s="27"/>
      <c r="I997" s="27"/>
      <c r="J997" s="27"/>
      <c r="K997" s="27"/>
      <c r="L997" s="27"/>
      <c r="M997" s="27"/>
      <c r="N997" s="27"/>
      <c r="O997" s="27"/>
      <c r="P997" s="27"/>
      <c r="Q997" s="27"/>
      <c r="R997" s="27"/>
      <c r="S997" s="27"/>
      <c r="T997" s="27"/>
      <c r="U997" s="27"/>
      <c r="V997" s="27"/>
      <c r="W997" s="27"/>
      <c r="X997" s="27"/>
      <c r="Y997" s="27"/>
      <c r="Z997" s="27"/>
    </row>
    <row r="998" spans="1:26" ht="13">
      <c r="A998" s="27"/>
      <c r="B998" s="27"/>
      <c r="C998" s="27"/>
      <c r="D998" s="27"/>
      <c r="E998" s="27"/>
      <c r="F998" s="27"/>
      <c r="G998" s="27"/>
      <c r="H998" s="27"/>
      <c r="I998" s="27"/>
      <c r="J998" s="27"/>
      <c r="K998" s="27"/>
      <c r="L998" s="27"/>
      <c r="M998" s="27"/>
      <c r="N998" s="27"/>
      <c r="O998" s="27"/>
      <c r="P998" s="27"/>
      <c r="Q998" s="27"/>
      <c r="R998" s="27"/>
      <c r="S998" s="27"/>
      <c r="T998" s="27"/>
      <c r="U998" s="27"/>
      <c r="V998" s="27"/>
      <c r="W998" s="27"/>
      <c r="X998" s="27"/>
      <c r="Y998" s="27"/>
      <c r="Z998" s="27"/>
    </row>
    <row r="999" spans="1:26" ht="13">
      <c r="A999" s="27"/>
      <c r="B999" s="27"/>
      <c r="C999" s="27"/>
      <c r="D999" s="27"/>
      <c r="E999" s="27"/>
      <c r="F999" s="27"/>
      <c r="G999" s="27"/>
      <c r="H999" s="27"/>
      <c r="I999" s="27"/>
      <c r="J999" s="27"/>
      <c r="K999" s="27"/>
      <c r="L999" s="27"/>
      <c r="M999" s="27"/>
      <c r="N999" s="27"/>
      <c r="O999" s="27"/>
      <c r="P999" s="27"/>
      <c r="Q999" s="27"/>
      <c r="R999" s="27"/>
      <c r="S999" s="27"/>
      <c r="T999" s="27"/>
      <c r="U999" s="27"/>
      <c r="V999" s="27"/>
      <c r="W999" s="27"/>
      <c r="X999" s="27"/>
      <c r="Y999" s="27"/>
      <c r="Z999" s="27"/>
    </row>
    <row r="1000" spans="1:26" ht="13">
      <c r="A1000" s="27"/>
      <c r="B1000" s="27"/>
      <c r="C1000" s="27"/>
      <c r="D1000" s="27"/>
      <c r="E1000" s="27"/>
      <c r="F1000" s="27"/>
      <c r="G1000" s="27"/>
      <c r="H1000" s="27"/>
      <c r="I1000" s="27"/>
      <c r="J1000" s="27"/>
      <c r="K1000" s="27"/>
      <c r="L1000" s="27"/>
      <c r="M1000" s="27"/>
      <c r="N1000" s="27"/>
      <c r="O1000" s="27"/>
      <c r="P1000" s="27"/>
      <c r="Q1000" s="27"/>
      <c r="R1000" s="27"/>
      <c r="S1000" s="27"/>
      <c r="T1000" s="27"/>
      <c r="U1000" s="27"/>
      <c r="V1000" s="27"/>
      <c r="W1000" s="27"/>
      <c r="X1000" s="27"/>
      <c r="Y1000" s="27"/>
      <c r="Z1000" s="27"/>
    </row>
    <row r="1001" spans="1:26" ht="13">
      <c r="A1001" s="27"/>
      <c r="B1001" s="27"/>
      <c r="C1001" s="27"/>
      <c r="D1001" s="27"/>
      <c r="E1001" s="27"/>
      <c r="F1001" s="27"/>
      <c r="G1001" s="27"/>
      <c r="H1001" s="27"/>
      <c r="I1001" s="27"/>
      <c r="J1001" s="27"/>
      <c r="K1001" s="27"/>
      <c r="L1001" s="27"/>
      <c r="M1001" s="27"/>
      <c r="N1001" s="27"/>
      <c r="O1001" s="27"/>
      <c r="P1001" s="27"/>
      <c r="Q1001" s="27"/>
      <c r="R1001" s="27"/>
      <c r="S1001" s="27"/>
      <c r="T1001" s="27"/>
      <c r="U1001" s="27"/>
      <c r="V1001" s="27"/>
      <c r="W1001" s="27"/>
      <c r="X1001" s="27"/>
      <c r="Y1001" s="27"/>
      <c r="Z1001" s="27"/>
    </row>
    <row r="1002" spans="1:26" ht="13">
      <c r="A1002" s="27"/>
      <c r="B1002" s="27"/>
      <c r="C1002" s="27"/>
      <c r="D1002" s="27"/>
      <c r="E1002" s="27"/>
      <c r="F1002" s="27"/>
      <c r="G1002" s="27"/>
      <c r="H1002" s="27"/>
      <c r="I1002" s="27"/>
      <c r="J1002" s="27"/>
      <c r="K1002" s="27"/>
      <c r="L1002" s="27"/>
      <c r="M1002" s="27"/>
      <c r="N1002" s="27"/>
      <c r="O1002" s="27"/>
      <c r="P1002" s="27"/>
      <c r="Q1002" s="27"/>
      <c r="R1002" s="27"/>
      <c r="S1002" s="27"/>
      <c r="T1002" s="27"/>
      <c r="U1002" s="27"/>
      <c r="V1002" s="27"/>
      <c r="W1002" s="27"/>
      <c r="X1002" s="27"/>
      <c r="Y1002" s="27"/>
      <c r="Z1002" s="27"/>
    </row>
    <row r="1003" spans="1:26" ht="13">
      <c r="A1003" s="27"/>
      <c r="B1003" s="27"/>
      <c r="C1003" s="27"/>
      <c r="D1003" s="27"/>
      <c r="E1003" s="27"/>
      <c r="F1003" s="27"/>
      <c r="G1003" s="27"/>
      <c r="H1003" s="27"/>
      <c r="I1003" s="27"/>
      <c r="J1003" s="27"/>
      <c r="K1003" s="27"/>
      <c r="L1003" s="27"/>
      <c r="M1003" s="27"/>
      <c r="N1003" s="27"/>
      <c r="O1003" s="27"/>
      <c r="P1003" s="27"/>
      <c r="Q1003" s="27"/>
      <c r="R1003" s="27"/>
      <c r="S1003" s="27"/>
      <c r="T1003" s="27"/>
      <c r="U1003" s="27"/>
      <c r="V1003" s="27"/>
      <c r="W1003" s="27"/>
      <c r="X1003" s="27"/>
      <c r="Y1003" s="27"/>
      <c r="Z1003" s="27"/>
    </row>
    <row r="1004" spans="1:26" ht="13">
      <c r="A1004" s="27"/>
      <c r="B1004" s="27"/>
      <c r="C1004" s="27"/>
      <c r="D1004" s="27"/>
      <c r="E1004" s="27"/>
      <c r="F1004" s="27"/>
      <c r="G1004" s="27"/>
      <c r="H1004" s="27"/>
      <c r="I1004" s="27"/>
      <c r="J1004" s="27"/>
      <c r="K1004" s="27"/>
      <c r="L1004" s="27"/>
      <c r="M1004" s="27"/>
      <c r="N1004" s="27"/>
      <c r="O1004" s="27"/>
      <c r="P1004" s="27"/>
      <c r="Q1004" s="27"/>
      <c r="R1004" s="27"/>
      <c r="S1004" s="27"/>
      <c r="T1004" s="27"/>
      <c r="U1004" s="27"/>
      <c r="V1004" s="27"/>
      <c r="W1004" s="27"/>
      <c r="X1004" s="27"/>
      <c r="Y1004" s="27"/>
      <c r="Z1004" s="27"/>
    </row>
    <row r="1005" spans="1:26" ht="13">
      <c r="A1005" s="27"/>
      <c r="B1005" s="27"/>
      <c r="C1005" s="27"/>
      <c r="D1005" s="27"/>
      <c r="E1005" s="27"/>
      <c r="F1005" s="27"/>
      <c r="G1005" s="27"/>
      <c r="H1005" s="27"/>
      <c r="I1005" s="27"/>
      <c r="J1005" s="27"/>
      <c r="K1005" s="27"/>
      <c r="L1005" s="27"/>
      <c r="M1005" s="27"/>
      <c r="N1005" s="27"/>
      <c r="O1005" s="27"/>
      <c r="P1005" s="27"/>
      <c r="Q1005" s="27"/>
      <c r="R1005" s="27"/>
      <c r="S1005" s="27"/>
      <c r="T1005" s="27"/>
      <c r="U1005" s="27"/>
      <c r="V1005" s="27"/>
      <c r="W1005" s="27"/>
      <c r="X1005" s="27"/>
      <c r="Y1005" s="27"/>
      <c r="Z1005" s="27"/>
    </row>
    <row r="1006" spans="1:26" ht="13">
      <c r="A1006" s="27"/>
      <c r="B1006" s="27"/>
      <c r="C1006" s="27"/>
      <c r="D1006" s="27"/>
      <c r="E1006" s="27"/>
      <c r="F1006" s="27"/>
      <c r="G1006" s="27"/>
      <c r="H1006" s="27"/>
      <c r="I1006" s="27"/>
      <c r="J1006" s="27"/>
      <c r="K1006" s="27"/>
      <c r="L1006" s="27"/>
      <c r="M1006" s="27"/>
      <c r="N1006" s="27"/>
      <c r="O1006" s="27"/>
      <c r="P1006" s="27"/>
      <c r="Q1006" s="27"/>
      <c r="R1006" s="27"/>
      <c r="S1006" s="27"/>
      <c r="T1006" s="27"/>
      <c r="U1006" s="27"/>
      <c r="V1006" s="27"/>
      <c r="W1006" s="27"/>
      <c r="X1006" s="27"/>
      <c r="Y1006" s="27"/>
      <c r="Z1006" s="27"/>
    </row>
    <row r="1007" spans="1:26" ht="13">
      <c r="A1007" s="27"/>
      <c r="B1007" s="27"/>
      <c r="C1007" s="27"/>
      <c r="D1007" s="27"/>
      <c r="E1007" s="27"/>
      <c r="F1007" s="27"/>
      <c r="G1007" s="27"/>
      <c r="H1007" s="27"/>
      <c r="I1007" s="27"/>
      <c r="J1007" s="27"/>
      <c r="K1007" s="27"/>
      <c r="L1007" s="27"/>
      <c r="M1007" s="27"/>
      <c r="N1007" s="27"/>
      <c r="O1007" s="27"/>
      <c r="P1007" s="27"/>
      <c r="Q1007" s="27"/>
      <c r="R1007" s="27"/>
      <c r="S1007" s="27"/>
      <c r="T1007" s="27"/>
      <c r="U1007" s="27"/>
      <c r="V1007" s="27"/>
      <c r="W1007" s="27"/>
      <c r="X1007" s="27"/>
      <c r="Y1007" s="27"/>
      <c r="Z1007" s="27"/>
    </row>
    <row r="1008" spans="1:26" ht="13">
      <c r="A1008" s="27"/>
      <c r="B1008" s="27"/>
      <c r="C1008" s="27"/>
      <c r="D1008" s="27"/>
      <c r="E1008" s="27"/>
      <c r="F1008" s="27"/>
      <c r="G1008" s="27"/>
      <c r="H1008" s="27"/>
      <c r="I1008" s="27"/>
      <c r="J1008" s="27"/>
      <c r="K1008" s="27"/>
      <c r="L1008" s="27"/>
      <c r="M1008" s="27"/>
      <c r="N1008" s="27"/>
      <c r="O1008" s="27"/>
      <c r="P1008" s="27"/>
      <c r="Q1008" s="27"/>
      <c r="R1008" s="27"/>
      <c r="S1008" s="27"/>
      <c r="T1008" s="27"/>
      <c r="U1008" s="27"/>
      <c r="V1008" s="27"/>
      <c r="W1008" s="27"/>
      <c r="X1008" s="27"/>
      <c r="Y1008" s="27"/>
      <c r="Z1008" s="27"/>
    </row>
  </sheetData>
  <mergeCells count="101">
    <mergeCell ref="I25:Q25"/>
    <mergeCell ref="R25:T25"/>
    <mergeCell ref="U30:X30"/>
    <mergeCell ref="A30:B30"/>
    <mergeCell ref="C30:E30"/>
    <mergeCell ref="F30:H30"/>
    <mergeCell ref="I30:Q30"/>
    <mergeCell ref="R30:T30"/>
    <mergeCell ref="U27:X27"/>
    <mergeCell ref="A28:B28"/>
    <mergeCell ref="C28:E28"/>
    <mergeCell ref="F28:H28"/>
    <mergeCell ref="I28:Q28"/>
    <mergeCell ref="R28:T28"/>
    <mergeCell ref="U28:X28"/>
    <mergeCell ref="A27:B27"/>
    <mergeCell ref="C27:E27"/>
    <mergeCell ref="F27:H27"/>
    <mergeCell ref="I27:Q27"/>
    <mergeCell ref="R27:T27"/>
    <mergeCell ref="A1:D5"/>
    <mergeCell ref="E1:Q5"/>
    <mergeCell ref="R1:X5"/>
    <mergeCell ref="A7:X7"/>
    <mergeCell ref="A9:D9"/>
    <mergeCell ref="E9:J9"/>
    <mergeCell ref="K9:Q9"/>
    <mergeCell ref="R9:X9"/>
    <mergeCell ref="A10:D10"/>
    <mergeCell ref="E10:J10"/>
    <mergeCell ref="K10:Q10"/>
    <mergeCell ref="R10:X10"/>
    <mergeCell ref="A11:D12"/>
    <mergeCell ref="E11:J12"/>
    <mergeCell ref="K11:Q12"/>
    <mergeCell ref="R11:X12"/>
    <mergeCell ref="A13:D13"/>
    <mergeCell ref="E13:J13"/>
    <mergeCell ref="K13:Q13"/>
    <mergeCell ref="R13:X13"/>
    <mergeCell ref="A16:X16"/>
    <mergeCell ref="U18:X18"/>
    <mergeCell ref="A19:B19"/>
    <mergeCell ref="C19:E19"/>
    <mergeCell ref="F19:H19"/>
    <mergeCell ref="I19:Q19"/>
    <mergeCell ref="R19:T19"/>
    <mergeCell ref="U19:X19"/>
    <mergeCell ref="A18:B18"/>
    <mergeCell ref="C18:E18"/>
    <mergeCell ref="F18:H18"/>
    <mergeCell ref="I18:Q18"/>
    <mergeCell ref="R18:T18"/>
    <mergeCell ref="A32:T33"/>
    <mergeCell ref="U32:X33"/>
    <mergeCell ref="U21:X21"/>
    <mergeCell ref="A20:B20"/>
    <mergeCell ref="C20:E20"/>
    <mergeCell ref="F20:H20"/>
    <mergeCell ref="I20:Q20"/>
    <mergeCell ref="R20:T20"/>
    <mergeCell ref="U20:X20"/>
    <mergeCell ref="A21:B21"/>
    <mergeCell ref="C21:E21"/>
    <mergeCell ref="F21:H21"/>
    <mergeCell ref="I21:Q21"/>
    <mergeCell ref="R21:T21"/>
    <mergeCell ref="U22:X22"/>
    <mergeCell ref="A23:B23"/>
    <mergeCell ref="C23:E23"/>
    <mergeCell ref="F23:H23"/>
    <mergeCell ref="I23:Q23"/>
    <mergeCell ref="R23:T23"/>
    <mergeCell ref="U23:X23"/>
    <mergeCell ref="A22:B22"/>
    <mergeCell ref="C22:E22"/>
    <mergeCell ref="F22:H22"/>
    <mergeCell ref="I22:Q22"/>
    <mergeCell ref="R22:T22"/>
    <mergeCell ref="U24:X24"/>
    <mergeCell ref="A24:B24"/>
    <mergeCell ref="C24:E24"/>
    <mergeCell ref="F24:H24"/>
    <mergeCell ref="I24:Q24"/>
    <mergeCell ref="R24:T24"/>
    <mergeCell ref="U29:X29"/>
    <mergeCell ref="A29:B29"/>
    <mergeCell ref="C29:E29"/>
    <mergeCell ref="F29:H29"/>
    <mergeCell ref="I29:Q29"/>
    <mergeCell ref="R29:T29"/>
    <mergeCell ref="U26:X26"/>
    <mergeCell ref="A26:B26"/>
    <mergeCell ref="C26:E26"/>
    <mergeCell ref="F26:H26"/>
    <mergeCell ref="I26:Q26"/>
    <mergeCell ref="R26:T26"/>
    <mergeCell ref="U25:X25"/>
    <mergeCell ref="A25:B25"/>
    <mergeCell ref="C25:E25"/>
    <mergeCell ref="F25:H2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05">
    <tabColor theme="5" tint="0.39997558519241921"/>
  </sheetPr>
  <dimension ref="A1:G204"/>
  <sheetViews>
    <sheetView showGridLines="0" topLeftCell="A2" zoomScale="115" zoomScaleNormal="115" workbookViewId="0">
      <pane xSplit="2" topLeftCell="C1" activePane="topRight" state="frozen"/>
      <selection pane="topRight" activeCell="D204" sqref="D204"/>
    </sheetView>
  </sheetViews>
  <sheetFormatPr baseColWidth="10" defaultColWidth="11.5" defaultRowHeight="12" zeroHeight="1"/>
  <cols>
    <col min="1" max="1" width="45.5" style="57" customWidth="1"/>
    <col min="2" max="2" width="61.83203125" style="58" customWidth="1"/>
    <col min="3" max="3" width="47.1640625" style="59" customWidth="1"/>
    <col min="4" max="4" width="3.1640625" style="67" customWidth="1"/>
    <col min="5" max="5" width="36.6640625" style="59" customWidth="1"/>
    <col min="6" max="16384" width="11.5" style="59"/>
  </cols>
  <sheetData>
    <row r="1" spans="1:7" ht="29.25" customHeight="1">
      <c r="A1" s="320" t="s">
        <v>303</v>
      </c>
    </row>
    <row r="2" spans="1:7" ht="16" thickBot="1">
      <c r="A2" s="321" t="s">
        <v>380</v>
      </c>
    </row>
    <row r="3" spans="1:7" ht="18" customHeight="1">
      <c r="A3" s="491" t="s">
        <v>302</v>
      </c>
      <c r="B3" s="492"/>
      <c r="C3" s="447" t="s">
        <v>453</v>
      </c>
    </row>
    <row r="4" spans="1:7" ht="13.5" customHeight="1">
      <c r="A4" s="380" t="s">
        <v>406</v>
      </c>
      <c r="B4" s="446" t="s">
        <v>1294</v>
      </c>
      <c r="C4" s="448" t="s">
        <v>1293</v>
      </c>
    </row>
    <row r="5" spans="1:7" ht="13.5" customHeight="1">
      <c r="A5" s="66" t="s">
        <v>307</v>
      </c>
      <c r="B5" s="382" t="s">
        <v>1295</v>
      </c>
    </row>
    <row r="6" spans="1:7" ht="13.5" customHeight="1">
      <c r="A6" s="66" t="s">
        <v>308</v>
      </c>
      <c r="B6" s="393">
        <v>900072155</v>
      </c>
    </row>
    <row r="7" spans="1:7" ht="13.5" customHeight="1">
      <c r="A7" s="66" t="s">
        <v>309</v>
      </c>
      <c r="B7" s="41" t="s">
        <v>1296</v>
      </c>
      <c r="C7" s="67"/>
    </row>
    <row r="8" spans="1:7" ht="13.5" customHeight="1">
      <c r="A8" s="66" t="s">
        <v>295</v>
      </c>
      <c r="B8" s="41" t="s">
        <v>1297</v>
      </c>
    </row>
    <row r="9" spans="1:7" ht="13.5" customHeight="1">
      <c r="A9" s="66" t="s">
        <v>294</v>
      </c>
      <c r="B9" s="40">
        <v>80470014</v>
      </c>
      <c r="G9" s="68"/>
    </row>
    <row r="10" spans="1:7" ht="15" customHeight="1">
      <c r="A10" s="66" t="s">
        <v>310</v>
      </c>
      <c r="B10" s="322">
        <v>44271</v>
      </c>
      <c r="C10" s="69">
        <f>MONTH(B10)</f>
        <v>3</v>
      </c>
    </row>
    <row r="11" spans="1:7" ht="33" customHeight="1">
      <c r="A11" s="66" t="s">
        <v>311</v>
      </c>
      <c r="B11" s="444">
        <v>44278</v>
      </c>
      <c r="C11" s="445" t="s">
        <v>724</v>
      </c>
      <c r="G11" s="68"/>
    </row>
    <row r="12" spans="1:7" ht="13.5" customHeight="1">
      <c r="A12" s="66" t="s">
        <v>320</v>
      </c>
      <c r="B12" s="322">
        <v>44545</v>
      </c>
    </row>
    <row r="13" spans="1:7" ht="13.5" customHeight="1">
      <c r="A13" s="66" t="s">
        <v>127</v>
      </c>
      <c r="B13" s="42">
        <v>40684299</v>
      </c>
    </row>
    <row r="14" spans="1:7" ht="91.5" customHeight="1">
      <c r="A14" s="66" t="s">
        <v>312</v>
      </c>
      <c r="B14" s="79" t="s">
        <v>1298</v>
      </c>
    </row>
    <row r="15" spans="1:7" ht="66.75" customHeight="1">
      <c r="A15" s="66" t="s">
        <v>313</v>
      </c>
      <c r="B15" s="79" t="s">
        <v>1299</v>
      </c>
    </row>
    <row r="16" spans="1:7" ht="13.5" customHeight="1">
      <c r="A16" s="66" t="s">
        <v>314</v>
      </c>
      <c r="B16" s="42">
        <v>0</v>
      </c>
      <c r="E16" s="70"/>
    </row>
    <row r="17" spans="1:6" ht="13.5" customHeight="1">
      <c r="A17" s="66" t="s">
        <v>315</v>
      </c>
      <c r="B17" s="42">
        <v>0</v>
      </c>
      <c r="D17" s="81"/>
      <c r="E17" s="70"/>
    </row>
    <row r="18" spans="1:6" ht="13.5" customHeight="1">
      <c r="A18" s="66" t="s">
        <v>316</v>
      </c>
      <c r="B18" s="382" t="s">
        <v>197</v>
      </c>
      <c r="C18" s="56"/>
    </row>
    <row r="19" spans="1:6" ht="13.5" customHeight="1">
      <c r="A19" s="66" t="s">
        <v>296</v>
      </c>
      <c r="B19" s="382">
        <v>382013118</v>
      </c>
    </row>
    <row r="20" spans="1:6" ht="13.5" customHeight="1">
      <c r="A20" s="66" t="s">
        <v>317</v>
      </c>
      <c r="B20" s="382" t="s">
        <v>1034</v>
      </c>
    </row>
    <row r="21" spans="1:6" ht="13.5" customHeight="1">
      <c r="A21" s="66" t="s">
        <v>318</v>
      </c>
      <c r="B21" s="382">
        <v>15521</v>
      </c>
      <c r="F21" s="394"/>
    </row>
    <row r="22" spans="1:6" ht="13.5" customHeight="1">
      <c r="A22" s="66" t="s">
        <v>319</v>
      </c>
      <c r="B22" s="382">
        <v>37821</v>
      </c>
      <c r="F22" s="394"/>
    </row>
    <row r="23" spans="1:6" ht="25.5" customHeight="1">
      <c r="A23" s="66" t="s">
        <v>216</v>
      </c>
      <c r="B23" s="382" t="s">
        <v>573</v>
      </c>
      <c r="C23" s="384" t="str">
        <f>IF(B23="","",VLOOKUP(B23,RUBROS!$A$2:$B$93,2,0))</f>
        <v>SERVICIOS POSTALES Y DE MENSAJERÍA</v>
      </c>
    </row>
    <row r="24" spans="1:6" ht="25.5" customHeight="1">
      <c r="A24" s="66" t="s">
        <v>217</v>
      </c>
      <c r="B24" s="382"/>
      <c r="C24" s="384" t="str">
        <f>IF(B24="","",VLOOKUP(B24,RUBROS!$A$2:$B$93,2,0))</f>
        <v/>
      </c>
    </row>
    <row r="25" spans="1:6" ht="25.5" customHeight="1">
      <c r="A25" s="66" t="s">
        <v>218</v>
      </c>
      <c r="B25" s="382"/>
      <c r="C25" s="384" t="str">
        <f>IF(B25="","",VLOOKUP(B25,RUBROS!$A$2:$B$93,2,0))</f>
        <v/>
      </c>
    </row>
    <row r="26" spans="1:6" ht="13.5" customHeight="1">
      <c r="A26" s="66" t="s">
        <v>214</v>
      </c>
      <c r="B26" s="41" t="s">
        <v>1300</v>
      </c>
    </row>
    <row r="27" spans="1:6" ht="13.5" customHeight="1">
      <c r="A27" s="66" t="s">
        <v>213</v>
      </c>
      <c r="B27" s="41" t="s">
        <v>1301</v>
      </c>
    </row>
    <row r="28" spans="1:6" ht="13.5" customHeight="1">
      <c r="A28" s="66" t="s">
        <v>182</v>
      </c>
      <c r="B28" s="41" t="s">
        <v>1302</v>
      </c>
    </row>
    <row r="29" spans="1:6" ht="13.5" customHeight="1">
      <c r="A29" s="66" t="s">
        <v>160</v>
      </c>
      <c r="B29" s="43" t="s">
        <v>1303</v>
      </c>
      <c r="C29" s="387"/>
    </row>
    <row r="30" spans="1:6" ht="13.5" customHeight="1">
      <c r="A30" s="66" t="s">
        <v>191</v>
      </c>
      <c r="B30" s="41" t="s">
        <v>288</v>
      </c>
      <c r="C30" s="388"/>
      <c r="E30" s="386"/>
    </row>
    <row r="31" spans="1:6" ht="13.5" customHeight="1">
      <c r="A31" s="66" t="s">
        <v>192</v>
      </c>
      <c r="B31" s="41" t="s">
        <v>289</v>
      </c>
      <c r="C31" s="388"/>
      <c r="E31" s="386"/>
    </row>
    <row r="32" spans="1:6" ht="13.5" customHeight="1" thickBot="1">
      <c r="A32" s="77" t="s">
        <v>22</v>
      </c>
      <c r="B32" s="78" t="s">
        <v>1307</v>
      </c>
      <c r="C32" s="388"/>
      <c r="E32" s="386"/>
    </row>
    <row r="33" spans="1:5" ht="13.5" customHeight="1">
      <c r="A33" s="59"/>
      <c r="B33" s="59"/>
    </row>
    <row r="34" spans="1:5" ht="13.5" customHeight="1">
      <c r="A34" s="59"/>
      <c r="B34" s="59"/>
    </row>
    <row r="35" spans="1:5" ht="18" customHeight="1">
      <c r="A35" s="493" t="s">
        <v>407</v>
      </c>
      <c r="B35" s="494"/>
      <c r="C35" s="443" t="s">
        <v>411</v>
      </c>
    </row>
    <row r="36" spans="1:5" ht="27.75" customHeight="1">
      <c r="A36" s="71" t="s">
        <v>130</v>
      </c>
      <c r="B36" s="389" t="s">
        <v>1304</v>
      </c>
      <c r="C36" s="385" t="s">
        <v>573</v>
      </c>
      <c r="E36" s="386" t="str">
        <f>IF(C36="","",VLOOKUP(C36,RUBROS!$D$2:$E$1000,2,0))</f>
        <v>SERVICIOS POSTALES Y DE MENSAJERÍA</v>
      </c>
    </row>
    <row r="37" spans="1:5" ht="27.75" customHeight="1">
      <c r="A37" s="72" t="s">
        <v>131</v>
      </c>
      <c r="B37" s="390" t="s">
        <v>1305</v>
      </c>
      <c r="C37" s="385"/>
      <c r="E37" s="386"/>
    </row>
    <row r="38" spans="1:5" ht="27.75" customHeight="1" thickBot="1">
      <c r="A38" s="73" t="s">
        <v>394</v>
      </c>
      <c r="B38" s="391">
        <v>44271</v>
      </c>
      <c r="C38" s="385"/>
      <c r="E38" s="386"/>
    </row>
    <row r="39" spans="1:5" ht="18" customHeight="1" thickBot="1"/>
    <row r="40" spans="1:5" ht="18" customHeight="1">
      <c r="A40" s="491" t="s">
        <v>128</v>
      </c>
      <c r="B40" s="492"/>
    </row>
    <row r="41" spans="1:5" ht="18" customHeight="1">
      <c r="A41" s="80" t="s">
        <v>324</v>
      </c>
      <c r="B41" s="45" t="s">
        <v>1306</v>
      </c>
    </row>
    <row r="42" spans="1:5" ht="18" customHeight="1">
      <c r="A42" s="72" t="s">
        <v>7</v>
      </c>
      <c r="B42" s="44" t="s">
        <v>365</v>
      </c>
    </row>
    <row r="43" spans="1:5" ht="18" customHeight="1">
      <c r="A43" s="72" t="s">
        <v>226</v>
      </c>
      <c r="B43" s="44" t="s">
        <v>333</v>
      </c>
    </row>
    <row r="44" spans="1:5" ht="24.75" customHeight="1">
      <c r="A44" s="74" t="s">
        <v>129</v>
      </c>
      <c r="B44" s="322">
        <v>44272</v>
      </c>
    </row>
    <row r="45" spans="1:5" ht="18" customHeight="1">
      <c r="A45" s="80" t="s">
        <v>325</v>
      </c>
      <c r="B45" s="45"/>
    </row>
    <row r="46" spans="1:5" ht="18" customHeight="1">
      <c r="A46" s="72" t="s">
        <v>7</v>
      </c>
      <c r="B46" s="44"/>
    </row>
    <row r="47" spans="1:5" ht="18" customHeight="1">
      <c r="A47" s="72" t="s">
        <v>226</v>
      </c>
      <c r="B47" s="44"/>
    </row>
    <row r="48" spans="1:5" ht="13">
      <c r="A48" s="74" t="s">
        <v>129</v>
      </c>
      <c r="B48" s="322"/>
    </row>
    <row r="49" spans="1:2" ht="18" customHeight="1">
      <c r="A49" s="80" t="s">
        <v>326</v>
      </c>
      <c r="B49" s="45"/>
    </row>
    <row r="50" spans="1:2" ht="18" customHeight="1">
      <c r="A50" s="72" t="s">
        <v>7</v>
      </c>
      <c r="B50" s="44"/>
    </row>
    <row r="51" spans="1:2" ht="18" customHeight="1">
      <c r="A51" s="72" t="s">
        <v>226</v>
      </c>
      <c r="B51" s="44"/>
    </row>
    <row r="52" spans="1:2" ht="13">
      <c r="A52" s="74" t="s">
        <v>129</v>
      </c>
      <c r="B52" s="322"/>
    </row>
    <row r="53" spans="1:2" ht="18" customHeight="1">
      <c r="A53" s="80" t="s">
        <v>327</v>
      </c>
      <c r="B53" s="45"/>
    </row>
    <row r="54" spans="1:2" ht="18" customHeight="1">
      <c r="A54" s="72" t="s">
        <v>7</v>
      </c>
      <c r="B54" s="44"/>
    </row>
    <row r="55" spans="1:2" ht="18" customHeight="1">
      <c r="A55" s="72" t="s">
        <v>226</v>
      </c>
      <c r="B55" s="44"/>
    </row>
    <row r="56" spans="1:2" ht="13">
      <c r="A56" s="74" t="s">
        <v>129</v>
      </c>
      <c r="B56" s="322"/>
    </row>
    <row r="57" spans="1:2" ht="18" customHeight="1">
      <c r="A57" s="80" t="s">
        <v>328</v>
      </c>
      <c r="B57" s="45"/>
    </row>
    <row r="58" spans="1:2" ht="18" customHeight="1">
      <c r="A58" s="72" t="s">
        <v>7</v>
      </c>
      <c r="B58" s="44"/>
    </row>
    <row r="59" spans="1:2" ht="18" customHeight="1">
      <c r="A59" s="72" t="s">
        <v>226</v>
      </c>
      <c r="B59" s="44"/>
    </row>
    <row r="60" spans="1:2" ht="13">
      <c r="A60" s="74" t="s">
        <v>129</v>
      </c>
      <c r="B60" s="322"/>
    </row>
    <row r="61" spans="1:2" ht="18" customHeight="1">
      <c r="A61" s="80" t="s">
        <v>329</v>
      </c>
      <c r="B61" s="46"/>
    </row>
    <row r="62" spans="1:2" ht="18" customHeight="1">
      <c r="A62" s="72" t="s">
        <v>7</v>
      </c>
      <c r="B62" s="44"/>
    </row>
    <row r="63" spans="1:2" ht="18" customHeight="1">
      <c r="A63" s="72" t="s">
        <v>226</v>
      </c>
      <c r="B63" s="44"/>
    </row>
    <row r="64" spans="1:2" ht="14" thickBot="1">
      <c r="A64" s="73" t="s">
        <v>129</v>
      </c>
      <c r="B64" s="323"/>
    </row>
    <row r="65" spans="1:2" ht="18" customHeight="1">
      <c r="A65" s="75"/>
      <c r="B65" s="76"/>
    </row>
    <row r="66" spans="1:2" ht="18" customHeight="1"/>
    <row r="67" spans="1:2" ht="18" hidden="1" customHeight="1"/>
    <row r="68" spans="1:2" ht="18" hidden="1" customHeight="1"/>
    <row r="69" spans="1:2" ht="18" hidden="1" customHeight="1"/>
    <row r="70" spans="1:2" ht="18" hidden="1" customHeight="1"/>
    <row r="71" spans="1:2" ht="18" hidden="1" customHeight="1"/>
    <row r="72" spans="1:2" ht="18" hidden="1" customHeight="1"/>
    <row r="73" spans="1:2" ht="18" hidden="1" customHeight="1"/>
    <row r="74" spans="1:2" ht="18" hidden="1" customHeight="1"/>
    <row r="75" spans="1:2" ht="18" hidden="1" customHeight="1"/>
    <row r="76" spans="1:2" ht="18" hidden="1" customHeight="1"/>
    <row r="77" spans="1:2" ht="18" hidden="1" customHeight="1"/>
    <row r="78" spans="1:2" ht="18" hidden="1" customHeight="1"/>
    <row r="79" spans="1:2" ht="18" hidden="1" customHeight="1"/>
    <row r="80" spans="1:2" ht="18" hidden="1" customHeight="1"/>
    <row r="81" spans="4:4" s="59" customFormat="1" ht="18" hidden="1" customHeight="1">
      <c r="D81" s="67"/>
    </row>
    <row r="82" spans="4:4" s="59" customFormat="1" ht="18" hidden="1" customHeight="1">
      <c r="D82" s="67"/>
    </row>
    <row r="83" spans="4:4" s="59" customFormat="1" ht="18" hidden="1" customHeight="1">
      <c r="D83" s="67"/>
    </row>
    <row r="84" spans="4:4" s="59" customFormat="1" ht="18" hidden="1" customHeight="1">
      <c r="D84" s="67"/>
    </row>
    <row r="85" spans="4:4" s="59" customFormat="1" ht="18" hidden="1" customHeight="1">
      <c r="D85" s="67"/>
    </row>
    <row r="86" spans="4:4" s="59" customFormat="1" ht="18" hidden="1" customHeight="1">
      <c r="D86" s="67"/>
    </row>
    <row r="87" spans="4:4" s="59" customFormat="1" ht="18" hidden="1" customHeight="1">
      <c r="D87" s="67"/>
    </row>
    <row r="88" spans="4:4" s="59" customFormat="1" ht="18" hidden="1" customHeight="1">
      <c r="D88" s="67"/>
    </row>
    <row r="89" spans="4:4" s="59" customFormat="1" ht="18" hidden="1" customHeight="1">
      <c r="D89" s="67"/>
    </row>
    <row r="90" spans="4:4" s="59" customFormat="1" ht="18" hidden="1" customHeight="1">
      <c r="D90" s="67"/>
    </row>
    <row r="91" spans="4:4" s="59" customFormat="1" ht="18" hidden="1" customHeight="1">
      <c r="D91" s="67"/>
    </row>
    <row r="92" spans="4:4" s="59" customFormat="1" ht="18" hidden="1" customHeight="1">
      <c r="D92" s="67"/>
    </row>
    <row r="93" spans="4:4" s="59" customFormat="1" ht="18" hidden="1" customHeight="1">
      <c r="D93" s="67"/>
    </row>
    <row r="94" spans="4:4" s="59" customFormat="1" ht="18" hidden="1" customHeight="1">
      <c r="D94" s="67"/>
    </row>
    <row r="95" spans="4:4" s="59" customFormat="1" ht="18" hidden="1" customHeight="1">
      <c r="D95" s="67"/>
    </row>
    <row r="96" spans="4:4" s="59" customFormat="1" ht="18" hidden="1" customHeight="1">
      <c r="D96" s="67"/>
    </row>
    <row r="97" spans="4:4" s="59" customFormat="1" ht="18" hidden="1" customHeight="1">
      <c r="D97" s="67"/>
    </row>
    <row r="98" spans="4:4" s="59" customFormat="1" ht="18" hidden="1" customHeight="1">
      <c r="D98" s="67"/>
    </row>
    <row r="99" spans="4:4" s="59" customFormat="1" ht="18" hidden="1" customHeight="1">
      <c r="D99" s="67"/>
    </row>
    <row r="100" spans="4:4" s="59" customFormat="1" ht="18" hidden="1" customHeight="1">
      <c r="D100" s="67"/>
    </row>
    <row r="101" spans="4:4" s="59" customFormat="1" ht="18" hidden="1" customHeight="1">
      <c r="D101" s="67"/>
    </row>
    <row r="102" spans="4:4" s="59" customFormat="1" ht="18" hidden="1" customHeight="1">
      <c r="D102" s="67"/>
    </row>
    <row r="103" spans="4:4" s="59" customFormat="1" ht="18" hidden="1" customHeight="1">
      <c r="D103" s="67"/>
    </row>
    <row r="104" spans="4:4" s="59" customFormat="1" ht="18" hidden="1" customHeight="1">
      <c r="D104" s="67"/>
    </row>
    <row r="105" spans="4:4" s="59" customFormat="1" ht="18" hidden="1" customHeight="1">
      <c r="D105" s="67"/>
    </row>
    <row r="106" spans="4:4" s="59" customFormat="1" ht="18" hidden="1" customHeight="1">
      <c r="D106" s="67"/>
    </row>
    <row r="107" spans="4:4" s="59" customFormat="1" ht="18" hidden="1" customHeight="1">
      <c r="D107" s="67"/>
    </row>
    <row r="108" spans="4:4" s="59" customFormat="1" ht="18" hidden="1" customHeight="1">
      <c r="D108" s="67"/>
    </row>
    <row r="109" spans="4:4" s="59" customFormat="1" ht="18" hidden="1" customHeight="1">
      <c r="D109" s="67"/>
    </row>
    <row r="110" spans="4:4" s="59" customFormat="1" ht="18" hidden="1" customHeight="1">
      <c r="D110" s="67"/>
    </row>
    <row r="111" spans="4:4" s="59" customFormat="1" ht="18" hidden="1" customHeight="1">
      <c r="D111" s="67"/>
    </row>
    <row r="112" spans="4:4" s="59" customFormat="1" ht="18" hidden="1" customHeight="1">
      <c r="D112" s="67"/>
    </row>
    <row r="113" spans="4:4" s="59" customFormat="1" ht="18" hidden="1" customHeight="1">
      <c r="D113" s="67"/>
    </row>
    <row r="114" spans="4:4" s="59" customFormat="1" ht="18" hidden="1" customHeight="1">
      <c r="D114" s="67"/>
    </row>
    <row r="115" spans="4:4" s="59" customFormat="1" ht="18" hidden="1" customHeight="1">
      <c r="D115" s="67"/>
    </row>
    <row r="116" spans="4:4" s="59" customFormat="1" ht="18" hidden="1" customHeight="1">
      <c r="D116" s="67"/>
    </row>
    <row r="117" spans="4:4" s="59" customFormat="1" ht="18" hidden="1" customHeight="1">
      <c r="D117" s="67"/>
    </row>
    <row r="118" spans="4:4" s="59" customFormat="1" ht="18" hidden="1" customHeight="1">
      <c r="D118" s="67"/>
    </row>
    <row r="119" spans="4:4" s="59" customFormat="1" ht="18" hidden="1" customHeight="1">
      <c r="D119" s="67"/>
    </row>
    <row r="120" spans="4:4" s="59" customFormat="1" ht="18" hidden="1" customHeight="1">
      <c r="D120" s="67"/>
    </row>
    <row r="121" spans="4:4" s="59" customFormat="1" ht="18" hidden="1" customHeight="1">
      <c r="D121" s="67"/>
    </row>
    <row r="122" spans="4:4" s="59" customFormat="1" ht="18" hidden="1" customHeight="1">
      <c r="D122" s="67"/>
    </row>
    <row r="123" spans="4:4" s="59" customFormat="1" ht="18" hidden="1" customHeight="1">
      <c r="D123" s="67"/>
    </row>
    <row r="124" spans="4:4" s="59" customFormat="1" ht="18" hidden="1" customHeight="1">
      <c r="D124" s="67"/>
    </row>
    <row r="125" spans="4:4" s="59" customFormat="1" ht="18" hidden="1" customHeight="1">
      <c r="D125" s="67"/>
    </row>
    <row r="126" spans="4:4" s="59" customFormat="1" ht="18" hidden="1" customHeight="1">
      <c r="D126" s="67"/>
    </row>
    <row r="127" spans="4:4" s="59" customFormat="1" ht="18" hidden="1" customHeight="1">
      <c r="D127" s="67"/>
    </row>
    <row r="128" spans="4:4" s="59" customFormat="1" ht="18" hidden="1" customHeight="1">
      <c r="D128" s="67"/>
    </row>
    <row r="129" spans="4:4" s="59" customFormat="1" ht="18" hidden="1" customHeight="1">
      <c r="D129" s="67"/>
    </row>
    <row r="130" spans="4:4" s="59" customFormat="1" ht="18" hidden="1" customHeight="1">
      <c r="D130" s="67"/>
    </row>
    <row r="131" spans="4:4" s="59" customFormat="1" ht="18" hidden="1" customHeight="1">
      <c r="D131" s="67"/>
    </row>
    <row r="132" spans="4:4" s="59" customFormat="1" ht="18" hidden="1" customHeight="1">
      <c r="D132" s="67"/>
    </row>
    <row r="133" spans="4:4" s="59" customFormat="1" ht="18" hidden="1" customHeight="1">
      <c r="D133" s="67"/>
    </row>
    <row r="134" spans="4:4" s="59" customFormat="1" ht="18" hidden="1" customHeight="1">
      <c r="D134" s="67"/>
    </row>
    <row r="135" spans="4:4" s="59" customFormat="1" ht="18" hidden="1" customHeight="1">
      <c r="D135" s="67"/>
    </row>
    <row r="136" spans="4:4" s="59" customFormat="1" ht="18" hidden="1" customHeight="1">
      <c r="D136" s="67"/>
    </row>
    <row r="137" spans="4:4" s="59" customFormat="1" ht="18" hidden="1" customHeight="1">
      <c r="D137" s="67"/>
    </row>
    <row r="138" spans="4:4" s="59" customFormat="1" ht="18" hidden="1" customHeight="1">
      <c r="D138" s="67"/>
    </row>
    <row r="139" spans="4:4" s="59" customFormat="1" ht="18" hidden="1" customHeight="1">
      <c r="D139" s="67"/>
    </row>
    <row r="140" spans="4:4" s="59" customFormat="1" ht="18" hidden="1" customHeight="1">
      <c r="D140" s="67"/>
    </row>
    <row r="141" spans="4:4" s="59" customFormat="1" ht="18" hidden="1" customHeight="1">
      <c r="D141" s="67"/>
    </row>
    <row r="142" spans="4:4" s="59" customFormat="1" ht="18" hidden="1" customHeight="1">
      <c r="D142" s="67"/>
    </row>
    <row r="143" spans="4:4" s="59" customFormat="1" ht="18" hidden="1" customHeight="1">
      <c r="D143" s="67"/>
    </row>
    <row r="144" spans="4:4" s="59" customFormat="1" ht="18" hidden="1" customHeight="1">
      <c r="D144" s="67"/>
    </row>
    <row r="145" spans="4:4" s="59" customFormat="1" ht="18" hidden="1" customHeight="1">
      <c r="D145" s="67"/>
    </row>
    <row r="146" spans="4:4" s="59" customFormat="1" ht="18" hidden="1" customHeight="1">
      <c r="D146" s="67"/>
    </row>
    <row r="147" spans="4:4" s="59" customFormat="1" ht="18" hidden="1" customHeight="1">
      <c r="D147" s="67"/>
    </row>
    <row r="148" spans="4:4" s="59" customFormat="1" ht="18" hidden="1" customHeight="1">
      <c r="D148" s="67"/>
    </row>
    <row r="149" spans="4:4" s="59" customFormat="1" ht="18" hidden="1" customHeight="1">
      <c r="D149" s="67"/>
    </row>
    <row r="150" spans="4:4" s="59" customFormat="1" ht="18" hidden="1" customHeight="1">
      <c r="D150" s="67"/>
    </row>
    <row r="151" spans="4:4" s="59" customFormat="1" ht="18" hidden="1" customHeight="1">
      <c r="D151" s="67"/>
    </row>
    <row r="152" spans="4:4" s="59" customFormat="1" ht="18" hidden="1" customHeight="1">
      <c r="D152" s="67"/>
    </row>
    <row r="153" spans="4:4" s="59" customFormat="1" ht="18" hidden="1" customHeight="1">
      <c r="D153" s="67"/>
    </row>
    <row r="154" spans="4:4" s="59" customFormat="1" ht="18" hidden="1" customHeight="1">
      <c r="D154" s="67"/>
    </row>
    <row r="155" spans="4:4" s="59" customFormat="1" ht="18" hidden="1" customHeight="1">
      <c r="D155" s="67"/>
    </row>
    <row r="156" spans="4:4" s="59" customFormat="1" ht="18" hidden="1" customHeight="1">
      <c r="D156" s="67"/>
    </row>
    <row r="157" spans="4:4" s="59" customFormat="1" ht="18" hidden="1" customHeight="1">
      <c r="D157" s="67"/>
    </row>
    <row r="158" spans="4:4" s="59" customFormat="1" ht="18" hidden="1" customHeight="1">
      <c r="D158" s="67"/>
    </row>
    <row r="159" spans="4:4" s="59" customFormat="1" ht="18" hidden="1" customHeight="1">
      <c r="D159" s="67"/>
    </row>
    <row r="160" spans="4:4" s="59" customFormat="1" ht="18" hidden="1" customHeight="1">
      <c r="D160" s="67"/>
    </row>
    <row r="161" spans="4:4" s="59" customFormat="1" ht="18" hidden="1" customHeight="1">
      <c r="D161" s="67"/>
    </row>
    <row r="162" spans="4:4" s="59" customFormat="1" ht="18" hidden="1" customHeight="1">
      <c r="D162" s="67"/>
    </row>
    <row r="163" spans="4:4" s="59" customFormat="1" ht="18" hidden="1" customHeight="1">
      <c r="D163" s="67"/>
    </row>
    <row r="164" spans="4:4" s="59" customFormat="1" ht="18" hidden="1" customHeight="1">
      <c r="D164" s="67"/>
    </row>
    <row r="165" spans="4:4" s="59" customFormat="1" ht="18" hidden="1" customHeight="1">
      <c r="D165" s="67"/>
    </row>
    <row r="166" spans="4:4" s="59" customFormat="1" ht="18" hidden="1" customHeight="1">
      <c r="D166" s="67"/>
    </row>
    <row r="167" spans="4:4" s="59" customFormat="1" ht="18" hidden="1" customHeight="1">
      <c r="D167" s="67"/>
    </row>
    <row r="168" spans="4:4" s="59" customFormat="1" ht="18" hidden="1" customHeight="1">
      <c r="D168" s="67"/>
    </row>
    <row r="169" spans="4:4" s="59" customFormat="1" ht="18" hidden="1" customHeight="1">
      <c r="D169" s="67"/>
    </row>
    <row r="170" spans="4:4" s="59" customFormat="1" ht="18" hidden="1" customHeight="1">
      <c r="D170" s="67"/>
    </row>
    <row r="171" spans="4:4" s="59" customFormat="1" ht="18" hidden="1" customHeight="1">
      <c r="D171" s="67"/>
    </row>
    <row r="172" spans="4:4" s="59" customFormat="1" ht="18" hidden="1" customHeight="1">
      <c r="D172" s="67"/>
    </row>
    <row r="173" spans="4:4" s="59" customFormat="1" ht="18" hidden="1" customHeight="1">
      <c r="D173" s="67"/>
    </row>
    <row r="174" spans="4:4" s="59" customFormat="1" ht="18" hidden="1" customHeight="1">
      <c r="D174" s="67"/>
    </row>
    <row r="175" spans="4:4" s="59" customFormat="1" ht="18" hidden="1" customHeight="1">
      <c r="D175" s="67"/>
    </row>
    <row r="176" spans="4:4" s="59" customFormat="1" ht="18" hidden="1" customHeight="1">
      <c r="D176" s="67"/>
    </row>
    <row r="177" spans="4:4" s="59" customFormat="1" ht="18" hidden="1" customHeight="1">
      <c r="D177" s="67"/>
    </row>
    <row r="178" spans="4:4" s="59" customFormat="1" ht="18" hidden="1" customHeight="1">
      <c r="D178" s="67"/>
    </row>
    <row r="179" spans="4:4" s="59" customFormat="1" ht="18" hidden="1" customHeight="1">
      <c r="D179" s="67"/>
    </row>
    <row r="180" spans="4:4" s="59" customFormat="1" ht="18" hidden="1" customHeight="1">
      <c r="D180" s="67"/>
    </row>
    <row r="181" spans="4:4" s="59" customFormat="1" ht="18" hidden="1" customHeight="1">
      <c r="D181" s="67"/>
    </row>
    <row r="182" spans="4:4" s="59" customFormat="1" ht="18" hidden="1" customHeight="1">
      <c r="D182" s="67"/>
    </row>
    <row r="183" spans="4:4" s="59" customFormat="1" ht="18" hidden="1" customHeight="1">
      <c r="D183" s="67"/>
    </row>
    <row r="184" spans="4:4" s="59" customFormat="1" ht="18" hidden="1" customHeight="1">
      <c r="D184" s="67"/>
    </row>
    <row r="185" spans="4:4" s="59" customFormat="1" ht="18" hidden="1" customHeight="1">
      <c r="D185" s="67"/>
    </row>
    <row r="186" spans="4:4" s="59" customFormat="1" ht="18" hidden="1" customHeight="1">
      <c r="D186" s="67"/>
    </row>
    <row r="187" spans="4:4" s="59" customFormat="1" ht="18" hidden="1" customHeight="1">
      <c r="D187" s="67"/>
    </row>
    <row r="188" spans="4:4" s="59" customFormat="1" ht="18" hidden="1" customHeight="1">
      <c r="D188" s="67"/>
    </row>
    <row r="189" spans="4:4" s="59" customFormat="1" ht="18" hidden="1" customHeight="1">
      <c r="D189" s="67"/>
    </row>
    <row r="190" spans="4:4" s="59" customFormat="1" ht="18" hidden="1" customHeight="1">
      <c r="D190" s="67"/>
    </row>
    <row r="191" spans="4:4" s="59" customFormat="1" ht="18" hidden="1" customHeight="1">
      <c r="D191" s="67"/>
    </row>
    <row r="192" spans="4:4" s="59" customFormat="1" ht="18" hidden="1" customHeight="1">
      <c r="D192" s="67"/>
    </row>
    <row r="193" spans="4:4" s="59" customFormat="1" ht="18" hidden="1" customHeight="1">
      <c r="D193" s="67"/>
    </row>
    <row r="194" spans="4:4" s="59" customFormat="1" ht="18" hidden="1" customHeight="1">
      <c r="D194" s="67"/>
    </row>
    <row r="195" spans="4:4" s="59" customFormat="1" ht="18" hidden="1" customHeight="1">
      <c r="D195" s="67"/>
    </row>
    <row r="196" spans="4:4" s="59" customFormat="1" ht="18" hidden="1" customHeight="1">
      <c r="D196" s="67"/>
    </row>
    <row r="197" spans="4:4" s="59" customFormat="1" ht="18" hidden="1" customHeight="1">
      <c r="D197" s="67"/>
    </row>
    <row r="198" spans="4:4" s="59" customFormat="1" ht="18" hidden="1" customHeight="1">
      <c r="D198" s="67"/>
    </row>
    <row r="199" spans="4:4" s="59" customFormat="1">
      <c r="D199" s="67"/>
    </row>
    <row r="200" spans="4:4" s="59" customFormat="1">
      <c r="D200" s="67"/>
    </row>
    <row r="201" spans="4:4" s="59" customFormat="1">
      <c r="D201" s="67"/>
    </row>
    <row r="202" spans="4:4" s="59" customFormat="1">
      <c r="D202" s="67"/>
    </row>
    <row r="203" spans="4:4" s="59" customFormat="1">
      <c r="D203" s="67"/>
    </row>
    <row r="204" spans="4:4" s="59" customFormat="1">
      <c r="D204" s="67"/>
    </row>
  </sheetData>
  <sheetProtection algorithmName="SHA-512" hashValue="gzrsrejzZIdwFvTgpcBfxOspPCTd7v6YO+DEdhQkG+XCJQ7AkA0CXANZZpXBcVzfml5Ip9kRfBBh5RPzOKyNew==" saltValue="oKQ9hhTCF+NAcWwvKhrn2g==" spinCount="100000" sheet="1" objects="1" scenarios="1"/>
  <mergeCells count="3">
    <mergeCell ref="A3:B3"/>
    <mergeCell ref="A35:B35"/>
    <mergeCell ref="A40:B40"/>
  </mergeCells>
  <phoneticPr fontId="165" type="noConversion"/>
  <conditionalFormatting sqref="C30:C32">
    <cfRule type="cellIs" dxfId="41" priority="18" operator="notEqual">
      <formula>""</formula>
    </cfRule>
    <cfRule type="cellIs" dxfId="40" priority="23" operator="equal">
      <formula>(B30&lt;&gt;"OTRA AFP")</formula>
    </cfRule>
  </conditionalFormatting>
  <conditionalFormatting sqref="B8:B9">
    <cfRule type="expression" dxfId="39" priority="13">
      <formula>$B$7="Natural"</formula>
    </cfRule>
    <cfRule type="cellIs" dxfId="38" priority="21" operator="equal">
      <formula>$B$7&lt;&gt;"Jurídica"</formula>
    </cfRule>
  </conditionalFormatting>
  <conditionalFormatting sqref="C18">
    <cfRule type="cellIs" dxfId="37" priority="19" operator="notEqual">
      <formula>""</formula>
    </cfRule>
    <cfRule type="cellIs" dxfId="36" priority="20" operator="equal">
      <formula>$B$18&lt;&gt;"Otro…"</formula>
    </cfRule>
  </conditionalFormatting>
  <conditionalFormatting sqref="C31">
    <cfRule type="cellIs" dxfId="35" priority="14" operator="notEqual">
      <formula>""</formula>
    </cfRule>
    <cfRule type="cellIs" dxfId="34" priority="15" operator="equal">
      <formula>(B31&lt;&gt;"OTRA EPS")</formula>
    </cfRule>
  </conditionalFormatting>
  <conditionalFormatting sqref="C32">
    <cfRule type="cellIs" dxfId="33" priority="11" operator="notEqual">
      <formula>""</formula>
    </cfRule>
    <cfRule type="cellIs" dxfId="32" priority="12" operator="equal">
      <formula>(B32&lt;&gt;"OTRA EPS")</formula>
    </cfRule>
  </conditionalFormatting>
  <conditionalFormatting sqref="C37:C38">
    <cfRule type="cellIs" dxfId="31" priority="9" operator="notEqual">
      <formula>""</formula>
    </cfRule>
    <cfRule type="cellIs" dxfId="30" priority="10" operator="equal">
      <formula>(B37&lt;&gt;"OTRA AFP")</formula>
    </cfRule>
  </conditionalFormatting>
  <conditionalFormatting sqref="C37">
    <cfRule type="cellIs" dxfId="29" priority="7" operator="notEqual">
      <formula>""</formula>
    </cfRule>
    <cfRule type="cellIs" dxfId="28" priority="8" operator="equal">
      <formula>(B37&lt;&gt;"OTRA EPS")</formula>
    </cfRule>
  </conditionalFormatting>
  <conditionalFormatting sqref="C38">
    <cfRule type="cellIs" dxfId="27" priority="5" operator="notEqual">
      <formula>""</formula>
    </cfRule>
    <cfRule type="cellIs" dxfId="26" priority="6" operator="equal">
      <formula>(B38&lt;&gt;"OTRA EPS")</formula>
    </cfRule>
  </conditionalFormatting>
  <conditionalFormatting sqref="C36:C38">
    <cfRule type="cellIs" dxfId="25" priority="3" operator="notEqual">
      <formula>""</formula>
    </cfRule>
    <cfRule type="cellIs" dxfId="24" priority="4" operator="equal">
      <formula>(B36&lt;&gt;"OTRA AFP")</formula>
    </cfRule>
  </conditionalFormatting>
  <conditionalFormatting sqref="C36:C38">
    <cfRule type="cellIs" dxfId="23" priority="1" operator="notEqual">
      <formula>""</formula>
    </cfRule>
    <cfRule type="cellIs" dxfId="22" priority="2" operator="equal">
      <formula>(B36&lt;&gt;"OTRA EPS")</formula>
    </cfRule>
  </conditionalFormatting>
  <dataValidations xWindow="894" yWindow="586" count="14">
    <dataValidation operator="greaterThanOrEqual" showInputMessage="1" showErrorMessage="1" errorTitle="UGPP" error="Digite solamente fechas." prompt="En caso de no tener garantía favor escribir N/A." sqref="B38" xr:uid="{00000000-0002-0000-0200-000000000000}"/>
    <dataValidation type="decimal" operator="greaterThanOrEqual" allowBlank="1" showInputMessage="1" showErrorMessage="1" sqref="B13" xr:uid="{00000000-0002-0000-0200-000001000000}">
      <formula1>0</formula1>
    </dataValidation>
    <dataValidation type="decimal" operator="lessThanOrEqual" allowBlank="1" showInputMessage="1" showErrorMessage="1" sqref="B16" xr:uid="{00000000-0002-0000-0200-000002000000}">
      <formula1>B13</formula1>
    </dataValidation>
    <dataValidation type="list" allowBlank="1" showInputMessage="1" showErrorMessage="1" sqref="B7" xr:uid="{00000000-0002-0000-0200-000003000000}">
      <formula1>"Jurídica, Natural"</formula1>
    </dataValidation>
    <dataValidation type="list" allowBlank="1" showInputMessage="1" showErrorMessage="1" prompt="Seleccione de la lista" sqref="B20" xr:uid="{00000000-0002-0000-0200-000004000000}">
      <formula1>"Ahorro, Corriente"</formula1>
    </dataValidation>
    <dataValidation type="whole" operator="greaterThanOrEqual" allowBlank="1" showInputMessage="1" showErrorMessage="1" errorTitle="UGPP" error="Digite números son puntos ni comas" sqref="B6 B9" xr:uid="{00000000-0002-0000-0200-000005000000}">
      <formula1>0</formula1>
    </dataValidation>
    <dataValidation type="whole" operator="greaterThanOrEqual" allowBlank="1" showInputMessage="1" showErrorMessage="1" errorTitle="UGPP" error="Solo números" sqref="B21:B22" xr:uid="{00000000-0002-0000-0200-000006000000}">
      <formula1>0</formula1>
    </dataValidation>
    <dataValidation type="date" operator="greaterThanOrEqual" allowBlank="1" showInputMessage="1" showErrorMessage="1" errorTitle="UGPP" error="Esta fecha debe ser mayor o igual a la fecha de suscripción del contrato y debe ser diligenciado en formato de fecha. _x000a_dd-mmm-aaaa" sqref="B11" xr:uid="{00000000-0002-0000-0200-000007000000}">
      <formula1>B10</formula1>
    </dataValidation>
    <dataValidation type="date" operator="greaterThanOrEqual" allowBlank="1" showInputMessage="1" showErrorMessage="1" errorTitle="UGPP" error="Este campo debe ser diligenciado en formato de fecha. _x000a_ dd-mmm-aaaa" sqref="B10" xr:uid="{00000000-0002-0000-0200-000008000000}">
      <formula1>41640</formula1>
    </dataValidation>
    <dataValidation type="date" operator="greaterThanOrEqual" allowBlank="1" showInputMessage="1" showErrorMessage="1" errorTitle="UGPP" error="Esta fecha debe ser mayor o igual a la fecha de inicio del contrato y debe ser diligenciado en formato de fecha. _x000a_dd-mmm-aaaa" sqref="B12" xr:uid="{00000000-0002-0000-0200-000009000000}">
      <formula1>B11</formula1>
    </dataValidation>
    <dataValidation type="list" allowBlank="1" showInputMessage="1" showErrorMessage="1" errorTitle="UGPP" error="Seleccione de la lista" sqref="B28" xr:uid="{00000000-0002-0000-0200-00000A000000}">
      <formula1>"Bogotá, Fuera de Bogotá"</formula1>
    </dataValidation>
    <dataValidation type="date" operator="greaterThanOrEqual" allowBlank="1" showInputMessage="1" showErrorMessage="1" errorTitle="UGPP" error="Esta fecha debe ser mayor o igual a la del anterior supervisor del contrato. _x000a__x000a_Debe ser diligenciado en formato de fecha. _x000a_ dd-mmm-aaaa" sqref="B48 B52 B56 B60 B64" xr:uid="{00000000-0002-0000-0200-00000B000000}">
      <formula1>B44</formula1>
    </dataValidation>
    <dataValidation type="date" operator="greaterThanOrEqual" allowBlank="1" showInputMessage="1" showErrorMessage="1" errorTitle="UGPP" error="La fecha debe ser mayor o igual a la fecha de suscripción del contrato_x000a__x000a_Este campo debe ser diligenciado en formato de fecha. _x000a_ dd-mmm-aaaa" sqref="B44" xr:uid="{00000000-0002-0000-0200-00000C000000}">
      <formula1>B10</formula1>
    </dataValidation>
    <dataValidation allowBlank="1" showInputMessage="1" showErrorMessage="1" prompt="En caso de no tener garantía favor escribir N/A." sqref="B36:B37" xr:uid="{00000000-0002-0000-0200-00000D000000}"/>
  </dataValidations>
  <pageMargins left="0.70866141732283472" right="0.70866141732283472" top="0.74803149606299213" bottom="0.74803149606299213" header="0.31496062992125984" footer="0.31496062992125984"/>
  <pageSetup paperSize="9" orientation="portrait" horizontalDpi="300" r:id="rId1"/>
  <headerFooter>
    <oddFooter>&amp;LGA-FOR-044&amp;CV 4.0&amp;R&amp;P</oddFooter>
  </headerFooter>
  <drawing r:id="rId2"/>
  <legacyDrawing r:id="rId3"/>
  <extLst>
    <ext xmlns:x14="http://schemas.microsoft.com/office/spreadsheetml/2009/9/main" uri="{CCE6A557-97BC-4b89-ADB6-D9C93CAAB3DF}">
      <x14:dataValidations xmlns:xm="http://schemas.microsoft.com/office/excel/2006/main" xWindow="894" yWindow="586" count="7">
        <x14:dataValidation type="list" allowBlank="1" showInputMessage="1" showErrorMessage="1" error="Seleccione de la lista" prompt="Seleccione de la lista" xr:uid="{00000000-0002-0000-0200-00000E000000}">
          <x14:formula1>
            <xm:f>'SEG SOCIAL'!$AJ$3:$AJ$20</xm:f>
          </x14:formula1>
          <xm:sqref>B30</xm:sqref>
        </x14:dataValidation>
        <x14:dataValidation type="list" allowBlank="1" showInputMessage="1" showErrorMessage="1" error="Seleccione de la lista" prompt="Seleccione de la lista" xr:uid="{00000000-0002-0000-0200-00000F000000}">
          <x14:formula1>
            <xm:f>'SEG SOCIAL'!$AI$3:$AI$46</xm:f>
          </x14:formula1>
          <xm:sqref>B31</xm:sqref>
        </x14:dataValidation>
        <x14:dataValidation type="list" allowBlank="1" showInputMessage="1" showErrorMessage="1" prompt="Seleccione de la lista" xr:uid="{00000000-0002-0000-0200-000010000000}">
          <x14:formula1>
            <xm:f>BANCOS!$A$1:$A$20</xm:f>
          </x14:formula1>
          <xm:sqref>B18</xm:sqref>
        </x14:dataValidation>
        <x14:dataValidation type="list" allowBlank="1" showInputMessage="1" showErrorMessage="1" prompt="Seleccione de la lista" xr:uid="{00000000-0002-0000-0200-000011000000}">
          <x14:formula1>
            <xm:f>BANCOS!$E$2:$E$23</xm:f>
          </x14:formula1>
          <xm:sqref>B43 B47 B51 B55 B59 B63</xm:sqref>
        </x14:dataValidation>
        <x14:dataValidation type="list" allowBlank="1" showInputMessage="1" showErrorMessage="1" prompt="Seleccione de la lista" xr:uid="{00000000-0002-0000-0200-000012000000}">
          <x14:formula1>
            <xm:f>BANCOS!$G$2:$G$27</xm:f>
          </x14:formula1>
          <xm:sqref>B42 B46 B50 B54 B58 B62</xm:sqref>
        </x14:dataValidation>
        <x14:dataValidation type="list" allowBlank="1" showInputMessage="1" showErrorMessage="1" prompt="SELECCIONE EL RUBRO CORRESPONDIENTE" xr:uid="{EFB8BB9C-113D-44B7-BFA7-5E59F5498FFC}">
          <x14:formula1>
            <xm:f>RUBROS!$A$2:$A$39</xm:f>
          </x14:formula1>
          <xm:sqref>B23:B25</xm:sqref>
        </x14:dataValidation>
        <x14:dataValidation type="list" allowBlank="1" showInputMessage="1" showErrorMessage="1" xr:uid="{723F5EE7-7F39-4216-A294-71D5774CFC91}">
          <x14:formula1>
            <xm:f>RUBROS!$D$2:$D$111</xm:f>
          </x14:formula1>
          <xm:sqref>C36:C38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06"/>
  <dimension ref="A1:M137"/>
  <sheetViews>
    <sheetView showGridLines="0" zoomScale="91" zoomScaleNormal="91" workbookViewId="0">
      <selection activeCell="B4" sqref="B4"/>
    </sheetView>
  </sheetViews>
  <sheetFormatPr baseColWidth="10" defaultColWidth="11.5" defaultRowHeight="12" zeroHeight="1"/>
  <cols>
    <col min="1" max="1" width="12.6640625" style="57" customWidth="1"/>
    <col min="2" max="2" width="14.83203125" style="58" customWidth="1"/>
    <col min="3" max="3" width="20.6640625" style="58" customWidth="1"/>
    <col min="4" max="4" width="2" style="59" customWidth="1"/>
    <col min="5" max="5" width="12.6640625" style="59" customWidth="1"/>
    <col min="6" max="6" width="14.83203125" style="59" customWidth="1"/>
    <col min="7" max="7" width="20.6640625" style="59" customWidth="1"/>
    <col min="8" max="8" width="2" style="59" customWidth="1"/>
    <col min="9" max="9" width="18.1640625" style="59" customWidth="1"/>
    <col min="10" max="13" width="20.6640625" style="59" customWidth="1"/>
    <col min="14" max="16384" width="11.5" style="59"/>
  </cols>
  <sheetData>
    <row r="1" spans="1:13" ht="46.5" customHeight="1" thickBot="1">
      <c r="A1" s="331" t="s">
        <v>321</v>
      </c>
    </row>
    <row r="2" spans="1:13" ht="24.75" customHeight="1" thickBot="1">
      <c r="A2" s="345" t="s">
        <v>132</v>
      </c>
      <c r="B2" s="346"/>
      <c r="C2" s="347"/>
      <c r="E2" s="334" t="s">
        <v>134</v>
      </c>
      <c r="F2" s="335"/>
      <c r="G2" s="336"/>
      <c r="I2" s="334" t="s">
        <v>381</v>
      </c>
      <c r="J2" s="335"/>
      <c r="K2" s="336"/>
      <c r="L2" s="334"/>
      <c r="M2" s="336"/>
    </row>
    <row r="3" spans="1:13" ht="34.5" customHeight="1">
      <c r="A3" s="342" t="s">
        <v>385</v>
      </c>
      <c r="B3" s="343" t="s">
        <v>386</v>
      </c>
      <c r="C3" s="344" t="s">
        <v>387</v>
      </c>
      <c r="D3" s="330"/>
      <c r="E3" s="327" t="s">
        <v>385</v>
      </c>
      <c r="F3" s="328" t="s">
        <v>386</v>
      </c>
      <c r="G3" s="329" t="s">
        <v>388</v>
      </c>
      <c r="I3" s="337" t="s">
        <v>57</v>
      </c>
      <c r="J3" s="325" t="s">
        <v>290</v>
      </c>
      <c r="K3" s="325" t="s">
        <v>223</v>
      </c>
      <c r="L3" s="325" t="s">
        <v>224</v>
      </c>
      <c r="M3" s="338" t="s">
        <v>291</v>
      </c>
    </row>
    <row r="4" spans="1:13" ht="18" customHeight="1">
      <c r="A4" s="348"/>
      <c r="B4" s="359"/>
      <c r="C4" s="349"/>
      <c r="E4" s="348"/>
      <c r="F4" s="359"/>
      <c r="G4" s="349"/>
      <c r="I4" s="352">
        <v>2014</v>
      </c>
      <c r="J4" s="376"/>
      <c r="K4" s="353">
        <f>SUMIFS($C$4:$C$16,$B$4:$B$16,"&gt;=01-01-2014",$B$4:$B$16,"&lt;=31-12-2014")</f>
        <v>0</v>
      </c>
      <c r="L4" s="354">
        <f>SUMIFS($G$4:$G$16,$F$4:$F$16,"&gt;=01-01-2014",$F$4:$F$16,"&lt;=31-12-2014")</f>
        <v>0</v>
      </c>
      <c r="M4" s="355">
        <f>J4+K4-L4</f>
        <v>0</v>
      </c>
    </row>
    <row r="5" spans="1:13" ht="18" customHeight="1">
      <c r="A5" s="348"/>
      <c r="B5" s="359"/>
      <c r="C5" s="349"/>
      <c r="E5" s="348"/>
      <c r="F5" s="359"/>
      <c r="G5" s="349"/>
      <c r="I5" s="352">
        <v>2015</v>
      </c>
      <c r="J5" s="376"/>
      <c r="K5" s="353">
        <f>SUMIFS($C$4:$C$16,$B$4:$B$16,"&gt;=01-01-2015",$B$4:$B$16,"&lt;=31-12-2015")</f>
        <v>0</v>
      </c>
      <c r="L5" s="354">
        <f>SUMIFS($G$4:$G$16,$F$4:$F$16,"&gt;=01-01-2015",$F$4:$F$16,"&lt;=31-12-2015")</f>
        <v>0</v>
      </c>
      <c r="M5" s="355">
        <f t="shared" ref="M5:M12" si="0">J5+K5-L5</f>
        <v>0</v>
      </c>
    </row>
    <row r="6" spans="1:13" ht="18" customHeight="1">
      <c r="A6" s="348"/>
      <c r="B6" s="359"/>
      <c r="C6" s="349"/>
      <c r="E6" s="348"/>
      <c r="F6" s="359"/>
      <c r="G6" s="349"/>
      <c r="I6" s="352">
        <v>2016</v>
      </c>
      <c r="J6" s="376"/>
      <c r="K6" s="353">
        <f>SUMIFS($C$4:$C$16,$B$4:$B$16,"&gt;=01-01-2016",$B$4:$B$16,"&lt;=31-12-2016")</f>
        <v>0</v>
      </c>
      <c r="L6" s="354">
        <f>SUMIFS($G$4:$G$16,$F$4:$F$16,"&gt;=01-01-2016",$F$4:$F$16,"&lt;=31-12-2016")</f>
        <v>0</v>
      </c>
      <c r="M6" s="355">
        <f t="shared" si="0"/>
        <v>0</v>
      </c>
    </row>
    <row r="7" spans="1:13" ht="18" customHeight="1">
      <c r="A7" s="348"/>
      <c r="B7" s="359"/>
      <c r="C7" s="349"/>
      <c r="E7" s="348"/>
      <c r="F7" s="359"/>
      <c r="G7" s="349"/>
      <c r="I7" s="352">
        <v>2017</v>
      </c>
      <c r="J7" s="376"/>
      <c r="K7" s="353">
        <f>SUMIFS($C$4:$C$16,$B$4:$B$16,"&gt;=01-01-2017",$B$4:$B$16,"&lt;=31-12-2017")</f>
        <v>0</v>
      </c>
      <c r="L7" s="354">
        <f>SUMIFS($G$4:$G$16,$F$4:$F$16,"&gt;=01-01-2017",$F$4:$F$16,"&lt;=31-12-2017")</f>
        <v>0</v>
      </c>
      <c r="M7" s="355">
        <f t="shared" si="0"/>
        <v>0</v>
      </c>
    </row>
    <row r="8" spans="1:13" ht="18" customHeight="1">
      <c r="A8" s="348"/>
      <c r="B8" s="359"/>
      <c r="C8" s="349"/>
      <c r="E8" s="348"/>
      <c r="F8" s="359"/>
      <c r="G8" s="349"/>
      <c r="I8" s="352">
        <v>2018</v>
      </c>
      <c r="J8" s="376"/>
      <c r="K8" s="353">
        <f>SUMIFS($C$4:$C$16,$B$4:$B$16,"&gt;=01-01-2018",$B$4:$B$16,"&lt;=31-12-2018")</f>
        <v>0</v>
      </c>
      <c r="L8" s="354">
        <f>SUMIFS($G$4:$G$16,$F$4:$F$16,"&gt;=01-01-2018",$F$4:$F$16,"&lt;=31-12-2018")</f>
        <v>0</v>
      </c>
      <c r="M8" s="355">
        <f t="shared" si="0"/>
        <v>0</v>
      </c>
    </row>
    <row r="9" spans="1:13" ht="18" customHeight="1">
      <c r="A9" s="348"/>
      <c r="B9" s="359"/>
      <c r="C9" s="349"/>
      <c r="E9" s="348"/>
      <c r="F9" s="359"/>
      <c r="G9" s="349"/>
      <c r="I9" s="352">
        <v>2019</v>
      </c>
      <c r="J9" s="376"/>
      <c r="K9" s="353">
        <f>SUMIFS($C$4:$C$16,$B$4:$B$16,"&gt;=01-01-2019",$B$4:$B$16,"&lt;=31-12-2019")</f>
        <v>0</v>
      </c>
      <c r="L9" s="354">
        <f>SUMIFS($G$4:$G$16,$F$4:$F$16,"&gt;=01-01-2019",$F$4:$F$16,"&lt;=31-12-2019")</f>
        <v>0</v>
      </c>
      <c r="M9" s="355">
        <f t="shared" si="0"/>
        <v>0</v>
      </c>
    </row>
    <row r="10" spans="1:13" ht="18" customHeight="1">
      <c r="A10" s="348"/>
      <c r="B10" s="359"/>
      <c r="C10" s="349"/>
      <c r="E10" s="348"/>
      <c r="F10" s="359"/>
      <c r="G10" s="349"/>
      <c r="I10" s="352">
        <v>2020</v>
      </c>
      <c r="J10" s="376"/>
      <c r="K10" s="353">
        <f>SUMIFS($C$4:$C$16,$B$4:$B$16,"&gt;=01-01-2020",$B$4:$B$16,"&lt;=31-12-2020")</f>
        <v>0</v>
      </c>
      <c r="L10" s="354">
        <f>SUMIFS($G$4:$G$16,$F$4:$F$16,"&gt;=01-01-2020",$F$4:$F$16,"&lt;=31-12-2020")</f>
        <v>0</v>
      </c>
      <c r="M10" s="355">
        <f t="shared" si="0"/>
        <v>0</v>
      </c>
    </row>
    <row r="11" spans="1:13" ht="18" customHeight="1">
      <c r="A11" s="348"/>
      <c r="B11" s="359"/>
      <c r="C11" s="349"/>
      <c r="E11" s="348"/>
      <c r="F11" s="359"/>
      <c r="G11" s="349"/>
      <c r="I11" s="352">
        <v>2021</v>
      </c>
      <c r="J11" s="376">
        <f>'INF CTO'!B13</f>
        <v>40684299</v>
      </c>
      <c r="K11" s="353">
        <f>SUMIFS($C$4:$C$16,$B$4:$B$16,"&gt;=01-01-2021",$B$4:$B$16,"&lt;=31-12-2021")</f>
        <v>0</v>
      </c>
      <c r="L11" s="354">
        <f>SUMIFS($G$4:$G$16,$F$4:$F$16,"&gt;=01-01-2021",$F$4:$F$16,"&lt;=31-12-2021")</f>
        <v>0</v>
      </c>
      <c r="M11" s="355">
        <f t="shared" si="0"/>
        <v>40684299</v>
      </c>
    </row>
    <row r="12" spans="1:13" ht="18" customHeight="1">
      <c r="A12" s="348"/>
      <c r="B12" s="359"/>
      <c r="C12" s="349"/>
      <c r="E12" s="348"/>
      <c r="F12" s="359"/>
      <c r="G12" s="349"/>
      <c r="I12" s="352">
        <v>2022</v>
      </c>
      <c r="J12" s="376"/>
      <c r="K12" s="353">
        <f>SUMIFS($C$4:$C$16,$B$4:$B$16,"&gt;=01-01-2022",$B$4:$B$16,"&lt;=31-12-2022")</f>
        <v>0</v>
      </c>
      <c r="L12" s="354">
        <f>SUMIFS($G$4:$G$16,$F$4:$F$16,"&gt;=01-01-2022",$F$4:$F$16,"&lt;=31-12-2022")</f>
        <v>0</v>
      </c>
      <c r="M12" s="355">
        <f t="shared" si="0"/>
        <v>0</v>
      </c>
    </row>
    <row r="13" spans="1:13" ht="18" customHeight="1" thickBot="1">
      <c r="A13" s="348"/>
      <c r="B13" s="359"/>
      <c r="C13" s="349"/>
      <c r="E13" s="348"/>
      <c r="F13" s="359"/>
      <c r="G13" s="349"/>
      <c r="I13" s="339" t="s">
        <v>225</v>
      </c>
      <c r="J13" s="340">
        <f>SUM(J4:J12)</f>
        <v>40684299</v>
      </c>
      <c r="K13" s="340">
        <f>SUM(K4:K12)</f>
        <v>0</v>
      </c>
      <c r="L13" s="340">
        <f>SUM(L4:L12)</f>
        <v>0</v>
      </c>
      <c r="M13" s="341">
        <f>SUM(M4:M12)</f>
        <v>40684299</v>
      </c>
    </row>
    <row r="14" spans="1:13" ht="18" customHeight="1" thickBot="1">
      <c r="A14" s="348"/>
      <c r="B14" s="359"/>
      <c r="C14" s="349"/>
      <c r="E14" s="348"/>
      <c r="F14" s="359"/>
      <c r="G14" s="349"/>
    </row>
    <row r="15" spans="1:13" ht="18" customHeight="1" thickBot="1">
      <c r="A15" s="348"/>
      <c r="B15" s="359"/>
      <c r="C15" s="349"/>
      <c r="D15" s="324"/>
      <c r="E15" s="348"/>
      <c r="F15" s="359"/>
      <c r="G15" s="349"/>
      <c r="H15" s="324"/>
      <c r="I15" s="495" t="s">
        <v>135</v>
      </c>
      <c r="J15" s="496"/>
      <c r="K15" s="332">
        <f>IF('INF CTO'!B13="","",IFERROR(K13/'INF CTO'!B13,0))</f>
        <v>0</v>
      </c>
    </row>
    <row r="16" spans="1:13" ht="18" customHeight="1" thickBot="1">
      <c r="A16" s="350"/>
      <c r="B16" s="360"/>
      <c r="C16" s="351"/>
      <c r="D16" s="324"/>
      <c r="E16" s="350"/>
      <c r="F16" s="360"/>
      <c r="G16" s="351"/>
      <c r="H16" s="324"/>
    </row>
    <row r="17" spans="1:11" ht="25.5" customHeight="1" thickBot="1">
      <c r="I17" s="497" t="s">
        <v>133</v>
      </c>
      <c r="J17" s="498"/>
      <c r="K17" s="356">
        <f>+'INF CTO'!B13+K13-L13</f>
        <v>40684299</v>
      </c>
    </row>
    <row r="18" spans="1:11">
      <c r="A18" s="59"/>
      <c r="B18" s="61"/>
      <c r="C18" s="61"/>
      <c r="D18" s="62"/>
      <c r="E18" s="63"/>
      <c r="F18" s="62"/>
      <c r="G18" s="62"/>
      <c r="H18" s="62"/>
      <c r="I18" s="60"/>
      <c r="J18" s="60"/>
    </row>
    <row r="19" spans="1:11">
      <c r="A19" s="59"/>
    </row>
    <row r="20" spans="1:11" ht="18" customHeight="1">
      <c r="A20" s="59"/>
    </row>
    <row r="21" spans="1:11" ht="18" customHeight="1">
      <c r="A21" s="59"/>
    </row>
    <row r="22" spans="1:11" ht="18" customHeight="1">
      <c r="A22" s="59"/>
    </row>
    <row r="23" spans="1:11" ht="18" customHeight="1">
      <c r="A23" s="59"/>
    </row>
    <row r="24" spans="1:11" ht="18" customHeight="1">
      <c r="A24" s="59"/>
    </row>
    <row r="25" spans="1:11" ht="18" customHeight="1">
      <c r="A25" s="59"/>
    </row>
    <row r="26" spans="1:11" ht="18" customHeight="1">
      <c r="A26" s="59"/>
    </row>
    <row r="27" spans="1:11" ht="18" customHeight="1">
      <c r="A27" s="59"/>
    </row>
    <row r="28" spans="1:11" ht="18" customHeight="1">
      <c r="A28" s="59"/>
    </row>
    <row r="29" spans="1:11" ht="18" customHeight="1">
      <c r="A29" s="59"/>
      <c r="B29" s="61"/>
      <c r="C29" s="61"/>
      <c r="J29" s="326" t="str">
        <f>IF(M13=K17,"","REVISAR LA DISTRIBUCIÓN DE LAS VIGENCIAS FUTURAS")</f>
        <v/>
      </c>
    </row>
    <row r="30" spans="1:11" ht="18" customHeight="1">
      <c r="A30" s="59"/>
      <c r="B30" s="61"/>
      <c r="C30" s="61"/>
      <c r="D30" s="64"/>
      <c r="E30" s="63"/>
      <c r="F30" s="62"/>
      <c r="G30" s="64"/>
      <c r="H30" s="64"/>
      <c r="I30" s="60"/>
    </row>
    <row r="31" spans="1:11" ht="18" customHeight="1"/>
    <row r="32" spans="1:11"/>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sheetData>
  <sheetProtection algorithmName="SHA-512" hashValue="ks8kR2CsOpxU3Eyrz9FGYR5QkwP0QmV0/QCymzhe41GzvuI+jNXbL9Kfa6BLall/gz6PESmGPF6VL8WXvHRQmQ==" saltValue="cRECwfBlEOa8VO1/dw4O/w==" spinCount="100000" sheet="1" objects="1" scenarios="1"/>
  <mergeCells count="2">
    <mergeCell ref="I15:J15"/>
    <mergeCell ref="I17:J17"/>
  </mergeCells>
  <dataValidations count="3">
    <dataValidation showInputMessage="1" showErrorMessage="1" sqref="M13" xr:uid="{00000000-0002-0000-0300-000000000000}"/>
    <dataValidation type="date" operator="greaterThanOrEqual" allowBlank="1" showInputMessage="1" showErrorMessage="1" sqref="B4:B16 F4:F16" xr:uid="{00000000-0002-0000-0300-000001000000}">
      <formula1>41640</formula1>
    </dataValidation>
    <dataValidation type="decimal" operator="greaterThanOrEqual" allowBlank="1" showInputMessage="1" showErrorMessage="1" sqref="D15:D16 C4:C16 G4:G16 H15:H16 J4:J12" xr:uid="{00000000-0002-0000-0300-000002000000}">
      <formula1>0</formula1>
    </dataValidation>
  </dataValidations>
  <pageMargins left="0.70866141732283472" right="0.70866141732283472" top="0.74803149606299213" bottom="0.74803149606299213" header="0.31496062992125984" footer="0.31496062992125984"/>
  <pageSetup paperSize="9" orientation="portrait" horizontalDpi="300" r:id="rId1"/>
  <headerFooter>
    <oddFooter>&amp;LGA-SUB-044&amp;CV 4.0&amp;R&amp;P</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07">
    <tabColor theme="0" tint="-0.14999847407452621"/>
  </sheetPr>
  <dimension ref="A1:X80"/>
  <sheetViews>
    <sheetView showGridLines="0" zoomScaleNormal="100" zoomScaleSheetLayoutView="100" workbookViewId="0">
      <pane ySplit="4" topLeftCell="A5" activePane="bottomLeft" state="frozen"/>
      <selection pane="bottomLeft" activeCell="N14" sqref="N14"/>
    </sheetView>
  </sheetViews>
  <sheetFormatPr baseColWidth="10" defaultColWidth="0" defaultRowHeight="0" customHeight="1" zeroHeight="1"/>
  <cols>
    <col min="1" max="1" width="5.83203125" style="84" customWidth="1"/>
    <col min="2" max="2" width="8.5" style="84" customWidth="1"/>
    <col min="3" max="3" width="11.5" style="84" customWidth="1"/>
    <col min="4" max="4" width="10.5" style="84" customWidth="1"/>
    <col min="5" max="5" width="11" style="84" customWidth="1"/>
    <col min="6" max="6" width="9.5" style="84" customWidth="1"/>
    <col min="7" max="7" width="6.83203125" style="84" hidden="1" customWidth="1"/>
    <col min="8" max="8" width="14.83203125" style="84" customWidth="1"/>
    <col min="9" max="9" width="15" style="84" customWidth="1"/>
    <col min="10" max="10" width="14.6640625" style="84" customWidth="1"/>
    <col min="11" max="11" width="16.5" style="84" customWidth="1"/>
    <col min="12" max="12" width="13.33203125" style="84" customWidth="1"/>
    <col min="13" max="13" width="16.1640625" style="84" customWidth="1"/>
    <col min="14" max="14" width="12.1640625" style="84" customWidth="1"/>
    <col min="15" max="16" width="17.5" style="84" customWidth="1"/>
    <col min="17" max="17" width="15.1640625" style="84" customWidth="1"/>
    <col min="18" max="18" width="14" style="84" customWidth="1"/>
    <col min="19" max="19" width="21.33203125" style="84" customWidth="1"/>
    <col min="20" max="20" width="11.5" style="84" bestFit="1" customWidth="1"/>
    <col min="21" max="21" width="3" style="84" bestFit="1" customWidth="1"/>
    <col min="22" max="22" width="21.33203125" style="84" hidden="1" customWidth="1"/>
    <col min="23" max="23" width="0" style="84" hidden="1" customWidth="1"/>
    <col min="24" max="24" width="21.33203125" style="84" hidden="1" customWidth="1"/>
    <col min="25" max="16384" width="17.33203125" style="84" hidden="1"/>
  </cols>
  <sheetData>
    <row r="1" spans="1:21" s="89" customFormat="1" ht="30.75" customHeight="1">
      <c r="A1" s="85"/>
      <c r="B1" s="85"/>
      <c r="C1" s="85"/>
      <c r="D1" s="85"/>
      <c r="E1" s="85"/>
      <c r="F1" s="85"/>
      <c r="G1" s="85"/>
      <c r="H1" s="501" t="s">
        <v>140</v>
      </c>
      <c r="I1" s="502"/>
      <c r="J1" s="502"/>
      <c r="K1" s="369">
        <v>0.19</v>
      </c>
      <c r="L1" s="51"/>
      <c r="M1" s="52"/>
      <c r="N1" s="52"/>
      <c r="O1" s="52"/>
      <c r="P1" s="86">
        <v>877803</v>
      </c>
      <c r="Q1" s="87" t="s">
        <v>464</v>
      </c>
      <c r="R1" s="88"/>
      <c r="T1" s="85"/>
    </row>
    <row r="2" spans="1:21" s="89" customFormat="1" ht="22.5" customHeight="1" thickBot="1">
      <c r="A2" s="85"/>
      <c r="B2" s="90"/>
      <c r="C2" s="91"/>
      <c r="D2" s="90"/>
      <c r="E2" s="90"/>
      <c r="F2" s="90"/>
      <c r="G2" s="90"/>
      <c r="H2" s="499" t="s">
        <v>1</v>
      </c>
      <c r="I2" s="500"/>
      <c r="J2" s="500"/>
      <c r="K2" s="92">
        <f>+'INF CTO'!B13</f>
        <v>40684299</v>
      </c>
      <c r="L2" s="90"/>
      <c r="M2" s="90"/>
      <c r="N2" s="358" t="s">
        <v>17</v>
      </c>
      <c r="O2" s="370">
        <v>0</v>
      </c>
      <c r="P2" s="86">
        <v>908526</v>
      </c>
      <c r="Q2" s="87" t="s">
        <v>568</v>
      </c>
      <c r="R2" s="93"/>
      <c r="S2" s="94"/>
      <c r="T2" s="85"/>
    </row>
    <row r="3" spans="1:21" ht="69.75" customHeight="1">
      <c r="A3" s="95" t="s">
        <v>60</v>
      </c>
      <c r="B3" s="96" t="s">
        <v>61</v>
      </c>
      <c r="C3" s="96" t="s">
        <v>222</v>
      </c>
      <c r="D3" s="96" t="s">
        <v>62</v>
      </c>
      <c r="E3" s="96" t="s">
        <v>63</v>
      </c>
      <c r="F3" s="96" t="s">
        <v>64</v>
      </c>
      <c r="G3" s="96"/>
      <c r="H3" s="96" t="s">
        <v>227</v>
      </c>
      <c r="I3" s="96" t="s">
        <v>228</v>
      </c>
      <c r="J3" s="115" t="s">
        <v>65</v>
      </c>
      <c r="K3" s="115" t="s">
        <v>66</v>
      </c>
      <c r="L3" s="108" t="s">
        <v>67</v>
      </c>
      <c r="M3" s="115" t="s">
        <v>68</v>
      </c>
      <c r="N3" s="109" t="s">
        <v>159</v>
      </c>
      <c r="O3" s="115" t="s">
        <v>382</v>
      </c>
      <c r="P3" s="115" t="s">
        <v>193</v>
      </c>
      <c r="Q3" s="115" t="s">
        <v>413</v>
      </c>
      <c r="R3" s="115" t="s">
        <v>22</v>
      </c>
      <c r="S3" s="96" t="s">
        <v>69</v>
      </c>
      <c r="T3" s="115" t="s">
        <v>215</v>
      </c>
    </row>
    <row r="4" spans="1:21" ht="14" thickBot="1">
      <c r="A4" s="97"/>
      <c r="B4" s="98"/>
      <c r="C4" s="99"/>
      <c r="D4" s="99"/>
      <c r="E4" s="99"/>
      <c r="F4" s="99"/>
      <c r="G4" s="99"/>
      <c r="H4" s="99"/>
      <c r="I4" s="99"/>
      <c r="J4" s="110"/>
      <c r="K4" s="99"/>
      <c r="L4" s="110"/>
      <c r="M4" s="99"/>
      <c r="N4" s="111"/>
      <c r="O4" s="49">
        <v>0.4</v>
      </c>
      <c r="P4" s="49">
        <v>0.16</v>
      </c>
      <c r="Q4" s="50">
        <v>0.125</v>
      </c>
      <c r="R4" s="116">
        <v>5.2199999999999998E-3</v>
      </c>
      <c r="S4" s="100"/>
      <c r="T4" s="112"/>
    </row>
    <row r="5" spans="1:21" s="104" customFormat="1" ht="15" customHeight="1">
      <c r="A5" s="101">
        <v>1</v>
      </c>
      <c r="B5" s="102">
        <v>2021</v>
      </c>
      <c r="C5" s="47"/>
      <c r="D5" s="107">
        <v>44287</v>
      </c>
      <c r="E5" s="106">
        <v>44316</v>
      </c>
      <c r="F5" s="371">
        <v>0</v>
      </c>
      <c r="G5" s="372">
        <f>N5</f>
        <v>0</v>
      </c>
      <c r="H5" s="113">
        <v>9389521</v>
      </c>
      <c r="I5" s="113"/>
      <c r="J5" s="48">
        <f>H5*$K$1</f>
        <v>1784008.99</v>
      </c>
      <c r="K5" s="361">
        <f>H5+I5+J5</f>
        <v>11173529.99</v>
      </c>
      <c r="L5" s="113"/>
      <c r="M5" s="48">
        <f>+K5-L5</f>
        <v>11173529.99</v>
      </c>
      <c r="N5" s="373"/>
      <c r="O5" s="362">
        <f>IF(IF(F5=0,0,IF(AND(C5="X",ROUNDUP((H5+I5)*$O$4,0)&lt;$P$1),ROUNDUP(($P$1/30*F5),0),IF(ROUNDUP((H5+I5)*$O$4,0)&lt;$P$1,$P$1,(ROUNDUP((H5+I5)*$O$4,0)))))&gt;($P$1*25),($P$1*25),IF(F5=0,0,IF(AND(C5="X",ROUNDUP((H5+I5)*$O$4,0)&lt;$P$1),ROUNDUP(($P$1/30*F5),0),IF(ROUNDUP((H5+I5)*$O$4,0)&lt;$P$1,$P$1,(ROUNDUP((H5+I5)*$O$4,0))))))</f>
        <v>0</v>
      </c>
      <c r="P5" s="363">
        <f>IF('INF CTO'!$B$30="PENSIONADO",0,ROUNDUP(O5*($P$4),-2))+IF(AND(O5&gt;='SEG SOCIAL'!$Y$14,O5&lt;'SEG SOCIAL'!$Y$15),ROUNDUP(O5*'SEG SOCIAL'!$Z$14,-2),0)+IF(AND(O5&gt;='SEG SOCIAL'!$Y$15,O5&lt;'SEG SOCIAL'!$Y$16),ROUNDUP(O5*'SEG SOCIAL'!$Z$15,-2),0)+IF(AND(O5&gt;='SEG SOCIAL'!$Y$16,O5&lt;'SEG SOCIAL'!$Y$17),ROUNDUP(O5*'SEG SOCIAL'!$Z$16,-2),0)+IF(AND(O5&gt;='SEG SOCIAL'!$Y$17,O5&lt;'SEG SOCIAL'!$Y$18),ROUNDUP(O5*'SEG SOCIAL'!$Z$17,-2),0)+IF(AND(O5&gt;='SEG SOCIAL'!$Y$18,O5&lt;'SEG SOCIAL'!$Y$19),ROUNDUP(O5*'SEG SOCIAL'!$Z$18,-2),0)+IF(O5&gt;'SEG SOCIAL'!$Y$19,ROUNDUP(O5*'SEG SOCIAL'!$Z$19,-2),0)</f>
        <v>0</v>
      </c>
      <c r="Q5" s="364">
        <f>ROUNDUP(O5*$Q$4,-2)</f>
        <v>0</v>
      </c>
      <c r="R5" s="365">
        <f>ROUNDUP(O5*$R$4,-2)</f>
        <v>0</v>
      </c>
      <c r="S5" s="375"/>
      <c r="T5" s="117">
        <f>IF(E5="",0,MONTH(E5))</f>
        <v>4</v>
      </c>
      <c r="U5" s="103">
        <f t="shared" ref="U5:U27" si="0">A5</f>
        <v>1</v>
      </c>
    </row>
    <row r="6" spans="1:21" s="104" customFormat="1" ht="15" customHeight="1">
      <c r="A6" s="105">
        <v>2</v>
      </c>
      <c r="B6" s="102">
        <v>2021</v>
      </c>
      <c r="C6" s="39"/>
      <c r="D6" s="456">
        <v>44317</v>
      </c>
      <c r="E6" s="106">
        <v>44377</v>
      </c>
      <c r="F6" s="371">
        <v>0</v>
      </c>
      <c r="G6" s="371" t="str">
        <f t="shared" ref="G6:G16" si="1">N6</f>
        <v>N</v>
      </c>
      <c r="H6" s="113">
        <v>281773</v>
      </c>
      <c r="I6" s="114"/>
      <c r="J6" s="48">
        <f t="shared" ref="J6:J32" si="2">H6*$K$1</f>
        <v>53536.87</v>
      </c>
      <c r="K6" s="367">
        <f>H6+I6+J6</f>
        <v>335309.87</v>
      </c>
      <c r="L6" s="114"/>
      <c r="M6" s="38">
        <f>+K6-L6</f>
        <v>335309.87</v>
      </c>
      <c r="N6" s="374" t="s">
        <v>39</v>
      </c>
      <c r="O6" s="368">
        <f>IF(IF(F6=0,0,IF(AND(C6="X",ROUNDUP((H6+I6)*$O$4,0)&lt;$P$2),ROUNDUP(($P$2/30*F6),0),IF(ROUNDUP((H6+I6)*$O$4,0)&lt;$P$2,$P$2,(ROUNDUP((H6+I6)*$O$4,0)))))&gt;($P$2*25),$P$2*25,IF(F6=0,0,IF(AND(C6="X",ROUNDUP((H6+I6)*$O$4,0)&lt;$P$2),ROUNDUP(($P$2/30*F6),0),IF(ROUNDUP((H6+I6)*$O$4,0)&lt;$P$2,$P$2,(ROUNDUP((H6+I6)*$O$4,0))))))</f>
        <v>0</v>
      </c>
      <c r="P6" s="363">
        <f>IF('INF CTO'!$B$30="PENSIONADO",0,ROUNDUP(O6*($P$4),-2))+IF(AND(O6&gt;='SEG SOCIAL'!$Y$14,O6&lt;'SEG SOCIAL'!$Y$15),ROUNDUP(O6*'SEG SOCIAL'!$Z$14,-2),0)+IF(AND(O6&gt;='SEG SOCIAL'!$Y$15,O6&lt;'SEG SOCIAL'!$Y$16),ROUNDUP(O6*'SEG SOCIAL'!$Z$15,-2),0)+IF(AND(O6&gt;='SEG SOCIAL'!$Y$16,O6&lt;'SEG SOCIAL'!$Y$17),ROUNDUP(O6*'SEG SOCIAL'!$Z$16,-2),0)+IF(AND(O6&gt;='SEG SOCIAL'!$Y$17,O6&lt;'SEG SOCIAL'!$Y$18),ROUNDUP(O6*'SEG SOCIAL'!$Z$17,-2),0)+IF(AND(O6&gt;='SEG SOCIAL'!$Y$18,O6&lt;'SEG SOCIAL'!$Y$19),ROUNDUP(O6*'SEG SOCIAL'!$Z$18,-2),0)+IF(O6&gt;'SEG SOCIAL'!$Y$19,ROUNDUP(O6*'SEG SOCIAL'!$Z$19,-2),0)</f>
        <v>0</v>
      </c>
      <c r="Q6" s="364">
        <f t="shared" ref="Q6:Q69" si="3">ROUNDUP(O6*$Q$4,-2)</f>
        <v>0</v>
      </c>
      <c r="R6" s="365">
        <f t="shared" ref="R6:R69" si="4">ROUNDUP(O6*$R$4,-2)</f>
        <v>0</v>
      </c>
      <c r="S6" s="375"/>
      <c r="T6" s="117">
        <f t="shared" ref="T6:T69" si="5">IF(E6="",0,MONTH(E6))</f>
        <v>6</v>
      </c>
      <c r="U6" s="103">
        <f t="shared" si="0"/>
        <v>2</v>
      </c>
    </row>
    <row r="7" spans="1:21" s="104" customFormat="1" ht="15" customHeight="1">
      <c r="A7" s="105">
        <v>3</v>
      </c>
      <c r="B7" s="102">
        <v>2021</v>
      </c>
      <c r="C7" s="39"/>
      <c r="D7" s="456"/>
      <c r="E7" s="106"/>
      <c r="F7" s="371">
        <v>0</v>
      </c>
      <c r="G7" s="371">
        <f t="shared" si="1"/>
        <v>0</v>
      </c>
      <c r="H7" s="113"/>
      <c r="I7" s="114"/>
      <c r="J7" s="48">
        <f t="shared" si="2"/>
        <v>0</v>
      </c>
      <c r="K7" s="367">
        <f t="shared" ref="K7:K46" si="6">H7+I7+J7</f>
        <v>0</v>
      </c>
      <c r="L7" s="114"/>
      <c r="M7" s="38">
        <f t="shared" ref="M7:M70" si="7">+K7-L7</f>
        <v>0</v>
      </c>
      <c r="N7" s="374"/>
      <c r="O7" s="368">
        <f t="shared" ref="O7:O70" si="8">IF(IF(F7=0,0,IF(AND(C7="X",ROUNDUP((H7+I7)*$O$4,0)&lt;$P$2),ROUNDUP(($P$2/30*F7),0),IF(ROUNDUP((H7+I7)*$O$4,0)&lt;$P$2,$P$2,(ROUNDUP((H7+I7)*$O$4,0)))))&gt;($P$2*25),$P$2*25,IF(F7=0,0,IF(AND(C7="X",ROUNDUP((H7+I7)*$O$4,0)&lt;$P$2),ROUNDUP(($P$2/30*F7),0),IF(ROUNDUP((H7+I7)*$O$4,0)&lt;$P$2,$P$2,(ROUNDUP((H7+I7)*$O$4,0))))))</f>
        <v>0</v>
      </c>
      <c r="P7" s="363">
        <f>IF('INF CTO'!$B$30="PENSIONADO",0,ROUNDUP(O7*($P$4),-2))+IF(AND(O7&gt;='SEG SOCIAL'!$Y$14,O7&lt;'SEG SOCIAL'!$Y$15),ROUNDUP(O7*'SEG SOCIAL'!$Z$14,-2),0)+IF(AND(O7&gt;='SEG SOCIAL'!$Y$15,O7&lt;'SEG SOCIAL'!$Y$16),ROUNDUP(O7*'SEG SOCIAL'!$Z$15,-2),0)+IF(AND(O7&gt;='SEG SOCIAL'!$Y$16,O7&lt;'SEG SOCIAL'!$Y$17),ROUNDUP(O7*'SEG SOCIAL'!$Z$16,-2),0)+IF(AND(O7&gt;='SEG SOCIAL'!$Y$17,O7&lt;'SEG SOCIAL'!$Y$18),ROUNDUP(O7*'SEG SOCIAL'!$Z$17,-2),0)+IF(AND(O7&gt;='SEG SOCIAL'!$Y$18,O7&lt;'SEG SOCIAL'!$Y$19),ROUNDUP(O7*'SEG SOCIAL'!$Z$18,-2),0)+IF(O7&gt;'SEG SOCIAL'!$Y$19,ROUNDUP(O7*'SEG SOCIAL'!$Z$19,-2),0)</f>
        <v>0</v>
      </c>
      <c r="Q7" s="364">
        <f t="shared" si="3"/>
        <v>0</v>
      </c>
      <c r="R7" s="365">
        <f t="shared" si="4"/>
        <v>0</v>
      </c>
      <c r="S7" s="375"/>
      <c r="T7" s="117">
        <f t="shared" si="5"/>
        <v>0</v>
      </c>
      <c r="U7" s="103">
        <f t="shared" si="0"/>
        <v>3</v>
      </c>
    </row>
    <row r="8" spans="1:21" s="104" customFormat="1" ht="15" customHeight="1">
      <c r="A8" s="105">
        <v>4</v>
      </c>
      <c r="B8" s="102">
        <v>2021</v>
      </c>
      <c r="C8" s="39"/>
      <c r="D8" s="107"/>
      <c r="E8" s="106"/>
      <c r="F8" s="371">
        <v>0</v>
      </c>
      <c r="G8" s="371">
        <f t="shared" si="1"/>
        <v>0</v>
      </c>
      <c r="H8" s="113">
        <f t="shared" ref="H8:H13" si="9">ROUND(($O$2/($K$1+1))/30*F8,0)</f>
        <v>0</v>
      </c>
      <c r="I8" s="114"/>
      <c r="J8" s="48">
        <f t="shared" si="2"/>
        <v>0</v>
      </c>
      <c r="K8" s="367">
        <f t="shared" si="6"/>
        <v>0</v>
      </c>
      <c r="L8" s="114"/>
      <c r="M8" s="38">
        <f t="shared" si="7"/>
        <v>0</v>
      </c>
      <c r="N8" s="374"/>
      <c r="O8" s="368">
        <f t="shared" si="8"/>
        <v>0</v>
      </c>
      <c r="P8" s="363">
        <f>IF('INF CTO'!$B$30="PENSIONADO",0,ROUNDUP(O8*($P$4),-2))+IF(AND(O8&gt;='SEG SOCIAL'!$Y$14,O8&lt;'SEG SOCIAL'!$Y$15),ROUNDUP(O8*'SEG SOCIAL'!$Z$14,-2),0)+IF(AND(O8&gt;='SEG SOCIAL'!$Y$15,O8&lt;'SEG SOCIAL'!$Y$16),ROUNDUP(O8*'SEG SOCIAL'!$Z$15,-2),0)+IF(AND(O8&gt;='SEG SOCIAL'!$Y$16,O8&lt;'SEG SOCIAL'!$Y$17),ROUNDUP(O8*'SEG SOCIAL'!$Z$16,-2),0)+IF(AND(O8&gt;='SEG SOCIAL'!$Y$17,O8&lt;'SEG SOCIAL'!$Y$18),ROUNDUP(O8*'SEG SOCIAL'!$Z$17,-2),0)+IF(AND(O8&gt;='SEG SOCIAL'!$Y$18,O8&lt;'SEG SOCIAL'!$Y$19),ROUNDUP(O8*'SEG SOCIAL'!$Z$18,-2),0)+IF(O8&gt;'SEG SOCIAL'!$Y$19,ROUNDUP(O8*'SEG SOCIAL'!$Z$19,-2),0)</f>
        <v>0</v>
      </c>
      <c r="Q8" s="364">
        <f t="shared" si="3"/>
        <v>0</v>
      </c>
      <c r="R8" s="365">
        <f t="shared" si="4"/>
        <v>0</v>
      </c>
      <c r="S8" s="375"/>
      <c r="T8" s="117">
        <f t="shared" si="5"/>
        <v>0</v>
      </c>
      <c r="U8" s="103">
        <f t="shared" si="0"/>
        <v>4</v>
      </c>
    </row>
    <row r="9" spans="1:21" s="104" customFormat="1" ht="15" customHeight="1">
      <c r="A9" s="105">
        <v>5</v>
      </c>
      <c r="B9" s="102">
        <v>2021</v>
      </c>
      <c r="C9" s="39"/>
      <c r="D9" s="107"/>
      <c r="E9" s="106"/>
      <c r="F9" s="371">
        <v>0</v>
      </c>
      <c r="G9" s="371">
        <f t="shared" si="1"/>
        <v>0</v>
      </c>
      <c r="H9" s="113">
        <f t="shared" si="9"/>
        <v>0</v>
      </c>
      <c r="I9" s="114"/>
      <c r="J9" s="48">
        <f t="shared" si="2"/>
        <v>0</v>
      </c>
      <c r="K9" s="367">
        <f t="shared" si="6"/>
        <v>0</v>
      </c>
      <c r="L9" s="114"/>
      <c r="M9" s="38">
        <f t="shared" si="7"/>
        <v>0</v>
      </c>
      <c r="N9" s="374"/>
      <c r="O9" s="368">
        <f t="shared" si="8"/>
        <v>0</v>
      </c>
      <c r="P9" s="363">
        <f>IF('INF CTO'!$B$30="PENSIONADO",0,ROUNDUP(O9*($P$4),-2))+IF(AND(O9&gt;='SEG SOCIAL'!$Y$14,O9&lt;'SEG SOCIAL'!$Y$15),ROUNDUP(O9*'SEG SOCIAL'!$Z$14,-2),0)+IF(AND(O9&gt;='SEG SOCIAL'!$Y$15,O9&lt;'SEG SOCIAL'!$Y$16),ROUNDUP(O9*'SEG SOCIAL'!$Z$15,-2),0)+IF(AND(O9&gt;='SEG SOCIAL'!$Y$16,O9&lt;'SEG SOCIAL'!$Y$17),ROUNDUP(O9*'SEG SOCIAL'!$Z$16,-2),0)+IF(AND(O9&gt;='SEG SOCIAL'!$Y$17,O9&lt;'SEG SOCIAL'!$Y$18),ROUNDUP(O9*'SEG SOCIAL'!$Z$17,-2),0)+IF(AND(O9&gt;='SEG SOCIAL'!$Y$18,O9&lt;'SEG SOCIAL'!$Y$19),ROUNDUP(O9*'SEG SOCIAL'!$Z$18,-2),0)+IF(O9&gt;'SEG SOCIAL'!$Y$19,ROUNDUP(O9*'SEG SOCIAL'!$Z$19,-2),0)</f>
        <v>0</v>
      </c>
      <c r="Q9" s="364">
        <f t="shared" si="3"/>
        <v>0</v>
      </c>
      <c r="R9" s="365">
        <f t="shared" si="4"/>
        <v>0</v>
      </c>
      <c r="S9" s="375"/>
      <c r="T9" s="117">
        <f t="shared" si="5"/>
        <v>0</v>
      </c>
      <c r="U9" s="103">
        <f t="shared" si="0"/>
        <v>5</v>
      </c>
    </row>
    <row r="10" spans="1:21" s="104" customFormat="1" ht="15" customHeight="1">
      <c r="A10" s="105">
        <v>6</v>
      </c>
      <c r="B10" s="102">
        <v>2021</v>
      </c>
      <c r="C10" s="39"/>
      <c r="D10" s="107"/>
      <c r="E10" s="106"/>
      <c r="F10" s="371">
        <v>0</v>
      </c>
      <c r="G10" s="371">
        <f t="shared" si="1"/>
        <v>0</v>
      </c>
      <c r="H10" s="113">
        <f t="shared" si="9"/>
        <v>0</v>
      </c>
      <c r="I10" s="114"/>
      <c r="J10" s="48">
        <f t="shared" si="2"/>
        <v>0</v>
      </c>
      <c r="K10" s="367">
        <f t="shared" si="6"/>
        <v>0</v>
      </c>
      <c r="L10" s="114"/>
      <c r="M10" s="38">
        <f t="shared" si="7"/>
        <v>0</v>
      </c>
      <c r="N10" s="374"/>
      <c r="O10" s="368">
        <f t="shared" si="8"/>
        <v>0</v>
      </c>
      <c r="P10" s="363">
        <f>IF('INF CTO'!$B$30="PENSIONADO",0,ROUNDUP(O10*($P$4),-2))+IF(AND(O10&gt;='SEG SOCIAL'!$Y$14,O10&lt;'SEG SOCIAL'!$Y$15),ROUNDUP(O10*'SEG SOCIAL'!$Z$14,-2),0)+IF(AND(O10&gt;='SEG SOCIAL'!$Y$15,O10&lt;'SEG SOCIAL'!$Y$16),ROUNDUP(O10*'SEG SOCIAL'!$Z$15,-2),0)+IF(AND(O10&gt;='SEG SOCIAL'!$Y$16,O10&lt;'SEG SOCIAL'!$Y$17),ROUNDUP(O10*'SEG SOCIAL'!$Z$16,-2),0)+IF(AND(O10&gt;='SEG SOCIAL'!$Y$17,O10&lt;'SEG SOCIAL'!$Y$18),ROUNDUP(O10*'SEG SOCIAL'!$Z$17,-2),0)+IF(AND(O10&gt;='SEG SOCIAL'!$Y$18,O10&lt;'SEG SOCIAL'!$Y$19),ROUNDUP(O10*'SEG SOCIAL'!$Z$18,-2),0)+IF(O10&gt;'SEG SOCIAL'!$Y$19,ROUNDUP(O10*'SEG SOCIAL'!$Z$19,-2),0)</f>
        <v>0</v>
      </c>
      <c r="Q10" s="364">
        <f t="shared" si="3"/>
        <v>0</v>
      </c>
      <c r="R10" s="365">
        <f t="shared" si="4"/>
        <v>0</v>
      </c>
      <c r="S10" s="375"/>
      <c r="T10" s="117">
        <f t="shared" si="5"/>
        <v>0</v>
      </c>
      <c r="U10" s="103">
        <f t="shared" si="0"/>
        <v>6</v>
      </c>
    </row>
    <row r="11" spans="1:21" s="104" customFormat="1" ht="15" customHeight="1">
      <c r="A11" s="105">
        <v>7</v>
      </c>
      <c r="B11" s="102">
        <v>2021</v>
      </c>
      <c r="C11" s="39"/>
      <c r="D11" s="107"/>
      <c r="E11" s="106"/>
      <c r="F11" s="371">
        <v>0</v>
      </c>
      <c r="G11" s="371">
        <f t="shared" si="1"/>
        <v>0</v>
      </c>
      <c r="H11" s="113">
        <f t="shared" si="9"/>
        <v>0</v>
      </c>
      <c r="I11" s="114"/>
      <c r="J11" s="48">
        <f t="shared" si="2"/>
        <v>0</v>
      </c>
      <c r="K11" s="367">
        <f t="shared" si="6"/>
        <v>0</v>
      </c>
      <c r="L11" s="114"/>
      <c r="M11" s="38">
        <f t="shared" si="7"/>
        <v>0</v>
      </c>
      <c r="N11" s="374"/>
      <c r="O11" s="368">
        <f t="shared" si="8"/>
        <v>0</v>
      </c>
      <c r="P11" s="363">
        <f>IF('INF CTO'!$B$30="PENSIONADO",0,ROUNDUP(O11*($P$4),-2))+IF(AND(O11&gt;='SEG SOCIAL'!$Y$14,O11&lt;'SEG SOCIAL'!$Y$15),ROUNDUP(O11*'SEG SOCIAL'!$Z$14,-2),0)+IF(AND(O11&gt;='SEG SOCIAL'!$Y$15,O11&lt;'SEG SOCIAL'!$Y$16),ROUNDUP(O11*'SEG SOCIAL'!$Z$15,-2),0)+IF(AND(O11&gt;='SEG SOCIAL'!$Y$16,O11&lt;'SEG SOCIAL'!$Y$17),ROUNDUP(O11*'SEG SOCIAL'!$Z$16,-2),0)+IF(AND(O11&gt;='SEG SOCIAL'!$Y$17,O11&lt;'SEG SOCIAL'!$Y$18),ROUNDUP(O11*'SEG SOCIAL'!$Z$17,-2),0)+IF(AND(O11&gt;='SEG SOCIAL'!$Y$18,O11&lt;'SEG SOCIAL'!$Y$19),ROUNDUP(O11*'SEG SOCIAL'!$Z$18,-2),0)+IF(O11&gt;'SEG SOCIAL'!$Y$19,ROUNDUP(O11*'SEG SOCIAL'!$Z$19,-2),0)</f>
        <v>0</v>
      </c>
      <c r="Q11" s="364">
        <f t="shared" si="3"/>
        <v>0</v>
      </c>
      <c r="R11" s="365">
        <f t="shared" si="4"/>
        <v>0</v>
      </c>
      <c r="S11" s="375"/>
      <c r="T11" s="117">
        <f t="shared" si="5"/>
        <v>0</v>
      </c>
      <c r="U11" s="103">
        <f t="shared" si="0"/>
        <v>7</v>
      </c>
    </row>
    <row r="12" spans="1:21" s="104" customFormat="1" ht="15" customHeight="1">
      <c r="A12" s="105">
        <v>8</v>
      </c>
      <c r="B12" s="102">
        <v>2021</v>
      </c>
      <c r="C12" s="39"/>
      <c r="D12" s="107"/>
      <c r="E12" s="106"/>
      <c r="F12" s="371">
        <v>0</v>
      </c>
      <c r="G12" s="371">
        <f t="shared" si="1"/>
        <v>0</v>
      </c>
      <c r="H12" s="113">
        <f t="shared" si="9"/>
        <v>0</v>
      </c>
      <c r="I12" s="114"/>
      <c r="J12" s="48">
        <f t="shared" si="2"/>
        <v>0</v>
      </c>
      <c r="K12" s="367">
        <f t="shared" si="6"/>
        <v>0</v>
      </c>
      <c r="L12" s="114"/>
      <c r="M12" s="38">
        <f t="shared" si="7"/>
        <v>0</v>
      </c>
      <c r="N12" s="374"/>
      <c r="O12" s="368">
        <f t="shared" si="8"/>
        <v>0</v>
      </c>
      <c r="P12" s="363">
        <f>IF('INF CTO'!$B$30="PENSIONADO",0,ROUNDUP(O12*($P$4),-2))+IF(AND(O12&gt;='SEG SOCIAL'!$Y$14,O12&lt;'SEG SOCIAL'!$Y$15),ROUNDUP(O12*'SEG SOCIAL'!$Z$14,-2),0)+IF(AND(O12&gt;='SEG SOCIAL'!$Y$15,O12&lt;'SEG SOCIAL'!$Y$16),ROUNDUP(O12*'SEG SOCIAL'!$Z$15,-2),0)+IF(AND(O12&gt;='SEG SOCIAL'!$Y$16,O12&lt;'SEG SOCIAL'!$Y$17),ROUNDUP(O12*'SEG SOCIAL'!$Z$16,-2),0)+IF(AND(O12&gt;='SEG SOCIAL'!$Y$17,O12&lt;'SEG SOCIAL'!$Y$18),ROUNDUP(O12*'SEG SOCIAL'!$Z$17,-2),0)+IF(AND(O12&gt;='SEG SOCIAL'!$Y$18,O12&lt;'SEG SOCIAL'!$Y$19),ROUNDUP(O12*'SEG SOCIAL'!$Z$18,-2),0)+IF(O12&gt;'SEG SOCIAL'!$Y$19,ROUNDUP(O12*'SEG SOCIAL'!$Z$19,-2),0)</f>
        <v>0</v>
      </c>
      <c r="Q12" s="364">
        <f t="shared" si="3"/>
        <v>0</v>
      </c>
      <c r="R12" s="365">
        <f t="shared" si="4"/>
        <v>0</v>
      </c>
      <c r="S12" s="375"/>
      <c r="T12" s="117">
        <f t="shared" si="5"/>
        <v>0</v>
      </c>
      <c r="U12" s="103">
        <f t="shared" si="0"/>
        <v>8</v>
      </c>
    </row>
    <row r="13" spans="1:21" s="104" customFormat="1" ht="15" customHeight="1">
      <c r="A13" s="105">
        <v>9</v>
      </c>
      <c r="B13" s="102">
        <v>2021</v>
      </c>
      <c r="C13" s="39"/>
      <c r="D13" s="107"/>
      <c r="E13" s="106"/>
      <c r="F13" s="371">
        <v>0</v>
      </c>
      <c r="G13" s="371">
        <f t="shared" si="1"/>
        <v>0</v>
      </c>
      <c r="H13" s="113">
        <f t="shared" si="9"/>
        <v>0</v>
      </c>
      <c r="I13" s="114"/>
      <c r="J13" s="48">
        <f t="shared" si="2"/>
        <v>0</v>
      </c>
      <c r="K13" s="367">
        <f t="shared" si="6"/>
        <v>0</v>
      </c>
      <c r="L13" s="114"/>
      <c r="M13" s="38">
        <f t="shared" si="7"/>
        <v>0</v>
      </c>
      <c r="N13" s="374"/>
      <c r="O13" s="368">
        <f t="shared" si="8"/>
        <v>0</v>
      </c>
      <c r="P13" s="363">
        <f>IF('INF CTO'!$B$30="PENSIONADO",0,ROUNDUP(O13*($P$4),-2))+IF(AND(O13&gt;='SEG SOCIAL'!$Y$14,O13&lt;'SEG SOCIAL'!$Y$15),ROUNDUP(O13*'SEG SOCIAL'!$Z$14,-2),0)+IF(AND(O13&gt;='SEG SOCIAL'!$Y$15,O13&lt;'SEG SOCIAL'!$Y$16),ROUNDUP(O13*'SEG SOCIAL'!$Z$15,-2),0)+IF(AND(O13&gt;='SEG SOCIAL'!$Y$16,O13&lt;'SEG SOCIAL'!$Y$17),ROUNDUP(O13*'SEG SOCIAL'!$Z$16,-2),0)+IF(AND(O13&gt;='SEG SOCIAL'!$Y$17,O13&lt;'SEG SOCIAL'!$Y$18),ROUNDUP(O13*'SEG SOCIAL'!$Z$17,-2),0)+IF(AND(O13&gt;='SEG SOCIAL'!$Y$18,O13&lt;'SEG SOCIAL'!$Y$19),ROUNDUP(O13*'SEG SOCIAL'!$Z$18,-2),0)+IF(O13&gt;'SEG SOCIAL'!$Y$19,ROUNDUP(O13*'SEG SOCIAL'!$Z$19,-2),0)</f>
        <v>0</v>
      </c>
      <c r="Q13" s="364">
        <f t="shared" si="3"/>
        <v>0</v>
      </c>
      <c r="R13" s="365">
        <f t="shared" si="4"/>
        <v>0</v>
      </c>
      <c r="S13" s="375"/>
      <c r="T13" s="117">
        <f t="shared" si="5"/>
        <v>0</v>
      </c>
      <c r="U13" s="103">
        <f t="shared" si="0"/>
        <v>9</v>
      </c>
    </row>
    <row r="14" spans="1:21" s="104" customFormat="1" ht="15" customHeight="1">
      <c r="A14" s="105">
        <v>10</v>
      </c>
      <c r="B14" s="102">
        <v>2021</v>
      </c>
      <c r="C14" s="39"/>
      <c r="D14" s="107"/>
      <c r="E14" s="106"/>
      <c r="F14" s="371">
        <v>0</v>
      </c>
      <c r="G14" s="371">
        <f t="shared" si="1"/>
        <v>0</v>
      </c>
      <c r="H14" s="113">
        <f t="shared" ref="H14:H71" si="10">ROUND(($O$2/($K$1+1))/30*F14,0)</f>
        <v>0</v>
      </c>
      <c r="I14" s="114"/>
      <c r="J14" s="48">
        <f t="shared" si="2"/>
        <v>0</v>
      </c>
      <c r="K14" s="367">
        <f t="shared" si="6"/>
        <v>0</v>
      </c>
      <c r="L14" s="114"/>
      <c r="M14" s="38">
        <f t="shared" si="7"/>
        <v>0</v>
      </c>
      <c r="N14" s="374"/>
      <c r="O14" s="368">
        <f t="shared" si="8"/>
        <v>0</v>
      </c>
      <c r="P14" s="363">
        <f>IF('INF CTO'!$B$30="PENSIONADO",0,ROUNDUP(O14*($P$4),-2))+IF(AND(O14&gt;='SEG SOCIAL'!$Y$14,O14&lt;'SEG SOCIAL'!$Y$15),ROUNDUP(O14*'SEG SOCIAL'!$Z$14,-2),0)+IF(AND(O14&gt;='SEG SOCIAL'!$Y$15,O14&lt;'SEG SOCIAL'!$Y$16),ROUNDUP(O14*'SEG SOCIAL'!$Z$15,-2),0)+IF(AND(O14&gt;='SEG SOCIAL'!$Y$16,O14&lt;'SEG SOCIAL'!$Y$17),ROUNDUP(O14*'SEG SOCIAL'!$Z$16,-2),0)+IF(AND(O14&gt;='SEG SOCIAL'!$Y$17,O14&lt;'SEG SOCIAL'!$Y$18),ROUNDUP(O14*'SEG SOCIAL'!$Z$17,-2),0)+IF(AND(O14&gt;='SEG SOCIAL'!$Y$18,O14&lt;'SEG SOCIAL'!$Y$19),ROUNDUP(O14*'SEG SOCIAL'!$Z$18,-2),0)+IF(O14&gt;'SEG SOCIAL'!$Y$19,ROUNDUP(O14*'SEG SOCIAL'!$Z$19,-2),0)</f>
        <v>0</v>
      </c>
      <c r="Q14" s="364">
        <f t="shared" si="3"/>
        <v>0</v>
      </c>
      <c r="R14" s="365">
        <f t="shared" si="4"/>
        <v>0</v>
      </c>
      <c r="S14" s="375"/>
      <c r="T14" s="117">
        <f t="shared" si="5"/>
        <v>0</v>
      </c>
      <c r="U14" s="103">
        <f t="shared" si="0"/>
        <v>10</v>
      </c>
    </row>
    <row r="15" spans="1:21" s="104" customFormat="1" ht="15" customHeight="1">
      <c r="A15" s="105">
        <v>11</v>
      </c>
      <c r="B15" s="102">
        <v>2021</v>
      </c>
      <c r="C15" s="39"/>
      <c r="D15" s="107"/>
      <c r="E15" s="106"/>
      <c r="F15" s="371">
        <v>0</v>
      </c>
      <c r="G15" s="371">
        <f t="shared" si="1"/>
        <v>0</v>
      </c>
      <c r="H15" s="113">
        <f t="shared" si="10"/>
        <v>0</v>
      </c>
      <c r="I15" s="114"/>
      <c r="J15" s="48">
        <f t="shared" si="2"/>
        <v>0</v>
      </c>
      <c r="K15" s="367">
        <f t="shared" si="6"/>
        <v>0</v>
      </c>
      <c r="L15" s="114"/>
      <c r="M15" s="38">
        <f t="shared" si="7"/>
        <v>0</v>
      </c>
      <c r="N15" s="374"/>
      <c r="O15" s="368">
        <f t="shared" si="8"/>
        <v>0</v>
      </c>
      <c r="P15" s="363">
        <f>IF('INF CTO'!$B$30="PENSIONADO",0,ROUNDUP(O15*($P$4),-2))+IF(AND(O15&gt;='SEG SOCIAL'!$Y$14,O15&lt;'SEG SOCIAL'!$Y$15),ROUNDUP(O15*'SEG SOCIAL'!$Z$14,-2),0)+IF(AND(O15&gt;='SEG SOCIAL'!$Y$15,O15&lt;'SEG SOCIAL'!$Y$16),ROUNDUP(O15*'SEG SOCIAL'!$Z$15,-2),0)+IF(AND(O15&gt;='SEG SOCIAL'!$Y$16,O15&lt;'SEG SOCIAL'!$Y$17),ROUNDUP(O15*'SEG SOCIAL'!$Z$16,-2),0)+IF(AND(O15&gt;='SEG SOCIAL'!$Y$17,O15&lt;'SEG SOCIAL'!$Y$18),ROUNDUP(O15*'SEG SOCIAL'!$Z$17,-2),0)+IF(AND(O15&gt;='SEG SOCIAL'!$Y$18,O15&lt;'SEG SOCIAL'!$Y$19),ROUNDUP(O15*'SEG SOCIAL'!$Z$18,-2),0)+IF(O15&gt;'SEG SOCIAL'!$Y$19,ROUNDUP(O15*'SEG SOCIAL'!$Z$19,-2),0)</f>
        <v>0</v>
      </c>
      <c r="Q15" s="364">
        <f t="shared" si="3"/>
        <v>0</v>
      </c>
      <c r="R15" s="365">
        <f t="shared" si="4"/>
        <v>0</v>
      </c>
      <c r="S15" s="375"/>
      <c r="T15" s="117">
        <f t="shared" si="5"/>
        <v>0</v>
      </c>
      <c r="U15" s="103">
        <f t="shared" si="0"/>
        <v>11</v>
      </c>
    </row>
    <row r="16" spans="1:21" s="104" customFormat="1" ht="15" customHeight="1">
      <c r="A16" s="105">
        <v>12</v>
      </c>
      <c r="B16" s="102">
        <v>2021</v>
      </c>
      <c r="C16" s="39"/>
      <c r="D16" s="107"/>
      <c r="E16" s="106"/>
      <c r="F16" s="371">
        <v>0</v>
      </c>
      <c r="G16" s="371">
        <f t="shared" si="1"/>
        <v>0</v>
      </c>
      <c r="H16" s="113">
        <f t="shared" si="10"/>
        <v>0</v>
      </c>
      <c r="I16" s="114"/>
      <c r="J16" s="48">
        <f t="shared" si="2"/>
        <v>0</v>
      </c>
      <c r="K16" s="367">
        <f t="shared" si="6"/>
        <v>0</v>
      </c>
      <c r="L16" s="114"/>
      <c r="M16" s="38">
        <f t="shared" si="7"/>
        <v>0</v>
      </c>
      <c r="N16" s="374"/>
      <c r="O16" s="368">
        <f t="shared" si="8"/>
        <v>0</v>
      </c>
      <c r="P16" s="363">
        <f>IF('INF CTO'!$B$30="PENSIONADO",0,ROUNDUP(O16*($P$4),-2))+IF(AND(O16&gt;='SEG SOCIAL'!$Y$14,O16&lt;'SEG SOCIAL'!$Y$15),ROUNDUP(O16*'SEG SOCIAL'!$Z$14,-2),0)+IF(AND(O16&gt;='SEG SOCIAL'!$Y$15,O16&lt;'SEG SOCIAL'!$Y$16),ROUNDUP(O16*'SEG SOCIAL'!$Z$15,-2),0)+IF(AND(O16&gt;='SEG SOCIAL'!$Y$16,O16&lt;'SEG SOCIAL'!$Y$17),ROUNDUP(O16*'SEG SOCIAL'!$Z$16,-2),0)+IF(AND(O16&gt;='SEG SOCIAL'!$Y$17,O16&lt;'SEG SOCIAL'!$Y$18),ROUNDUP(O16*'SEG SOCIAL'!$Z$17,-2),0)+IF(AND(O16&gt;='SEG SOCIAL'!$Y$18,O16&lt;'SEG SOCIAL'!$Y$19),ROUNDUP(O16*'SEG SOCIAL'!$Z$18,-2),0)+IF(O16&gt;'SEG SOCIAL'!$Y$19,ROUNDUP(O16*'SEG SOCIAL'!$Z$19,-2),0)</f>
        <v>0</v>
      </c>
      <c r="Q16" s="364">
        <f t="shared" si="3"/>
        <v>0</v>
      </c>
      <c r="R16" s="365">
        <f t="shared" si="4"/>
        <v>0</v>
      </c>
      <c r="S16" s="375"/>
      <c r="T16" s="117">
        <f t="shared" si="5"/>
        <v>0</v>
      </c>
      <c r="U16" s="103">
        <f t="shared" si="0"/>
        <v>12</v>
      </c>
    </row>
    <row r="17" spans="1:21" s="104" customFormat="1" ht="15" customHeight="1">
      <c r="A17" s="105">
        <v>13</v>
      </c>
      <c r="B17" s="102">
        <v>2021</v>
      </c>
      <c r="C17" s="39"/>
      <c r="D17" s="107"/>
      <c r="E17" s="106"/>
      <c r="F17" s="371">
        <v>0</v>
      </c>
      <c r="G17" s="371"/>
      <c r="H17" s="113">
        <f t="shared" si="10"/>
        <v>0</v>
      </c>
      <c r="I17" s="114"/>
      <c r="J17" s="48">
        <f t="shared" si="2"/>
        <v>0</v>
      </c>
      <c r="K17" s="367">
        <f t="shared" si="6"/>
        <v>0</v>
      </c>
      <c r="L17" s="114"/>
      <c r="M17" s="38">
        <f t="shared" si="7"/>
        <v>0</v>
      </c>
      <c r="N17" s="374"/>
      <c r="O17" s="368">
        <f t="shared" si="8"/>
        <v>0</v>
      </c>
      <c r="P17" s="363">
        <f>IF('INF CTO'!$B$30="PENSIONADO",0,ROUNDUP(O17*($P$4),-2))+IF(AND(O17&gt;='SEG SOCIAL'!$Y$14,O17&lt;'SEG SOCIAL'!$Y$15),ROUNDUP(O17*'SEG SOCIAL'!$Z$14,-2),0)+IF(AND(O17&gt;='SEG SOCIAL'!$Y$15,O17&lt;'SEG SOCIAL'!$Y$16),ROUNDUP(O17*'SEG SOCIAL'!$Z$15,-2),0)+IF(AND(O17&gt;='SEG SOCIAL'!$Y$16,O17&lt;'SEG SOCIAL'!$Y$17),ROUNDUP(O17*'SEG SOCIAL'!$Z$16,-2),0)+IF(AND(O17&gt;='SEG SOCIAL'!$Y$17,O17&lt;'SEG SOCIAL'!$Y$18),ROUNDUP(O17*'SEG SOCIAL'!$Z$17,-2),0)+IF(AND(O17&gt;='SEG SOCIAL'!$Y$18,O17&lt;'SEG SOCIAL'!$Y$19),ROUNDUP(O17*'SEG SOCIAL'!$Z$18,-2),0)+IF(O17&gt;'SEG SOCIAL'!$Y$19,ROUNDUP(O17*'SEG SOCIAL'!$Z$19,-2),0)</f>
        <v>0</v>
      </c>
      <c r="Q17" s="364">
        <f t="shared" si="3"/>
        <v>0</v>
      </c>
      <c r="R17" s="365">
        <f t="shared" si="4"/>
        <v>0</v>
      </c>
      <c r="S17" s="375"/>
      <c r="T17" s="117">
        <f t="shared" si="5"/>
        <v>0</v>
      </c>
      <c r="U17" s="103">
        <f t="shared" si="0"/>
        <v>13</v>
      </c>
    </row>
    <row r="18" spans="1:21" s="104" customFormat="1" ht="15" customHeight="1">
      <c r="A18" s="105">
        <v>14</v>
      </c>
      <c r="B18" s="102">
        <v>2021</v>
      </c>
      <c r="C18" s="39"/>
      <c r="D18" s="107"/>
      <c r="E18" s="107"/>
      <c r="F18" s="371">
        <v>0</v>
      </c>
      <c r="G18" s="371"/>
      <c r="H18" s="113">
        <f t="shared" si="10"/>
        <v>0</v>
      </c>
      <c r="I18" s="114"/>
      <c r="J18" s="48">
        <f t="shared" si="2"/>
        <v>0</v>
      </c>
      <c r="K18" s="367">
        <f t="shared" si="6"/>
        <v>0</v>
      </c>
      <c r="L18" s="114"/>
      <c r="M18" s="38">
        <f t="shared" si="7"/>
        <v>0</v>
      </c>
      <c r="N18" s="374"/>
      <c r="O18" s="368">
        <f t="shared" si="8"/>
        <v>0</v>
      </c>
      <c r="P18" s="363">
        <f>IF('INF CTO'!$B$30="PENSIONADO",0,ROUNDUP(O18*($P$4),-2))+IF(AND(O18&gt;='SEG SOCIAL'!$Y$14,O18&lt;'SEG SOCIAL'!$Y$15),ROUNDUP(O18*'SEG SOCIAL'!$Z$14,-2),0)+IF(AND(O18&gt;='SEG SOCIAL'!$Y$15,O18&lt;'SEG SOCIAL'!$Y$16),ROUNDUP(O18*'SEG SOCIAL'!$Z$15,-2),0)+IF(AND(O18&gt;='SEG SOCIAL'!$Y$16,O18&lt;'SEG SOCIAL'!$Y$17),ROUNDUP(O18*'SEG SOCIAL'!$Z$16,-2),0)+IF(AND(O18&gt;='SEG SOCIAL'!$Y$17,O18&lt;'SEG SOCIAL'!$Y$18),ROUNDUP(O18*'SEG SOCIAL'!$Z$17,-2),0)+IF(AND(O18&gt;='SEG SOCIAL'!$Y$18,O18&lt;'SEG SOCIAL'!$Y$19),ROUNDUP(O18*'SEG SOCIAL'!$Z$18,-2),0)+IF(O18&gt;'SEG SOCIAL'!$Y$19,ROUNDUP(O18*'SEG SOCIAL'!$Z$19,-2),0)</f>
        <v>0</v>
      </c>
      <c r="Q18" s="364">
        <f t="shared" si="3"/>
        <v>0</v>
      </c>
      <c r="R18" s="365">
        <f t="shared" si="4"/>
        <v>0</v>
      </c>
      <c r="S18" s="375"/>
      <c r="T18" s="117">
        <f t="shared" si="5"/>
        <v>0</v>
      </c>
      <c r="U18" s="103">
        <f t="shared" si="0"/>
        <v>14</v>
      </c>
    </row>
    <row r="19" spans="1:21" s="104" customFormat="1" ht="15" customHeight="1">
      <c r="A19" s="105">
        <v>15</v>
      </c>
      <c r="B19" s="102">
        <v>2021</v>
      </c>
      <c r="C19" s="39"/>
      <c r="D19" s="107"/>
      <c r="E19" s="107"/>
      <c r="F19" s="371">
        <v>0</v>
      </c>
      <c r="G19" s="371"/>
      <c r="H19" s="113">
        <f t="shared" si="10"/>
        <v>0</v>
      </c>
      <c r="I19" s="114"/>
      <c r="J19" s="48">
        <f t="shared" si="2"/>
        <v>0</v>
      </c>
      <c r="K19" s="367">
        <f t="shared" si="6"/>
        <v>0</v>
      </c>
      <c r="L19" s="114"/>
      <c r="M19" s="38">
        <f t="shared" si="7"/>
        <v>0</v>
      </c>
      <c r="N19" s="374"/>
      <c r="O19" s="368">
        <f t="shared" si="8"/>
        <v>0</v>
      </c>
      <c r="P19" s="363">
        <f>IF('INF CTO'!$B$30="PENSIONADO",0,ROUNDUP(O19*($P$4),-2))+IF(AND(O19&gt;='SEG SOCIAL'!$Y$14,O19&lt;'SEG SOCIAL'!$Y$15),ROUNDUP(O19*'SEG SOCIAL'!$Z$14,-2),0)+IF(AND(O19&gt;='SEG SOCIAL'!$Y$15,O19&lt;'SEG SOCIAL'!$Y$16),ROUNDUP(O19*'SEG SOCIAL'!$Z$15,-2),0)+IF(AND(O19&gt;='SEG SOCIAL'!$Y$16,O19&lt;'SEG SOCIAL'!$Y$17),ROUNDUP(O19*'SEG SOCIAL'!$Z$16,-2),0)+IF(AND(O19&gt;='SEG SOCIAL'!$Y$17,O19&lt;'SEG SOCIAL'!$Y$18),ROUNDUP(O19*'SEG SOCIAL'!$Z$17,-2),0)+IF(AND(O19&gt;='SEG SOCIAL'!$Y$18,O19&lt;'SEG SOCIAL'!$Y$19),ROUNDUP(O19*'SEG SOCIAL'!$Z$18,-2),0)+IF(O19&gt;'SEG SOCIAL'!$Y$19,ROUNDUP(O19*'SEG SOCIAL'!$Z$19,-2),0)</f>
        <v>0</v>
      </c>
      <c r="Q19" s="364">
        <f t="shared" si="3"/>
        <v>0</v>
      </c>
      <c r="R19" s="365">
        <f t="shared" si="4"/>
        <v>0</v>
      </c>
      <c r="S19" s="375"/>
      <c r="T19" s="117">
        <f t="shared" si="5"/>
        <v>0</v>
      </c>
      <c r="U19" s="103">
        <f t="shared" si="0"/>
        <v>15</v>
      </c>
    </row>
    <row r="20" spans="1:21" s="104" customFormat="1" ht="15" customHeight="1">
      <c r="A20" s="105">
        <v>16</v>
      </c>
      <c r="B20" s="102">
        <v>2021</v>
      </c>
      <c r="C20" s="39"/>
      <c r="D20" s="107"/>
      <c r="E20" s="107"/>
      <c r="F20" s="371">
        <v>0</v>
      </c>
      <c r="G20" s="371"/>
      <c r="H20" s="113">
        <f t="shared" si="10"/>
        <v>0</v>
      </c>
      <c r="I20" s="114"/>
      <c r="J20" s="48">
        <f t="shared" si="2"/>
        <v>0</v>
      </c>
      <c r="K20" s="367">
        <f t="shared" si="6"/>
        <v>0</v>
      </c>
      <c r="L20" s="114"/>
      <c r="M20" s="38">
        <f t="shared" si="7"/>
        <v>0</v>
      </c>
      <c r="N20" s="374"/>
      <c r="O20" s="368">
        <f t="shared" si="8"/>
        <v>0</v>
      </c>
      <c r="P20" s="363">
        <f>IF('INF CTO'!$B$30="PENSIONADO",0,ROUNDUP(O20*($P$4),-2))+IF(AND(O20&gt;='SEG SOCIAL'!$Y$14,O20&lt;'SEG SOCIAL'!$Y$15),ROUNDUP(O20*'SEG SOCIAL'!$Z$14,-2),0)+IF(AND(O20&gt;='SEG SOCIAL'!$Y$15,O20&lt;'SEG SOCIAL'!$Y$16),ROUNDUP(O20*'SEG SOCIAL'!$Z$15,-2),0)+IF(AND(O20&gt;='SEG SOCIAL'!$Y$16,O20&lt;'SEG SOCIAL'!$Y$17),ROUNDUP(O20*'SEG SOCIAL'!$Z$16,-2),0)+IF(AND(O20&gt;='SEG SOCIAL'!$Y$17,O20&lt;'SEG SOCIAL'!$Y$18),ROUNDUP(O20*'SEG SOCIAL'!$Z$17,-2),0)+IF(AND(O20&gt;='SEG SOCIAL'!$Y$18,O20&lt;'SEG SOCIAL'!$Y$19),ROUNDUP(O20*'SEG SOCIAL'!$Z$18,-2),0)+IF(O20&gt;'SEG SOCIAL'!$Y$19,ROUNDUP(O20*'SEG SOCIAL'!$Z$19,-2),0)</f>
        <v>0</v>
      </c>
      <c r="Q20" s="364">
        <f t="shared" si="3"/>
        <v>0</v>
      </c>
      <c r="R20" s="365">
        <f t="shared" si="4"/>
        <v>0</v>
      </c>
      <c r="S20" s="375"/>
      <c r="T20" s="117">
        <f t="shared" si="5"/>
        <v>0</v>
      </c>
      <c r="U20" s="103">
        <f t="shared" si="0"/>
        <v>16</v>
      </c>
    </row>
    <row r="21" spans="1:21" s="104" customFormat="1" ht="15" customHeight="1">
      <c r="A21" s="105">
        <v>17</v>
      </c>
      <c r="B21" s="102">
        <v>2021</v>
      </c>
      <c r="C21" s="39"/>
      <c r="D21" s="107"/>
      <c r="E21" s="107"/>
      <c r="F21" s="371">
        <v>0</v>
      </c>
      <c r="G21" s="371"/>
      <c r="H21" s="113">
        <f t="shared" si="10"/>
        <v>0</v>
      </c>
      <c r="I21" s="114"/>
      <c r="J21" s="48">
        <f t="shared" si="2"/>
        <v>0</v>
      </c>
      <c r="K21" s="367">
        <f t="shared" si="6"/>
        <v>0</v>
      </c>
      <c r="L21" s="114"/>
      <c r="M21" s="38">
        <f t="shared" si="7"/>
        <v>0</v>
      </c>
      <c r="N21" s="374"/>
      <c r="O21" s="368">
        <f t="shared" si="8"/>
        <v>0</v>
      </c>
      <c r="P21" s="363">
        <f>IF('INF CTO'!$B$30="PENSIONADO",0,ROUNDUP(O21*($P$4),-2))+IF(AND(O21&gt;='SEG SOCIAL'!$Y$14,O21&lt;'SEG SOCIAL'!$Y$15),ROUNDUP(O21*'SEG SOCIAL'!$Z$14,-2),0)+IF(AND(O21&gt;='SEG SOCIAL'!$Y$15,O21&lt;'SEG SOCIAL'!$Y$16),ROUNDUP(O21*'SEG SOCIAL'!$Z$15,-2),0)+IF(AND(O21&gt;='SEG SOCIAL'!$Y$16,O21&lt;'SEG SOCIAL'!$Y$17),ROUNDUP(O21*'SEG SOCIAL'!$Z$16,-2),0)+IF(AND(O21&gt;='SEG SOCIAL'!$Y$17,O21&lt;'SEG SOCIAL'!$Y$18),ROUNDUP(O21*'SEG SOCIAL'!$Z$17,-2),0)+IF(AND(O21&gt;='SEG SOCIAL'!$Y$18,O21&lt;'SEG SOCIAL'!$Y$19),ROUNDUP(O21*'SEG SOCIAL'!$Z$18,-2),0)+IF(O21&gt;'SEG SOCIAL'!$Y$19,ROUNDUP(O21*'SEG SOCIAL'!$Z$19,-2),0)</f>
        <v>0</v>
      </c>
      <c r="Q21" s="364">
        <f t="shared" si="3"/>
        <v>0</v>
      </c>
      <c r="R21" s="365">
        <f t="shared" si="4"/>
        <v>0</v>
      </c>
      <c r="S21" s="375"/>
      <c r="T21" s="117">
        <f t="shared" si="5"/>
        <v>0</v>
      </c>
      <c r="U21" s="103">
        <f t="shared" si="0"/>
        <v>17</v>
      </c>
    </row>
    <row r="22" spans="1:21" s="104" customFormat="1" ht="15" customHeight="1">
      <c r="A22" s="105">
        <v>18</v>
      </c>
      <c r="B22" s="102">
        <v>2021</v>
      </c>
      <c r="C22" s="39"/>
      <c r="D22" s="107"/>
      <c r="E22" s="107"/>
      <c r="F22" s="371">
        <v>0</v>
      </c>
      <c r="G22" s="371"/>
      <c r="H22" s="113">
        <f t="shared" si="10"/>
        <v>0</v>
      </c>
      <c r="I22" s="114"/>
      <c r="J22" s="48">
        <f t="shared" si="2"/>
        <v>0</v>
      </c>
      <c r="K22" s="367">
        <f t="shared" si="6"/>
        <v>0</v>
      </c>
      <c r="L22" s="114"/>
      <c r="M22" s="38">
        <f t="shared" si="7"/>
        <v>0</v>
      </c>
      <c r="N22" s="374"/>
      <c r="O22" s="368">
        <f t="shared" si="8"/>
        <v>0</v>
      </c>
      <c r="P22" s="363">
        <f>IF('INF CTO'!$B$30="PENSIONADO",0,ROUNDUP(O22*($P$4),-2))+IF(AND(O22&gt;='SEG SOCIAL'!$Y$14,O22&lt;'SEG SOCIAL'!$Y$15),ROUNDUP(O22*'SEG SOCIAL'!$Z$14,-2),0)+IF(AND(O22&gt;='SEG SOCIAL'!$Y$15,O22&lt;'SEG SOCIAL'!$Y$16),ROUNDUP(O22*'SEG SOCIAL'!$Z$15,-2),0)+IF(AND(O22&gt;='SEG SOCIAL'!$Y$16,O22&lt;'SEG SOCIAL'!$Y$17),ROUNDUP(O22*'SEG SOCIAL'!$Z$16,-2),0)+IF(AND(O22&gt;='SEG SOCIAL'!$Y$17,O22&lt;'SEG SOCIAL'!$Y$18),ROUNDUP(O22*'SEG SOCIAL'!$Z$17,-2),0)+IF(AND(O22&gt;='SEG SOCIAL'!$Y$18,O22&lt;'SEG SOCIAL'!$Y$19),ROUNDUP(O22*'SEG SOCIAL'!$Z$18,-2),0)+IF(O22&gt;'SEG SOCIAL'!$Y$19,ROUNDUP(O22*'SEG SOCIAL'!$Z$19,-2),0)</f>
        <v>0</v>
      </c>
      <c r="Q22" s="364">
        <f t="shared" si="3"/>
        <v>0</v>
      </c>
      <c r="R22" s="365">
        <f t="shared" si="4"/>
        <v>0</v>
      </c>
      <c r="S22" s="375"/>
      <c r="T22" s="117">
        <f t="shared" si="5"/>
        <v>0</v>
      </c>
      <c r="U22" s="103">
        <f t="shared" si="0"/>
        <v>18</v>
      </c>
    </row>
    <row r="23" spans="1:21" s="104" customFormat="1" ht="15" customHeight="1">
      <c r="A23" s="105">
        <v>19</v>
      </c>
      <c r="B23" s="102">
        <v>2021</v>
      </c>
      <c r="C23" s="39"/>
      <c r="D23" s="107"/>
      <c r="E23" s="107"/>
      <c r="F23" s="371">
        <v>0</v>
      </c>
      <c r="G23" s="371"/>
      <c r="H23" s="113">
        <f t="shared" si="10"/>
        <v>0</v>
      </c>
      <c r="I23" s="114"/>
      <c r="J23" s="48">
        <f t="shared" si="2"/>
        <v>0</v>
      </c>
      <c r="K23" s="367">
        <f t="shared" si="6"/>
        <v>0</v>
      </c>
      <c r="L23" s="114"/>
      <c r="M23" s="38">
        <f t="shared" si="7"/>
        <v>0</v>
      </c>
      <c r="N23" s="374"/>
      <c r="O23" s="368">
        <f t="shared" si="8"/>
        <v>0</v>
      </c>
      <c r="P23" s="363">
        <f>IF('INF CTO'!$B$30="PENSIONADO",0,ROUNDUP(O23*($P$4),-2))+IF(AND(O23&gt;='SEG SOCIAL'!$Y$14,O23&lt;'SEG SOCIAL'!$Y$15),ROUNDUP(O23*'SEG SOCIAL'!$Z$14,-2),0)+IF(AND(O23&gt;='SEG SOCIAL'!$Y$15,O23&lt;'SEG SOCIAL'!$Y$16),ROUNDUP(O23*'SEG SOCIAL'!$Z$15,-2),0)+IF(AND(O23&gt;='SEG SOCIAL'!$Y$16,O23&lt;'SEG SOCIAL'!$Y$17),ROUNDUP(O23*'SEG SOCIAL'!$Z$16,-2),0)+IF(AND(O23&gt;='SEG SOCIAL'!$Y$17,O23&lt;'SEG SOCIAL'!$Y$18),ROUNDUP(O23*'SEG SOCIAL'!$Z$17,-2),0)+IF(AND(O23&gt;='SEG SOCIAL'!$Y$18,O23&lt;'SEG SOCIAL'!$Y$19),ROUNDUP(O23*'SEG SOCIAL'!$Z$18,-2),0)+IF(O23&gt;'SEG SOCIAL'!$Y$19,ROUNDUP(O23*'SEG SOCIAL'!$Z$19,-2),0)</f>
        <v>0</v>
      </c>
      <c r="Q23" s="364">
        <f t="shared" si="3"/>
        <v>0</v>
      </c>
      <c r="R23" s="365">
        <f t="shared" si="4"/>
        <v>0</v>
      </c>
      <c r="S23" s="375"/>
      <c r="T23" s="117">
        <f t="shared" si="5"/>
        <v>0</v>
      </c>
      <c r="U23" s="103">
        <f t="shared" si="0"/>
        <v>19</v>
      </c>
    </row>
    <row r="24" spans="1:21" s="104" customFormat="1" ht="15" customHeight="1">
      <c r="A24" s="105">
        <v>20</v>
      </c>
      <c r="B24" s="102">
        <v>2021</v>
      </c>
      <c r="C24" s="39"/>
      <c r="D24" s="107"/>
      <c r="E24" s="107"/>
      <c r="F24" s="371">
        <v>0</v>
      </c>
      <c r="G24" s="371"/>
      <c r="H24" s="113">
        <f t="shared" si="10"/>
        <v>0</v>
      </c>
      <c r="I24" s="114"/>
      <c r="J24" s="48">
        <f t="shared" si="2"/>
        <v>0</v>
      </c>
      <c r="K24" s="367">
        <f t="shared" si="6"/>
        <v>0</v>
      </c>
      <c r="L24" s="114"/>
      <c r="M24" s="38">
        <f t="shared" si="7"/>
        <v>0</v>
      </c>
      <c r="N24" s="374"/>
      <c r="O24" s="368">
        <f t="shared" si="8"/>
        <v>0</v>
      </c>
      <c r="P24" s="363">
        <f>IF('INF CTO'!$B$30="PENSIONADO",0,ROUNDUP(O24*($P$4),-2))+IF(AND(O24&gt;='SEG SOCIAL'!$Y$14,O24&lt;'SEG SOCIAL'!$Y$15),ROUNDUP(O24*'SEG SOCIAL'!$Z$14,-2),0)+IF(AND(O24&gt;='SEG SOCIAL'!$Y$15,O24&lt;'SEG SOCIAL'!$Y$16),ROUNDUP(O24*'SEG SOCIAL'!$Z$15,-2),0)+IF(AND(O24&gt;='SEG SOCIAL'!$Y$16,O24&lt;'SEG SOCIAL'!$Y$17),ROUNDUP(O24*'SEG SOCIAL'!$Z$16,-2),0)+IF(AND(O24&gt;='SEG SOCIAL'!$Y$17,O24&lt;'SEG SOCIAL'!$Y$18),ROUNDUP(O24*'SEG SOCIAL'!$Z$17,-2),0)+IF(AND(O24&gt;='SEG SOCIAL'!$Y$18,O24&lt;'SEG SOCIAL'!$Y$19),ROUNDUP(O24*'SEG SOCIAL'!$Z$18,-2),0)+IF(O24&gt;'SEG SOCIAL'!$Y$19,ROUNDUP(O24*'SEG SOCIAL'!$Z$19,-2),0)</f>
        <v>0</v>
      </c>
      <c r="Q24" s="364">
        <f t="shared" si="3"/>
        <v>0</v>
      </c>
      <c r="R24" s="365">
        <f t="shared" si="4"/>
        <v>0</v>
      </c>
      <c r="S24" s="375"/>
      <c r="T24" s="117">
        <f t="shared" si="5"/>
        <v>0</v>
      </c>
      <c r="U24" s="103">
        <f t="shared" si="0"/>
        <v>20</v>
      </c>
    </row>
    <row r="25" spans="1:21" s="104" customFormat="1" ht="15" customHeight="1">
      <c r="A25" s="105">
        <v>21</v>
      </c>
      <c r="B25" s="102">
        <v>2021</v>
      </c>
      <c r="C25" s="39"/>
      <c r="D25" s="107"/>
      <c r="E25" s="107"/>
      <c r="F25" s="371">
        <v>0</v>
      </c>
      <c r="G25" s="371"/>
      <c r="H25" s="113">
        <f t="shared" si="10"/>
        <v>0</v>
      </c>
      <c r="I25" s="114"/>
      <c r="J25" s="48">
        <f t="shared" si="2"/>
        <v>0</v>
      </c>
      <c r="K25" s="367">
        <f t="shared" si="6"/>
        <v>0</v>
      </c>
      <c r="L25" s="114"/>
      <c r="M25" s="38">
        <f t="shared" si="7"/>
        <v>0</v>
      </c>
      <c r="N25" s="374"/>
      <c r="O25" s="368">
        <f t="shared" si="8"/>
        <v>0</v>
      </c>
      <c r="P25" s="363">
        <f>IF('INF CTO'!$B$30="PENSIONADO",0,ROUNDUP(O25*($P$4),-2))+IF(AND(O25&gt;='SEG SOCIAL'!$Y$14,O25&lt;'SEG SOCIAL'!$Y$15),ROUNDUP(O25*'SEG SOCIAL'!$Z$14,-2),0)+IF(AND(O25&gt;='SEG SOCIAL'!$Y$15,O25&lt;'SEG SOCIAL'!$Y$16),ROUNDUP(O25*'SEG SOCIAL'!$Z$15,-2),0)+IF(AND(O25&gt;='SEG SOCIAL'!$Y$16,O25&lt;'SEG SOCIAL'!$Y$17),ROUNDUP(O25*'SEG SOCIAL'!$Z$16,-2),0)+IF(AND(O25&gt;='SEG SOCIAL'!$Y$17,O25&lt;'SEG SOCIAL'!$Y$18),ROUNDUP(O25*'SEG SOCIAL'!$Z$17,-2),0)+IF(AND(O25&gt;='SEG SOCIAL'!$Y$18,O25&lt;'SEG SOCIAL'!$Y$19),ROUNDUP(O25*'SEG SOCIAL'!$Z$18,-2),0)+IF(O25&gt;'SEG SOCIAL'!$Y$19,ROUNDUP(O25*'SEG SOCIAL'!$Z$19,-2),0)</f>
        <v>0</v>
      </c>
      <c r="Q25" s="364">
        <f t="shared" si="3"/>
        <v>0</v>
      </c>
      <c r="R25" s="365">
        <f t="shared" si="4"/>
        <v>0</v>
      </c>
      <c r="S25" s="375"/>
      <c r="T25" s="117">
        <f t="shared" si="5"/>
        <v>0</v>
      </c>
      <c r="U25" s="103">
        <f t="shared" si="0"/>
        <v>21</v>
      </c>
    </row>
    <row r="26" spans="1:21" s="104" customFormat="1" ht="15" customHeight="1">
      <c r="A26" s="105">
        <v>22</v>
      </c>
      <c r="B26" s="102">
        <v>2021</v>
      </c>
      <c r="C26" s="39"/>
      <c r="D26" s="107"/>
      <c r="E26" s="107"/>
      <c r="F26" s="371">
        <v>0</v>
      </c>
      <c r="G26" s="371"/>
      <c r="H26" s="113">
        <f t="shared" si="10"/>
        <v>0</v>
      </c>
      <c r="I26" s="114"/>
      <c r="J26" s="48">
        <f t="shared" si="2"/>
        <v>0</v>
      </c>
      <c r="K26" s="367">
        <f t="shared" si="6"/>
        <v>0</v>
      </c>
      <c r="L26" s="114"/>
      <c r="M26" s="38">
        <f t="shared" si="7"/>
        <v>0</v>
      </c>
      <c r="N26" s="374"/>
      <c r="O26" s="368">
        <f t="shared" si="8"/>
        <v>0</v>
      </c>
      <c r="P26" s="363">
        <f>IF('INF CTO'!$B$30="PENSIONADO",0,ROUNDUP(O26*($P$4),-2))+IF(AND(O26&gt;='SEG SOCIAL'!$Y$14,O26&lt;'SEG SOCIAL'!$Y$15),ROUNDUP(O26*'SEG SOCIAL'!$Z$14,-2),0)+IF(AND(O26&gt;='SEG SOCIAL'!$Y$15,O26&lt;'SEG SOCIAL'!$Y$16),ROUNDUP(O26*'SEG SOCIAL'!$Z$15,-2),0)+IF(AND(O26&gt;='SEG SOCIAL'!$Y$16,O26&lt;'SEG SOCIAL'!$Y$17),ROUNDUP(O26*'SEG SOCIAL'!$Z$16,-2),0)+IF(AND(O26&gt;='SEG SOCIAL'!$Y$17,O26&lt;'SEG SOCIAL'!$Y$18),ROUNDUP(O26*'SEG SOCIAL'!$Z$17,-2),0)+IF(AND(O26&gt;='SEG SOCIAL'!$Y$18,O26&lt;'SEG SOCIAL'!$Y$19),ROUNDUP(O26*'SEG SOCIAL'!$Z$18,-2),0)+IF(O26&gt;'SEG SOCIAL'!$Y$19,ROUNDUP(O26*'SEG SOCIAL'!$Z$19,-2),0)</f>
        <v>0</v>
      </c>
      <c r="Q26" s="364">
        <f t="shared" si="3"/>
        <v>0</v>
      </c>
      <c r="R26" s="365">
        <f t="shared" si="4"/>
        <v>0</v>
      </c>
      <c r="S26" s="375"/>
      <c r="T26" s="117">
        <f t="shared" si="5"/>
        <v>0</v>
      </c>
      <c r="U26" s="103">
        <f t="shared" si="0"/>
        <v>22</v>
      </c>
    </row>
    <row r="27" spans="1:21" s="104" customFormat="1" ht="15" customHeight="1">
      <c r="A27" s="105">
        <v>23</v>
      </c>
      <c r="B27" s="102">
        <v>2021</v>
      </c>
      <c r="C27" s="39"/>
      <c r="D27" s="107"/>
      <c r="E27" s="107"/>
      <c r="F27" s="371">
        <v>0</v>
      </c>
      <c r="G27" s="371"/>
      <c r="H27" s="113">
        <f t="shared" si="10"/>
        <v>0</v>
      </c>
      <c r="I27" s="114"/>
      <c r="J27" s="48">
        <f t="shared" si="2"/>
        <v>0</v>
      </c>
      <c r="K27" s="367">
        <f t="shared" si="6"/>
        <v>0</v>
      </c>
      <c r="L27" s="114"/>
      <c r="M27" s="38">
        <f t="shared" si="7"/>
        <v>0</v>
      </c>
      <c r="N27" s="374"/>
      <c r="O27" s="368">
        <f t="shared" si="8"/>
        <v>0</v>
      </c>
      <c r="P27" s="363">
        <f>IF('INF CTO'!$B$30="PENSIONADO",0,ROUNDUP(O27*($P$4),-2))+IF(AND(O27&gt;='SEG SOCIAL'!$Y$14,O27&lt;'SEG SOCIAL'!$Y$15),ROUNDUP(O27*'SEG SOCIAL'!$Z$14,-2),0)+IF(AND(O27&gt;='SEG SOCIAL'!$Y$15,O27&lt;'SEG SOCIAL'!$Y$16),ROUNDUP(O27*'SEG SOCIAL'!$Z$15,-2),0)+IF(AND(O27&gt;='SEG SOCIAL'!$Y$16,O27&lt;'SEG SOCIAL'!$Y$17),ROUNDUP(O27*'SEG SOCIAL'!$Z$16,-2),0)+IF(AND(O27&gt;='SEG SOCIAL'!$Y$17,O27&lt;'SEG SOCIAL'!$Y$18),ROUNDUP(O27*'SEG SOCIAL'!$Z$17,-2),0)+IF(AND(O27&gt;='SEG SOCIAL'!$Y$18,O27&lt;'SEG SOCIAL'!$Y$19),ROUNDUP(O27*'SEG SOCIAL'!$Z$18,-2),0)+IF(O27&gt;'SEG SOCIAL'!$Y$19,ROUNDUP(O27*'SEG SOCIAL'!$Z$19,-2),0)</f>
        <v>0</v>
      </c>
      <c r="Q27" s="364">
        <f t="shared" si="3"/>
        <v>0</v>
      </c>
      <c r="R27" s="365">
        <f t="shared" si="4"/>
        <v>0</v>
      </c>
      <c r="S27" s="375"/>
      <c r="T27" s="117">
        <f t="shared" si="5"/>
        <v>0</v>
      </c>
      <c r="U27" s="103">
        <f t="shared" si="0"/>
        <v>23</v>
      </c>
    </row>
    <row r="28" spans="1:21" s="104" customFormat="1" ht="15" customHeight="1">
      <c r="A28" s="105">
        <v>24</v>
      </c>
      <c r="B28" s="102">
        <v>2021</v>
      </c>
      <c r="C28" s="39"/>
      <c r="D28" s="107"/>
      <c r="E28" s="107"/>
      <c r="F28" s="371">
        <v>0</v>
      </c>
      <c r="G28" s="371"/>
      <c r="H28" s="113">
        <f t="shared" si="10"/>
        <v>0</v>
      </c>
      <c r="I28" s="114"/>
      <c r="J28" s="48">
        <f t="shared" si="2"/>
        <v>0</v>
      </c>
      <c r="K28" s="367">
        <f t="shared" si="6"/>
        <v>0</v>
      </c>
      <c r="L28" s="114"/>
      <c r="M28" s="38">
        <f t="shared" si="7"/>
        <v>0</v>
      </c>
      <c r="N28" s="374"/>
      <c r="O28" s="368">
        <f t="shared" si="8"/>
        <v>0</v>
      </c>
      <c r="P28" s="363">
        <f>IF('INF CTO'!$B$30="PENSIONADO",0,ROUNDUP(O28*($P$4),-2))+IF(AND(O28&gt;='SEG SOCIAL'!$Y$14,O28&lt;'SEG SOCIAL'!$Y$15),ROUNDUP(O28*'SEG SOCIAL'!$Z$14,-2),0)+IF(AND(O28&gt;='SEG SOCIAL'!$Y$15,O28&lt;'SEG SOCIAL'!$Y$16),ROUNDUP(O28*'SEG SOCIAL'!$Z$15,-2),0)+IF(AND(O28&gt;='SEG SOCIAL'!$Y$16,O28&lt;'SEG SOCIAL'!$Y$17),ROUNDUP(O28*'SEG SOCIAL'!$Z$16,-2),0)+IF(AND(O28&gt;='SEG SOCIAL'!$Y$17,O28&lt;'SEG SOCIAL'!$Y$18),ROUNDUP(O28*'SEG SOCIAL'!$Z$17,-2),0)+IF(AND(O28&gt;='SEG SOCIAL'!$Y$18,O28&lt;'SEG SOCIAL'!$Y$19),ROUNDUP(O28*'SEG SOCIAL'!$Z$18,-2),0)+IF(O28&gt;'SEG SOCIAL'!$Y$19,ROUNDUP(O28*'SEG SOCIAL'!$Z$19,-2),0)</f>
        <v>0</v>
      </c>
      <c r="Q28" s="364">
        <f t="shared" si="3"/>
        <v>0</v>
      </c>
      <c r="R28" s="365">
        <f t="shared" si="4"/>
        <v>0</v>
      </c>
      <c r="S28" s="375"/>
      <c r="T28" s="117">
        <f t="shared" si="5"/>
        <v>0</v>
      </c>
      <c r="U28" s="103"/>
    </row>
    <row r="29" spans="1:21" s="104" customFormat="1" ht="15" customHeight="1">
      <c r="A29" s="105">
        <v>25</v>
      </c>
      <c r="B29" s="102">
        <v>2021</v>
      </c>
      <c r="C29" s="39"/>
      <c r="D29" s="107"/>
      <c r="E29" s="107"/>
      <c r="F29" s="371">
        <v>0</v>
      </c>
      <c r="G29" s="371"/>
      <c r="H29" s="113">
        <f t="shared" si="10"/>
        <v>0</v>
      </c>
      <c r="I29" s="114"/>
      <c r="J29" s="48">
        <f t="shared" si="2"/>
        <v>0</v>
      </c>
      <c r="K29" s="367">
        <f t="shared" si="6"/>
        <v>0</v>
      </c>
      <c r="L29" s="114"/>
      <c r="M29" s="38">
        <f t="shared" si="7"/>
        <v>0</v>
      </c>
      <c r="N29" s="374"/>
      <c r="O29" s="368">
        <f t="shared" si="8"/>
        <v>0</v>
      </c>
      <c r="P29" s="363">
        <f>IF('INF CTO'!$B$30="PENSIONADO",0,ROUNDUP(O29*($P$4),-2))+IF(AND(O29&gt;='SEG SOCIAL'!$Y$14,O29&lt;'SEG SOCIAL'!$Y$15),ROUNDUP(O29*'SEG SOCIAL'!$Z$14,-2),0)+IF(AND(O29&gt;='SEG SOCIAL'!$Y$15,O29&lt;'SEG SOCIAL'!$Y$16),ROUNDUP(O29*'SEG SOCIAL'!$Z$15,-2),0)+IF(AND(O29&gt;='SEG SOCIAL'!$Y$16,O29&lt;'SEG SOCIAL'!$Y$17),ROUNDUP(O29*'SEG SOCIAL'!$Z$16,-2),0)+IF(AND(O29&gt;='SEG SOCIAL'!$Y$17,O29&lt;'SEG SOCIAL'!$Y$18),ROUNDUP(O29*'SEG SOCIAL'!$Z$17,-2),0)+IF(AND(O29&gt;='SEG SOCIAL'!$Y$18,O29&lt;'SEG SOCIAL'!$Y$19),ROUNDUP(O29*'SEG SOCIAL'!$Z$18,-2),0)+IF(O29&gt;'SEG SOCIAL'!$Y$19,ROUNDUP(O29*'SEG SOCIAL'!$Z$19,-2),0)</f>
        <v>0</v>
      </c>
      <c r="Q29" s="364">
        <f t="shared" si="3"/>
        <v>0</v>
      </c>
      <c r="R29" s="365">
        <f t="shared" si="4"/>
        <v>0</v>
      </c>
      <c r="S29" s="375"/>
      <c r="T29" s="117">
        <f t="shared" si="5"/>
        <v>0</v>
      </c>
      <c r="U29" s="103"/>
    </row>
    <row r="30" spans="1:21" s="104" customFormat="1" ht="15" customHeight="1">
      <c r="A30" s="105">
        <v>26</v>
      </c>
      <c r="B30" s="102">
        <v>2021</v>
      </c>
      <c r="C30" s="39"/>
      <c r="D30" s="107"/>
      <c r="E30" s="107"/>
      <c r="F30" s="371">
        <v>0</v>
      </c>
      <c r="G30" s="371"/>
      <c r="H30" s="113">
        <f t="shared" si="10"/>
        <v>0</v>
      </c>
      <c r="I30" s="114"/>
      <c r="J30" s="48">
        <f t="shared" si="2"/>
        <v>0</v>
      </c>
      <c r="K30" s="367">
        <f t="shared" si="6"/>
        <v>0</v>
      </c>
      <c r="L30" s="114"/>
      <c r="M30" s="38">
        <f t="shared" si="7"/>
        <v>0</v>
      </c>
      <c r="N30" s="374"/>
      <c r="O30" s="368">
        <f t="shared" si="8"/>
        <v>0</v>
      </c>
      <c r="P30" s="363">
        <f>IF('INF CTO'!$B$30="PENSIONADO",0,ROUNDUP(O30*($P$4),-2))+IF(AND(O30&gt;='SEG SOCIAL'!$Y$14,O30&lt;'SEG SOCIAL'!$Y$15),ROUNDUP(O30*'SEG SOCIAL'!$Z$14,-2),0)+IF(AND(O30&gt;='SEG SOCIAL'!$Y$15,O30&lt;'SEG SOCIAL'!$Y$16),ROUNDUP(O30*'SEG SOCIAL'!$Z$15,-2),0)+IF(AND(O30&gt;='SEG SOCIAL'!$Y$16,O30&lt;'SEG SOCIAL'!$Y$17),ROUNDUP(O30*'SEG SOCIAL'!$Z$16,-2),0)+IF(AND(O30&gt;='SEG SOCIAL'!$Y$17,O30&lt;'SEG SOCIAL'!$Y$18),ROUNDUP(O30*'SEG SOCIAL'!$Z$17,-2),0)+IF(AND(O30&gt;='SEG SOCIAL'!$Y$18,O30&lt;'SEG SOCIAL'!$Y$19),ROUNDUP(O30*'SEG SOCIAL'!$Z$18,-2),0)+IF(O30&gt;'SEG SOCIAL'!$Y$19,ROUNDUP(O30*'SEG SOCIAL'!$Z$19,-2),0)</f>
        <v>0</v>
      </c>
      <c r="Q30" s="364">
        <f t="shared" si="3"/>
        <v>0</v>
      </c>
      <c r="R30" s="365">
        <f t="shared" si="4"/>
        <v>0</v>
      </c>
      <c r="S30" s="375"/>
      <c r="T30" s="117">
        <f t="shared" si="5"/>
        <v>0</v>
      </c>
      <c r="U30" s="103"/>
    </row>
    <row r="31" spans="1:21" s="104" customFormat="1" ht="15" customHeight="1">
      <c r="A31" s="105">
        <v>27</v>
      </c>
      <c r="B31" s="102">
        <v>2021</v>
      </c>
      <c r="C31" s="39"/>
      <c r="D31" s="107"/>
      <c r="E31" s="107"/>
      <c r="F31" s="371">
        <v>0</v>
      </c>
      <c r="G31" s="371"/>
      <c r="H31" s="113">
        <f t="shared" si="10"/>
        <v>0</v>
      </c>
      <c r="I31" s="114"/>
      <c r="J31" s="48">
        <f t="shared" si="2"/>
        <v>0</v>
      </c>
      <c r="K31" s="367">
        <f t="shared" si="6"/>
        <v>0</v>
      </c>
      <c r="L31" s="114"/>
      <c r="M31" s="38">
        <f t="shared" si="7"/>
        <v>0</v>
      </c>
      <c r="N31" s="374"/>
      <c r="O31" s="368">
        <f t="shared" si="8"/>
        <v>0</v>
      </c>
      <c r="P31" s="363">
        <f>IF('INF CTO'!$B$30="PENSIONADO",0,ROUNDUP(O31*($P$4),-2))+IF(AND(O31&gt;='SEG SOCIAL'!$Y$14,O31&lt;'SEG SOCIAL'!$Y$15),ROUNDUP(O31*'SEG SOCIAL'!$Z$14,-2),0)+IF(AND(O31&gt;='SEG SOCIAL'!$Y$15,O31&lt;'SEG SOCIAL'!$Y$16),ROUNDUP(O31*'SEG SOCIAL'!$Z$15,-2),0)+IF(AND(O31&gt;='SEG SOCIAL'!$Y$16,O31&lt;'SEG SOCIAL'!$Y$17),ROUNDUP(O31*'SEG SOCIAL'!$Z$16,-2),0)+IF(AND(O31&gt;='SEG SOCIAL'!$Y$17,O31&lt;'SEG SOCIAL'!$Y$18),ROUNDUP(O31*'SEG SOCIAL'!$Z$17,-2),0)+IF(AND(O31&gt;='SEG SOCIAL'!$Y$18,O31&lt;'SEG SOCIAL'!$Y$19),ROUNDUP(O31*'SEG SOCIAL'!$Z$18,-2),0)+IF(O31&gt;'SEG SOCIAL'!$Y$19,ROUNDUP(O31*'SEG SOCIAL'!$Z$19,-2),0)</f>
        <v>0</v>
      </c>
      <c r="Q31" s="364">
        <f t="shared" si="3"/>
        <v>0</v>
      </c>
      <c r="R31" s="365">
        <f t="shared" si="4"/>
        <v>0</v>
      </c>
      <c r="S31" s="375"/>
      <c r="T31" s="117">
        <f t="shared" si="5"/>
        <v>0</v>
      </c>
      <c r="U31" s="103"/>
    </row>
    <row r="32" spans="1:21" s="104" customFormat="1" ht="15" customHeight="1">
      <c r="A32" s="105">
        <v>28</v>
      </c>
      <c r="B32" s="102">
        <v>2021</v>
      </c>
      <c r="C32" s="39"/>
      <c r="D32" s="107"/>
      <c r="E32" s="107"/>
      <c r="F32" s="371">
        <v>0</v>
      </c>
      <c r="G32" s="371"/>
      <c r="H32" s="113">
        <f t="shared" si="10"/>
        <v>0</v>
      </c>
      <c r="I32" s="114"/>
      <c r="J32" s="48">
        <f t="shared" si="2"/>
        <v>0</v>
      </c>
      <c r="K32" s="367">
        <f t="shared" si="6"/>
        <v>0</v>
      </c>
      <c r="L32" s="114"/>
      <c r="M32" s="38">
        <f t="shared" si="7"/>
        <v>0</v>
      </c>
      <c r="N32" s="374"/>
      <c r="O32" s="368">
        <f t="shared" si="8"/>
        <v>0</v>
      </c>
      <c r="P32" s="363">
        <f>IF('INF CTO'!$B$30="PENSIONADO",0,ROUNDUP(O32*($P$4),-2))+IF(AND(O32&gt;='SEG SOCIAL'!$Y$14,O32&lt;'SEG SOCIAL'!$Y$15),ROUNDUP(O32*'SEG SOCIAL'!$Z$14,-2),0)+IF(AND(O32&gt;='SEG SOCIAL'!$Y$15,O32&lt;'SEG SOCIAL'!$Y$16),ROUNDUP(O32*'SEG SOCIAL'!$Z$15,-2),0)+IF(AND(O32&gt;='SEG SOCIAL'!$Y$16,O32&lt;'SEG SOCIAL'!$Y$17),ROUNDUP(O32*'SEG SOCIAL'!$Z$16,-2),0)+IF(AND(O32&gt;='SEG SOCIAL'!$Y$17,O32&lt;'SEG SOCIAL'!$Y$18),ROUNDUP(O32*'SEG SOCIAL'!$Z$17,-2),0)+IF(AND(O32&gt;='SEG SOCIAL'!$Y$18,O32&lt;'SEG SOCIAL'!$Y$19),ROUNDUP(O32*'SEG SOCIAL'!$Z$18,-2),0)+IF(O32&gt;'SEG SOCIAL'!$Y$19,ROUNDUP(O32*'SEG SOCIAL'!$Z$19,-2),0)</f>
        <v>0</v>
      </c>
      <c r="Q32" s="364">
        <f t="shared" si="3"/>
        <v>0</v>
      </c>
      <c r="R32" s="365">
        <f t="shared" si="4"/>
        <v>0</v>
      </c>
      <c r="S32" s="375"/>
      <c r="T32" s="117">
        <f t="shared" si="5"/>
        <v>0</v>
      </c>
      <c r="U32" s="103"/>
    </row>
    <row r="33" spans="1:21" s="104" customFormat="1" ht="15" customHeight="1">
      <c r="A33" s="105">
        <v>29</v>
      </c>
      <c r="B33" s="102">
        <v>2021</v>
      </c>
      <c r="C33" s="39"/>
      <c r="D33" s="107"/>
      <c r="E33" s="107"/>
      <c r="F33" s="371">
        <v>0</v>
      </c>
      <c r="G33" s="371"/>
      <c r="H33" s="113">
        <f t="shared" si="10"/>
        <v>0</v>
      </c>
      <c r="I33" s="114"/>
      <c r="J33" s="366">
        <f t="shared" ref="J33:J74" si="11">ROUND(+H33*$K$1,0)</f>
        <v>0</v>
      </c>
      <c r="K33" s="367">
        <f t="shared" si="6"/>
        <v>0</v>
      </c>
      <c r="L33" s="114"/>
      <c r="M33" s="38">
        <f t="shared" si="7"/>
        <v>0</v>
      </c>
      <c r="N33" s="374"/>
      <c r="O33" s="368">
        <f t="shared" si="8"/>
        <v>0</v>
      </c>
      <c r="P33" s="363">
        <f>IF('INF CTO'!$B$30="PENSIONADO",0,ROUNDUP(O33*($P$4),-2))+IF(AND(O33&gt;='SEG SOCIAL'!$Y$14,O33&lt;'SEG SOCIAL'!$Y$15),ROUNDUP(O33*'SEG SOCIAL'!$Z$14,-2),0)+IF(AND(O33&gt;='SEG SOCIAL'!$Y$15,O33&lt;'SEG SOCIAL'!$Y$16),ROUNDUP(O33*'SEG SOCIAL'!$Z$15,-2),0)+IF(AND(O33&gt;='SEG SOCIAL'!$Y$16,O33&lt;'SEG SOCIAL'!$Y$17),ROUNDUP(O33*'SEG SOCIAL'!$Z$16,-2),0)+IF(AND(O33&gt;='SEG SOCIAL'!$Y$17,O33&lt;'SEG SOCIAL'!$Y$18),ROUNDUP(O33*'SEG SOCIAL'!$Z$17,-2),0)+IF(AND(O33&gt;='SEG SOCIAL'!$Y$18,O33&lt;'SEG SOCIAL'!$Y$19),ROUNDUP(O33*'SEG SOCIAL'!$Z$18,-2),0)+IF(O33&gt;'SEG SOCIAL'!$Y$19,ROUNDUP(O33*'SEG SOCIAL'!$Z$19,-2),0)</f>
        <v>0</v>
      </c>
      <c r="Q33" s="364">
        <f t="shared" si="3"/>
        <v>0</v>
      </c>
      <c r="R33" s="365">
        <f t="shared" si="4"/>
        <v>0</v>
      </c>
      <c r="S33" s="375"/>
      <c r="T33" s="117">
        <f t="shared" si="5"/>
        <v>0</v>
      </c>
      <c r="U33" s="103"/>
    </row>
    <row r="34" spans="1:21" s="104" customFormat="1" ht="15" customHeight="1">
      <c r="A34" s="105">
        <v>30</v>
      </c>
      <c r="B34" s="102">
        <v>2021</v>
      </c>
      <c r="C34" s="39"/>
      <c r="D34" s="107"/>
      <c r="E34" s="107"/>
      <c r="F34" s="371">
        <v>0</v>
      </c>
      <c r="G34" s="371"/>
      <c r="H34" s="113">
        <f t="shared" si="10"/>
        <v>0</v>
      </c>
      <c r="I34" s="114"/>
      <c r="J34" s="366">
        <f t="shared" si="11"/>
        <v>0</v>
      </c>
      <c r="K34" s="367">
        <f t="shared" si="6"/>
        <v>0</v>
      </c>
      <c r="L34" s="114"/>
      <c r="M34" s="38">
        <f t="shared" si="7"/>
        <v>0</v>
      </c>
      <c r="N34" s="374"/>
      <c r="O34" s="368">
        <f t="shared" si="8"/>
        <v>0</v>
      </c>
      <c r="P34" s="363">
        <f>IF('INF CTO'!$B$30="PENSIONADO",0,ROUNDUP(O34*($P$4),-2))+IF(AND(O34&gt;='SEG SOCIAL'!$Y$14,O34&lt;'SEG SOCIAL'!$Y$15),ROUNDUP(O34*'SEG SOCIAL'!$Z$14,-2),0)+IF(AND(O34&gt;='SEG SOCIAL'!$Y$15,O34&lt;'SEG SOCIAL'!$Y$16),ROUNDUP(O34*'SEG SOCIAL'!$Z$15,-2),0)+IF(AND(O34&gt;='SEG SOCIAL'!$Y$16,O34&lt;'SEG SOCIAL'!$Y$17),ROUNDUP(O34*'SEG SOCIAL'!$Z$16,-2),0)+IF(AND(O34&gt;='SEG SOCIAL'!$Y$17,O34&lt;'SEG SOCIAL'!$Y$18),ROUNDUP(O34*'SEG SOCIAL'!$Z$17,-2),0)+IF(AND(O34&gt;='SEG SOCIAL'!$Y$18,O34&lt;'SEG SOCIAL'!$Y$19),ROUNDUP(O34*'SEG SOCIAL'!$Z$18,-2),0)+IF(O34&gt;'SEG SOCIAL'!$Y$19,ROUNDUP(O34*'SEG SOCIAL'!$Z$19,-2),0)</f>
        <v>0</v>
      </c>
      <c r="Q34" s="364">
        <f t="shared" si="3"/>
        <v>0</v>
      </c>
      <c r="R34" s="365">
        <f t="shared" si="4"/>
        <v>0</v>
      </c>
      <c r="S34" s="375"/>
      <c r="T34" s="117">
        <f t="shared" si="5"/>
        <v>0</v>
      </c>
      <c r="U34" s="103"/>
    </row>
    <row r="35" spans="1:21" s="104" customFormat="1" ht="15" customHeight="1">
      <c r="A35" s="105">
        <v>31</v>
      </c>
      <c r="B35" s="102">
        <v>2021</v>
      </c>
      <c r="C35" s="39"/>
      <c r="D35" s="107"/>
      <c r="E35" s="107"/>
      <c r="F35" s="371">
        <v>0</v>
      </c>
      <c r="G35" s="371"/>
      <c r="H35" s="113">
        <f t="shared" si="10"/>
        <v>0</v>
      </c>
      <c r="I35" s="114"/>
      <c r="J35" s="366">
        <f t="shared" si="11"/>
        <v>0</v>
      </c>
      <c r="K35" s="367">
        <f t="shared" si="6"/>
        <v>0</v>
      </c>
      <c r="L35" s="114"/>
      <c r="M35" s="38">
        <f t="shared" si="7"/>
        <v>0</v>
      </c>
      <c r="N35" s="374"/>
      <c r="O35" s="368">
        <f t="shared" si="8"/>
        <v>0</v>
      </c>
      <c r="P35" s="363">
        <f>IF('INF CTO'!$B$30="PENSIONADO",0,ROUNDUP(O35*($P$4),-2))+IF(AND(O35&gt;='SEG SOCIAL'!$Y$14,O35&lt;'SEG SOCIAL'!$Y$15),ROUNDUP(O35*'SEG SOCIAL'!$Z$14,-2),0)+IF(AND(O35&gt;='SEG SOCIAL'!$Y$15,O35&lt;'SEG SOCIAL'!$Y$16),ROUNDUP(O35*'SEG SOCIAL'!$Z$15,-2),0)+IF(AND(O35&gt;='SEG SOCIAL'!$Y$16,O35&lt;'SEG SOCIAL'!$Y$17),ROUNDUP(O35*'SEG SOCIAL'!$Z$16,-2),0)+IF(AND(O35&gt;='SEG SOCIAL'!$Y$17,O35&lt;'SEG SOCIAL'!$Y$18),ROUNDUP(O35*'SEG SOCIAL'!$Z$17,-2),0)+IF(AND(O35&gt;='SEG SOCIAL'!$Y$18,O35&lt;'SEG SOCIAL'!$Y$19),ROUNDUP(O35*'SEG SOCIAL'!$Z$18,-2),0)+IF(O35&gt;'SEG SOCIAL'!$Y$19,ROUNDUP(O35*'SEG SOCIAL'!$Z$19,-2),0)</f>
        <v>0</v>
      </c>
      <c r="Q35" s="364">
        <f t="shared" si="3"/>
        <v>0</v>
      </c>
      <c r="R35" s="365">
        <f t="shared" si="4"/>
        <v>0</v>
      </c>
      <c r="S35" s="375"/>
      <c r="T35" s="117">
        <f t="shared" si="5"/>
        <v>0</v>
      </c>
      <c r="U35" s="103"/>
    </row>
    <row r="36" spans="1:21" s="104" customFormat="1" ht="15" customHeight="1">
      <c r="A36" s="105">
        <v>32</v>
      </c>
      <c r="B36" s="102">
        <v>2021</v>
      </c>
      <c r="C36" s="39"/>
      <c r="D36" s="107"/>
      <c r="E36" s="107"/>
      <c r="F36" s="371">
        <v>0</v>
      </c>
      <c r="G36" s="371"/>
      <c r="H36" s="113">
        <f t="shared" si="10"/>
        <v>0</v>
      </c>
      <c r="I36" s="114"/>
      <c r="J36" s="366">
        <f t="shared" si="11"/>
        <v>0</v>
      </c>
      <c r="K36" s="367">
        <f t="shared" si="6"/>
        <v>0</v>
      </c>
      <c r="L36" s="114"/>
      <c r="M36" s="38">
        <f t="shared" si="7"/>
        <v>0</v>
      </c>
      <c r="N36" s="374"/>
      <c r="O36" s="368">
        <f t="shared" si="8"/>
        <v>0</v>
      </c>
      <c r="P36" s="363">
        <f>IF('INF CTO'!$B$30="PENSIONADO",0,ROUNDUP(O36*($P$4),-2))+IF(AND(O36&gt;='SEG SOCIAL'!$Y$14,O36&lt;'SEG SOCIAL'!$Y$15),ROUNDUP(O36*'SEG SOCIAL'!$Z$14,-2),0)+IF(AND(O36&gt;='SEG SOCIAL'!$Y$15,O36&lt;'SEG SOCIAL'!$Y$16),ROUNDUP(O36*'SEG SOCIAL'!$Z$15,-2),0)+IF(AND(O36&gt;='SEG SOCIAL'!$Y$16,O36&lt;'SEG SOCIAL'!$Y$17),ROUNDUP(O36*'SEG SOCIAL'!$Z$16,-2),0)+IF(AND(O36&gt;='SEG SOCIAL'!$Y$17,O36&lt;'SEG SOCIAL'!$Y$18),ROUNDUP(O36*'SEG SOCIAL'!$Z$17,-2),0)+IF(AND(O36&gt;='SEG SOCIAL'!$Y$18,O36&lt;'SEG SOCIAL'!$Y$19),ROUNDUP(O36*'SEG SOCIAL'!$Z$18,-2),0)+IF(O36&gt;'SEG SOCIAL'!$Y$19,ROUNDUP(O36*'SEG SOCIAL'!$Z$19,-2),0)</f>
        <v>0</v>
      </c>
      <c r="Q36" s="364">
        <f t="shared" si="3"/>
        <v>0</v>
      </c>
      <c r="R36" s="365">
        <f t="shared" si="4"/>
        <v>0</v>
      </c>
      <c r="S36" s="375"/>
      <c r="T36" s="117">
        <f t="shared" si="5"/>
        <v>0</v>
      </c>
      <c r="U36" s="103"/>
    </row>
    <row r="37" spans="1:21" s="104" customFormat="1" ht="15" customHeight="1">
      <c r="A37" s="105">
        <v>33</v>
      </c>
      <c r="B37" s="102">
        <v>2021</v>
      </c>
      <c r="C37" s="39"/>
      <c r="D37" s="107"/>
      <c r="E37" s="107"/>
      <c r="F37" s="371">
        <v>0</v>
      </c>
      <c r="G37" s="371"/>
      <c r="H37" s="113">
        <f t="shared" si="10"/>
        <v>0</v>
      </c>
      <c r="I37" s="114"/>
      <c r="J37" s="366">
        <f t="shared" si="11"/>
        <v>0</v>
      </c>
      <c r="K37" s="367">
        <f t="shared" si="6"/>
        <v>0</v>
      </c>
      <c r="L37" s="114"/>
      <c r="M37" s="38">
        <f t="shared" si="7"/>
        <v>0</v>
      </c>
      <c r="N37" s="374"/>
      <c r="O37" s="368">
        <f t="shared" si="8"/>
        <v>0</v>
      </c>
      <c r="P37" s="363">
        <f>IF('INF CTO'!$B$30="PENSIONADO",0,ROUNDUP(O37*($P$4),-2))+IF(AND(O37&gt;='SEG SOCIAL'!$Y$14,O37&lt;'SEG SOCIAL'!$Y$15),ROUNDUP(O37*'SEG SOCIAL'!$Z$14,-2),0)+IF(AND(O37&gt;='SEG SOCIAL'!$Y$15,O37&lt;'SEG SOCIAL'!$Y$16),ROUNDUP(O37*'SEG SOCIAL'!$Z$15,-2),0)+IF(AND(O37&gt;='SEG SOCIAL'!$Y$16,O37&lt;'SEG SOCIAL'!$Y$17),ROUNDUP(O37*'SEG SOCIAL'!$Z$16,-2),0)+IF(AND(O37&gt;='SEG SOCIAL'!$Y$17,O37&lt;'SEG SOCIAL'!$Y$18),ROUNDUP(O37*'SEG SOCIAL'!$Z$17,-2),0)+IF(AND(O37&gt;='SEG SOCIAL'!$Y$18,O37&lt;'SEG SOCIAL'!$Y$19),ROUNDUP(O37*'SEG SOCIAL'!$Z$18,-2),0)+IF(O37&gt;'SEG SOCIAL'!$Y$19,ROUNDUP(O37*'SEG SOCIAL'!$Z$19,-2),0)</f>
        <v>0</v>
      </c>
      <c r="Q37" s="364">
        <f t="shared" si="3"/>
        <v>0</v>
      </c>
      <c r="R37" s="365">
        <f t="shared" si="4"/>
        <v>0</v>
      </c>
      <c r="S37" s="375"/>
      <c r="T37" s="117">
        <f t="shared" si="5"/>
        <v>0</v>
      </c>
      <c r="U37" s="103"/>
    </row>
    <row r="38" spans="1:21" s="104" customFormat="1" ht="15" customHeight="1">
      <c r="A38" s="105">
        <v>34</v>
      </c>
      <c r="B38" s="102">
        <v>2021</v>
      </c>
      <c r="C38" s="39"/>
      <c r="D38" s="107"/>
      <c r="E38" s="107"/>
      <c r="F38" s="371">
        <v>0</v>
      </c>
      <c r="G38" s="371"/>
      <c r="H38" s="113">
        <f t="shared" si="10"/>
        <v>0</v>
      </c>
      <c r="I38" s="114"/>
      <c r="J38" s="366">
        <f t="shared" si="11"/>
        <v>0</v>
      </c>
      <c r="K38" s="367">
        <f t="shared" si="6"/>
        <v>0</v>
      </c>
      <c r="L38" s="114"/>
      <c r="M38" s="38">
        <f t="shared" si="7"/>
        <v>0</v>
      </c>
      <c r="N38" s="374"/>
      <c r="O38" s="368">
        <f t="shared" si="8"/>
        <v>0</v>
      </c>
      <c r="P38" s="363">
        <f>IF('INF CTO'!$B$30="PENSIONADO",0,ROUNDUP(O38*($P$4),-2))+IF(AND(O38&gt;='SEG SOCIAL'!$Y$14,O38&lt;'SEG SOCIAL'!$Y$15),ROUNDUP(O38*'SEG SOCIAL'!$Z$14,-2),0)+IF(AND(O38&gt;='SEG SOCIAL'!$Y$15,O38&lt;'SEG SOCIAL'!$Y$16),ROUNDUP(O38*'SEG SOCIAL'!$Z$15,-2),0)+IF(AND(O38&gt;='SEG SOCIAL'!$Y$16,O38&lt;'SEG SOCIAL'!$Y$17),ROUNDUP(O38*'SEG SOCIAL'!$Z$16,-2),0)+IF(AND(O38&gt;='SEG SOCIAL'!$Y$17,O38&lt;'SEG SOCIAL'!$Y$18),ROUNDUP(O38*'SEG SOCIAL'!$Z$17,-2),0)+IF(AND(O38&gt;='SEG SOCIAL'!$Y$18,O38&lt;'SEG SOCIAL'!$Y$19),ROUNDUP(O38*'SEG SOCIAL'!$Z$18,-2),0)+IF(O38&gt;'SEG SOCIAL'!$Y$19,ROUNDUP(O38*'SEG SOCIAL'!$Z$19,-2),0)</f>
        <v>0</v>
      </c>
      <c r="Q38" s="364">
        <f t="shared" si="3"/>
        <v>0</v>
      </c>
      <c r="R38" s="365">
        <f t="shared" si="4"/>
        <v>0</v>
      </c>
      <c r="S38" s="375"/>
      <c r="T38" s="117">
        <f t="shared" si="5"/>
        <v>0</v>
      </c>
      <c r="U38" s="103"/>
    </row>
    <row r="39" spans="1:21" s="104" customFormat="1" ht="15" customHeight="1">
      <c r="A39" s="105">
        <v>35</v>
      </c>
      <c r="B39" s="102">
        <v>2021</v>
      </c>
      <c r="C39" s="39"/>
      <c r="D39" s="107"/>
      <c r="E39" s="107"/>
      <c r="F39" s="371">
        <v>0</v>
      </c>
      <c r="G39" s="371"/>
      <c r="H39" s="113">
        <f t="shared" si="10"/>
        <v>0</v>
      </c>
      <c r="I39" s="114"/>
      <c r="J39" s="366">
        <f t="shared" si="11"/>
        <v>0</v>
      </c>
      <c r="K39" s="367">
        <f t="shared" si="6"/>
        <v>0</v>
      </c>
      <c r="L39" s="114"/>
      <c r="M39" s="38">
        <f t="shared" si="7"/>
        <v>0</v>
      </c>
      <c r="N39" s="374"/>
      <c r="O39" s="368">
        <f t="shared" si="8"/>
        <v>0</v>
      </c>
      <c r="P39" s="363">
        <f>IF('INF CTO'!$B$30="PENSIONADO",0,ROUNDUP(O39*($P$4),-2))+IF(AND(O39&gt;='SEG SOCIAL'!$Y$14,O39&lt;'SEG SOCIAL'!$Y$15),ROUNDUP(O39*'SEG SOCIAL'!$Z$14,-2),0)+IF(AND(O39&gt;='SEG SOCIAL'!$Y$15,O39&lt;'SEG SOCIAL'!$Y$16),ROUNDUP(O39*'SEG SOCIAL'!$Z$15,-2),0)+IF(AND(O39&gt;='SEG SOCIAL'!$Y$16,O39&lt;'SEG SOCIAL'!$Y$17),ROUNDUP(O39*'SEG SOCIAL'!$Z$16,-2),0)+IF(AND(O39&gt;='SEG SOCIAL'!$Y$17,O39&lt;'SEG SOCIAL'!$Y$18),ROUNDUP(O39*'SEG SOCIAL'!$Z$17,-2),0)+IF(AND(O39&gt;='SEG SOCIAL'!$Y$18,O39&lt;'SEG SOCIAL'!$Y$19),ROUNDUP(O39*'SEG SOCIAL'!$Z$18,-2),0)+IF(O39&gt;'SEG SOCIAL'!$Y$19,ROUNDUP(O39*'SEG SOCIAL'!$Z$19,-2),0)</f>
        <v>0</v>
      </c>
      <c r="Q39" s="364">
        <f t="shared" si="3"/>
        <v>0</v>
      </c>
      <c r="R39" s="365">
        <f t="shared" si="4"/>
        <v>0</v>
      </c>
      <c r="S39" s="375"/>
      <c r="T39" s="117">
        <f t="shared" si="5"/>
        <v>0</v>
      </c>
      <c r="U39" s="103"/>
    </row>
    <row r="40" spans="1:21" s="104" customFormat="1" ht="15" customHeight="1">
      <c r="A40" s="105">
        <v>36</v>
      </c>
      <c r="B40" s="102">
        <v>2021</v>
      </c>
      <c r="C40" s="39"/>
      <c r="D40" s="107"/>
      <c r="E40" s="107"/>
      <c r="F40" s="371">
        <v>0</v>
      </c>
      <c r="G40" s="371"/>
      <c r="H40" s="113">
        <f t="shared" si="10"/>
        <v>0</v>
      </c>
      <c r="I40" s="114"/>
      <c r="J40" s="366">
        <f t="shared" si="11"/>
        <v>0</v>
      </c>
      <c r="K40" s="367">
        <f t="shared" si="6"/>
        <v>0</v>
      </c>
      <c r="L40" s="114"/>
      <c r="M40" s="38">
        <f t="shared" si="7"/>
        <v>0</v>
      </c>
      <c r="N40" s="374"/>
      <c r="O40" s="368">
        <f t="shared" si="8"/>
        <v>0</v>
      </c>
      <c r="P40" s="363">
        <f>IF('INF CTO'!$B$30="PENSIONADO",0,ROUNDUP(O40*($P$4),-2))+IF(AND(O40&gt;='SEG SOCIAL'!$Y$14,O40&lt;'SEG SOCIAL'!$Y$15),ROUNDUP(O40*'SEG SOCIAL'!$Z$14,-2),0)+IF(AND(O40&gt;='SEG SOCIAL'!$Y$15,O40&lt;'SEG SOCIAL'!$Y$16),ROUNDUP(O40*'SEG SOCIAL'!$Z$15,-2),0)+IF(AND(O40&gt;='SEG SOCIAL'!$Y$16,O40&lt;'SEG SOCIAL'!$Y$17),ROUNDUP(O40*'SEG SOCIAL'!$Z$16,-2),0)+IF(AND(O40&gt;='SEG SOCIAL'!$Y$17,O40&lt;'SEG SOCIAL'!$Y$18),ROUNDUP(O40*'SEG SOCIAL'!$Z$17,-2),0)+IF(AND(O40&gt;='SEG SOCIAL'!$Y$18,O40&lt;'SEG SOCIAL'!$Y$19),ROUNDUP(O40*'SEG SOCIAL'!$Z$18,-2),0)+IF(O40&gt;'SEG SOCIAL'!$Y$19,ROUNDUP(O40*'SEG SOCIAL'!$Z$19,-2),0)</f>
        <v>0</v>
      </c>
      <c r="Q40" s="364">
        <f t="shared" si="3"/>
        <v>0</v>
      </c>
      <c r="R40" s="365">
        <f t="shared" si="4"/>
        <v>0</v>
      </c>
      <c r="S40" s="375"/>
      <c r="T40" s="117">
        <f t="shared" si="5"/>
        <v>0</v>
      </c>
      <c r="U40" s="103"/>
    </row>
    <row r="41" spans="1:21" s="104" customFormat="1" ht="15" customHeight="1">
      <c r="A41" s="105">
        <v>37</v>
      </c>
      <c r="B41" s="102">
        <v>2021</v>
      </c>
      <c r="C41" s="39"/>
      <c r="D41" s="107"/>
      <c r="E41" s="107"/>
      <c r="F41" s="371">
        <v>0</v>
      </c>
      <c r="G41" s="371"/>
      <c r="H41" s="113">
        <f t="shared" si="10"/>
        <v>0</v>
      </c>
      <c r="I41" s="114"/>
      <c r="J41" s="366">
        <f t="shared" si="11"/>
        <v>0</v>
      </c>
      <c r="K41" s="367">
        <f t="shared" si="6"/>
        <v>0</v>
      </c>
      <c r="L41" s="114"/>
      <c r="M41" s="38">
        <f t="shared" si="7"/>
        <v>0</v>
      </c>
      <c r="N41" s="374"/>
      <c r="O41" s="368">
        <f t="shared" si="8"/>
        <v>0</v>
      </c>
      <c r="P41" s="363">
        <f>IF('INF CTO'!$B$30="PENSIONADO",0,ROUNDUP(O41*($P$4),-2))+IF(AND(O41&gt;='SEG SOCIAL'!$Y$14,O41&lt;'SEG SOCIAL'!$Y$15),ROUNDUP(O41*'SEG SOCIAL'!$Z$14,-2),0)+IF(AND(O41&gt;='SEG SOCIAL'!$Y$15,O41&lt;'SEG SOCIAL'!$Y$16),ROUNDUP(O41*'SEG SOCIAL'!$Z$15,-2),0)+IF(AND(O41&gt;='SEG SOCIAL'!$Y$16,O41&lt;'SEG SOCIAL'!$Y$17),ROUNDUP(O41*'SEG SOCIAL'!$Z$16,-2),0)+IF(AND(O41&gt;='SEG SOCIAL'!$Y$17,O41&lt;'SEG SOCIAL'!$Y$18),ROUNDUP(O41*'SEG SOCIAL'!$Z$17,-2),0)+IF(AND(O41&gt;='SEG SOCIAL'!$Y$18,O41&lt;'SEG SOCIAL'!$Y$19),ROUNDUP(O41*'SEG SOCIAL'!$Z$18,-2),0)+IF(O41&gt;'SEG SOCIAL'!$Y$19,ROUNDUP(O41*'SEG SOCIAL'!$Z$19,-2),0)</f>
        <v>0</v>
      </c>
      <c r="Q41" s="364">
        <f t="shared" si="3"/>
        <v>0</v>
      </c>
      <c r="R41" s="365">
        <f t="shared" si="4"/>
        <v>0</v>
      </c>
      <c r="S41" s="375"/>
      <c r="T41" s="117">
        <f t="shared" si="5"/>
        <v>0</v>
      </c>
      <c r="U41" s="103"/>
    </row>
    <row r="42" spans="1:21" s="104" customFormat="1" ht="15" customHeight="1">
      <c r="A42" s="105">
        <v>38</v>
      </c>
      <c r="B42" s="102">
        <v>2021</v>
      </c>
      <c r="C42" s="39"/>
      <c r="D42" s="107"/>
      <c r="E42" s="107"/>
      <c r="F42" s="371">
        <v>0</v>
      </c>
      <c r="G42" s="371"/>
      <c r="H42" s="113">
        <f t="shared" si="10"/>
        <v>0</v>
      </c>
      <c r="I42" s="114"/>
      <c r="J42" s="366">
        <f t="shared" si="11"/>
        <v>0</v>
      </c>
      <c r="K42" s="367">
        <f t="shared" si="6"/>
        <v>0</v>
      </c>
      <c r="L42" s="114"/>
      <c r="M42" s="38">
        <f t="shared" si="7"/>
        <v>0</v>
      </c>
      <c r="N42" s="374"/>
      <c r="O42" s="368">
        <f t="shared" si="8"/>
        <v>0</v>
      </c>
      <c r="P42" s="363">
        <f>IF('INF CTO'!$B$30="PENSIONADO",0,ROUNDUP(O42*($P$4),-2))+IF(AND(O42&gt;='SEG SOCIAL'!$Y$14,O42&lt;'SEG SOCIAL'!$Y$15),ROUNDUP(O42*'SEG SOCIAL'!$Z$14,-2),0)+IF(AND(O42&gt;='SEG SOCIAL'!$Y$15,O42&lt;'SEG SOCIAL'!$Y$16),ROUNDUP(O42*'SEG SOCIAL'!$Z$15,-2),0)+IF(AND(O42&gt;='SEG SOCIAL'!$Y$16,O42&lt;'SEG SOCIAL'!$Y$17),ROUNDUP(O42*'SEG SOCIAL'!$Z$16,-2),0)+IF(AND(O42&gt;='SEG SOCIAL'!$Y$17,O42&lt;'SEG SOCIAL'!$Y$18),ROUNDUP(O42*'SEG SOCIAL'!$Z$17,-2),0)+IF(AND(O42&gt;='SEG SOCIAL'!$Y$18,O42&lt;'SEG SOCIAL'!$Y$19),ROUNDUP(O42*'SEG SOCIAL'!$Z$18,-2),0)+IF(O42&gt;'SEG SOCIAL'!$Y$19,ROUNDUP(O42*'SEG SOCIAL'!$Z$19,-2),0)</f>
        <v>0</v>
      </c>
      <c r="Q42" s="364">
        <f t="shared" si="3"/>
        <v>0</v>
      </c>
      <c r="R42" s="365">
        <f t="shared" si="4"/>
        <v>0</v>
      </c>
      <c r="S42" s="375"/>
      <c r="T42" s="117">
        <f t="shared" si="5"/>
        <v>0</v>
      </c>
      <c r="U42" s="103"/>
    </row>
    <row r="43" spans="1:21" s="104" customFormat="1" ht="15" customHeight="1">
      <c r="A43" s="105">
        <v>39</v>
      </c>
      <c r="B43" s="102">
        <v>2021</v>
      </c>
      <c r="C43" s="39"/>
      <c r="D43" s="107"/>
      <c r="E43" s="107"/>
      <c r="F43" s="371">
        <v>0</v>
      </c>
      <c r="G43" s="371"/>
      <c r="H43" s="113">
        <f t="shared" si="10"/>
        <v>0</v>
      </c>
      <c r="I43" s="114"/>
      <c r="J43" s="366">
        <f t="shared" si="11"/>
        <v>0</v>
      </c>
      <c r="K43" s="367">
        <f t="shared" si="6"/>
        <v>0</v>
      </c>
      <c r="L43" s="114"/>
      <c r="M43" s="38">
        <f t="shared" si="7"/>
        <v>0</v>
      </c>
      <c r="N43" s="374"/>
      <c r="O43" s="368">
        <f t="shared" si="8"/>
        <v>0</v>
      </c>
      <c r="P43" s="363">
        <f>IF('INF CTO'!$B$30="PENSIONADO",0,ROUNDUP(O43*($P$4),-2))+IF(AND(O43&gt;='SEG SOCIAL'!$Y$14,O43&lt;'SEG SOCIAL'!$Y$15),ROUNDUP(O43*'SEG SOCIAL'!$Z$14,-2),0)+IF(AND(O43&gt;='SEG SOCIAL'!$Y$15,O43&lt;'SEG SOCIAL'!$Y$16),ROUNDUP(O43*'SEG SOCIAL'!$Z$15,-2),0)+IF(AND(O43&gt;='SEG SOCIAL'!$Y$16,O43&lt;'SEG SOCIAL'!$Y$17),ROUNDUP(O43*'SEG SOCIAL'!$Z$16,-2),0)+IF(AND(O43&gt;='SEG SOCIAL'!$Y$17,O43&lt;'SEG SOCIAL'!$Y$18),ROUNDUP(O43*'SEG SOCIAL'!$Z$17,-2),0)+IF(AND(O43&gt;='SEG SOCIAL'!$Y$18,O43&lt;'SEG SOCIAL'!$Y$19),ROUNDUP(O43*'SEG SOCIAL'!$Z$18,-2),0)+IF(O43&gt;'SEG SOCIAL'!$Y$19,ROUNDUP(O43*'SEG SOCIAL'!$Z$19,-2),0)</f>
        <v>0</v>
      </c>
      <c r="Q43" s="364">
        <f t="shared" si="3"/>
        <v>0</v>
      </c>
      <c r="R43" s="365">
        <f t="shared" si="4"/>
        <v>0</v>
      </c>
      <c r="S43" s="375"/>
      <c r="T43" s="117">
        <f t="shared" si="5"/>
        <v>0</v>
      </c>
      <c r="U43" s="103"/>
    </row>
    <row r="44" spans="1:21" s="104" customFormat="1" ht="15" customHeight="1">
      <c r="A44" s="105">
        <v>40</v>
      </c>
      <c r="B44" s="102">
        <v>2021</v>
      </c>
      <c r="C44" s="39"/>
      <c r="D44" s="107"/>
      <c r="E44" s="107"/>
      <c r="F44" s="371">
        <v>0</v>
      </c>
      <c r="G44" s="371"/>
      <c r="H44" s="113">
        <f t="shared" si="10"/>
        <v>0</v>
      </c>
      <c r="I44" s="114"/>
      <c r="J44" s="366">
        <f t="shared" si="11"/>
        <v>0</v>
      </c>
      <c r="K44" s="367">
        <f t="shared" si="6"/>
        <v>0</v>
      </c>
      <c r="L44" s="114"/>
      <c r="M44" s="38">
        <f t="shared" si="7"/>
        <v>0</v>
      </c>
      <c r="N44" s="374"/>
      <c r="O44" s="368">
        <f t="shared" si="8"/>
        <v>0</v>
      </c>
      <c r="P44" s="363">
        <f>IF('INF CTO'!$B$30="PENSIONADO",0,ROUNDUP(O44*($P$4),-2))+IF(AND(O44&gt;='SEG SOCIAL'!$Y$14,O44&lt;'SEG SOCIAL'!$Y$15),ROUNDUP(O44*'SEG SOCIAL'!$Z$14,-2),0)+IF(AND(O44&gt;='SEG SOCIAL'!$Y$15,O44&lt;'SEG SOCIAL'!$Y$16),ROUNDUP(O44*'SEG SOCIAL'!$Z$15,-2),0)+IF(AND(O44&gt;='SEG SOCIAL'!$Y$16,O44&lt;'SEG SOCIAL'!$Y$17),ROUNDUP(O44*'SEG SOCIAL'!$Z$16,-2),0)+IF(AND(O44&gt;='SEG SOCIAL'!$Y$17,O44&lt;'SEG SOCIAL'!$Y$18),ROUNDUP(O44*'SEG SOCIAL'!$Z$17,-2),0)+IF(AND(O44&gt;='SEG SOCIAL'!$Y$18,O44&lt;'SEG SOCIAL'!$Y$19),ROUNDUP(O44*'SEG SOCIAL'!$Z$18,-2),0)+IF(O44&gt;'SEG SOCIAL'!$Y$19,ROUNDUP(O44*'SEG SOCIAL'!$Z$19,-2),0)</f>
        <v>0</v>
      </c>
      <c r="Q44" s="364">
        <f t="shared" si="3"/>
        <v>0</v>
      </c>
      <c r="R44" s="365">
        <f t="shared" si="4"/>
        <v>0</v>
      </c>
      <c r="S44" s="375"/>
      <c r="T44" s="117">
        <f t="shared" si="5"/>
        <v>0</v>
      </c>
      <c r="U44" s="103"/>
    </row>
    <row r="45" spans="1:21" s="104" customFormat="1" ht="15" customHeight="1">
      <c r="A45" s="105">
        <v>41</v>
      </c>
      <c r="B45" s="102">
        <v>2021</v>
      </c>
      <c r="C45" s="39"/>
      <c r="D45" s="107"/>
      <c r="E45" s="107"/>
      <c r="F45" s="371">
        <v>0</v>
      </c>
      <c r="G45" s="371"/>
      <c r="H45" s="113">
        <f t="shared" si="10"/>
        <v>0</v>
      </c>
      <c r="I45" s="114"/>
      <c r="J45" s="366">
        <f t="shared" si="11"/>
        <v>0</v>
      </c>
      <c r="K45" s="367">
        <f t="shared" si="6"/>
        <v>0</v>
      </c>
      <c r="L45" s="114"/>
      <c r="M45" s="38">
        <f t="shared" si="7"/>
        <v>0</v>
      </c>
      <c r="N45" s="374"/>
      <c r="O45" s="368">
        <f t="shared" si="8"/>
        <v>0</v>
      </c>
      <c r="P45" s="363">
        <f>IF('INF CTO'!$B$30="PENSIONADO",0,ROUNDUP(O45*($P$4),-2))+IF(AND(O45&gt;='SEG SOCIAL'!$Y$14,O45&lt;'SEG SOCIAL'!$Y$15),ROUNDUP(O45*'SEG SOCIAL'!$Z$14,-2),0)+IF(AND(O45&gt;='SEG SOCIAL'!$Y$15,O45&lt;'SEG SOCIAL'!$Y$16),ROUNDUP(O45*'SEG SOCIAL'!$Z$15,-2),0)+IF(AND(O45&gt;='SEG SOCIAL'!$Y$16,O45&lt;'SEG SOCIAL'!$Y$17),ROUNDUP(O45*'SEG SOCIAL'!$Z$16,-2),0)+IF(AND(O45&gt;='SEG SOCIAL'!$Y$17,O45&lt;'SEG SOCIAL'!$Y$18),ROUNDUP(O45*'SEG SOCIAL'!$Z$17,-2),0)+IF(AND(O45&gt;='SEG SOCIAL'!$Y$18,O45&lt;'SEG SOCIAL'!$Y$19),ROUNDUP(O45*'SEG SOCIAL'!$Z$18,-2),0)+IF(O45&gt;'SEG SOCIAL'!$Y$19,ROUNDUP(O45*'SEG SOCIAL'!$Z$19,-2),0)</f>
        <v>0</v>
      </c>
      <c r="Q45" s="364">
        <f t="shared" si="3"/>
        <v>0</v>
      </c>
      <c r="R45" s="365">
        <f t="shared" si="4"/>
        <v>0</v>
      </c>
      <c r="S45" s="375"/>
      <c r="T45" s="117">
        <f t="shared" si="5"/>
        <v>0</v>
      </c>
      <c r="U45" s="103"/>
    </row>
    <row r="46" spans="1:21" s="104" customFormat="1" ht="15" customHeight="1">
      <c r="A46" s="105">
        <v>42</v>
      </c>
      <c r="B46" s="102">
        <v>2021</v>
      </c>
      <c r="C46" s="39"/>
      <c r="D46" s="107"/>
      <c r="E46" s="107"/>
      <c r="F46" s="371">
        <v>0</v>
      </c>
      <c r="G46" s="371"/>
      <c r="H46" s="113">
        <f t="shared" si="10"/>
        <v>0</v>
      </c>
      <c r="I46" s="114"/>
      <c r="J46" s="366">
        <f t="shared" si="11"/>
        <v>0</v>
      </c>
      <c r="K46" s="367">
        <f t="shared" si="6"/>
        <v>0</v>
      </c>
      <c r="L46" s="114"/>
      <c r="M46" s="38">
        <f t="shared" si="7"/>
        <v>0</v>
      </c>
      <c r="N46" s="374"/>
      <c r="O46" s="368">
        <f t="shared" si="8"/>
        <v>0</v>
      </c>
      <c r="P46" s="363">
        <f>IF('INF CTO'!$B$30="PENSIONADO",0,ROUNDUP(O46*($P$4),-2))+IF(AND(O46&gt;='SEG SOCIAL'!$Y$14,O46&lt;'SEG SOCIAL'!$Y$15),ROUNDUP(O46*'SEG SOCIAL'!$Z$14,-2),0)+IF(AND(O46&gt;='SEG SOCIAL'!$Y$15,O46&lt;'SEG SOCIAL'!$Y$16),ROUNDUP(O46*'SEG SOCIAL'!$Z$15,-2),0)+IF(AND(O46&gt;='SEG SOCIAL'!$Y$16,O46&lt;'SEG SOCIAL'!$Y$17),ROUNDUP(O46*'SEG SOCIAL'!$Z$16,-2),0)+IF(AND(O46&gt;='SEG SOCIAL'!$Y$17,O46&lt;'SEG SOCIAL'!$Y$18),ROUNDUP(O46*'SEG SOCIAL'!$Z$17,-2),0)+IF(AND(O46&gt;='SEG SOCIAL'!$Y$18,O46&lt;'SEG SOCIAL'!$Y$19),ROUNDUP(O46*'SEG SOCIAL'!$Z$18,-2),0)+IF(O46&gt;'SEG SOCIAL'!$Y$19,ROUNDUP(O46*'SEG SOCIAL'!$Z$19,-2),0)</f>
        <v>0</v>
      </c>
      <c r="Q46" s="364">
        <f t="shared" si="3"/>
        <v>0</v>
      </c>
      <c r="R46" s="365">
        <f t="shared" si="4"/>
        <v>0</v>
      </c>
      <c r="S46" s="375"/>
      <c r="T46" s="117">
        <f t="shared" si="5"/>
        <v>0</v>
      </c>
      <c r="U46" s="103"/>
    </row>
    <row r="47" spans="1:21" s="104" customFormat="1" ht="15" customHeight="1">
      <c r="A47" s="105">
        <v>43</v>
      </c>
      <c r="B47" s="102">
        <v>2021</v>
      </c>
      <c r="C47" s="39"/>
      <c r="D47" s="107"/>
      <c r="E47" s="107"/>
      <c r="F47" s="371">
        <v>0</v>
      </c>
      <c r="G47" s="371"/>
      <c r="H47" s="113">
        <f t="shared" si="10"/>
        <v>0</v>
      </c>
      <c r="I47" s="114"/>
      <c r="J47" s="366">
        <f t="shared" si="11"/>
        <v>0</v>
      </c>
      <c r="K47" s="367">
        <f t="shared" ref="K47:K74" si="12">ROUND(H47+I47+J47,0)</f>
        <v>0</v>
      </c>
      <c r="L47" s="114"/>
      <c r="M47" s="38">
        <f t="shared" si="7"/>
        <v>0</v>
      </c>
      <c r="N47" s="374"/>
      <c r="O47" s="368">
        <f t="shared" si="8"/>
        <v>0</v>
      </c>
      <c r="P47" s="363">
        <f>IF('INF CTO'!$B$30="PENSIONADO",0,ROUNDUP(O47*($P$4),-2))+IF(AND(O47&gt;='SEG SOCIAL'!$Y$14,O47&lt;'SEG SOCIAL'!$Y$15),ROUNDUP(O47*'SEG SOCIAL'!$Z$14,-2),0)+IF(AND(O47&gt;='SEG SOCIAL'!$Y$15,O47&lt;'SEG SOCIAL'!$Y$16),ROUNDUP(O47*'SEG SOCIAL'!$Z$15,-2),0)+IF(AND(O47&gt;='SEG SOCIAL'!$Y$16,O47&lt;'SEG SOCIAL'!$Y$17),ROUNDUP(O47*'SEG SOCIAL'!$Z$16,-2),0)+IF(AND(O47&gt;='SEG SOCIAL'!$Y$17,O47&lt;'SEG SOCIAL'!$Y$18),ROUNDUP(O47*'SEG SOCIAL'!$Z$17,-2),0)+IF(AND(O47&gt;='SEG SOCIAL'!$Y$18,O47&lt;'SEG SOCIAL'!$Y$19),ROUNDUP(O47*'SEG SOCIAL'!$Z$18,-2),0)+IF(O47&gt;'SEG SOCIAL'!$Y$19,ROUNDUP(O47*'SEG SOCIAL'!$Z$19,-2),0)</f>
        <v>0</v>
      </c>
      <c r="Q47" s="364">
        <f t="shared" si="3"/>
        <v>0</v>
      </c>
      <c r="R47" s="365">
        <f t="shared" si="4"/>
        <v>0</v>
      </c>
      <c r="S47" s="375"/>
      <c r="T47" s="117">
        <f t="shared" si="5"/>
        <v>0</v>
      </c>
      <c r="U47" s="103"/>
    </row>
    <row r="48" spans="1:21" s="104" customFormat="1" ht="15" customHeight="1">
      <c r="A48" s="105">
        <v>44</v>
      </c>
      <c r="B48" s="102">
        <v>2021</v>
      </c>
      <c r="C48" s="39"/>
      <c r="D48" s="107"/>
      <c r="E48" s="107"/>
      <c r="F48" s="371">
        <v>0</v>
      </c>
      <c r="G48" s="371"/>
      <c r="H48" s="113">
        <f t="shared" si="10"/>
        <v>0</v>
      </c>
      <c r="I48" s="114"/>
      <c r="J48" s="366">
        <f t="shared" si="11"/>
        <v>0</v>
      </c>
      <c r="K48" s="367">
        <f t="shared" si="12"/>
        <v>0</v>
      </c>
      <c r="L48" s="114"/>
      <c r="M48" s="38">
        <f t="shared" si="7"/>
        <v>0</v>
      </c>
      <c r="N48" s="374"/>
      <c r="O48" s="368">
        <f t="shared" si="8"/>
        <v>0</v>
      </c>
      <c r="P48" s="363">
        <f>IF('INF CTO'!$B$30="PENSIONADO",0,ROUNDUP(O48*($P$4),-2))+IF(AND(O48&gt;='SEG SOCIAL'!$Y$14,O48&lt;'SEG SOCIAL'!$Y$15),ROUNDUP(O48*'SEG SOCIAL'!$Z$14,-2),0)+IF(AND(O48&gt;='SEG SOCIAL'!$Y$15,O48&lt;'SEG SOCIAL'!$Y$16),ROUNDUP(O48*'SEG SOCIAL'!$Z$15,-2),0)+IF(AND(O48&gt;='SEG SOCIAL'!$Y$16,O48&lt;'SEG SOCIAL'!$Y$17),ROUNDUP(O48*'SEG SOCIAL'!$Z$16,-2),0)+IF(AND(O48&gt;='SEG SOCIAL'!$Y$17,O48&lt;'SEG SOCIAL'!$Y$18),ROUNDUP(O48*'SEG SOCIAL'!$Z$17,-2),0)+IF(AND(O48&gt;='SEG SOCIAL'!$Y$18,O48&lt;'SEG SOCIAL'!$Y$19),ROUNDUP(O48*'SEG SOCIAL'!$Z$18,-2),0)+IF(O48&gt;'SEG SOCIAL'!$Y$19,ROUNDUP(O48*'SEG SOCIAL'!$Z$19,-2),0)</f>
        <v>0</v>
      </c>
      <c r="Q48" s="364">
        <f t="shared" si="3"/>
        <v>0</v>
      </c>
      <c r="R48" s="365">
        <f t="shared" si="4"/>
        <v>0</v>
      </c>
      <c r="S48" s="375"/>
      <c r="T48" s="117">
        <f t="shared" si="5"/>
        <v>0</v>
      </c>
      <c r="U48" s="103"/>
    </row>
    <row r="49" spans="1:21" s="104" customFormat="1" ht="15" customHeight="1">
      <c r="A49" s="105">
        <v>45</v>
      </c>
      <c r="B49" s="102">
        <v>2021</v>
      </c>
      <c r="C49" s="39"/>
      <c r="D49" s="107"/>
      <c r="E49" s="107"/>
      <c r="F49" s="371">
        <v>0</v>
      </c>
      <c r="G49" s="371"/>
      <c r="H49" s="113">
        <f t="shared" si="10"/>
        <v>0</v>
      </c>
      <c r="I49" s="114"/>
      <c r="J49" s="366">
        <f t="shared" si="11"/>
        <v>0</v>
      </c>
      <c r="K49" s="367">
        <f t="shared" si="12"/>
        <v>0</v>
      </c>
      <c r="L49" s="114"/>
      <c r="M49" s="38">
        <f t="shared" si="7"/>
        <v>0</v>
      </c>
      <c r="N49" s="374"/>
      <c r="O49" s="368">
        <f t="shared" si="8"/>
        <v>0</v>
      </c>
      <c r="P49" s="363">
        <f>IF('INF CTO'!$B$30="PENSIONADO",0,ROUNDUP(O49*($P$4),-2))+IF(AND(O49&gt;='SEG SOCIAL'!$Y$14,O49&lt;'SEG SOCIAL'!$Y$15),ROUNDUP(O49*'SEG SOCIAL'!$Z$14,-2),0)+IF(AND(O49&gt;='SEG SOCIAL'!$Y$15,O49&lt;'SEG SOCIAL'!$Y$16),ROUNDUP(O49*'SEG SOCIAL'!$Z$15,-2),0)+IF(AND(O49&gt;='SEG SOCIAL'!$Y$16,O49&lt;'SEG SOCIAL'!$Y$17),ROUNDUP(O49*'SEG SOCIAL'!$Z$16,-2),0)+IF(AND(O49&gt;='SEG SOCIAL'!$Y$17,O49&lt;'SEG SOCIAL'!$Y$18),ROUNDUP(O49*'SEG SOCIAL'!$Z$17,-2),0)+IF(AND(O49&gt;='SEG SOCIAL'!$Y$18,O49&lt;'SEG SOCIAL'!$Y$19),ROUNDUP(O49*'SEG SOCIAL'!$Z$18,-2),0)+IF(O49&gt;'SEG SOCIAL'!$Y$19,ROUNDUP(O49*'SEG SOCIAL'!$Z$19,-2),0)</f>
        <v>0</v>
      </c>
      <c r="Q49" s="364">
        <f t="shared" si="3"/>
        <v>0</v>
      </c>
      <c r="R49" s="365">
        <f t="shared" si="4"/>
        <v>0</v>
      </c>
      <c r="S49" s="375"/>
      <c r="T49" s="117">
        <f t="shared" si="5"/>
        <v>0</v>
      </c>
      <c r="U49" s="103"/>
    </row>
    <row r="50" spans="1:21" s="104" customFormat="1" ht="15" customHeight="1">
      <c r="A50" s="105">
        <v>46</v>
      </c>
      <c r="B50" s="102">
        <v>2021</v>
      </c>
      <c r="C50" s="39"/>
      <c r="D50" s="107"/>
      <c r="E50" s="107"/>
      <c r="F50" s="371">
        <v>0</v>
      </c>
      <c r="G50" s="371"/>
      <c r="H50" s="113">
        <f t="shared" si="10"/>
        <v>0</v>
      </c>
      <c r="I50" s="114"/>
      <c r="J50" s="366">
        <f t="shared" si="11"/>
        <v>0</v>
      </c>
      <c r="K50" s="367">
        <f t="shared" si="12"/>
        <v>0</v>
      </c>
      <c r="L50" s="114"/>
      <c r="M50" s="38">
        <f t="shared" si="7"/>
        <v>0</v>
      </c>
      <c r="N50" s="374"/>
      <c r="O50" s="368">
        <f t="shared" si="8"/>
        <v>0</v>
      </c>
      <c r="P50" s="363">
        <f>IF('INF CTO'!$B$30="PENSIONADO",0,ROUNDUP(O50*($P$4),-2))+IF(AND(O50&gt;='SEG SOCIAL'!$Y$14,O50&lt;'SEG SOCIAL'!$Y$15),ROUNDUP(O50*'SEG SOCIAL'!$Z$14,-2),0)+IF(AND(O50&gt;='SEG SOCIAL'!$Y$15,O50&lt;'SEG SOCIAL'!$Y$16),ROUNDUP(O50*'SEG SOCIAL'!$Z$15,-2),0)+IF(AND(O50&gt;='SEG SOCIAL'!$Y$16,O50&lt;'SEG SOCIAL'!$Y$17),ROUNDUP(O50*'SEG SOCIAL'!$Z$16,-2),0)+IF(AND(O50&gt;='SEG SOCIAL'!$Y$17,O50&lt;'SEG SOCIAL'!$Y$18),ROUNDUP(O50*'SEG SOCIAL'!$Z$17,-2),0)+IF(AND(O50&gt;='SEG SOCIAL'!$Y$18,O50&lt;'SEG SOCIAL'!$Y$19),ROUNDUP(O50*'SEG SOCIAL'!$Z$18,-2),0)+IF(O50&gt;'SEG SOCIAL'!$Y$19,ROUNDUP(O50*'SEG SOCIAL'!$Z$19,-2),0)</f>
        <v>0</v>
      </c>
      <c r="Q50" s="364">
        <f t="shared" si="3"/>
        <v>0</v>
      </c>
      <c r="R50" s="365">
        <f t="shared" si="4"/>
        <v>0</v>
      </c>
      <c r="S50" s="375"/>
      <c r="T50" s="117">
        <f t="shared" si="5"/>
        <v>0</v>
      </c>
      <c r="U50" s="103"/>
    </row>
    <row r="51" spans="1:21" s="104" customFormat="1" ht="15" customHeight="1">
      <c r="A51" s="105">
        <v>47</v>
      </c>
      <c r="B51" s="102">
        <v>2021</v>
      </c>
      <c r="C51" s="39"/>
      <c r="D51" s="107"/>
      <c r="E51" s="107"/>
      <c r="F51" s="371">
        <v>0</v>
      </c>
      <c r="G51" s="371"/>
      <c r="H51" s="113">
        <f t="shared" si="10"/>
        <v>0</v>
      </c>
      <c r="I51" s="114"/>
      <c r="J51" s="366">
        <f t="shared" si="11"/>
        <v>0</v>
      </c>
      <c r="K51" s="367">
        <f t="shared" si="12"/>
        <v>0</v>
      </c>
      <c r="L51" s="114"/>
      <c r="M51" s="38">
        <f t="shared" si="7"/>
        <v>0</v>
      </c>
      <c r="N51" s="374"/>
      <c r="O51" s="368">
        <f t="shared" si="8"/>
        <v>0</v>
      </c>
      <c r="P51" s="363">
        <f>IF('INF CTO'!$B$30="PENSIONADO",0,ROUNDUP(O51*($P$4),-2))+IF(AND(O51&gt;='SEG SOCIAL'!$Y$14,O51&lt;'SEG SOCIAL'!$Y$15),ROUNDUP(O51*'SEG SOCIAL'!$Z$14,-2),0)+IF(AND(O51&gt;='SEG SOCIAL'!$Y$15,O51&lt;'SEG SOCIAL'!$Y$16),ROUNDUP(O51*'SEG SOCIAL'!$Z$15,-2),0)+IF(AND(O51&gt;='SEG SOCIAL'!$Y$16,O51&lt;'SEG SOCIAL'!$Y$17),ROUNDUP(O51*'SEG SOCIAL'!$Z$16,-2),0)+IF(AND(O51&gt;='SEG SOCIAL'!$Y$17,O51&lt;'SEG SOCIAL'!$Y$18),ROUNDUP(O51*'SEG SOCIAL'!$Z$17,-2),0)+IF(AND(O51&gt;='SEG SOCIAL'!$Y$18,O51&lt;'SEG SOCIAL'!$Y$19),ROUNDUP(O51*'SEG SOCIAL'!$Z$18,-2),0)+IF(O51&gt;'SEG SOCIAL'!$Y$19,ROUNDUP(O51*'SEG SOCIAL'!$Z$19,-2),0)</f>
        <v>0</v>
      </c>
      <c r="Q51" s="364">
        <f t="shared" si="3"/>
        <v>0</v>
      </c>
      <c r="R51" s="365">
        <f t="shared" si="4"/>
        <v>0</v>
      </c>
      <c r="S51" s="375"/>
      <c r="T51" s="117">
        <f t="shared" si="5"/>
        <v>0</v>
      </c>
      <c r="U51" s="103"/>
    </row>
    <row r="52" spans="1:21" s="104" customFormat="1" ht="15" customHeight="1">
      <c r="A52" s="105">
        <v>48</v>
      </c>
      <c r="B52" s="102">
        <v>2021</v>
      </c>
      <c r="C52" s="39"/>
      <c r="D52" s="107"/>
      <c r="E52" s="107"/>
      <c r="F52" s="371">
        <v>0</v>
      </c>
      <c r="G52" s="371"/>
      <c r="H52" s="113">
        <f t="shared" si="10"/>
        <v>0</v>
      </c>
      <c r="I52" s="114"/>
      <c r="J52" s="366">
        <f t="shared" si="11"/>
        <v>0</v>
      </c>
      <c r="K52" s="367">
        <f t="shared" si="12"/>
        <v>0</v>
      </c>
      <c r="L52" s="114"/>
      <c r="M52" s="38">
        <f t="shared" si="7"/>
        <v>0</v>
      </c>
      <c r="N52" s="374"/>
      <c r="O52" s="368">
        <f t="shared" si="8"/>
        <v>0</v>
      </c>
      <c r="P52" s="363">
        <f>IF('INF CTO'!$B$30="PENSIONADO",0,ROUNDUP(O52*($P$4),-2))+IF(AND(O52&gt;='SEG SOCIAL'!$Y$14,O52&lt;'SEG SOCIAL'!$Y$15),ROUNDUP(O52*'SEG SOCIAL'!$Z$14,-2),0)+IF(AND(O52&gt;='SEG SOCIAL'!$Y$15,O52&lt;'SEG SOCIAL'!$Y$16),ROUNDUP(O52*'SEG SOCIAL'!$Z$15,-2),0)+IF(AND(O52&gt;='SEG SOCIAL'!$Y$16,O52&lt;'SEG SOCIAL'!$Y$17),ROUNDUP(O52*'SEG SOCIAL'!$Z$16,-2),0)+IF(AND(O52&gt;='SEG SOCIAL'!$Y$17,O52&lt;'SEG SOCIAL'!$Y$18),ROUNDUP(O52*'SEG SOCIAL'!$Z$17,-2),0)+IF(AND(O52&gt;='SEG SOCIAL'!$Y$18,O52&lt;'SEG SOCIAL'!$Y$19),ROUNDUP(O52*'SEG SOCIAL'!$Z$18,-2),0)+IF(O52&gt;'SEG SOCIAL'!$Y$19,ROUNDUP(O52*'SEG SOCIAL'!$Z$19,-2),0)</f>
        <v>0</v>
      </c>
      <c r="Q52" s="364">
        <f t="shared" si="3"/>
        <v>0</v>
      </c>
      <c r="R52" s="365">
        <f t="shared" si="4"/>
        <v>0</v>
      </c>
      <c r="S52" s="375"/>
      <c r="T52" s="117">
        <f t="shared" si="5"/>
        <v>0</v>
      </c>
      <c r="U52" s="103"/>
    </row>
    <row r="53" spans="1:21" s="104" customFormat="1" ht="15" customHeight="1">
      <c r="A53" s="105">
        <v>49</v>
      </c>
      <c r="B53" s="102">
        <v>2021</v>
      </c>
      <c r="C53" s="39"/>
      <c r="D53" s="107"/>
      <c r="E53" s="107"/>
      <c r="F53" s="371">
        <v>0</v>
      </c>
      <c r="G53" s="371"/>
      <c r="H53" s="113">
        <f t="shared" si="10"/>
        <v>0</v>
      </c>
      <c r="I53" s="114"/>
      <c r="J53" s="366">
        <f t="shared" si="11"/>
        <v>0</v>
      </c>
      <c r="K53" s="367">
        <f t="shared" si="12"/>
        <v>0</v>
      </c>
      <c r="L53" s="114"/>
      <c r="M53" s="38">
        <f t="shared" si="7"/>
        <v>0</v>
      </c>
      <c r="N53" s="374"/>
      <c r="O53" s="368">
        <f t="shared" si="8"/>
        <v>0</v>
      </c>
      <c r="P53" s="363">
        <f>IF('INF CTO'!$B$30="PENSIONADO",0,ROUNDUP(O53*($P$4),-2))+IF(AND(O53&gt;='SEG SOCIAL'!$Y$14,O53&lt;'SEG SOCIAL'!$Y$15),ROUNDUP(O53*'SEG SOCIAL'!$Z$14,-2),0)+IF(AND(O53&gt;='SEG SOCIAL'!$Y$15,O53&lt;'SEG SOCIAL'!$Y$16),ROUNDUP(O53*'SEG SOCIAL'!$Z$15,-2),0)+IF(AND(O53&gt;='SEG SOCIAL'!$Y$16,O53&lt;'SEG SOCIAL'!$Y$17),ROUNDUP(O53*'SEG SOCIAL'!$Z$16,-2),0)+IF(AND(O53&gt;='SEG SOCIAL'!$Y$17,O53&lt;'SEG SOCIAL'!$Y$18),ROUNDUP(O53*'SEG SOCIAL'!$Z$17,-2),0)+IF(AND(O53&gt;='SEG SOCIAL'!$Y$18,O53&lt;'SEG SOCIAL'!$Y$19),ROUNDUP(O53*'SEG SOCIAL'!$Z$18,-2),0)+IF(O53&gt;'SEG SOCIAL'!$Y$19,ROUNDUP(O53*'SEG SOCIAL'!$Z$19,-2),0)</f>
        <v>0</v>
      </c>
      <c r="Q53" s="364">
        <f t="shared" si="3"/>
        <v>0</v>
      </c>
      <c r="R53" s="365">
        <f t="shared" si="4"/>
        <v>0</v>
      </c>
      <c r="S53" s="375"/>
      <c r="T53" s="117">
        <f t="shared" si="5"/>
        <v>0</v>
      </c>
      <c r="U53" s="103"/>
    </row>
    <row r="54" spans="1:21" s="104" customFormat="1" ht="15" customHeight="1">
      <c r="A54" s="105">
        <v>50</v>
      </c>
      <c r="B54" s="102">
        <v>2021</v>
      </c>
      <c r="C54" s="39"/>
      <c r="D54" s="107"/>
      <c r="E54" s="107"/>
      <c r="F54" s="371">
        <v>0</v>
      </c>
      <c r="G54" s="371"/>
      <c r="H54" s="113">
        <f t="shared" si="10"/>
        <v>0</v>
      </c>
      <c r="I54" s="114"/>
      <c r="J54" s="366">
        <f t="shared" si="11"/>
        <v>0</v>
      </c>
      <c r="K54" s="367">
        <f t="shared" si="12"/>
        <v>0</v>
      </c>
      <c r="L54" s="114"/>
      <c r="M54" s="38">
        <f t="shared" si="7"/>
        <v>0</v>
      </c>
      <c r="N54" s="374"/>
      <c r="O54" s="368">
        <f t="shared" si="8"/>
        <v>0</v>
      </c>
      <c r="P54" s="363">
        <f>IF('INF CTO'!$B$30="PENSIONADO",0,ROUNDUP(O54*($P$4),-2))+IF(AND(O54&gt;='SEG SOCIAL'!$Y$14,O54&lt;'SEG SOCIAL'!$Y$15),ROUNDUP(O54*'SEG SOCIAL'!$Z$14,-2),0)+IF(AND(O54&gt;='SEG SOCIAL'!$Y$15,O54&lt;'SEG SOCIAL'!$Y$16),ROUNDUP(O54*'SEG SOCIAL'!$Z$15,-2),0)+IF(AND(O54&gt;='SEG SOCIAL'!$Y$16,O54&lt;'SEG SOCIAL'!$Y$17),ROUNDUP(O54*'SEG SOCIAL'!$Z$16,-2),0)+IF(AND(O54&gt;='SEG SOCIAL'!$Y$17,O54&lt;'SEG SOCIAL'!$Y$18),ROUNDUP(O54*'SEG SOCIAL'!$Z$17,-2),0)+IF(AND(O54&gt;='SEG SOCIAL'!$Y$18,O54&lt;'SEG SOCIAL'!$Y$19),ROUNDUP(O54*'SEG SOCIAL'!$Z$18,-2),0)+IF(O54&gt;'SEG SOCIAL'!$Y$19,ROUNDUP(O54*'SEG SOCIAL'!$Z$19,-2),0)</f>
        <v>0</v>
      </c>
      <c r="Q54" s="364">
        <f t="shared" si="3"/>
        <v>0</v>
      </c>
      <c r="R54" s="365">
        <f t="shared" si="4"/>
        <v>0</v>
      </c>
      <c r="S54" s="375"/>
      <c r="T54" s="117">
        <f t="shared" si="5"/>
        <v>0</v>
      </c>
      <c r="U54" s="103"/>
    </row>
    <row r="55" spans="1:21" s="104" customFormat="1" ht="15" customHeight="1">
      <c r="A55" s="105">
        <v>51</v>
      </c>
      <c r="B55" s="102">
        <v>2021</v>
      </c>
      <c r="C55" s="39"/>
      <c r="D55" s="107"/>
      <c r="E55" s="107"/>
      <c r="F55" s="371">
        <v>0</v>
      </c>
      <c r="G55" s="371"/>
      <c r="H55" s="113">
        <f t="shared" si="10"/>
        <v>0</v>
      </c>
      <c r="I55" s="114"/>
      <c r="J55" s="366">
        <f t="shared" si="11"/>
        <v>0</v>
      </c>
      <c r="K55" s="367">
        <f t="shared" si="12"/>
        <v>0</v>
      </c>
      <c r="L55" s="114"/>
      <c r="M55" s="38">
        <f t="shared" si="7"/>
        <v>0</v>
      </c>
      <c r="N55" s="374"/>
      <c r="O55" s="368">
        <f t="shared" si="8"/>
        <v>0</v>
      </c>
      <c r="P55" s="363">
        <f>IF('INF CTO'!$B$30="PENSIONADO",0,ROUNDUP(O55*($P$4),-2))+IF(AND(O55&gt;='SEG SOCIAL'!$Y$14,O55&lt;'SEG SOCIAL'!$Y$15),ROUNDUP(O55*'SEG SOCIAL'!$Z$14,-2),0)+IF(AND(O55&gt;='SEG SOCIAL'!$Y$15,O55&lt;'SEG SOCIAL'!$Y$16),ROUNDUP(O55*'SEG SOCIAL'!$Z$15,-2),0)+IF(AND(O55&gt;='SEG SOCIAL'!$Y$16,O55&lt;'SEG SOCIAL'!$Y$17),ROUNDUP(O55*'SEG SOCIAL'!$Z$16,-2),0)+IF(AND(O55&gt;='SEG SOCIAL'!$Y$17,O55&lt;'SEG SOCIAL'!$Y$18),ROUNDUP(O55*'SEG SOCIAL'!$Z$17,-2),0)+IF(AND(O55&gt;='SEG SOCIAL'!$Y$18,O55&lt;'SEG SOCIAL'!$Y$19),ROUNDUP(O55*'SEG SOCIAL'!$Z$18,-2),0)+IF(O55&gt;'SEG SOCIAL'!$Y$19,ROUNDUP(O55*'SEG SOCIAL'!$Z$19,-2),0)</f>
        <v>0</v>
      </c>
      <c r="Q55" s="364">
        <f t="shared" si="3"/>
        <v>0</v>
      </c>
      <c r="R55" s="365">
        <f t="shared" si="4"/>
        <v>0</v>
      </c>
      <c r="S55" s="375"/>
      <c r="T55" s="117">
        <f t="shared" si="5"/>
        <v>0</v>
      </c>
      <c r="U55" s="103"/>
    </row>
    <row r="56" spans="1:21" s="104" customFormat="1" ht="15" customHeight="1">
      <c r="A56" s="105">
        <v>52</v>
      </c>
      <c r="B56" s="102">
        <v>2021</v>
      </c>
      <c r="C56" s="39"/>
      <c r="D56" s="107"/>
      <c r="E56" s="107"/>
      <c r="F56" s="371">
        <v>0</v>
      </c>
      <c r="G56" s="371"/>
      <c r="H56" s="113">
        <f t="shared" si="10"/>
        <v>0</v>
      </c>
      <c r="I56" s="114"/>
      <c r="J56" s="366">
        <f t="shared" si="11"/>
        <v>0</v>
      </c>
      <c r="K56" s="367">
        <f t="shared" si="12"/>
        <v>0</v>
      </c>
      <c r="L56" s="114"/>
      <c r="M56" s="38">
        <f t="shared" si="7"/>
        <v>0</v>
      </c>
      <c r="N56" s="374"/>
      <c r="O56" s="368">
        <f t="shared" si="8"/>
        <v>0</v>
      </c>
      <c r="P56" s="363">
        <f>IF('INF CTO'!$B$30="PENSIONADO",0,ROUNDUP(O56*($P$4),-2))+IF(AND(O56&gt;='SEG SOCIAL'!$Y$14,O56&lt;'SEG SOCIAL'!$Y$15),ROUNDUP(O56*'SEG SOCIAL'!$Z$14,-2),0)+IF(AND(O56&gt;='SEG SOCIAL'!$Y$15,O56&lt;'SEG SOCIAL'!$Y$16),ROUNDUP(O56*'SEG SOCIAL'!$Z$15,-2),0)+IF(AND(O56&gt;='SEG SOCIAL'!$Y$16,O56&lt;'SEG SOCIAL'!$Y$17),ROUNDUP(O56*'SEG SOCIAL'!$Z$16,-2),0)+IF(AND(O56&gt;='SEG SOCIAL'!$Y$17,O56&lt;'SEG SOCIAL'!$Y$18),ROUNDUP(O56*'SEG SOCIAL'!$Z$17,-2),0)+IF(AND(O56&gt;='SEG SOCIAL'!$Y$18,O56&lt;'SEG SOCIAL'!$Y$19),ROUNDUP(O56*'SEG SOCIAL'!$Z$18,-2),0)+IF(O56&gt;'SEG SOCIAL'!$Y$19,ROUNDUP(O56*'SEG SOCIAL'!$Z$19,-2),0)</f>
        <v>0</v>
      </c>
      <c r="Q56" s="364">
        <f t="shared" si="3"/>
        <v>0</v>
      </c>
      <c r="R56" s="365">
        <f t="shared" si="4"/>
        <v>0</v>
      </c>
      <c r="S56" s="375"/>
      <c r="T56" s="117">
        <f t="shared" si="5"/>
        <v>0</v>
      </c>
      <c r="U56" s="103"/>
    </row>
    <row r="57" spans="1:21" s="104" customFormat="1" ht="15" customHeight="1">
      <c r="A57" s="105">
        <v>53</v>
      </c>
      <c r="B57" s="102">
        <v>2021</v>
      </c>
      <c r="C57" s="39"/>
      <c r="D57" s="107"/>
      <c r="E57" s="107"/>
      <c r="F57" s="371">
        <v>0</v>
      </c>
      <c r="G57" s="371"/>
      <c r="H57" s="113">
        <f t="shared" si="10"/>
        <v>0</v>
      </c>
      <c r="I57" s="114"/>
      <c r="J57" s="366">
        <f t="shared" si="11"/>
        <v>0</v>
      </c>
      <c r="K57" s="367">
        <f t="shared" si="12"/>
        <v>0</v>
      </c>
      <c r="L57" s="114"/>
      <c r="M57" s="38">
        <f t="shared" si="7"/>
        <v>0</v>
      </c>
      <c r="N57" s="374"/>
      <c r="O57" s="368">
        <f t="shared" si="8"/>
        <v>0</v>
      </c>
      <c r="P57" s="363">
        <f>IF('INF CTO'!$B$30="PENSIONADO",0,ROUNDUP(O57*($P$4),-2))+IF(AND(O57&gt;='SEG SOCIAL'!$Y$14,O57&lt;'SEG SOCIAL'!$Y$15),ROUNDUP(O57*'SEG SOCIAL'!$Z$14,-2),0)+IF(AND(O57&gt;='SEG SOCIAL'!$Y$15,O57&lt;'SEG SOCIAL'!$Y$16),ROUNDUP(O57*'SEG SOCIAL'!$Z$15,-2),0)+IF(AND(O57&gt;='SEG SOCIAL'!$Y$16,O57&lt;'SEG SOCIAL'!$Y$17),ROUNDUP(O57*'SEG SOCIAL'!$Z$16,-2),0)+IF(AND(O57&gt;='SEG SOCIAL'!$Y$17,O57&lt;'SEG SOCIAL'!$Y$18),ROUNDUP(O57*'SEG SOCIAL'!$Z$17,-2),0)+IF(AND(O57&gt;='SEG SOCIAL'!$Y$18,O57&lt;'SEG SOCIAL'!$Y$19),ROUNDUP(O57*'SEG SOCIAL'!$Z$18,-2),0)+IF(O57&gt;'SEG SOCIAL'!$Y$19,ROUNDUP(O57*'SEG SOCIAL'!$Z$19,-2),0)</f>
        <v>0</v>
      </c>
      <c r="Q57" s="364">
        <f t="shared" si="3"/>
        <v>0</v>
      </c>
      <c r="R57" s="365">
        <f t="shared" si="4"/>
        <v>0</v>
      </c>
      <c r="S57" s="375"/>
      <c r="T57" s="117">
        <f t="shared" si="5"/>
        <v>0</v>
      </c>
      <c r="U57" s="103"/>
    </row>
    <row r="58" spans="1:21" s="104" customFormat="1" ht="15" customHeight="1">
      <c r="A58" s="105">
        <v>54</v>
      </c>
      <c r="B58" s="102">
        <v>2021</v>
      </c>
      <c r="C58" s="39"/>
      <c r="D58" s="107"/>
      <c r="E58" s="107"/>
      <c r="F58" s="371">
        <v>0</v>
      </c>
      <c r="G58" s="371"/>
      <c r="H58" s="113">
        <f t="shared" si="10"/>
        <v>0</v>
      </c>
      <c r="I58" s="114"/>
      <c r="J58" s="366">
        <f t="shared" si="11"/>
        <v>0</v>
      </c>
      <c r="K58" s="367">
        <f t="shared" si="12"/>
        <v>0</v>
      </c>
      <c r="L58" s="114"/>
      <c r="M58" s="38">
        <f t="shared" si="7"/>
        <v>0</v>
      </c>
      <c r="N58" s="374"/>
      <c r="O58" s="368">
        <f t="shared" si="8"/>
        <v>0</v>
      </c>
      <c r="P58" s="363">
        <f>IF('INF CTO'!$B$30="PENSIONADO",0,ROUNDUP(O58*($P$4),-2))+IF(AND(O58&gt;='SEG SOCIAL'!$Y$14,O58&lt;'SEG SOCIAL'!$Y$15),ROUNDUP(O58*'SEG SOCIAL'!$Z$14,-2),0)+IF(AND(O58&gt;='SEG SOCIAL'!$Y$15,O58&lt;'SEG SOCIAL'!$Y$16),ROUNDUP(O58*'SEG SOCIAL'!$Z$15,-2),0)+IF(AND(O58&gt;='SEG SOCIAL'!$Y$16,O58&lt;'SEG SOCIAL'!$Y$17),ROUNDUP(O58*'SEG SOCIAL'!$Z$16,-2),0)+IF(AND(O58&gt;='SEG SOCIAL'!$Y$17,O58&lt;'SEG SOCIAL'!$Y$18),ROUNDUP(O58*'SEG SOCIAL'!$Z$17,-2),0)+IF(AND(O58&gt;='SEG SOCIAL'!$Y$18,O58&lt;'SEG SOCIAL'!$Y$19),ROUNDUP(O58*'SEG SOCIAL'!$Z$18,-2),0)+IF(O58&gt;'SEG SOCIAL'!$Y$19,ROUNDUP(O58*'SEG SOCIAL'!$Z$19,-2),0)</f>
        <v>0</v>
      </c>
      <c r="Q58" s="364">
        <f t="shared" si="3"/>
        <v>0</v>
      </c>
      <c r="R58" s="365">
        <f t="shared" si="4"/>
        <v>0</v>
      </c>
      <c r="S58" s="375"/>
      <c r="T58" s="117">
        <f t="shared" si="5"/>
        <v>0</v>
      </c>
      <c r="U58" s="103"/>
    </row>
    <row r="59" spans="1:21" s="104" customFormat="1" ht="15" customHeight="1">
      <c r="A59" s="105">
        <v>55</v>
      </c>
      <c r="B59" s="102">
        <v>2021</v>
      </c>
      <c r="C59" s="39"/>
      <c r="D59" s="107"/>
      <c r="E59" s="107"/>
      <c r="F59" s="371">
        <v>0</v>
      </c>
      <c r="G59" s="371"/>
      <c r="H59" s="113">
        <f t="shared" si="10"/>
        <v>0</v>
      </c>
      <c r="I59" s="114"/>
      <c r="J59" s="366">
        <f t="shared" si="11"/>
        <v>0</v>
      </c>
      <c r="K59" s="367">
        <f t="shared" si="12"/>
        <v>0</v>
      </c>
      <c r="L59" s="114"/>
      <c r="M59" s="38">
        <f t="shared" si="7"/>
        <v>0</v>
      </c>
      <c r="N59" s="374"/>
      <c r="O59" s="368">
        <f t="shared" si="8"/>
        <v>0</v>
      </c>
      <c r="P59" s="363">
        <f>IF('INF CTO'!$B$30="PENSIONADO",0,ROUNDUP(O59*($P$4),-2))+IF(AND(O59&gt;='SEG SOCIAL'!$Y$14,O59&lt;'SEG SOCIAL'!$Y$15),ROUNDUP(O59*'SEG SOCIAL'!$Z$14,-2),0)+IF(AND(O59&gt;='SEG SOCIAL'!$Y$15,O59&lt;'SEG SOCIAL'!$Y$16),ROUNDUP(O59*'SEG SOCIAL'!$Z$15,-2),0)+IF(AND(O59&gt;='SEG SOCIAL'!$Y$16,O59&lt;'SEG SOCIAL'!$Y$17),ROUNDUP(O59*'SEG SOCIAL'!$Z$16,-2),0)+IF(AND(O59&gt;='SEG SOCIAL'!$Y$17,O59&lt;'SEG SOCIAL'!$Y$18),ROUNDUP(O59*'SEG SOCIAL'!$Z$17,-2),0)+IF(AND(O59&gt;='SEG SOCIAL'!$Y$18,O59&lt;'SEG SOCIAL'!$Y$19),ROUNDUP(O59*'SEG SOCIAL'!$Z$18,-2),0)+IF(O59&gt;'SEG SOCIAL'!$Y$19,ROUNDUP(O59*'SEG SOCIAL'!$Z$19,-2),0)</f>
        <v>0</v>
      </c>
      <c r="Q59" s="364">
        <f t="shared" si="3"/>
        <v>0</v>
      </c>
      <c r="R59" s="365">
        <f t="shared" si="4"/>
        <v>0</v>
      </c>
      <c r="S59" s="375"/>
      <c r="T59" s="117">
        <f t="shared" si="5"/>
        <v>0</v>
      </c>
      <c r="U59" s="103"/>
    </row>
    <row r="60" spans="1:21" s="104" customFormat="1" ht="15" customHeight="1">
      <c r="A60" s="105">
        <v>56</v>
      </c>
      <c r="B60" s="102">
        <v>2021</v>
      </c>
      <c r="C60" s="39"/>
      <c r="D60" s="107"/>
      <c r="E60" s="107"/>
      <c r="F60" s="371">
        <v>0</v>
      </c>
      <c r="G60" s="371"/>
      <c r="H60" s="113">
        <f t="shared" si="10"/>
        <v>0</v>
      </c>
      <c r="I60" s="114"/>
      <c r="J60" s="366">
        <f t="shared" si="11"/>
        <v>0</v>
      </c>
      <c r="K60" s="367">
        <f t="shared" si="12"/>
        <v>0</v>
      </c>
      <c r="L60" s="114"/>
      <c r="M60" s="38">
        <f t="shared" si="7"/>
        <v>0</v>
      </c>
      <c r="N60" s="374"/>
      <c r="O60" s="368">
        <f t="shared" si="8"/>
        <v>0</v>
      </c>
      <c r="P60" s="363">
        <f>IF('INF CTO'!$B$30="PENSIONADO",0,ROUNDUP(O60*($P$4),-2))+IF(AND(O60&gt;='SEG SOCIAL'!$Y$14,O60&lt;'SEG SOCIAL'!$Y$15),ROUNDUP(O60*'SEG SOCIAL'!$Z$14,-2),0)+IF(AND(O60&gt;='SEG SOCIAL'!$Y$15,O60&lt;'SEG SOCIAL'!$Y$16),ROUNDUP(O60*'SEG SOCIAL'!$Z$15,-2),0)+IF(AND(O60&gt;='SEG SOCIAL'!$Y$16,O60&lt;'SEG SOCIAL'!$Y$17),ROUNDUP(O60*'SEG SOCIAL'!$Z$16,-2),0)+IF(AND(O60&gt;='SEG SOCIAL'!$Y$17,O60&lt;'SEG SOCIAL'!$Y$18),ROUNDUP(O60*'SEG SOCIAL'!$Z$17,-2),0)+IF(AND(O60&gt;='SEG SOCIAL'!$Y$18,O60&lt;'SEG SOCIAL'!$Y$19),ROUNDUP(O60*'SEG SOCIAL'!$Z$18,-2),0)+IF(O60&gt;'SEG SOCIAL'!$Y$19,ROUNDUP(O60*'SEG SOCIAL'!$Z$19,-2),0)</f>
        <v>0</v>
      </c>
      <c r="Q60" s="364">
        <f t="shared" si="3"/>
        <v>0</v>
      </c>
      <c r="R60" s="365">
        <f t="shared" si="4"/>
        <v>0</v>
      </c>
      <c r="S60" s="375"/>
      <c r="T60" s="117">
        <f t="shared" si="5"/>
        <v>0</v>
      </c>
      <c r="U60" s="103"/>
    </row>
    <row r="61" spans="1:21" s="104" customFormat="1" ht="15" customHeight="1">
      <c r="A61" s="105">
        <v>57</v>
      </c>
      <c r="B61" s="102">
        <v>2021</v>
      </c>
      <c r="C61" s="39"/>
      <c r="D61" s="107"/>
      <c r="E61" s="107"/>
      <c r="F61" s="371">
        <v>0</v>
      </c>
      <c r="G61" s="371"/>
      <c r="H61" s="113">
        <f t="shared" si="10"/>
        <v>0</v>
      </c>
      <c r="I61" s="114"/>
      <c r="J61" s="366">
        <f t="shared" si="11"/>
        <v>0</v>
      </c>
      <c r="K61" s="367">
        <f t="shared" si="12"/>
        <v>0</v>
      </c>
      <c r="L61" s="114"/>
      <c r="M61" s="38">
        <f t="shared" si="7"/>
        <v>0</v>
      </c>
      <c r="N61" s="374"/>
      <c r="O61" s="368">
        <f t="shared" si="8"/>
        <v>0</v>
      </c>
      <c r="P61" s="363">
        <f>IF('INF CTO'!$B$30="PENSIONADO",0,ROUNDUP(O61*($P$4),-2))+IF(AND(O61&gt;='SEG SOCIAL'!$Y$14,O61&lt;'SEG SOCIAL'!$Y$15),ROUNDUP(O61*'SEG SOCIAL'!$Z$14,-2),0)+IF(AND(O61&gt;='SEG SOCIAL'!$Y$15,O61&lt;'SEG SOCIAL'!$Y$16),ROUNDUP(O61*'SEG SOCIAL'!$Z$15,-2),0)+IF(AND(O61&gt;='SEG SOCIAL'!$Y$16,O61&lt;'SEG SOCIAL'!$Y$17),ROUNDUP(O61*'SEG SOCIAL'!$Z$16,-2),0)+IF(AND(O61&gt;='SEG SOCIAL'!$Y$17,O61&lt;'SEG SOCIAL'!$Y$18),ROUNDUP(O61*'SEG SOCIAL'!$Z$17,-2),0)+IF(AND(O61&gt;='SEG SOCIAL'!$Y$18,O61&lt;'SEG SOCIAL'!$Y$19),ROUNDUP(O61*'SEG SOCIAL'!$Z$18,-2),0)+IF(O61&gt;'SEG SOCIAL'!$Y$19,ROUNDUP(O61*'SEG SOCIAL'!$Z$19,-2),0)</f>
        <v>0</v>
      </c>
      <c r="Q61" s="364">
        <f t="shared" si="3"/>
        <v>0</v>
      </c>
      <c r="R61" s="365">
        <f t="shared" si="4"/>
        <v>0</v>
      </c>
      <c r="S61" s="375"/>
      <c r="T61" s="117">
        <f t="shared" si="5"/>
        <v>0</v>
      </c>
      <c r="U61" s="103"/>
    </row>
    <row r="62" spans="1:21" s="104" customFormat="1" ht="15" customHeight="1">
      <c r="A62" s="105">
        <v>58</v>
      </c>
      <c r="B62" s="102">
        <v>2021</v>
      </c>
      <c r="C62" s="39"/>
      <c r="D62" s="107"/>
      <c r="E62" s="107"/>
      <c r="F62" s="371">
        <v>0</v>
      </c>
      <c r="G62" s="371"/>
      <c r="H62" s="113">
        <f t="shared" si="10"/>
        <v>0</v>
      </c>
      <c r="I62" s="114"/>
      <c r="J62" s="366">
        <f t="shared" si="11"/>
        <v>0</v>
      </c>
      <c r="K62" s="367">
        <f t="shared" si="12"/>
        <v>0</v>
      </c>
      <c r="L62" s="114"/>
      <c r="M62" s="38">
        <f t="shared" si="7"/>
        <v>0</v>
      </c>
      <c r="N62" s="374"/>
      <c r="O62" s="368">
        <f t="shared" si="8"/>
        <v>0</v>
      </c>
      <c r="P62" s="363">
        <f>IF('INF CTO'!$B$30="PENSIONADO",0,ROUNDUP(O62*($P$4),-2))+IF(AND(O62&gt;='SEG SOCIAL'!$Y$14,O62&lt;'SEG SOCIAL'!$Y$15),ROUNDUP(O62*'SEG SOCIAL'!$Z$14,-2),0)+IF(AND(O62&gt;='SEG SOCIAL'!$Y$15,O62&lt;'SEG SOCIAL'!$Y$16),ROUNDUP(O62*'SEG SOCIAL'!$Z$15,-2),0)+IF(AND(O62&gt;='SEG SOCIAL'!$Y$16,O62&lt;'SEG SOCIAL'!$Y$17),ROUNDUP(O62*'SEG SOCIAL'!$Z$16,-2),0)+IF(AND(O62&gt;='SEG SOCIAL'!$Y$17,O62&lt;'SEG SOCIAL'!$Y$18),ROUNDUP(O62*'SEG SOCIAL'!$Z$17,-2),0)+IF(AND(O62&gt;='SEG SOCIAL'!$Y$18,O62&lt;'SEG SOCIAL'!$Y$19),ROUNDUP(O62*'SEG SOCIAL'!$Z$18,-2),0)+IF(O62&gt;'SEG SOCIAL'!$Y$19,ROUNDUP(O62*'SEG SOCIAL'!$Z$19,-2),0)</f>
        <v>0</v>
      </c>
      <c r="Q62" s="364">
        <f t="shared" si="3"/>
        <v>0</v>
      </c>
      <c r="R62" s="365">
        <f t="shared" si="4"/>
        <v>0</v>
      </c>
      <c r="S62" s="375"/>
      <c r="T62" s="117">
        <f t="shared" si="5"/>
        <v>0</v>
      </c>
      <c r="U62" s="103"/>
    </row>
    <row r="63" spans="1:21" s="104" customFormat="1" ht="15" customHeight="1">
      <c r="A63" s="105">
        <v>59</v>
      </c>
      <c r="B63" s="102">
        <v>2021</v>
      </c>
      <c r="C63" s="39"/>
      <c r="D63" s="107"/>
      <c r="E63" s="107"/>
      <c r="F63" s="371">
        <v>0</v>
      </c>
      <c r="G63" s="371"/>
      <c r="H63" s="113">
        <f t="shared" si="10"/>
        <v>0</v>
      </c>
      <c r="I63" s="114"/>
      <c r="J63" s="366">
        <f t="shared" si="11"/>
        <v>0</v>
      </c>
      <c r="K63" s="367">
        <f t="shared" si="12"/>
        <v>0</v>
      </c>
      <c r="L63" s="114"/>
      <c r="M63" s="38">
        <f t="shared" si="7"/>
        <v>0</v>
      </c>
      <c r="N63" s="374"/>
      <c r="O63" s="368">
        <f t="shared" si="8"/>
        <v>0</v>
      </c>
      <c r="P63" s="363">
        <f>IF('INF CTO'!$B$30="PENSIONADO",0,ROUNDUP(O63*($P$4),-2))+IF(AND(O63&gt;='SEG SOCIAL'!$Y$14,O63&lt;'SEG SOCIAL'!$Y$15),ROUNDUP(O63*'SEG SOCIAL'!$Z$14,-2),0)+IF(AND(O63&gt;='SEG SOCIAL'!$Y$15,O63&lt;'SEG SOCIAL'!$Y$16),ROUNDUP(O63*'SEG SOCIAL'!$Z$15,-2),0)+IF(AND(O63&gt;='SEG SOCIAL'!$Y$16,O63&lt;'SEG SOCIAL'!$Y$17),ROUNDUP(O63*'SEG SOCIAL'!$Z$16,-2),0)+IF(AND(O63&gt;='SEG SOCIAL'!$Y$17,O63&lt;'SEG SOCIAL'!$Y$18),ROUNDUP(O63*'SEG SOCIAL'!$Z$17,-2),0)+IF(AND(O63&gt;='SEG SOCIAL'!$Y$18,O63&lt;'SEG SOCIAL'!$Y$19),ROUNDUP(O63*'SEG SOCIAL'!$Z$18,-2),0)+IF(O63&gt;'SEG SOCIAL'!$Y$19,ROUNDUP(O63*'SEG SOCIAL'!$Z$19,-2),0)</f>
        <v>0</v>
      </c>
      <c r="Q63" s="364">
        <f t="shared" si="3"/>
        <v>0</v>
      </c>
      <c r="R63" s="365">
        <f t="shared" si="4"/>
        <v>0</v>
      </c>
      <c r="S63" s="375"/>
      <c r="T63" s="117">
        <f t="shared" si="5"/>
        <v>0</v>
      </c>
      <c r="U63" s="103"/>
    </row>
    <row r="64" spans="1:21" s="104" customFormat="1" ht="15" customHeight="1">
      <c r="A64" s="105">
        <v>60</v>
      </c>
      <c r="B64" s="102">
        <v>2021</v>
      </c>
      <c r="C64" s="39"/>
      <c r="D64" s="107"/>
      <c r="E64" s="107"/>
      <c r="F64" s="371">
        <v>0</v>
      </c>
      <c r="G64" s="371"/>
      <c r="H64" s="113">
        <f t="shared" si="10"/>
        <v>0</v>
      </c>
      <c r="I64" s="114"/>
      <c r="J64" s="366">
        <f t="shared" si="11"/>
        <v>0</v>
      </c>
      <c r="K64" s="367">
        <f t="shared" si="12"/>
        <v>0</v>
      </c>
      <c r="L64" s="114"/>
      <c r="M64" s="38">
        <f t="shared" si="7"/>
        <v>0</v>
      </c>
      <c r="N64" s="374"/>
      <c r="O64" s="368">
        <f t="shared" si="8"/>
        <v>0</v>
      </c>
      <c r="P64" s="363">
        <f>IF('INF CTO'!$B$30="PENSIONADO",0,ROUNDUP(O64*($P$4),-2))+IF(AND(O64&gt;='SEG SOCIAL'!$Y$14,O64&lt;'SEG SOCIAL'!$Y$15),ROUNDUP(O64*'SEG SOCIAL'!$Z$14,-2),0)+IF(AND(O64&gt;='SEG SOCIAL'!$Y$15,O64&lt;'SEG SOCIAL'!$Y$16),ROUNDUP(O64*'SEG SOCIAL'!$Z$15,-2),0)+IF(AND(O64&gt;='SEG SOCIAL'!$Y$16,O64&lt;'SEG SOCIAL'!$Y$17),ROUNDUP(O64*'SEG SOCIAL'!$Z$16,-2),0)+IF(AND(O64&gt;='SEG SOCIAL'!$Y$17,O64&lt;'SEG SOCIAL'!$Y$18),ROUNDUP(O64*'SEG SOCIAL'!$Z$17,-2),0)+IF(AND(O64&gt;='SEG SOCIAL'!$Y$18,O64&lt;'SEG SOCIAL'!$Y$19),ROUNDUP(O64*'SEG SOCIAL'!$Z$18,-2),0)+IF(O64&gt;'SEG SOCIAL'!$Y$19,ROUNDUP(O64*'SEG SOCIAL'!$Z$19,-2),0)</f>
        <v>0</v>
      </c>
      <c r="Q64" s="364">
        <f t="shared" si="3"/>
        <v>0</v>
      </c>
      <c r="R64" s="365">
        <f t="shared" si="4"/>
        <v>0</v>
      </c>
      <c r="S64" s="375"/>
      <c r="T64" s="117">
        <f t="shared" si="5"/>
        <v>0</v>
      </c>
      <c r="U64" s="103"/>
    </row>
    <row r="65" spans="1:21" s="104" customFormat="1" ht="15" customHeight="1">
      <c r="A65" s="105">
        <v>61</v>
      </c>
      <c r="B65" s="102">
        <v>2021</v>
      </c>
      <c r="C65" s="39"/>
      <c r="D65" s="107"/>
      <c r="E65" s="107"/>
      <c r="F65" s="371">
        <v>0</v>
      </c>
      <c r="G65" s="371"/>
      <c r="H65" s="113">
        <f t="shared" si="10"/>
        <v>0</v>
      </c>
      <c r="I65" s="114"/>
      <c r="J65" s="366">
        <f t="shared" si="11"/>
        <v>0</v>
      </c>
      <c r="K65" s="367">
        <f t="shared" si="12"/>
        <v>0</v>
      </c>
      <c r="L65" s="114"/>
      <c r="M65" s="38">
        <f t="shared" si="7"/>
        <v>0</v>
      </c>
      <c r="N65" s="374"/>
      <c r="O65" s="368">
        <f t="shared" si="8"/>
        <v>0</v>
      </c>
      <c r="P65" s="363">
        <f>IF('INF CTO'!$B$30="PENSIONADO",0,ROUNDUP(O65*($P$4),-2))+IF(AND(O65&gt;='SEG SOCIAL'!$Y$14,O65&lt;'SEG SOCIAL'!$Y$15),ROUNDUP(O65*'SEG SOCIAL'!$Z$14,-2),0)+IF(AND(O65&gt;='SEG SOCIAL'!$Y$15,O65&lt;'SEG SOCIAL'!$Y$16),ROUNDUP(O65*'SEG SOCIAL'!$Z$15,-2),0)+IF(AND(O65&gt;='SEG SOCIAL'!$Y$16,O65&lt;'SEG SOCIAL'!$Y$17),ROUNDUP(O65*'SEG SOCIAL'!$Z$16,-2),0)+IF(AND(O65&gt;='SEG SOCIAL'!$Y$17,O65&lt;'SEG SOCIAL'!$Y$18),ROUNDUP(O65*'SEG SOCIAL'!$Z$17,-2),0)+IF(AND(O65&gt;='SEG SOCIAL'!$Y$18,O65&lt;'SEG SOCIAL'!$Y$19),ROUNDUP(O65*'SEG SOCIAL'!$Z$18,-2),0)+IF(O65&gt;'SEG SOCIAL'!$Y$19,ROUNDUP(O65*'SEG SOCIAL'!$Z$19,-2),0)</f>
        <v>0</v>
      </c>
      <c r="Q65" s="364">
        <f t="shared" si="3"/>
        <v>0</v>
      </c>
      <c r="R65" s="365">
        <f t="shared" si="4"/>
        <v>0</v>
      </c>
      <c r="S65" s="375"/>
      <c r="T65" s="117">
        <f t="shared" si="5"/>
        <v>0</v>
      </c>
      <c r="U65" s="103"/>
    </row>
    <row r="66" spans="1:21" s="104" customFormat="1" ht="15" customHeight="1">
      <c r="A66" s="105">
        <v>62</v>
      </c>
      <c r="B66" s="102">
        <v>2021</v>
      </c>
      <c r="C66" s="39"/>
      <c r="D66" s="107"/>
      <c r="E66" s="107"/>
      <c r="F66" s="371">
        <v>0</v>
      </c>
      <c r="G66" s="371"/>
      <c r="H66" s="113">
        <f t="shared" si="10"/>
        <v>0</v>
      </c>
      <c r="I66" s="114"/>
      <c r="J66" s="366">
        <f t="shared" si="11"/>
        <v>0</v>
      </c>
      <c r="K66" s="367">
        <f t="shared" si="12"/>
        <v>0</v>
      </c>
      <c r="L66" s="114"/>
      <c r="M66" s="38">
        <f t="shared" si="7"/>
        <v>0</v>
      </c>
      <c r="N66" s="374"/>
      <c r="O66" s="368">
        <f t="shared" si="8"/>
        <v>0</v>
      </c>
      <c r="P66" s="363">
        <f>IF('INF CTO'!$B$30="PENSIONADO",0,ROUNDUP(O66*($P$4),-2))+IF(AND(O66&gt;='SEG SOCIAL'!$Y$14,O66&lt;'SEG SOCIAL'!$Y$15),ROUNDUP(O66*'SEG SOCIAL'!$Z$14,-2),0)+IF(AND(O66&gt;='SEG SOCIAL'!$Y$15,O66&lt;'SEG SOCIAL'!$Y$16),ROUNDUP(O66*'SEG SOCIAL'!$Z$15,-2),0)+IF(AND(O66&gt;='SEG SOCIAL'!$Y$16,O66&lt;'SEG SOCIAL'!$Y$17),ROUNDUP(O66*'SEG SOCIAL'!$Z$16,-2),0)+IF(AND(O66&gt;='SEG SOCIAL'!$Y$17,O66&lt;'SEG SOCIAL'!$Y$18),ROUNDUP(O66*'SEG SOCIAL'!$Z$17,-2),0)+IF(AND(O66&gt;='SEG SOCIAL'!$Y$18,O66&lt;'SEG SOCIAL'!$Y$19),ROUNDUP(O66*'SEG SOCIAL'!$Z$18,-2),0)+IF(O66&gt;'SEG SOCIAL'!$Y$19,ROUNDUP(O66*'SEG SOCIAL'!$Z$19,-2),0)</f>
        <v>0</v>
      </c>
      <c r="Q66" s="364">
        <f t="shared" si="3"/>
        <v>0</v>
      </c>
      <c r="R66" s="365">
        <f t="shared" si="4"/>
        <v>0</v>
      </c>
      <c r="S66" s="375"/>
      <c r="T66" s="117">
        <f t="shared" si="5"/>
        <v>0</v>
      </c>
      <c r="U66" s="103"/>
    </row>
    <row r="67" spans="1:21" s="104" customFormat="1" ht="15" customHeight="1">
      <c r="A67" s="105">
        <v>63</v>
      </c>
      <c r="B67" s="102">
        <v>2021</v>
      </c>
      <c r="C67" s="39"/>
      <c r="D67" s="107"/>
      <c r="E67" s="107"/>
      <c r="F67" s="371">
        <v>0</v>
      </c>
      <c r="G67" s="371"/>
      <c r="H67" s="113">
        <f t="shared" si="10"/>
        <v>0</v>
      </c>
      <c r="I67" s="114"/>
      <c r="J67" s="366">
        <f t="shared" si="11"/>
        <v>0</v>
      </c>
      <c r="K67" s="367">
        <f t="shared" si="12"/>
        <v>0</v>
      </c>
      <c r="L67" s="114"/>
      <c r="M67" s="38">
        <f t="shared" si="7"/>
        <v>0</v>
      </c>
      <c r="N67" s="374"/>
      <c r="O67" s="368">
        <f t="shared" si="8"/>
        <v>0</v>
      </c>
      <c r="P67" s="363">
        <f>IF('INF CTO'!$B$30="PENSIONADO",0,ROUNDUP(O67*($P$4),-2))+IF(AND(O67&gt;='SEG SOCIAL'!$Y$14,O67&lt;'SEG SOCIAL'!$Y$15),ROUNDUP(O67*'SEG SOCIAL'!$Z$14,-2),0)+IF(AND(O67&gt;='SEG SOCIAL'!$Y$15,O67&lt;'SEG SOCIAL'!$Y$16),ROUNDUP(O67*'SEG SOCIAL'!$Z$15,-2),0)+IF(AND(O67&gt;='SEG SOCIAL'!$Y$16,O67&lt;'SEG SOCIAL'!$Y$17),ROUNDUP(O67*'SEG SOCIAL'!$Z$16,-2),0)+IF(AND(O67&gt;='SEG SOCIAL'!$Y$17,O67&lt;'SEG SOCIAL'!$Y$18),ROUNDUP(O67*'SEG SOCIAL'!$Z$17,-2),0)+IF(AND(O67&gt;='SEG SOCIAL'!$Y$18,O67&lt;'SEG SOCIAL'!$Y$19),ROUNDUP(O67*'SEG SOCIAL'!$Z$18,-2),0)+IF(O67&gt;'SEG SOCIAL'!$Y$19,ROUNDUP(O67*'SEG SOCIAL'!$Z$19,-2),0)</f>
        <v>0</v>
      </c>
      <c r="Q67" s="364">
        <f t="shared" si="3"/>
        <v>0</v>
      </c>
      <c r="R67" s="365">
        <f t="shared" si="4"/>
        <v>0</v>
      </c>
      <c r="S67" s="375"/>
      <c r="T67" s="117">
        <f t="shared" si="5"/>
        <v>0</v>
      </c>
      <c r="U67" s="103"/>
    </row>
    <row r="68" spans="1:21" s="104" customFormat="1" ht="15" customHeight="1">
      <c r="A68" s="105">
        <v>64</v>
      </c>
      <c r="B68" s="102">
        <v>2021</v>
      </c>
      <c r="C68" s="39"/>
      <c r="D68" s="107"/>
      <c r="E68" s="107"/>
      <c r="F68" s="371">
        <v>0</v>
      </c>
      <c r="G68" s="371"/>
      <c r="H68" s="113">
        <f t="shared" si="10"/>
        <v>0</v>
      </c>
      <c r="I68" s="114"/>
      <c r="J68" s="366">
        <f t="shared" si="11"/>
        <v>0</v>
      </c>
      <c r="K68" s="367">
        <f t="shared" si="12"/>
        <v>0</v>
      </c>
      <c r="L68" s="114"/>
      <c r="M68" s="38">
        <f t="shared" si="7"/>
        <v>0</v>
      </c>
      <c r="N68" s="374"/>
      <c r="O68" s="368">
        <f t="shared" si="8"/>
        <v>0</v>
      </c>
      <c r="P68" s="363">
        <f>IF('INF CTO'!$B$30="PENSIONADO",0,ROUNDUP(O68*($P$4),-2))+IF(AND(O68&gt;='SEG SOCIAL'!$Y$14,O68&lt;'SEG SOCIAL'!$Y$15),ROUNDUP(O68*'SEG SOCIAL'!$Z$14,-2),0)+IF(AND(O68&gt;='SEG SOCIAL'!$Y$15,O68&lt;'SEG SOCIAL'!$Y$16),ROUNDUP(O68*'SEG SOCIAL'!$Z$15,-2),0)+IF(AND(O68&gt;='SEG SOCIAL'!$Y$16,O68&lt;'SEG SOCIAL'!$Y$17),ROUNDUP(O68*'SEG SOCIAL'!$Z$16,-2),0)+IF(AND(O68&gt;='SEG SOCIAL'!$Y$17,O68&lt;'SEG SOCIAL'!$Y$18),ROUNDUP(O68*'SEG SOCIAL'!$Z$17,-2),0)+IF(AND(O68&gt;='SEG SOCIAL'!$Y$18,O68&lt;'SEG SOCIAL'!$Y$19),ROUNDUP(O68*'SEG SOCIAL'!$Z$18,-2),0)+IF(O68&gt;'SEG SOCIAL'!$Y$19,ROUNDUP(O68*'SEG SOCIAL'!$Z$19,-2),0)</f>
        <v>0</v>
      </c>
      <c r="Q68" s="364">
        <f t="shared" si="3"/>
        <v>0</v>
      </c>
      <c r="R68" s="365">
        <f t="shared" si="4"/>
        <v>0</v>
      </c>
      <c r="S68" s="375"/>
      <c r="T68" s="117">
        <f t="shared" si="5"/>
        <v>0</v>
      </c>
      <c r="U68" s="103"/>
    </row>
    <row r="69" spans="1:21" s="104" customFormat="1" ht="15" customHeight="1">
      <c r="A69" s="105">
        <v>65</v>
      </c>
      <c r="B69" s="102">
        <v>2021</v>
      </c>
      <c r="C69" s="39"/>
      <c r="D69" s="107"/>
      <c r="E69" s="107"/>
      <c r="F69" s="371">
        <v>0</v>
      </c>
      <c r="G69" s="371"/>
      <c r="H69" s="113">
        <f t="shared" si="10"/>
        <v>0</v>
      </c>
      <c r="I69" s="114"/>
      <c r="J69" s="366">
        <f t="shared" si="11"/>
        <v>0</v>
      </c>
      <c r="K69" s="367">
        <f t="shared" si="12"/>
        <v>0</v>
      </c>
      <c r="L69" s="114"/>
      <c r="M69" s="38">
        <f t="shared" si="7"/>
        <v>0</v>
      </c>
      <c r="N69" s="374"/>
      <c r="O69" s="368">
        <f t="shared" si="8"/>
        <v>0</v>
      </c>
      <c r="P69" s="363">
        <f>IF('INF CTO'!$B$30="PENSIONADO",0,ROUNDUP(O69*($P$4),-2))+IF(AND(O69&gt;='SEG SOCIAL'!$Y$14,O69&lt;'SEG SOCIAL'!$Y$15),ROUNDUP(O69*'SEG SOCIAL'!$Z$14,-2),0)+IF(AND(O69&gt;='SEG SOCIAL'!$Y$15,O69&lt;'SEG SOCIAL'!$Y$16),ROUNDUP(O69*'SEG SOCIAL'!$Z$15,-2),0)+IF(AND(O69&gt;='SEG SOCIAL'!$Y$16,O69&lt;'SEG SOCIAL'!$Y$17),ROUNDUP(O69*'SEG SOCIAL'!$Z$16,-2),0)+IF(AND(O69&gt;='SEG SOCIAL'!$Y$17,O69&lt;'SEG SOCIAL'!$Y$18),ROUNDUP(O69*'SEG SOCIAL'!$Z$17,-2),0)+IF(AND(O69&gt;='SEG SOCIAL'!$Y$18,O69&lt;'SEG SOCIAL'!$Y$19),ROUNDUP(O69*'SEG SOCIAL'!$Z$18,-2),0)+IF(O69&gt;'SEG SOCIAL'!$Y$19,ROUNDUP(O69*'SEG SOCIAL'!$Z$19,-2),0)</f>
        <v>0</v>
      </c>
      <c r="Q69" s="364">
        <f t="shared" si="3"/>
        <v>0</v>
      </c>
      <c r="R69" s="365">
        <f t="shared" si="4"/>
        <v>0</v>
      </c>
      <c r="S69" s="375"/>
      <c r="T69" s="117">
        <f t="shared" si="5"/>
        <v>0</v>
      </c>
      <c r="U69" s="103"/>
    </row>
    <row r="70" spans="1:21" s="104" customFormat="1" ht="15" customHeight="1">
      <c r="A70" s="105">
        <v>66</v>
      </c>
      <c r="B70" s="102">
        <v>2021</v>
      </c>
      <c r="C70" s="39"/>
      <c r="D70" s="107"/>
      <c r="E70" s="107"/>
      <c r="F70" s="371">
        <v>0</v>
      </c>
      <c r="G70" s="371"/>
      <c r="H70" s="113">
        <f t="shared" si="10"/>
        <v>0</v>
      </c>
      <c r="I70" s="114"/>
      <c r="J70" s="366">
        <f t="shared" si="11"/>
        <v>0</v>
      </c>
      <c r="K70" s="367">
        <f t="shared" si="12"/>
        <v>0</v>
      </c>
      <c r="L70" s="114"/>
      <c r="M70" s="38">
        <f t="shared" si="7"/>
        <v>0</v>
      </c>
      <c r="N70" s="374"/>
      <c r="O70" s="368">
        <f t="shared" si="8"/>
        <v>0</v>
      </c>
      <c r="P70" s="363">
        <f>IF('INF CTO'!$B$30="PENSIONADO",0,ROUNDUP(O70*($P$4),-2))+IF(AND(O70&gt;='SEG SOCIAL'!$Y$14,O70&lt;'SEG SOCIAL'!$Y$15),ROUNDUP(O70*'SEG SOCIAL'!$Z$14,-2),0)+IF(AND(O70&gt;='SEG SOCIAL'!$Y$15,O70&lt;'SEG SOCIAL'!$Y$16),ROUNDUP(O70*'SEG SOCIAL'!$Z$15,-2),0)+IF(AND(O70&gt;='SEG SOCIAL'!$Y$16,O70&lt;'SEG SOCIAL'!$Y$17),ROUNDUP(O70*'SEG SOCIAL'!$Z$16,-2),0)+IF(AND(O70&gt;='SEG SOCIAL'!$Y$17,O70&lt;'SEG SOCIAL'!$Y$18),ROUNDUP(O70*'SEG SOCIAL'!$Z$17,-2),0)+IF(AND(O70&gt;='SEG SOCIAL'!$Y$18,O70&lt;'SEG SOCIAL'!$Y$19),ROUNDUP(O70*'SEG SOCIAL'!$Z$18,-2),0)+IF(O70&gt;'SEG SOCIAL'!$Y$19,ROUNDUP(O70*'SEG SOCIAL'!$Z$19,-2),0)</f>
        <v>0</v>
      </c>
      <c r="Q70" s="364">
        <f>ROUNDUP(O70*$Q$4,-2)</f>
        <v>0</v>
      </c>
      <c r="R70" s="365">
        <f>ROUNDUP(O70*$R$4,-2)</f>
        <v>0</v>
      </c>
      <c r="S70" s="375"/>
      <c r="T70" s="117">
        <f>IF(E70="",0,MONTH(E70))</f>
        <v>0</v>
      </c>
      <c r="U70" s="103"/>
    </row>
    <row r="71" spans="1:21" s="104" customFormat="1" ht="15" customHeight="1">
      <c r="A71" s="105">
        <v>67</v>
      </c>
      <c r="B71" s="102">
        <v>2021</v>
      </c>
      <c r="C71" s="39"/>
      <c r="D71" s="107"/>
      <c r="E71" s="107"/>
      <c r="F71" s="371">
        <v>0</v>
      </c>
      <c r="G71" s="371"/>
      <c r="H71" s="113">
        <f t="shared" si="10"/>
        <v>0</v>
      </c>
      <c r="I71" s="114"/>
      <c r="J71" s="366">
        <f t="shared" si="11"/>
        <v>0</v>
      </c>
      <c r="K71" s="367">
        <f t="shared" si="12"/>
        <v>0</v>
      </c>
      <c r="L71" s="114"/>
      <c r="M71" s="38">
        <f>+K71-L71</f>
        <v>0</v>
      </c>
      <c r="N71" s="374"/>
      <c r="O71" s="368">
        <f>IF(IF(F71=0,0,IF(AND(C71="X",ROUNDUP((H71+I71)*$O$4,0)&lt;$P$2),ROUNDUP(($P$2/30*F71),0),IF(ROUNDUP((H71+I71)*$O$4,0)&lt;$P$2,$P$2,(ROUNDUP((H71+I71)*$O$4,0)))))&gt;($P$2*25),$P$2*25,IF(F71=0,0,IF(AND(C71="X",ROUNDUP((H71+I71)*$O$4,0)&lt;$P$2),ROUNDUP(($P$2/30*F71),0),IF(ROUNDUP((H71+I71)*$O$4,0)&lt;$P$2,$P$2,(ROUNDUP((H71+I71)*$O$4,0))))))</f>
        <v>0</v>
      </c>
      <c r="P71" s="363">
        <f>IF('INF CTO'!$B$30="PENSIONADO",0,ROUNDUP(O71*($P$4),-2))+IF(AND(O71&gt;='SEG SOCIAL'!$Y$14,O71&lt;'SEG SOCIAL'!$Y$15),ROUNDUP(O71*'SEG SOCIAL'!$Z$14,-2),0)+IF(AND(O71&gt;='SEG SOCIAL'!$Y$15,O71&lt;'SEG SOCIAL'!$Y$16),ROUNDUP(O71*'SEG SOCIAL'!$Z$15,-2),0)+IF(AND(O71&gt;='SEG SOCIAL'!$Y$16,O71&lt;'SEG SOCIAL'!$Y$17),ROUNDUP(O71*'SEG SOCIAL'!$Z$16,-2),0)+IF(AND(O71&gt;='SEG SOCIAL'!$Y$17,O71&lt;'SEG SOCIAL'!$Y$18),ROUNDUP(O71*'SEG SOCIAL'!$Z$17,-2),0)+IF(AND(O71&gt;='SEG SOCIAL'!$Y$18,O71&lt;'SEG SOCIAL'!$Y$19),ROUNDUP(O71*'SEG SOCIAL'!$Z$18,-2),0)+IF(O71&gt;'SEG SOCIAL'!$Y$19,ROUNDUP(O71*'SEG SOCIAL'!$Z$19,-2),0)</f>
        <v>0</v>
      </c>
      <c r="Q71" s="364">
        <f>ROUNDUP(O71*$Q$4,-2)</f>
        <v>0</v>
      </c>
      <c r="R71" s="365">
        <f>ROUNDUP(O71*$R$4,-2)</f>
        <v>0</v>
      </c>
      <c r="S71" s="375"/>
      <c r="T71" s="117">
        <f>IF(E71="",0,MONTH(E71))</f>
        <v>0</v>
      </c>
      <c r="U71" s="103"/>
    </row>
    <row r="72" spans="1:21" s="104" customFormat="1" ht="15" customHeight="1">
      <c r="A72" s="105">
        <v>68</v>
      </c>
      <c r="B72" s="102">
        <v>2021</v>
      </c>
      <c r="C72" s="39"/>
      <c r="D72" s="107"/>
      <c r="E72" s="107"/>
      <c r="F72" s="371">
        <v>0</v>
      </c>
      <c r="G72" s="371"/>
      <c r="H72" s="113">
        <f>ROUND(($O$2/($K$1+1))/30*F72,0)</f>
        <v>0</v>
      </c>
      <c r="I72" s="114"/>
      <c r="J72" s="366">
        <f t="shared" si="11"/>
        <v>0</v>
      </c>
      <c r="K72" s="367">
        <f t="shared" si="12"/>
        <v>0</v>
      </c>
      <c r="L72" s="114"/>
      <c r="M72" s="38">
        <f>+K72-L72</f>
        <v>0</v>
      </c>
      <c r="N72" s="374"/>
      <c r="O72" s="368">
        <f>IF(IF(F72=0,0,IF(AND(C72="X",ROUNDUP((H72+I72)*$O$4,0)&lt;$P$2),ROUNDUP(($P$2/30*F72),0),IF(ROUNDUP((H72+I72)*$O$4,0)&lt;$P$2,$P$2,(ROUNDUP((H72+I72)*$O$4,0)))))&gt;($P$2*25),$P$2*25,IF(F72=0,0,IF(AND(C72="X",ROUNDUP((H72+I72)*$O$4,0)&lt;$P$2),ROUNDUP(($P$2/30*F72),0),IF(ROUNDUP((H72+I72)*$O$4,0)&lt;$P$2,$P$2,(ROUNDUP((H72+I72)*$O$4,0))))))</f>
        <v>0</v>
      </c>
      <c r="P72" s="363">
        <f>IF('INF CTO'!$B$30="PENSIONADO",0,ROUNDUP(O72*($P$4),-2))+IF(AND(O72&gt;='SEG SOCIAL'!$Y$14,O72&lt;'SEG SOCIAL'!$Y$15),ROUNDUP(O72*'SEG SOCIAL'!$Z$14,-2),0)+IF(AND(O72&gt;='SEG SOCIAL'!$Y$15,O72&lt;'SEG SOCIAL'!$Y$16),ROUNDUP(O72*'SEG SOCIAL'!$Z$15,-2),0)+IF(AND(O72&gt;='SEG SOCIAL'!$Y$16,O72&lt;'SEG SOCIAL'!$Y$17),ROUNDUP(O72*'SEG SOCIAL'!$Z$16,-2),0)+IF(AND(O72&gt;='SEG SOCIAL'!$Y$17,O72&lt;'SEG SOCIAL'!$Y$18),ROUNDUP(O72*'SEG SOCIAL'!$Z$17,-2),0)+IF(AND(O72&gt;='SEG SOCIAL'!$Y$18,O72&lt;'SEG SOCIAL'!$Y$19),ROUNDUP(O72*'SEG SOCIAL'!$Z$18,-2),0)+IF(O72&gt;'SEG SOCIAL'!$Y$19,ROUNDUP(O72*'SEG SOCIAL'!$Z$19,-2),0)</f>
        <v>0</v>
      </c>
      <c r="Q72" s="364">
        <f>ROUNDUP(O72*$Q$4,-2)</f>
        <v>0</v>
      </c>
      <c r="R72" s="365">
        <f>ROUNDUP(O72*$R$4,-2)</f>
        <v>0</v>
      </c>
      <c r="S72" s="375"/>
      <c r="T72" s="117">
        <f>IF(E72="",0,MONTH(E72))</f>
        <v>0</v>
      </c>
      <c r="U72" s="103"/>
    </row>
    <row r="73" spans="1:21" s="104" customFormat="1" ht="15" customHeight="1">
      <c r="A73" s="105">
        <v>69</v>
      </c>
      <c r="B73" s="102">
        <v>2021</v>
      </c>
      <c r="C73" s="39"/>
      <c r="D73" s="107"/>
      <c r="E73" s="107"/>
      <c r="F73" s="371">
        <v>0</v>
      </c>
      <c r="G73" s="371"/>
      <c r="H73" s="113">
        <f>ROUND(($O$2/($K$1+1))/30*F73,0)</f>
        <v>0</v>
      </c>
      <c r="I73" s="114"/>
      <c r="J73" s="366">
        <f t="shared" si="11"/>
        <v>0</v>
      </c>
      <c r="K73" s="367">
        <f t="shared" si="12"/>
        <v>0</v>
      </c>
      <c r="L73" s="114"/>
      <c r="M73" s="38">
        <f>+K73-L73</f>
        <v>0</v>
      </c>
      <c r="N73" s="374"/>
      <c r="O73" s="368">
        <f>IF(IF(F73=0,0,IF(AND(C73="X",ROUNDUP((H73+I73)*$O$4,0)&lt;$P$2),ROUNDUP(($P$2/30*F73),0),IF(ROUNDUP((H73+I73)*$O$4,0)&lt;$P$2,$P$2,(ROUNDUP((H73+I73)*$O$4,0)))))&gt;($P$2*25),$P$2*25,IF(F73=0,0,IF(AND(C73="X",ROUNDUP((H73+I73)*$O$4,0)&lt;$P$2),ROUNDUP(($P$2/30*F73),0),IF(ROUNDUP((H73+I73)*$O$4,0)&lt;$P$2,$P$2,(ROUNDUP((H73+I73)*$O$4,0))))))</f>
        <v>0</v>
      </c>
      <c r="P73" s="363">
        <f>IF('INF CTO'!$B$30="PENSIONADO",0,ROUNDUP(O73*($P$4),-2))+IF(AND(O73&gt;='SEG SOCIAL'!$Y$14,O73&lt;'SEG SOCIAL'!$Y$15),ROUNDUP(O73*'SEG SOCIAL'!$Z$14,-2),0)+IF(AND(O73&gt;='SEG SOCIAL'!$Y$15,O73&lt;'SEG SOCIAL'!$Y$16),ROUNDUP(O73*'SEG SOCIAL'!$Z$15,-2),0)+IF(AND(O73&gt;='SEG SOCIAL'!$Y$16,O73&lt;'SEG SOCIAL'!$Y$17),ROUNDUP(O73*'SEG SOCIAL'!$Z$16,-2),0)+IF(AND(O73&gt;='SEG SOCIAL'!$Y$17,O73&lt;'SEG SOCIAL'!$Y$18),ROUNDUP(O73*'SEG SOCIAL'!$Z$17,-2),0)+IF(AND(O73&gt;='SEG SOCIAL'!$Y$18,O73&lt;'SEG SOCIAL'!$Y$19),ROUNDUP(O73*'SEG SOCIAL'!$Z$18,-2),0)+IF(O73&gt;'SEG SOCIAL'!$Y$19,ROUNDUP(O73*'SEG SOCIAL'!$Z$19,-2),0)</f>
        <v>0</v>
      </c>
      <c r="Q73" s="364">
        <f>ROUNDUP(O73*$Q$4,-2)</f>
        <v>0</v>
      </c>
      <c r="R73" s="365">
        <f>ROUNDUP(O73*$R$4,-2)</f>
        <v>0</v>
      </c>
      <c r="S73" s="375"/>
      <c r="T73" s="117">
        <f>IF(E73="",0,MONTH(E73))</f>
        <v>0</v>
      </c>
      <c r="U73" s="103"/>
    </row>
    <row r="74" spans="1:21" s="104" customFormat="1" ht="15" customHeight="1">
      <c r="A74" s="105">
        <v>70</v>
      </c>
      <c r="B74" s="102">
        <v>2021</v>
      </c>
      <c r="C74" s="39"/>
      <c r="D74" s="107"/>
      <c r="E74" s="107"/>
      <c r="F74" s="371">
        <v>0</v>
      </c>
      <c r="G74" s="371"/>
      <c r="H74" s="113">
        <f>ROUND(($O$2/($K$1+1))/30*F74,0)</f>
        <v>0</v>
      </c>
      <c r="I74" s="114"/>
      <c r="J74" s="366">
        <f t="shared" si="11"/>
        <v>0</v>
      </c>
      <c r="K74" s="367">
        <f t="shared" si="12"/>
        <v>0</v>
      </c>
      <c r="L74" s="114"/>
      <c r="M74" s="38">
        <f>+K74-L74</f>
        <v>0</v>
      </c>
      <c r="N74" s="374"/>
      <c r="O74" s="368">
        <f>IF(IF(F74=0,0,IF(AND(C74="X",ROUNDUP((H74+I74)*$O$4,0)&lt;$P$2),ROUNDUP(($P$2/30*F74),0),IF(ROUNDUP((H74+I74)*$O$4,0)&lt;$P$2,$P$2,(ROUNDUP((H74+I74)*$O$4,0)))))&gt;($P$2*25),$P$2*25,IF(F74=0,0,IF(AND(C74="X",ROUNDUP((H74+I74)*$O$4,0)&lt;$P$2),ROUNDUP(($P$2/30*F74),0),IF(ROUNDUP((H74+I74)*$O$4,0)&lt;$P$2,$P$2,(ROUNDUP((H74+I74)*$O$4,0))))))</f>
        <v>0</v>
      </c>
      <c r="P74" s="363">
        <f>IF('INF CTO'!$B$30="PENSIONADO",0,ROUNDUP(O74*($P$4),-2))+IF(AND(O74&gt;='SEG SOCIAL'!$Y$14,O74&lt;'SEG SOCIAL'!$Y$15),ROUNDUP(O74*'SEG SOCIAL'!$Z$14,-2),0)+IF(AND(O74&gt;='SEG SOCIAL'!$Y$15,O74&lt;'SEG SOCIAL'!$Y$16),ROUNDUP(O74*'SEG SOCIAL'!$Z$15,-2),0)+IF(AND(O74&gt;='SEG SOCIAL'!$Y$16,O74&lt;'SEG SOCIAL'!$Y$17),ROUNDUP(O74*'SEG SOCIAL'!$Z$16,-2),0)+IF(AND(O74&gt;='SEG SOCIAL'!$Y$17,O74&lt;'SEG SOCIAL'!$Y$18),ROUNDUP(O74*'SEG SOCIAL'!$Z$17,-2),0)+IF(AND(O74&gt;='SEG SOCIAL'!$Y$18,O74&lt;'SEG SOCIAL'!$Y$19),ROUNDUP(O74*'SEG SOCIAL'!$Z$18,-2),0)+IF(O74&gt;'SEG SOCIAL'!$Y$19,ROUNDUP(O74*'SEG SOCIAL'!$Z$19,-2),0)</f>
        <v>0</v>
      </c>
      <c r="Q74" s="364">
        <f>ROUNDUP(O74*$Q$4,-2)</f>
        <v>0</v>
      </c>
      <c r="R74" s="365">
        <f>ROUNDUP(O74*$R$4,-2)</f>
        <v>0</v>
      </c>
      <c r="S74" s="375"/>
      <c r="T74" s="117">
        <f>IF(E74="",0,MONTH(E74))</f>
        <v>0</v>
      </c>
      <c r="U74" s="103">
        <f>A74</f>
        <v>70</v>
      </c>
    </row>
    <row r="75" spans="1:21" ht="11.25" customHeight="1">
      <c r="A75" s="82"/>
      <c r="B75" s="83"/>
      <c r="C75" s="82"/>
      <c r="D75" s="82"/>
      <c r="E75" s="82"/>
      <c r="F75" s="82"/>
      <c r="G75" s="82"/>
      <c r="H75" s="82"/>
      <c r="I75" s="82"/>
      <c r="J75" s="82"/>
      <c r="K75" s="82"/>
      <c r="L75" s="82"/>
      <c r="M75" s="82"/>
      <c r="N75" s="82"/>
      <c r="O75" s="82"/>
      <c r="P75" s="82"/>
      <c r="Q75" s="82"/>
      <c r="R75" s="82"/>
      <c r="S75" s="82"/>
      <c r="T75" s="82"/>
    </row>
    <row r="76" spans="1:21" ht="0" hidden="1" customHeight="1">
      <c r="B76" s="83"/>
    </row>
    <row r="77" spans="1:21" ht="0" hidden="1" customHeight="1">
      <c r="B77" s="83"/>
    </row>
    <row r="78" spans="1:21" ht="0" hidden="1" customHeight="1">
      <c r="B78" s="83"/>
    </row>
    <row r="79" spans="1:21" ht="0" hidden="1" customHeight="1">
      <c r="B79" s="83">
        <v>2017</v>
      </c>
    </row>
    <row r="80" spans="1:21" ht="0" hidden="1" customHeight="1">
      <c r="B80" s="82"/>
    </row>
  </sheetData>
  <sheetProtection algorithmName="SHA-512" hashValue="ClWsJW6kE0vxhfYe0cebGxnLCLSWBw4SkarbSWw92hMvau5bcP/FgXhnAWC4DeMtAD/Qd6iuD3K9xoUDjoCnuw==" saltValue="0lEa+u1M9xWyafGRKXxQwQ==" spinCount="100000" sheet="1" objects="1" scenarios="1"/>
  <mergeCells count="2">
    <mergeCell ref="H2:J2"/>
    <mergeCell ref="H1:J1"/>
  </mergeCells>
  <dataValidations xWindow="244" yWindow="451" count="6">
    <dataValidation type="list" allowBlank="1" showInputMessage="1" showErrorMessage="1" sqref="C5:C74" xr:uid="{00000000-0002-0000-0400-000000000000}">
      <formula1>"X"</formula1>
    </dataValidation>
    <dataValidation type="list" allowBlank="1" showInputMessage="1" showErrorMessage="1" sqref="N5:N74" xr:uid="{00000000-0002-0000-0400-000001000000}">
      <formula1>"N"</formula1>
    </dataValidation>
    <dataValidation type="whole" operator="lessThanOrEqual" allowBlank="1" showInputMessage="1" showErrorMessage="1" errorTitle="Límite de días liquidados" error="Recuerde que presupuestalmente los meses se entienden de 30 días. Por lo tanto, para efectos de liquidación de proporcionalidad, los días liquidados no pueden ser superiores a 30. " sqref="F1:F1048576" xr:uid="{00000000-0002-0000-0400-000002000000}">
      <formula1>30</formula1>
    </dataValidation>
    <dataValidation type="decimal" operator="greaterThanOrEqual" allowBlank="1" showInputMessage="1" showErrorMessage="1" errorTitle="Campo numérico" error="En este campo sólo pueden digitarse datos numéricos. " sqref="H1:I1048576 L5:L74" xr:uid="{00000000-0002-0000-0400-000003000000}">
      <formula1>0</formula1>
    </dataValidation>
    <dataValidation type="date" operator="greaterThanOrEqual" allowBlank="1" showInputMessage="1" showErrorMessage="1" error="Esta fecha debe ser mayor o igual a la inicial" sqref="E5:E74" xr:uid="{00000000-0002-0000-0400-000005000000}">
      <formula1>D5</formula1>
    </dataValidation>
    <dataValidation type="date" operator="greaterThanOrEqual" allowBlank="1" showInputMessage="1" showErrorMessage="1" error="Este cuadro control es para liquidar pagos de la vigencia 2018._x000a__x000a_Digite la fecha en formato dd-mm-aaaa" sqref="D5 D7:D74" xr:uid="{00000000-0002-0000-0400-000006000000}">
      <formula1>43101</formula1>
    </dataValidation>
  </dataValidations>
  <printOptions horizontalCentered="1" verticalCentered="1"/>
  <pageMargins left="0.70866141732283472" right="0.70866141732283472" top="0.74803149606299213" bottom="0.74803149606299213" header="0.31496062992125984" footer="0.31496062992125984"/>
  <pageSetup paperSize="9" scale="42" orientation="landscape" r:id="rId1"/>
  <drawing r:id="rId2"/>
  <legacyDrawing r:id="rId3"/>
  <extLst>
    <ext xmlns:x14="http://schemas.microsoft.com/office/spreadsheetml/2009/9/main" uri="{CCE6A557-97BC-4b89-ADB6-D9C93CAAB3DF}">
      <x14:dataValidations xmlns:xm="http://schemas.microsoft.com/office/excel/2006/main" xWindow="244" yWindow="451" count="1">
        <x14:dataValidation type="list" allowBlank="1" showInputMessage="1" showErrorMessage="1" prompt="Seleccione de la lista" xr:uid="{00000000-0002-0000-0400-000007000000}">
          <x14:formula1>
            <xm:f>BANCOS!$I$2:$I$3</xm:f>
          </x14:formula1>
          <xm:sqref>R4</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10">
    <tabColor rgb="FFFFFF00"/>
  </sheetPr>
  <dimension ref="A1:BD156"/>
  <sheetViews>
    <sheetView showGridLines="0" zoomScale="60" zoomScaleNormal="60" workbookViewId="0">
      <pane xSplit="1" ySplit="4" topLeftCell="B7" activePane="bottomRight" state="frozen"/>
      <selection pane="topRight" activeCell="B1" sqref="B1"/>
      <selection pane="bottomLeft" activeCell="A5" sqref="A5"/>
      <selection pane="bottomRight" activeCell="C26" sqref="C26:AX26"/>
    </sheetView>
  </sheetViews>
  <sheetFormatPr baseColWidth="10" defaultColWidth="0" defaultRowHeight="15" customHeight="1" zeroHeight="1"/>
  <cols>
    <col min="1" max="3" width="3.83203125" style="124" customWidth="1"/>
    <col min="4" max="4" width="5.6640625" style="124" customWidth="1"/>
    <col min="5" max="5" width="5" style="124" customWidth="1"/>
    <col min="6" max="6" width="8" style="124" customWidth="1"/>
    <col min="7" max="7" width="4.5" style="124" customWidth="1"/>
    <col min="8" max="8" width="4.6640625" style="124" customWidth="1"/>
    <col min="9" max="9" width="5.6640625" style="124" customWidth="1"/>
    <col min="10" max="10" width="5.83203125" style="124" customWidth="1"/>
    <col min="11" max="11" width="5.5" style="124" customWidth="1"/>
    <col min="12" max="12" width="7.1640625" style="124" customWidth="1"/>
    <col min="13" max="14" width="4.5" style="124" customWidth="1"/>
    <col min="15" max="15" width="6.33203125" style="124" customWidth="1"/>
    <col min="16" max="16" width="5.33203125" style="124" customWidth="1"/>
    <col min="17" max="17" width="3.83203125" style="124" customWidth="1"/>
    <col min="18" max="18" width="5.5" style="124" customWidth="1"/>
    <col min="19" max="19" width="6.5" style="124" customWidth="1"/>
    <col min="20" max="20" width="3.83203125" style="124" customWidth="1"/>
    <col min="21" max="21" width="5.6640625" style="124" customWidth="1"/>
    <col min="22" max="22" width="5.33203125" style="124" customWidth="1"/>
    <col min="23" max="23" width="3.83203125" style="124" customWidth="1"/>
    <col min="24" max="24" width="4.83203125" style="124" customWidth="1"/>
    <col min="25" max="25" width="6.33203125" style="124" customWidth="1"/>
    <col min="26" max="26" width="5.83203125" style="124" customWidth="1"/>
    <col min="27" max="27" width="6.83203125" style="124" customWidth="1"/>
    <col min="28" max="36" width="3.83203125" style="124" customWidth="1"/>
    <col min="37" max="37" width="5.83203125" style="124" customWidth="1"/>
    <col min="38" max="38" width="3.83203125" style="124" customWidth="1"/>
    <col min="39" max="39" width="4.83203125" style="124" customWidth="1"/>
    <col min="40" max="49" width="3.83203125" style="124" customWidth="1"/>
    <col min="50" max="50" width="11" style="124" customWidth="1"/>
    <col min="51" max="51" width="3.83203125" style="124" customWidth="1"/>
    <col min="52" max="52" width="2.5" style="192" customWidth="1"/>
    <col min="53" max="53" width="3.1640625" style="124" hidden="1" customWidth="1"/>
    <col min="54" max="55" width="2.5" style="124" hidden="1" customWidth="1"/>
    <col min="56" max="56" width="3.33203125" style="124" hidden="1" customWidth="1"/>
    <col min="57" max="16384" width="17.33203125" style="124" hidden="1"/>
  </cols>
  <sheetData>
    <row r="1" spans="1:56" ht="15.75" customHeight="1" thickTop="1">
      <c r="A1" s="118"/>
      <c r="B1" s="119"/>
      <c r="C1" s="119"/>
      <c r="D1" s="119"/>
      <c r="E1" s="119"/>
      <c r="F1" s="119"/>
      <c r="G1" s="119"/>
      <c r="H1" s="119"/>
      <c r="I1" s="119"/>
      <c r="J1" s="119"/>
      <c r="K1" s="119"/>
      <c r="L1" s="120"/>
      <c r="M1" s="120"/>
      <c r="N1" s="120"/>
      <c r="O1" s="120"/>
      <c r="P1" s="120"/>
      <c r="Q1" s="120"/>
      <c r="R1" s="120"/>
      <c r="S1" s="120"/>
      <c r="T1" s="120"/>
      <c r="U1" s="120"/>
      <c r="V1" s="120"/>
      <c r="W1" s="120"/>
      <c r="X1" s="120"/>
      <c r="Y1" s="120"/>
      <c r="Z1" s="120"/>
      <c r="AA1" s="120"/>
      <c r="AB1" s="120"/>
      <c r="AC1" s="120"/>
      <c r="AD1" s="120"/>
      <c r="AE1" s="120"/>
      <c r="AF1" s="120"/>
      <c r="AG1" s="120"/>
      <c r="AH1" s="120"/>
      <c r="AI1" s="120"/>
      <c r="AJ1" s="120"/>
      <c r="AK1" s="120"/>
      <c r="AL1" s="120"/>
      <c r="AM1" s="120"/>
      <c r="AN1" s="120"/>
      <c r="AO1" s="120"/>
      <c r="AP1" s="120"/>
      <c r="AQ1" s="120"/>
      <c r="AR1" s="120"/>
      <c r="AS1" s="120"/>
      <c r="AT1" s="120"/>
      <c r="AU1" s="120"/>
      <c r="AV1" s="120"/>
      <c r="AW1" s="120"/>
      <c r="AX1" s="120"/>
      <c r="AY1" s="121"/>
      <c r="AZ1" s="122"/>
      <c r="BA1" s="123"/>
      <c r="BB1" s="123"/>
      <c r="BC1" s="123"/>
      <c r="BD1" s="123"/>
    </row>
    <row r="2" spans="1:56" ht="56.25" customHeight="1">
      <c r="A2" s="125"/>
      <c r="B2" s="556"/>
      <c r="C2" s="557"/>
      <c r="D2" s="557"/>
      <c r="E2" s="557"/>
      <c r="F2" s="557"/>
      <c r="G2" s="557"/>
      <c r="H2" s="557"/>
      <c r="I2" s="557"/>
      <c r="J2" s="557"/>
      <c r="K2" s="557"/>
      <c r="L2" s="556" t="s">
        <v>19</v>
      </c>
      <c r="M2" s="557"/>
      <c r="N2" s="557"/>
      <c r="O2" s="557"/>
      <c r="P2" s="557"/>
      <c r="Q2" s="557"/>
      <c r="R2" s="557"/>
      <c r="S2" s="557"/>
      <c r="T2" s="557"/>
      <c r="U2" s="557"/>
      <c r="V2" s="557"/>
      <c r="W2" s="557"/>
      <c r="X2" s="557"/>
      <c r="Y2" s="557"/>
      <c r="Z2" s="557"/>
      <c r="AA2" s="557"/>
      <c r="AB2" s="557"/>
      <c r="AC2" s="557"/>
      <c r="AD2" s="557"/>
      <c r="AE2" s="557"/>
      <c r="AF2" s="557"/>
      <c r="AG2" s="557"/>
      <c r="AH2" s="557"/>
      <c r="AI2" s="557"/>
      <c r="AJ2" s="557"/>
      <c r="AK2" s="557"/>
      <c r="AL2" s="557"/>
      <c r="AM2" s="557"/>
      <c r="AN2" s="557"/>
      <c r="AO2" s="557"/>
      <c r="AP2" s="557"/>
      <c r="AQ2" s="557"/>
      <c r="AR2" s="557"/>
      <c r="AS2" s="557"/>
      <c r="AT2" s="557"/>
      <c r="AU2" s="557"/>
      <c r="AV2" s="557"/>
      <c r="AW2" s="557"/>
      <c r="AX2" s="557"/>
      <c r="AY2" s="126"/>
      <c r="AZ2" s="122"/>
      <c r="BA2" s="123"/>
      <c r="BB2" s="123"/>
      <c r="BC2" s="123"/>
      <c r="BD2" s="123"/>
    </row>
    <row r="3" spans="1:56" ht="24">
      <c r="A3" s="125"/>
      <c r="B3" s="127"/>
      <c r="C3" s="127"/>
      <c r="D3" s="127"/>
      <c r="E3" s="127"/>
      <c r="F3" s="127"/>
      <c r="G3" s="127"/>
      <c r="H3" s="127"/>
      <c r="I3" s="127"/>
      <c r="J3" s="127"/>
      <c r="K3" s="127"/>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6"/>
      <c r="AZ3" s="122"/>
      <c r="BA3" s="123"/>
      <c r="BB3" s="123"/>
      <c r="BC3" s="123"/>
      <c r="BD3" s="123"/>
    </row>
    <row r="4" spans="1:56" ht="25" thickBot="1">
      <c r="A4" s="125"/>
      <c r="B4" s="637" t="s">
        <v>306</v>
      </c>
      <c r="C4" s="638"/>
      <c r="D4" s="638"/>
      <c r="E4" s="638"/>
      <c r="F4" s="638"/>
      <c r="G4" s="638"/>
      <c r="H4" s="638"/>
      <c r="I4" s="638"/>
      <c r="J4" s="645">
        <f ca="1">TODAY()</f>
        <v>44411</v>
      </c>
      <c r="K4" s="645"/>
      <c r="L4" s="645"/>
      <c r="M4" s="645"/>
      <c r="N4" s="645"/>
      <c r="O4" s="122"/>
      <c r="P4" s="122"/>
      <c r="Q4" s="122"/>
      <c r="R4" s="122"/>
      <c r="S4" s="122"/>
      <c r="T4" s="122"/>
      <c r="U4" s="122"/>
      <c r="V4" s="122"/>
      <c r="W4" s="122"/>
      <c r="X4" s="122"/>
      <c r="Y4" s="122"/>
      <c r="Z4" s="122"/>
      <c r="AA4" s="122"/>
      <c r="AB4" s="122"/>
      <c r="AC4" s="122"/>
      <c r="AD4" s="122"/>
      <c r="AE4" s="122"/>
      <c r="AF4" s="122"/>
      <c r="AG4" s="122"/>
      <c r="AH4" s="122"/>
      <c r="AI4" s="122"/>
      <c r="AJ4" s="122"/>
      <c r="AK4" s="122"/>
      <c r="AL4" s="122"/>
      <c r="AM4" s="122"/>
      <c r="AN4" s="122"/>
      <c r="AO4" s="122"/>
      <c r="AP4" s="122"/>
      <c r="AQ4" s="122"/>
      <c r="AR4" s="122"/>
      <c r="AS4" s="122"/>
      <c r="AT4" s="122"/>
      <c r="AU4" s="122"/>
      <c r="AV4" s="122"/>
      <c r="AW4" s="122"/>
      <c r="AX4" s="122"/>
      <c r="AY4" s="126"/>
      <c r="AZ4" s="122"/>
      <c r="BA4" s="123"/>
      <c r="BB4" s="123"/>
      <c r="BC4" s="123"/>
      <c r="BD4" s="123"/>
    </row>
    <row r="5" spans="1:56" ht="23.25" customHeight="1" thickBot="1">
      <c r="A5" s="128"/>
      <c r="B5" s="572" t="s">
        <v>169</v>
      </c>
      <c r="C5" s="573"/>
      <c r="D5" s="573"/>
      <c r="E5" s="573"/>
      <c r="F5" s="573"/>
      <c r="G5" s="573"/>
      <c r="H5" s="573"/>
      <c r="I5" s="573"/>
      <c r="J5" s="573"/>
      <c r="K5" s="573"/>
      <c r="L5" s="573"/>
      <c r="M5" s="573"/>
      <c r="N5" s="573"/>
      <c r="O5" s="573"/>
      <c r="P5" s="573"/>
      <c r="Q5" s="573"/>
      <c r="R5" s="573"/>
      <c r="S5" s="573"/>
      <c r="T5" s="573"/>
      <c r="U5" s="573"/>
      <c r="V5" s="573"/>
      <c r="W5" s="573"/>
      <c r="X5" s="573"/>
      <c r="Y5" s="573"/>
      <c r="Z5" s="573"/>
      <c r="AA5" s="573"/>
      <c r="AB5" s="573"/>
      <c r="AC5" s="573"/>
      <c r="AD5" s="573"/>
      <c r="AE5" s="573"/>
      <c r="AF5" s="573"/>
      <c r="AG5" s="573"/>
      <c r="AH5" s="573"/>
      <c r="AI5" s="573"/>
      <c r="AJ5" s="573"/>
      <c r="AK5" s="573"/>
      <c r="AL5" s="573"/>
      <c r="AM5" s="573"/>
      <c r="AN5" s="573"/>
      <c r="AO5" s="573"/>
      <c r="AP5" s="573"/>
      <c r="AQ5" s="573"/>
      <c r="AR5" s="573"/>
      <c r="AS5" s="573"/>
      <c r="AT5" s="573"/>
      <c r="AU5" s="573"/>
      <c r="AV5" s="573"/>
      <c r="AW5" s="573"/>
      <c r="AX5" s="573"/>
      <c r="AY5" s="129"/>
      <c r="AZ5" s="122"/>
      <c r="BA5" s="123"/>
      <c r="BB5" s="123"/>
      <c r="BC5" s="123"/>
      <c r="BD5" s="123"/>
    </row>
    <row r="6" spans="1:56" ht="23.25" customHeight="1">
      <c r="A6" s="125"/>
      <c r="B6" s="122"/>
      <c r="C6" s="130"/>
      <c r="D6" s="130"/>
      <c r="E6" s="130"/>
      <c r="F6" s="130"/>
      <c r="G6" s="130"/>
      <c r="H6" s="130"/>
      <c r="I6" s="130"/>
      <c r="J6" s="130"/>
      <c r="K6" s="130"/>
      <c r="L6" s="130"/>
      <c r="M6" s="130"/>
      <c r="N6" s="130"/>
      <c r="O6" s="130"/>
      <c r="P6" s="130"/>
      <c r="Q6" s="130"/>
      <c r="R6" s="130"/>
      <c r="S6" s="130"/>
      <c r="T6" s="130"/>
      <c r="U6" s="130"/>
      <c r="V6" s="130"/>
      <c r="W6" s="130"/>
      <c r="X6" s="130"/>
      <c r="Y6" s="130"/>
      <c r="Z6" s="130"/>
      <c r="AA6" s="130"/>
      <c r="AB6" s="130"/>
      <c r="AC6" s="130"/>
      <c r="AD6" s="130"/>
      <c r="AE6" s="130"/>
      <c r="AF6" s="130"/>
      <c r="AG6" s="130"/>
      <c r="AH6" s="130"/>
      <c r="AI6" s="130"/>
      <c r="AJ6" s="130"/>
      <c r="AK6" s="130"/>
      <c r="AL6" s="130"/>
      <c r="AM6" s="130"/>
      <c r="AN6" s="130"/>
      <c r="AO6" s="130"/>
      <c r="AP6" s="130"/>
      <c r="AQ6" s="130"/>
      <c r="AR6" s="130"/>
      <c r="AS6" s="130"/>
      <c r="AT6" s="130"/>
      <c r="AU6" s="130"/>
      <c r="AV6" s="130"/>
      <c r="AW6" s="130"/>
      <c r="AX6" s="130"/>
      <c r="AY6" s="126"/>
      <c r="AZ6" s="122"/>
      <c r="BA6" s="123"/>
      <c r="BB6" s="123"/>
      <c r="BC6" s="123"/>
      <c r="BD6" s="123"/>
    </row>
    <row r="7" spans="1:56" ht="23.25" customHeight="1">
      <c r="A7" s="125"/>
      <c r="B7" s="545" t="s">
        <v>406</v>
      </c>
      <c r="C7" s="571"/>
      <c r="D7" s="571"/>
      <c r="E7" s="571"/>
      <c r="F7" s="571"/>
      <c r="G7" s="571"/>
      <c r="H7" s="571"/>
      <c r="I7" s="547" t="str">
        <f>IF('INF CTO'!B4="","",'INF CTO'!B4)</f>
        <v>MIN.010-2021</v>
      </c>
      <c r="J7" s="548"/>
      <c r="K7" s="548"/>
      <c r="L7" s="548"/>
      <c r="M7" s="548"/>
      <c r="N7" s="548"/>
      <c r="O7" s="548"/>
      <c r="P7" s="131"/>
      <c r="Q7" s="545" t="s">
        <v>298</v>
      </c>
      <c r="R7" s="546"/>
      <c r="S7" s="546"/>
      <c r="T7" s="546"/>
      <c r="U7" s="546"/>
      <c r="V7" s="546"/>
      <c r="W7" s="546"/>
      <c r="X7" s="546"/>
      <c r="Y7" s="546"/>
      <c r="Z7" s="546"/>
      <c r="AA7" s="546"/>
      <c r="AB7" s="546"/>
      <c r="AC7" s="543">
        <f>IF('INF CTO'!B10="","",'INF CTO'!B10)</f>
        <v>44271</v>
      </c>
      <c r="AD7" s="544"/>
      <c r="AE7" s="544"/>
      <c r="AF7" s="544"/>
      <c r="AG7" s="544"/>
      <c r="AH7" s="565" t="s">
        <v>37</v>
      </c>
      <c r="AI7" s="546"/>
      <c r="AJ7" s="546"/>
      <c r="AK7" s="546"/>
      <c r="AL7" s="546"/>
      <c r="AM7" s="546"/>
      <c r="AN7" s="546"/>
      <c r="AO7" s="546"/>
      <c r="AP7" s="546"/>
      <c r="AQ7" s="558">
        <v>2021</v>
      </c>
      <c r="AR7" s="548"/>
      <c r="AS7" s="548"/>
      <c r="AT7" s="131"/>
      <c r="AU7" s="131"/>
      <c r="AV7" s="131"/>
      <c r="AW7" s="131"/>
      <c r="AX7" s="131"/>
      <c r="AY7" s="132"/>
      <c r="AZ7" s="133"/>
      <c r="BA7" s="134"/>
      <c r="BB7" s="134"/>
      <c r="BC7" s="134"/>
      <c r="BD7" s="134"/>
    </row>
    <row r="8" spans="1:56" ht="23.25" customHeight="1">
      <c r="A8" s="125"/>
      <c r="B8" s="545" t="s">
        <v>18</v>
      </c>
      <c r="C8" s="546"/>
      <c r="D8" s="546"/>
      <c r="E8" s="546"/>
      <c r="F8" s="546"/>
      <c r="G8" s="546"/>
      <c r="H8" s="546"/>
      <c r="I8" s="547" t="str">
        <f>IF('INF CTO'!C4="","",'INF CTO'!C4)</f>
        <v>03.192-2021</v>
      </c>
      <c r="J8" s="548"/>
      <c r="K8" s="548"/>
      <c r="L8" s="548"/>
      <c r="M8" s="548"/>
      <c r="N8" s="548"/>
      <c r="O8" s="548"/>
      <c r="P8" s="131"/>
      <c r="Q8" s="131"/>
      <c r="R8" s="131"/>
      <c r="S8" s="131"/>
      <c r="T8" s="131"/>
      <c r="U8" s="131"/>
      <c r="V8" s="131"/>
      <c r="W8" s="131"/>
      <c r="X8" s="131"/>
      <c r="Y8" s="131"/>
      <c r="Z8" s="131"/>
      <c r="AA8" s="131"/>
      <c r="AB8" s="131"/>
      <c r="AC8" s="131"/>
      <c r="AD8" s="131"/>
      <c r="AE8" s="131"/>
      <c r="AF8" s="131"/>
      <c r="AG8" s="131"/>
      <c r="AH8" s="131"/>
      <c r="AI8" s="131"/>
      <c r="AJ8" s="131"/>
      <c r="AK8" s="131"/>
      <c r="AL8" s="131"/>
      <c r="AM8" s="131"/>
      <c r="AN8" s="131"/>
      <c r="AO8" s="131"/>
      <c r="AP8" s="131"/>
      <c r="AQ8" s="131"/>
      <c r="AR8" s="131"/>
      <c r="AS8" s="131"/>
      <c r="AT8" s="131"/>
      <c r="AU8" s="131"/>
      <c r="AV8" s="131"/>
      <c r="AW8" s="131"/>
      <c r="AX8" s="131"/>
      <c r="AY8" s="132"/>
      <c r="AZ8" s="133"/>
      <c r="BA8" s="134"/>
      <c r="BB8" s="134"/>
      <c r="BC8" s="134"/>
      <c r="BD8" s="134"/>
    </row>
    <row r="9" spans="1:56" ht="23.25" customHeight="1">
      <c r="A9" s="125"/>
      <c r="B9" s="554" t="s">
        <v>299</v>
      </c>
      <c r="C9" s="546"/>
      <c r="D9" s="546"/>
      <c r="E9" s="546"/>
      <c r="F9" s="546"/>
      <c r="G9" s="546"/>
      <c r="H9" s="546"/>
      <c r="I9" s="546"/>
      <c r="J9" s="546"/>
      <c r="K9" s="546"/>
      <c r="L9" s="549">
        <f>IF('INF CTO'!B11="","",'INF CTO'!B11)</f>
        <v>44278</v>
      </c>
      <c r="M9" s="550"/>
      <c r="N9" s="550"/>
      <c r="O9" s="550"/>
      <c r="P9" s="135"/>
      <c r="Q9" s="554" t="s">
        <v>38</v>
      </c>
      <c r="R9" s="546"/>
      <c r="S9" s="546"/>
      <c r="T9" s="546"/>
      <c r="U9" s="546"/>
      <c r="V9" s="546"/>
      <c r="W9" s="546"/>
      <c r="X9" s="546"/>
      <c r="Y9" s="546"/>
      <c r="Z9" s="135"/>
      <c r="AA9" s="136"/>
      <c r="AB9" s="136"/>
      <c r="AC9" s="549">
        <f>IF('INF CTO'!B12="","",'INF CTO'!B12)</f>
        <v>44545</v>
      </c>
      <c r="AD9" s="550"/>
      <c r="AE9" s="550"/>
      <c r="AF9" s="550"/>
      <c r="AG9" s="550"/>
      <c r="AH9" s="555" t="s">
        <v>463</v>
      </c>
      <c r="AI9" s="555"/>
      <c r="AJ9" s="555"/>
      <c r="AK9" s="555"/>
      <c r="AL9" s="555"/>
      <c r="AM9" s="555"/>
      <c r="AN9" s="555"/>
      <c r="AO9" s="555"/>
      <c r="AP9" s="555"/>
      <c r="AQ9" s="555"/>
      <c r="AR9" s="555"/>
      <c r="AS9" s="555"/>
      <c r="AT9" s="549" t="str">
        <f>IF('INF CTO'!B28="","",'INF CTO'!B28)</f>
        <v>Bogotá</v>
      </c>
      <c r="AU9" s="550"/>
      <c r="AV9" s="550"/>
      <c r="AW9" s="550"/>
      <c r="AX9" s="550"/>
      <c r="AY9" s="132"/>
      <c r="AZ9" s="133"/>
      <c r="BA9" s="134"/>
      <c r="BB9" s="134"/>
      <c r="BC9" s="134"/>
      <c r="BD9" s="134"/>
    </row>
    <row r="10" spans="1:56" ht="4.5" customHeight="1">
      <c r="A10" s="125"/>
      <c r="B10" s="135"/>
      <c r="C10" s="135"/>
      <c r="D10" s="135"/>
      <c r="E10" s="135"/>
      <c r="F10" s="135"/>
      <c r="G10" s="135"/>
      <c r="H10" s="135"/>
      <c r="I10" s="135"/>
      <c r="J10" s="135"/>
      <c r="K10" s="135"/>
      <c r="L10" s="135"/>
      <c r="M10" s="135"/>
      <c r="N10" s="137"/>
      <c r="O10" s="137"/>
      <c r="P10" s="137"/>
      <c r="Q10" s="137"/>
      <c r="R10" s="137"/>
      <c r="S10" s="137"/>
      <c r="T10" s="137"/>
      <c r="U10" s="137"/>
      <c r="V10" s="137"/>
      <c r="W10" s="137"/>
      <c r="X10" s="137"/>
      <c r="Y10" s="137"/>
      <c r="Z10" s="137"/>
      <c r="AA10" s="137"/>
      <c r="AB10" s="137"/>
      <c r="AC10" s="137"/>
      <c r="AD10" s="137"/>
      <c r="AE10" s="137"/>
      <c r="AF10" s="137"/>
      <c r="AG10" s="137"/>
      <c r="AH10" s="137"/>
      <c r="AI10" s="137"/>
      <c r="AJ10" s="135"/>
      <c r="AK10" s="135"/>
      <c r="AL10" s="135"/>
      <c r="AM10" s="135"/>
      <c r="AN10" s="135"/>
      <c r="AO10" s="135"/>
      <c r="AP10" s="135"/>
      <c r="AQ10" s="135"/>
      <c r="AR10" s="135"/>
      <c r="AS10" s="135"/>
      <c r="AT10" s="131"/>
      <c r="AU10" s="131"/>
      <c r="AV10" s="131"/>
      <c r="AW10" s="131"/>
      <c r="AX10" s="131"/>
      <c r="AY10" s="132"/>
      <c r="AZ10" s="133"/>
      <c r="BA10" s="134"/>
      <c r="BB10" s="134"/>
      <c r="BC10" s="134"/>
      <c r="BD10" s="134"/>
    </row>
    <row r="11" spans="1:56" ht="48" customHeight="1">
      <c r="A11" s="125"/>
      <c r="B11" s="554" t="s">
        <v>136</v>
      </c>
      <c r="C11" s="554"/>
      <c r="D11" s="554"/>
      <c r="E11" s="554"/>
      <c r="F11" s="554"/>
      <c r="G11" s="554"/>
      <c r="H11" s="554"/>
      <c r="I11" s="554"/>
      <c r="J11" s="554"/>
      <c r="K11" s="554"/>
      <c r="L11" s="540" t="str">
        <f>IF('INF CTO'!B5="","",'INF CTO'!B5)</f>
        <v>ORGANIZACION INTEGRAL EN GESTION EMPRESARIAL, ADMINISTRACION FINANCIERA Y MEDIO AMBIENTE SAS</v>
      </c>
      <c r="M11" s="541"/>
      <c r="N11" s="541"/>
      <c r="O11" s="541"/>
      <c r="P11" s="541"/>
      <c r="Q11" s="541"/>
      <c r="R11" s="541"/>
      <c r="S11" s="541"/>
      <c r="T11" s="541"/>
      <c r="U11" s="541"/>
      <c r="V11" s="541"/>
      <c r="W11" s="541"/>
      <c r="X11" s="541"/>
      <c r="Y11" s="541"/>
      <c r="Z11" s="541"/>
      <c r="AA11" s="541"/>
      <c r="AB11" s="541"/>
      <c r="AC11" s="541"/>
      <c r="AD11" s="541"/>
      <c r="AE11" s="541"/>
      <c r="AF11" s="541"/>
      <c r="AG11" s="541"/>
      <c r="AH11" s="554" t="s">
        <v>40</v>
      </c>
      <c r="AI11" s="554"/>
      <c r="AJ11" s="554"/>
      <c r="AK11" s="554"/>
      <c r="AL11" s="574">
        <f>IF('INF CTO'!B6="","",'INF CTO'!B6)</f>
        <v>900072155</v>
      </c>
      <c r="AM11" s="574"/>
      <c r="AN11" s="574"/>
      <c r="AO11" s="574"/>
      <c r="AP11" s="574"/>
      <c r="AQ11" s="574"/>
      <c r="AR11" s="574"/>
      <c r="AS11" s="574"/>
      <c r="AT11" s="574"/>
      <c r="AU11" s="574"/>
      <c r="AV11" s="574"/>
      <c r="AW11" s="574"/>
      <c r="AX11" s="574"/>
      <c r="AY11" s="132"/>
      <c r="AZ11" s="133"/>
      <c r="BA11" s="134"/>
      <c r="BB11" s="134"/>
      <c r="BC11" s="134"/>
      <c r="BD11" s="134"/>
    </row>
    <row r="12" spans="1:56" ht="23.25" hidden="1" customHeight="1">
      <c r="A12" s="125"/>
      <c r="B12" s="138"/>
      <c r="C12" s="138"/>
      <c r="D12" s="138"/>
      <c r="E12" s="138"/>
      <c r="F12" s="138"/>
      <c r="G12" s="138"/>
      <c r="H12" s="138"/>
      <c r="I12" s="138"/>
      <c r="J12" s="138"/>
      <c r="K12" s="138"/>
      <c r="L12" s="139"/>
      <c r="M12" s="140"/>
      <c r="N12" s="140"/>
      <c r="O12" s="140"/>
      <c r="P12" s="140"/>
      <c r="Q12" s="140"/>
      <c r="R12" s="140"/>
      <c r="S12" s="140"/>
      <c r="T12" s="140"/>
      <c r="U12" s="140"/>
      <c r="V12" s="140"/>
      <c r="W12" s="140"/>
      <c r="X12" s="140"/>
      <c r="Y12" s="140"/>
      <c r="Z12" s="140"/>
      <c r="AA12" s="140"/>
      <c r="AB12" s="140"/>
      <c r="AC12" s="140"/>
      <c r="AD12" s="140"/>
      <c r="AE12" s="140"/>
      <c r="AF12" s="140"/>
      <c r="AG12" s="140"/>
      <c r="AH12" s="138"/>
      <c r="AI12" s="138"/>
      <c r="AJ12" s="138"/>
      <c r="AK12" s="138"/>
      <c r="AL12" s="141"/>
      <c r="AM12" s="141"/>
      <c r="AN12" s="141"/>
      <c r="AO12" s="141"/>
      <c r="AP12" s="141"/>
      <c r="AQ12" s="141"/>
      <c r="AR12" s="141"/>
      <c r="AS12" s="141"/>
      <c r="AT12" s="141"/>
      <c r="AU12" s="141"/>
      <c r="AV12" s="141"/>
      <c r="AW12" s="141"/>
      <c r="AX12" s="141"/>
      <c r="AY12" s="132"/>
      <c r="AZ12" s="133"/>
      <c r="BA12" s="134"/>
      <c r="BB12" s="134"/>
      <c r="BC12" s="134"/>
      <c r="BD12" s="134"/>
    </row>
    <row r="13" spans="1:56" ht="23.25" hidden="1" customHeight="1">
      <c r="A13" s="125"/>
      <c r="B13" s="593"/>
      <c r="C13" s="593"/>
      <c r="D13" s="593"/>
      <c r="E13" s="594"/>
      <c r="F13" s="594"/>
      <c r="G13" s="594"/>
      <c r="H13" s="594"/>
      <c r="I13" s="594"/>
      <c r="J13" s="135"/>
      <c r="K13" s="593"/>
      <c r="L13" s="593"/>
      <c r="M13" s="593"/>
      <c r="N13" s="593"/>
      <c r="O13" s="593"/>
      <c r="P13" s="593"/>
      <c r="Q13" s="142"/>
      <c r="R13" s="579"/>
      <c r="S13" s="579"/>
      <c r="T13" s="579"/>
      <c r="U13" s="579"/>
      <c r="V13" s="579"/>
      <c r="W13" s="579"/>
      <c r="X13" s="579"/>
      <c r="Y13" s="579"/>
      <c r="Z13" s="579"/>
      <c r="AA13" s="579"/>
      <c r="AB13" s="579"/>
      <c r="AC13" s="579"/>
      <c r="AD13" s="579"/>
      <c r="AE13" s="579"/>
      <c r="AF13" s="579"/>
      <c r="AG13" s="579"/>
      <c r="AH13" s="554"/>
      <c r="AI13" s="554"/>
      <c r="AJ13" s="554"/>
      <c r="AK13" s="554"/>
      <c r="AL13" s="575"/>
      <c r="AM13" s="575"/>
      <c r="AN13" s="575"/>
      <c r="AO13" s="575"/>
      <c r="AP13" s="575"/>
      <c r="AQ13" s="575"/>
      <c r="AR13" s="575"/>
      <c r="AS13" s="575"/>
      <c r="AT13" s="575"/>
      <c r="AU13" s="575"/>
      <c r="AV13" s="575"/>
      <c r="AW13" s="575"/>
      <c r="AX13" s="575"/>
      <c r="AY13" s="132"/>
      <c r="AZ13" s="133"/>
      <c r="BA13" s="134"/>
      <c r="BB13" s="134"/>
      <c r="BC13" s="134"/>
      <c r="BD13" s="134"/>
    </row>
    <row r="14" spans="1:56" ht="23.25" hidden="1" customHeight="1">
      <c r="A14" s="125"/>
      <c r="B14" s="131"/>
      <c r="C14" s="131"/>
      <c r="D14" s="131"/>
      <c r="E14" s="131"/>
      <c r="F14" s="131"/>
      <c r="G14" s="131"/>
      <c r="H14" s="131"/>
      <c r="I14" s="131"/>
      <c r="J14" s="131"/>
      <c r="K14" s="131"/>
      <c r="L14" s="131"/>
      <c r="M14" s="131"/>
      <c r="N14" s="131"/>
      <c r="O14" s="131"/>
      <c r="P14" s="131"/>
      <c r="Q14" s="131"/>
      <c r="R14" s="131"/>
      <c r="S14" s="131"/>
      <c r="T14" s="131"/>
      <c r="U14" s="131"/>
      <c r="V14" s="131"/>
      <c r="W14" s="131"/>
      <c r="X14" s="131"/>
      <c r="Y14" s="131"/>
      <c r="Z14" s="131"/>
      <c r="AA14" s="131"/>
      <c r="AB14" s="131"/>
      <c r="AC14" s="131"/>
      <c r="AD14" s="131"/>
      <c r="AE14" s="131"/>
      <c r="AF14" s="131"/>
      <c r="AG14" s="131"/>
      <c r="AH14" s="131"/>
      <c r="AI14" s="131"/>
      <c r="AJ14" s="131"/>
      <c r="AK14" s="131"/>
      <c r="AL14" s="131"/>
      <c r="AM14" s="131"/>
      <c r="AN14" s="131"/>
      <c r="AO14" s="131"/>
      <c r="AP14" s="131"/>
      <c r="AQ14" s="131"/>
      <c r="AR14" s="131"/>
      <c r="AS14" s="131"/>
      <c r="AT14" s="131"/>
      <c r="AU14" s="131"/>
      <c r="AV14" s="131"/>
      <c r="AW14" s="131"/>
      <c r="AX14" s="131"/>
      <c r="AY14" s="132"/>
      <c r="AZ14" s="133"/>
      <c r="BA14" s="134"/>
      <c r="BB14" s="134"/>
      <c r="BC14" s="134"/>
      <c r="BD14" s="134"/>
    </row>
    <row r="15" spans="1:56" ht="23.25" hidden="1" customHeight="1">
      <c r="A15" s="125"/>
      <c r="B15" s="552"/>
      <c r="C15" s="552"/>
      <c r="D15" s="552"/>
      <c r="E15" s="552"/>
      <c r="F15" s="552"/>
      <c r="G15" s="552"/>
      <c r="H15" s="552"/>
      <c r="I15" s="552"/>
      <c r="J15" s="552"/>
      <c r="K15" s="552"/>
      <c r="L15" s="553"/>
      <c r="M15" s="553"/>
      <c r="N15" s="553"/>
      <c r="O15" s="553"/>
      <c r="P15" s="553"/>
      <c r="Q15" s="553"/>
      <c r="R15" s="553"/>
      <c r="S15" s="553"/>
      <c r="T15" s="553"/>
      <c r="U15" s="143"/>
      <c r="W15" s="144"/>
      <c r="X15" s="144"/>
      <c r="Y15" s="144"/>
      <c r="Z15" s="144"/>
      <c r="AA15" s="551"/>
      <c r="AB15" s="551"/>
      <c r="AC15" s="551"/>
      <c r="AD15" s="551"/>
      <c r="AE15" s="551"/>
      <c r="AF15" s="551"/>
      <c r="AG15" s="551"/>
      <c r="AH15" s="551"/>
      <c r="AI15" s="551"/>
      <c r="AJ15" s="551"/>
      <c r="AK15" s="145"/>
      <c r="AL15" s="146"/>
      <c r="AM15" s="146"/>
      <c r="AN15" s="538"/>
      <c r="AO15" s="538"/>
      <c r="AP15" s="538"/>
      <c r="AQ15" s="538"/>
      <c r="AR15" s="538"/>
      <c r="AS15" s="538"/>
      <c r="AT15" s="538"/>
      <c r="AU15" s="538"/>
      <c r="AV15" s="538"/>
      <c r="AW15" s="538"/>
      <c r="AX15" s="538"/>
      <c r="AY15" s="539"/>
      <c r="AZ15" s="133"/>
      <c r="BA15" s="134"/>
      <c r="BB15" s="134"/>
      <c r="BC15" s="134"/>
      <c r="BD15" s="134"/>
    </row>
    <row r="16" spans="1:56" ht="12.75" customHeight="1">
      <c r="A16" s="125"/>
      <c r="B16" s="135"/>
      <c r="C16" s="131"/>
      <c r="D16" s="131"/>
      <c r="E16" s="131"/>
      <c r="F16" s="131"/>
      <c r="G16" s="131"/>
      <c r="H16" s="131"/>
      <c r="I16" s="131"/>
      <c r="J16" s="131"/>
      <c r="K16" s="131"/>
      <c r="L16" s="131"/>
      <c r="M16" s="131"/>
      <c r="N16" s="131"/>
      <c r="O16" s="131"/>
      <c r="P16" s="131"/>
      <c r="Q16" s="131"/>
      <c r="R16" s="131"/>
      <c r="S16" s="131"/>
      <c r="T16" s="131"/>
      <c r="U16" s="131"/>
      <c r="V16" s="131"/>
      <c r="W16" s="131"/>
      <c r="X16" s="131"/>
      <c r="Y16" s="131"/>
      <c r="Z16" s="131"/>
      <c r="AA16" s="131"/>
      <c r="AB16" s="131"/>
      <c r="AC16" s="131"/>
      <c r="AD16" s="131"/>
      <c r="AE16" s="131"/>
      <c r="AF16" s="131"/>
      <c r="AG16" s="131"/>
      <c r="AH16" s="131"/>
      <c r="AI16" s="131"/>
      <c r="AJ16" s="131"/>
      <c r="AK16" s="145"/>
      <c r="AL16" s="131"/>
      <c r="AM16" s="131"/>
      <c r="AN16" s="131"/>
      <c r="AP16" s="583"/>
      <c r="AQ16" s="583"/>
      <c r="AR16" s="583"/>
      <c r="AS16" s="583"/>
      <c r="AT16" s="583"/>
      <c r="AU16" s="583"/>
      <c r="AV16" s="583"/>
      <c r="AW16" s="583"/>
      <c r="AX16" s="147"/>
      <c r="AY16" s="132"/>
      <c r="AZ16" s="133"/>
      <c r="BA16" s="134"/>
      <c r="BB16" s="134"/>
      <c r="BC16" s="134"/>
      <c r="BD16" s="134"/>
    </row>
    <row r="17" spans="1:56" ht="28.5" customHeight="1">
      <c r="A17" s="125"/>
      <c r="B17" s="655" t="s">
        <v>171</v>
      </c>
      <c r="C17" s="655"/>
      <c r="D17" s="655"/>
      <c r="E17" s="655"/>
      <c r="F17" s="655"/>
      <c r="G17" s="655"/>
      <c r="H17" s="655"/>
      <c r="I17" s="655"/>
      <c r="J17" s="655"/>
      <c r="K17" s="655"/>
      <c r="L17" s="655"/>
      <c r="M17" s="655"/>
      <c r="N17" s="655"/>
      <c r="O17" s="655"/>
      <c r="P17" s="655"/>
      <c r="Q17" s="655"/>
      <c r="R17" s="655"/>
      <c r="S17" s="148"/>
      <c r="T17" s="148"/>
      <c r="U17" s="148"/>
      <c r="V17" s="148"/>
      <c r="W17" s="148"/>
      <c r="X17" s="148"/>
      <c r="Y17" s="148"/>
      <c r="Z17" s="148"/>
      <c r="AA17" s="148"/>
      <c r="AB17" s="148"/>
      <c r="AC17" s="148"/>
      <c r="AD17" s="148"/>
      <c r="AE17" s="148"/>
      <c r="AF17" s="148"/>
      <c r="AG17" s="148"/>
      <c r="AH17" s="148"/>
      <c r="AI17" s="148"/>
      <c r="AJ17" s="148"/>
      <c r="AK17" s="148"/>
      <c r="AL17" s="148"/>
      <c r="AM17" s="148"/>
      <c r="AN17" s="148"/>
      <c r="AO17" s="148"/>
      <c r="AP17" s="148"/>
      <c r="AQ17" s="148"/>
      <c r="AR17" s="148"/>
      <c r="AS17" s="148"/>
      <c r="AT17" s="148"/>
      <c r="AU17" s="148"/>
      <c r="AV17" s="148"/>
      <c r="AW17" s="148"/>
      <c r="AX17" s="148"/>
      <c r="AY17" s="149"/>
      <c r="AZ17" s="150"/>
      <c r="BA17" s="151"/>
      <c r="BB17" s="151"/>
      <c r="BC17" s="151"/>
      <c r="BD17" s="134"/>
    </row>
    <row r="18" spans="1:56" ht="48.75" customHeight="1">
      <c r="A18" s="125"/>
      <c r="B18" s="559" t="str">
        <f>IF('INF CTO'!B14="","",'INF CTO'!B14)</f>
        <v>Prestar el servicio de envío masivo de correos electrónicos y mensajes de texto, a través de una plataforma tecnológica dirigido a las personas naturales y jurídicas que son objeto de alguna gestión de la UGPP.</v>
      </c>
      <c r="C18" s="560"/>
      <c r="D18" s="560"/>
      <c r="E18" s="560"/>
      <c r="F18" s="560"/>
      <c r="G18" s="560"/>
      <c r="H18" s="560"/>
      <c r="I18" s="560"/>
      <c r="J18" s="560"/>
      <c r="K18" s="560"/>
      <c r="L18" s="560"/>
      <c r="M18" s="560"/>
      <c r="N18" s="560"/>
      <c r="O18" s="560"/>
      <c r="P18" s="560"/>
      <c r="Q18" s="560"/>
      <c r="R18" s="560"/>
      <c r="S18" s="560"/>
      <c r="T18" s="560"/>
      <c r="U18" s="560"/>
      <c r="V18" s="560"/>
      <c r="W18" s="560"/>
      <c r="X18" s="560"/>
      <c r="Y18" s="560"/>
      <c r="Z18" s="560"/>
      <c r="AA18" s="560"/>
      <c r="AB18" s="560"/>
      <c r="AC18" s="560"/>
      <c r="AD18" s="560"/>
      <c r="AE18" s="560"/>
      <c r="AF18" s="560"/>
      <c r="AG18" s="560"/>
      <c r="AH18" s="560"/>
      <c r="AI18" s="560"/>
      <c r="AJ18" s="560"/>
      <c r="AK18" s="560"/>
      <c r="AL18" s="560"/>
      <c r="AM18" s="560"/>
      <c r="AN18" s="560"/>
      <c r="AO18" s="560"/>
      <c r="AP18" s="560"/>
      <c r="AQ18" s="560"/>
      <c r="AR18" s="560"/>
      <c r="AS18" s="560"/>
      <c r="AT18" s="560"/>
      <c r="AU18" s="560"/>
      <c r="AV18" s="560"/>
      <c r="AW18" s="560"/>
      <c r="AX18" s="561"/>
      <c r="AY18" s="149"/>
      <c r="AZ18" s="150"/>
      <c r="BA18" s="151"/>
      <c r="BB18" s="151"/>
      <c r="BC18" s="151"/>
      <c r="BD18" s="134"/>
    </row>
    <row r="19" spans="1:56" ht="44.25" customHeight="1">
      <c r="A19" s="125"/>
      <c r="B19" s="562"/>
      <c r="C19" s="563"/>
      <c r="D19" s="563"/>
      <c r="E19" s="563"/>
      <c r="F19" s="563"/>
      <c r="G19" s="563"/>
      <c r="H19" s="563"/>
      <c r="I19" s="563"/>
      <c r="J19" s="563"/>
      <c r="K19" s="563"/>
      <c r="L19" s="563"/>
      <c r="M19" s="563"/>
      <c r="N19" s="563"/>
      <c r="O19" s="563"/>
      <c r="P19" s="563"/>
      <c r="Q19" s="563"/>
      <c r="R19" s="563"/>
      <c r="S19" s="563"/>
      <c r="T19" s="563"/>
      <c r="U19" s="563"/>
      <c r="V19" s="563"/>
      <c r="W19" s="563"/>
      <c r="X19" s="563"/>
      <c r="Y19" s="563"/>
      <c r="Z19" s="563"/>
      <c r="AA19" s="563"/>
      <c r="AB19" s="563"/>
      <c r="AC19" s="563"/>
      <c r="AD19" s="563"/>
      <c r="AE19" s="563"/>
      <c r="AF19" s="563"/>
      <c r="AG19" s="563"/>
      <c r="AH19" s="563"/>
      <c r="AI19" s="563"/>
      <c r="AJ19" s="563"/>
      <c r="AK19" s="563"/>
      <c r="AL19" s="563"/>
      <c r="AM19" s="563"/>
      <c r="AN19" s="563"/>
      <c r="AO19" s="563"/>
      <c r="AP19" s="563"/>
      <c r="AQ19" s="563"/>
      <c r="AR19" s="563"/>
      <c r="AS19" s="563"/>
      <c r="AT19" s="563"/>
      <c r="AU19" s="563"/>
      <c r="AV19" s="563"/>
      <c r="AW19" s="563"/>
      <c r="AX19" s="564"/>
      <c r="AY19" s="149"/>
      <c r="AZ19" s="150"/>
      <c r="BA19" s="151"/>
      <c r="BB19" s="151"/>
      <c r="BC19" s="151"/>
      <c r="BD19" s="134"/>
    </row>
    <row r="20" spans="1:56" ht="24">
      <c r="A20" s="125"/>
      <c r="B20" s="152"/>
      <c r="C20" s="152"/>
      <c r="D20" s="152"/>
      <c r="E20" s="152"/>
      <c r="F20" s="152"/>
      <c r="G20" s="152"/>
      <c r="H20" s="152"/>
      <c r="I20" s="152"/>
      <c r="J20" s="152"/>
      <c r="K20" s="152"/>
      <c r="L20" s="152"/>
      <c r="M20" s="152"/>
      <c r="N20" s="152"/>
      <c r="O20" s="152"/>
      <c r="P20" s="152"/>
      <c r="Q20" s="152"/>
      <c r="R20" s="152"/>
      <c r="S20" s="152"/>
      <c r="T20" s="152"/>
      <c r="U20" s="152"/>
      <c r="V20" s="152"/>
      <c r="W20" s="152"/>
      <c r="X20" s="152"/>
      <c r="Y20" s="152"/>
      <c r="Z20" s="152"/>
      <c r="AA20" s="152"/>
      <c r="AB20" s="152"/>
      <c r="AC20" s="152"/>
      <c r="AD20" s="152"/>
      <c r="AE20" s="152"/>
      <c r="AF20" s="152"/>
      <c r="AG20" s="152"/>
      <c r="AH20" s="152"/>
      <c r="AI20" s="152"/>
      <c r="AJ20" s="152"/>
      <c r="AK20" s="152"/>
      <c r="AL20" s="152"/>
      <c r="AM20" s="152"/>
      <c r="AN20" s="152"/>
      <c r="AO20" s="152"/>
      <c r="AP20" s="152"/>
      <c r="AQ20" s="152"/>
      <c r="AR20" s="152"/>
      <c r="AS20" s="152"/>
      <c r="AT20" s="152"/>
      <c r="AU20" s="152"/>
      <c r="AV20" s="152"/>
      <c r="AW20" s="152"/>
      <c r="AX20" s="152"/>
      <c r="AY20" s="149"/>
      <c r="AZ20" s="150"/>
      <c r="BA20" s="151"/>
      <c r="BB20" s="151"/>
      <c r="BC20" s="151"/>
      <c r="BD20" s="134"/>
    </row>
    <row r="21" spans="1:56" ht="36" customHeight="1">
      <c r="A21" s="125"/>
      <c r="B21" s="592" t="s">
        <v>172</v>
      </c>
      <c r="C21" s="592"/>
      <c r="D21" s="592"/>
      <c r="E21" s="592"/>
      <c r="F21" s="542" t="str">
        <f>+'INF CTO'!B36</f>
        <v>64-46-101013312</v>
      </c>
      <c r="G21" s="542"/>
      <c r="H21" s="542"/>
      <c r="I21" s="542"/>
      <c r="J21" s="542"/>
      <c r="K21" s="542"/>
      <c r="L21" s="542"/>
      <c r="M21" s="542"/>
      <c r="N21" s="577" t="s">
        <v>393</v>
      </c>
      <c r="O21" s="577"/>
      <c r="P21" s="577"/>
      <c r="Q21" s="577"/>
      <c r="R21" s="577"/>
      <c r="S21" s="577"/>
      <c r="T21" s="577"/>
      <c r="U21" s="577"/>
      <c r="V21" s="577"/>
      <c r="W21" s="577"/>
      <c r="X21" s="578">
        <f>IF('INF CTO'!B38="","",'INF CTO'!B38)</f>
        <v>44271</v>
      </c>
      <c r="Y21" s="578"/>
      <c r="Z21" s="578"/>
      <c r="AA21" s="578"/>
      <c r="AB21" s="578"/>
      <c r="AC21" s="578"/>
      <c r="AD21" s="578"/>
      <c r="AE21" s="153"/>
      <c r="AF21" s="577" t="s">
        <v>173</v>
      </c>
      <c r="AG21" s="577"/>
      <c r="AH21" s="577"/>
      <c r="AI21" s="577"/>
      <c r="AJ21" s="577"/>
      <c r="AK21" s="577"/>
      <c r="AL21" s="576" t="str">
        <f>IF('INF CTO'!B37="","",'INF CTO'!B37)</f>
        <v>SEGUROS DEL ESTADO SA</v>
      </c>
      <c r="AM21" s="576"/>
      <c r="AN21" s="576"/>
      <c r="AO21" s="576"/>
      <c r="AP21" s="576"/>
      <c r="AQ21" s="576"/>
      <c r="AR21" s="576"/>
      <c r="AS21" s="576"/>
      <c r="AT21" s="576"/>
      <c r="AU21" s="576"/>
      <c r="AV21" s="576"/>
      <c r="AW21" s="576"/>
      <c r="AX21" s="576"/>
      <c r="AY21" s="149"/>
      <c r="AZ21" s="150"/>
      <c r="BA21" s="151"/>
      <c r="BB21" s="151"/>
      <c r="BC21" s="151"/>
      <c r="BD21" s="134"/>
    </row>
    <row r="22" spans="1:56" ht="23.25" customHeight="1">
      <c r="A22" s="125"/>
      <c r="B22" s="154"/>
      <c r="C22" s="154"/>
      <c r="D22" s="154"/>
      <c r="E22" s="152"/>
      <c r="F22" s="152"/>
      <c r="G22" s="152"/>
      <c r="H22" s="152"/>
      <c r="I22" s="152"/>
      <c r="J22" s="152"/>
      <c r="K22" s="152"/>
      <c r="L22" s="152"/>
      <c r="M22" s="152"/>
      <c r="N22" s="152"/>
      <c r="O22" s="152"/>
      <c r="P22" s="152"/>
      <c r="Q22" s="152"/>
      <c r="R22" s="152"/>
      <c r="S22" s="152"/>
      <c r="T22" s="152"/>
      <c r="U22" s="152"/>
      <c r="V22" s="152"/>
      <c r="W22" s="152"/>
      <c r="X22" s="152"/>
      <c r="Y22" s="152"/>
      <c r="Z22" s="152"/>
      <c r="AA22" s="152"/>
      <c r="AB22" s="152"/>
      <c r="AC22" s="152"/>
      <c r="AD22" s="152"/>
      <c r="AE22" s="152"/>
      <c r="AF22" s="152"/>
      <c r="AG22" s="152"/>
      <c r="AH22" s="152"/>
      <c r="AI22" s="152"/>
      <c r="AJ22" s="152"/>
      <c r="AK22" s="152"/>
      <c r="AL22" s="152"/>
      <c r="AM22" s="152"/>
      <c r="AN22" s="152"/>
      <c r="AO22" s="152"/>
      <c r="AP22" s="152"/>
      <c r="AQ22" s="152"/>
      <c r="AR22" s="152"/>
      <c r="AS22" s="152"/>
      <c r="AT22" s="152"/>
      <c r="AU22" s="152"/>
      <c r="AV22" s="152"/>
      <c r="AW22" s="152"/>
      <c r="AX22" s="152"/>
      <c r="AY22" s="149"/>
      <c r="AZ22" s="150"/>
      <c r="BA22" s="151"/>
      <c r="BB22" s="151"/>
      <c r="BC22" s="151"/>
      <c r="BD22" s="134"/>
    </row>
    <row r="23" spans="1:56" s="161" customFormat="1" ht="23.25" customHeight="1">
      <c r="A23" s="155"/>
      <c r="B23" s="523" t="s">
        <v>41</v>
      </c>
      <c r="C23" s="546"/>
      <c r="D23" s="546"/>
      <c r="E23" s="546"/>
      <c r="F23" s="546"/>
      <c r="G23" s="546"/>
      <c r="H23" s="546"/>
      <c r="I23" s="546"/>
      <c r="J23" s="546"/>
      <c r="K23" s="156" t="s">
        <v>42</v>
      </c>
      <c r="L23" s="157"/>
      <c r="M23" s="157"/>
      <c r="N23" s="157"/>
      <c r="O23" s="569">
        <v>44348</v>
      </c>
      <c r="P23" s="570"/>
      <c r="Q23" s="570"/>
      <c r="R23" s="570"/>
      <c r="S23" s="570"/>
      <c r="T23" s="570"/>
      <c r="U23" s="570"/>
      <c r="V23" s="570"/>
      <c r="W23" s="570"/>
      <c r="X23" s="568" t="s">
        <v>43</v>
      </c>
      <c r="Y23" s="567"/>
      <c r="Z23" s="569">
        <v>44377</v>
      </c>
      <c r="AA23" s="569"/>
      <c r="AB23" s="569"/>
      <c r="AC23" s="569"/>
      <c r="AD23" s="569"/>
      <c r="AE23" s="569"/>
      <c r="AF23" s="569"/>
      <c r="AG23" s="569"/>
      <c r="AH23" s="569"/>
      <c r="AI23" s="569"/>
      <c r="AJ23" s="569"/>
      <c r="AK23" s="566"/>
      <c r="AL23" s="567"/>
      <c r="AM23" s="566"/>
      <c r="AN23" s="567"/>
      <c r="AO23" s="157"/>
      <c r="AP23" s="158"/>
      <c r="AQ23" s="158"/>
      <c r="AR23" s="158"/>
      <c r="AS23" s="158"/>
      <c r="AT23" s="158"/>
      <c r="AU23" s="158"/>
      <c r="AV23" s="158"/>
      <c r="AW23" s="158"/>
      <c r="AX23" s="158"/>
      <c r="AY23" s="159"/>
      <c r="AZ23" s="158"/>
      <c r="BA23" s="160"/>
      <c r="BB23" s="160"/>
      <c r="BC23" s="160"/>
      <c r="BD23" s="160"/>
    </row>
    <row r="24" spans="1:56" ht="23.25" customHeight="1">
      <c r="A24" s="125"/>
      <c r="B24" s="135"/>
      <c r="C24" s="131"/>
      <c r="D24" s="131"/>
      <c r="E24" s="131"/>
      <c r="F24" s="131"/>
      <c r="G24" s="131"/>
      <c r="H24" s="131"/>
      <c r="I24" s="131"/>
      <c r="J24" s="131"/>
      <c r="K24" s="131"/>
      <c r="L24" s="131"/>
      <c r="M24" s="131"/>
      <c r="N24" s="131"/>
      <c r="O24" s="131"/>
      <c r="P24" s="131"/>
      <c r="Q24" s="131"/>
      <c r="R24" s="131"/>
      <c r="S24" s="131"/>
      <c r="T24" s="131"/>
      <c r="U24" s="131"/>
      <c r="V24" s="131"/>
      <c r="W24" s="131"/>
      <c r="X24" s="131"/>
      <c r="Y24" s="131"/>
      <c r="Z24" s="131"/>
      <c r="AA24" s="131"/>
      <c r="AB24" s="131"/>
      <c r="AC24" s="131"/>
      <c r="AD24" s="131"/>
      <c r="AE24" s="131"/>
      <c r="AF24" s="131"/>
      <c r="AG24" s="131"/>
      <c r="AH24" s="131"/>
      <c r="AI24" s="131"/>
      <c r="AJ24" s="131"/>
      <c r="AK24" s="131"/>
      <c r="AL24" s="131"/>
      <c r="AM24" s="131"/>
      <c r="AN24" s="131"/>
      <c r="AO24" s="131"/>
      <c r="AP24" s="131"/>
      <c r="AQ24" s="131"/>
      <c r="AR24" s="131"/>
      <c r="AS24" s="131"/>
      <c r="AT24" s="131"/>
      <c r="AU24" s="131"/>
      <c r="AV24" s="131"/>
      <c r="AW24" s="131"/>
      <c r="AX24" s="131"/>
      <c r="AY24" s="132"/>
      <c r="AZ24" s="133"/>
      <c r="BA24" s="134"/>
      <c r="BB24" s="134"/>
      <c r="BC24" s="134"/>
      <c r="BD24" s="134"/>
    </row>
    <row r="25" spans="1:56" ht="23.25" customHeight="1">
      <c r="A25" s="125"/>
      <c r="B25" s="571" t="s">
        <v>323</v>
      </c>
      <c r="C25" s="571"/>
      <c r="D25" s="571"/>
      <c r="E25" s="571"/>
      <c r="F25" s="571"/>
      <c r="G25" s="571"/>
      <c r="H25" s="571"/>
      <c r="I25" s="571"/>
      <c r="J25" s="571"/>
      <c r="K25" s="571"/>
      <c r="L25" s="571"/>
      <c r="M25" s="571"/>
      <c r="N25" s="571"/>
      <c r="O25" s="571"/>
      <c r="P25" s="584">
        <f>IF('INF CTO'!B21="","",'INF CTO'!B21)</f>
        <v>15521</v>
      </c>
      <c r="Q25" s="584"/>
      <c r="R25" s="584"/>
      <c r="W25" s="585" t="s">
        <v>322</v>
      </c>
      <c r="X25" s="585"/>
      <c r="Y25" s="585"/>
      <c r="Z25" s="585"/>
      <c r="AA25" s="585"/>
      <c r="AB25" s="585"/>
      <c r="AC25" s="585"/>
      <c r="AD25" s="585"/>
      <c r="AE25" s="585"/>
      <c r="AF25" s="585"/>
      <c r="AG25" s="656">
        <f>IF('INF CTO'!B22="","",'INF CTO'!B22)</f>
        <v>37821</v>
      </c>
      <c r="AH25" s="656"/>
      <c r="AI25" s="656"/>
      <c r="AJ25" s="656"/>
      <c r="AK25" s="656"/>
      <c r="AL25" s="162"/>
      <c r="AM25" s="162"/>
      <c r="AN25" s="162"/>
      <c r="AO25" s="162"/>
      <c r="AP25" s="162"/>
      <c r="AQ25" s="162"/>
      <c r="AS25" s="131"/>
      <c r="AY25" s="132"/>
      <c r="AZ25" s="133"/>
      <c r="BA25" s="134"/>
      <c r="BB25" s="134"/>
      <c r="BC25" s="134"/>
      <c r="BD25" s="134"/>
    </row>
    <row r="26" spans="1:56" ht="44.25" customHeight="1">
      <c r="A26" s="125"/>
      <c r="B26" s="164"/>
      <c r="C26" s="587" t="s">
        <v>53</v>
      </c>
      <c r="D26" s="587"/>
      <c r="E26" s="587"/>
      <c r="F26" s="587"/>
      <c r="G26" s="587"/>
      <c r="H26" s="587"/>
      <c r="I26" s="587"/>
      <c r="J26" s="587"/>
      <c r="K26" s="587"/>
      <c r="L26" s="587"/>
      <c r="M26" s="587"/>
      <c r="N26" s="587"/>
      <c r="O26" s="587"/>
      <c r="P26" s="587"/>
      <c r="Q26" s="587"/>
      <c r="R26" s="587"/>
      <c r="S26" s="587"/>
      <c r="T26" s="587"/>
      <c r="U26" s="587"/>
      <c r="V26" s="587"/>
      <c r="W26" s="587"/>
      <c r="X26" s="587"/>
      <c r="Y26" s="587"/>
      <c r="Z26" s="587"/>
      <c r="AA26" s="587"/>
      <c r="AB26" s="587"/>
      <c r="AC26" s="587"/>
      <c r="AD26" s="587"/>
      <c r="AE26" s="587"/>
      <c r="AF26" s="587"/>
      <c r="AG26" s="587"/>
      <c r="AH26" s="587"/>
      <c r="AI26" s="587"/>
      <c r="AJ26" s="587"/>
      <c r="AK26" s="587"/>
      <c r="AL26" s="587"/>
      <c r="AM26" s="587"/>
      <c r="AN26" s="587"/>
      <c r="AO26" s="587"/>
      <c r="AP26" s="587"/>
      <c r="AQ26" s="587"/>
      <c r="AR26" s="587"/>
      <c r="AS26" s="587"/>
      <c r="AT26" s="587"/>
      <c r="AU26" s="587"/>
      <c r="AV26" s="587"/>
      <c r="AW26" s="587"/>
      <c r="AX26" s="587"/>
      <c r="AY26" s="132"/>
      <c r="AZ26" s="133"/>
      <c r="BA26" s="134"/>
      <c r="BB26" s="134"/>
      <c r="BC26" s="134"/>
      <c r="BD26" s="134"/>
    </row>
    <row r="27" spans="1:56" ht="23.25" customHeight="1">
      <c r="A27" s="125"/>
      <c r="B27" s="580" t="str">
        <f>'INF CTO'!B23</f>
        <v>A-02-02-02-006-008</v>
      </c>
      <c r="C27" s="580"/>
      <c r="D27" s="580"/>
      <c r="E27" s="580"/>
      <c r="F27" s="580"/>
      <c r="G27" s="580"/>
      <c r="H27" s="588" t="str">
        <f>'INF CTO'!$C$23</f>
        <v>SERVICIOS POSTALES Y DE MENSAJERÍA</v>
      </c>
      <c r="I27" s="589"/>
      <c r="J27" s="589"/>
      <c r="K27" s="589"/>
      <c r="L27" s="589"/>
      <c r="M27" s="589"/>
      <c r="N27" s="589"/>
      <c r="O27" s="589"/>
      <c r="P27" s="589"/>
      <c r="Q27" s="589"/>
      <c r="R27" s="589"/>
      <c r="S27" s="589"/>
      <c r="T27" s="589"/>
      <c r="U27" s="589"/>
      <c r="V27" s="589"/>
      <c r="W27" s="589"/>
      <c r="X27" s="589"/>
      <c r="Y27" s="589"/>
      <c r="Z27" s="589"/>
      <c r="AA27" s="589"/>
      <c r="AB27" s="589"/>
      <c r="AC27" s="589"/>
      <c r="AD27" s="589"/>
      <c r="AE27" s="589"/>
      <c r="AF27" s="589"/>
      <c r="AG27" s="589"/>
      <c r="AH27" s="589"/>
      <c r="AI27" s="589"/>
      <c r="AJ27" s="589"/>
      <c r="AK27" s="589"/>
      <c r="AL27" s="589"/>
      <c r="AM27" s="589"/>
      <c r="AN27" s="589"/>
      <c r="AO27" s="589"/>
      <c r="AP27" s="589"/>
      <c r="AQ27" s="589"/>
      <c r="AR27" s="589"/>
      <c r="AS27" s="589"/>
      <c r="AT27" s="589"/>
      <c r="AU27" s="589"/>
      <c r="AV27" s="589"/>
      <c r="AW27" s="589"/>
      <c r="AX27" s="590"/>
      <c r="AY27" s="132"/>
      <c r="AZ27" s="133"/>
      <c r="BA27" s="134"/>
      <c r="BB27" s="134"/>
      <c r="BC27" s="134"/>
      <c r="BD27" s="134"/>
    </row>
    <row r="28" spans="1:56" ht="23.25" customHeight="1">
      <c r="A28" s="125"/>
      <c r="B28" s="580">
        <f>'INF CTO'!B24</f>
        <v>0</v>
      </c>
      <c r="C28" s="580"/>
      <c r="D28" s="580"/>
      <c r="E28" s="580"/>
      <c r="F28" s="580"/>
      <c r="G28" s="580"/>
      <c r="H28" s="588" t="str">
        <f>'INF CTO'!C24</f>
        <v/>
      </c>
      <c r="I28" s="589"/>
      <c r="J28" s="589"/>
      <c r="K28" s="589"/>
      <c r="L28" s="589"/>
      <c r="M28" s="589"/>
      <c r="N28" s="589"/>
      <c r="O28" s="589"/>
      <c r="P28" s="589"/>
      <c r="Q28" s="589"/>
      <c r="R28" s="589"/>
      <c r="S28" s="589"/>
      <c r="T28" s="589"/>
      <c r="U28" s="589"/>
      <c r="V28" s="589"/>
      <c r="W28" s="589"/>
      <c r="X28" s="589"/>
      <c r="Y28" s="589"/>
      <c r="Z28" s="589"/>
      <c r="AA28" s="589"/>
      <c r="AB28" s="589"/>
      <c r="AC28" s="589"/>
      <c r="AD28" s="589"/>
      <c r="AE28" s="589"/>
      <c r="AF28" s="589"/>
      <c r="AG28" s="589"/>
      <c r="AH28" s="589"/>
      <c r="AI28" s="589"/>
      <c r="AJ28" s="589"/>
      <c r="AK28" s="589"/>
      <c r="AL28" s="589"/>
      <c r="AM28" s="589"/>
      <c r="AN28" s="589"/>
      <c r="AO28" s="589"/>
      <c r="AP28" s="589"/>
      <c r="AQ28" s="589"/>
      <c r="AR28" s="589"/>
      <c r="AS28" s="589"/>
      <c r="AT28" s="589"/>
      <c r="AU28" s="589"/>
      <c r="AV28" s="589"/>
      <c r="AW28" s="589"/>
      <c r="AX28" s="590"/>
      <c r="AY28" s="132"/>
      <c r="AZ28" s="133"/>
      <c r="BA28" s="134"/>
      <c r="BB28" s="134"/>
      <c r="BC28" s="134"/>
      <c r="BD28" s="134"/>
    </row>
    <row r="29" spans="1:56" ht="24">
      <c r="A29" s="125"/>
      <c r="B29" s="580">
        <f>'INF CTO'!B25</f>
        <v>0</v>
      </c>
      <c r="C29" s="580"/>
      <c r="D29" s="580"/>
      <c r="E29" s="580"/>
      <c r="F29" s="580"/>
      <c r="G29" s="580"/>
      <c r="H29" s="588" t="str">
        <f>'INF CTO'!C25</f>
        <v/>
      </c>
      <c r="I29" s="589"/>
      <c r="J29" s="589"/>
      <c r="K29" s="589"/>
      <c r="L29" s="589"/>
      <c r="M29" s="589"/>
      <c r="N29" s="589"/>
      <c r="O29" s="589"/>
      <c r="P29" s="589"/>
      <c r="Q29" s="589"/>
      <c r="R29" s="589"/>
      <c r="S29" s="589"/>
      <c r="T29" s="589"/>
      <c r="U29" s="589"/>
      <c r="V29" s="589"/>
      <c r="W29" s="589"/>
      <c r="X29" s="589"/>
      <c r="Y29" s="589"/>
      <c r="Z29" s="589"/>
      <c r="AA29" s="589"/>
      <c r="AB29" s="589"/>
      <c r="AC29" s="589"/>
      <c r="AD29" s="589"/>
      <c r="AE29" s="589"/>
      <c r="AF29" s="589"/>
      <c r="AG29" s="589"/>
      <c r="AH29" s="589"/>
      <c r="AI29" s="589"/>
      <c r="AJ29" s="589"/>
      <c r="AK29" s="589"/>
      <c r="AL29" s="589"/>
      <c r="AM29" s="589"/>
      <c r="AN29" s="589"/>
      <c r="AO29" s="589"/>
      <c r="AP29" s="589"/>
      <c r="AQ29" s="589"/>
      <c r="AR29" s="589"/>
      <c r="AS29" s="589"/>
      <c r="AT29" s="589"/>
      <c r="AU29" s="589"/>
      <c r="AV29" s="589"/>
      <c r="AW29" s="589"/>
      <c r="AX29" s="590"/>
      <c r="AY29" s="132"/>
      <c r="AZ29" s="133"/>
      <c r="BA29" s="134"/>
      <c r="BB29" s="134"/>
      <c r="BC29" s="134"/>
      <c r="BD29" s="134"/>
    </row>
    <row r="30" spans="1:56" ht="39.75" customHeight="1">
      <c r="A30" s="125"/>
      <c r="B30" s="516" t="s">
        <v>410</v>
      </c>
      <c r="C30" s="517"/>
      <c r="D30" s="517"/>
      <c r="E30" s="517"/>
      <c r="F30" s="517"/>
      <c r="G30" s="517"/>
      <c r="H30" s="517"/>
      <c r="I30" s="517"/>
      <c r="J30" s="517"/>
      <c r="K30" s="517"/>
      <c r="L30" s="517"/>
      <c r="M30" s="517"/>
      <c r="N30" s="517"/>
      <c r="O30" s="517"/>
      <c r="P30" s="517"/>
      <c r="Q30" s="517"/>
      <c r="R30" s="517"/>
      <c r="S30" s="517"/>
      <c r="T30" s="517"/>
      <c r="U30" s="517"/>
      <c r="V30" s="517"/>
      <c r="W30" s="517"/>
      <c r="X30" s="517"/>
      <c r="Y30" s="517"/>
      <c r="Z30" s="517"/>
      <c r="AA30" s="517"/>
      <c r="AB30" s="517"/>
      <c r="AC30" s="517"/>
      <c r="AD30" s="517"/>
      <c r="AE30" s="517"/>
      <c r="AF30" s="517"/>
      <c r="AG30" s="517"/>
      <c r="AH30" s="517"/>
      <c r="AI30" s="517"/>
      <c r="AJ30" s="517"/>
      <c r="AK30" s="517"/>
      <c r="AL30" s="517"/>
      <c r="AM30" s="517"/>
      <c r="AN30" s="517"/>
      <c r="AO30" s="517"/>
      <c r="AP30" s="517"/>
      <c r="AQ30" s="518"/>
      <c r="AR30" s="513" t="s">
        <v>412</v>
      </c>
      <c r="AS30" s="514"/>
      <c r="AT30" s="514"/>
      <c r="AU30" s="514"/>
      <c r="AV30" s="514"/>
      <c r="AW30" s="514"/>
      <c r="AX30" s="515"/>
      <c r="AY30" s="132"/>
      <c r="AZ30" s="133"/>
      <c r="BA30" s="134"/>
      <c r="BB30" s="134"/>
      <c r="BC30" s="134"/>
      <c r="BD30" s="134"/>
    </row>
    <row r="31" spans="1:56" ht="24">
      <c r="A31" s="125"/>
      <c r="B31" s="591" t="str">
        <f>'INF CTO'!C36</f>
        <v>A-02-02-02-006-008</v>
      </c>
      <c r="C31" s="591"/>
      <c r="D31" s="591"/>
      <c r="E31" s="591"/>
      <c r="F31" s="591"/>
      <c r="G31" s="591"/>
      <c r="H31" s="519" t="str">
        <f>'INF CTO'!$E$36</f>
        <v>SERVICIOS POSTALES Y DE MENSAJERÍA</v>
      </c>
      <c r="I31" s="519"/>
      <c r="J31" s="519"/>
      <c r="K31" s="519"/>
      <c r="L31" s="519"/>
      <c r="M31" s="519"/>
      <c r="N31" s="519"/>
      <c r="O31" s="519"/>
      <c r="P31" s="519"/>
      <c r="Q31" s="519"/>
      <c r="R31" s="519"/>
      <c r="S31" s="519"/>
      <c r="T31" s="519"/>
      <c r="U31" s="519"/>
      <c r="V31" s="519"/>
      <c r="W31" s="519"/>
      <c r="X31" s="519"/>
      <c r="Y31" s="519"/>
      <c r="Z31" s="519"/>
      <c r="AA31" s="519"/>
      <c r="AB31" s="519"/>
      <c r="AC31" s="519"/>
      <c r="AD31" s="519"/>
      <c r="AE31" s="519"/>
      <c r="AF31" s="519"/>
      <c r="AG31" s="519"/>
      <c r="AH31" s="519"/>
      <c r="AI31" s="519"/>
      <c r="AJ31" s="519"/>
      <c r="AK31" s="519"/>
      <c r="AL31" s="519"/>
      <c r="AM31" s="519"/>
      <c r="AN31" s="519"/>
      <c r="AO31" s="519"/>
      <c r="AP31" s="519"/>
      <c r="AQ31" s="519"/>
      <c r="AR31" s="596">
        <f>+N95</f>
        <v>335309.87</v>
      </c>
      <c r="AS31" s="597"/>
      <c r="AT31" s="597"/>
      <c r="AU31" s="597"/>
      <c r="AV31" s="597"/>
      <c r="AW31" s="597"/>
      <c r="AX31" s="597"/>
      <c r="AY31" s="132"/>
      <c r="AZ31" s="133"/>
      <c r="BA31" s="134"/>
      <c r="BB31" s="134"/>
      <c r="BC31" s="134"/>
      <c r="BD31" s="134"/>
    </row>
    <row r="32" spans="1:56" ht="24">
      <c r="A32" s="125"/>
      <c r="B32" s="591">
        <f>'INF CTO'!C37</f>
        <v>0</v>
      </c>
      <c r="C32" s="591"/>
      <c r="D32" s="591"/>
      <c r="E32" s="591"/>
      <c r="F32" s="591"/>
      <c r="G32" s="591"/>
      <c r="H32" s="519">
        <f>'INF CTO'!$E$37</f>
        <v>0</v>
      </c>
      <c r="I32" s="519"/>
      <c r="J32" s="519"/>
      <c r="K32" s="519"/>
      <c r="L32" s="519"/>
      <c r="M32" s="519"/>
      <c r="N32" s="519"/>
      <c r="O32" s="519"/>
      <c r="P32" s="519"/>
      <c r="Q32" s="519"/>
      <c r="R32" s="519"/>
      <c r="S32" s="519"/>
      <c r="T32" s="519"/>
      <c r="U32" s="519"/>
      <c r="V32" s="519"/>
      <c r="W32" s="519"/>
      <c r="X32" s="519"/>
      <c r="Y32" s="519"/>
      <c r="Z32" s="519"/>
      <c r="AA32" s="519"/>
      <c r="AB32" s="519"/>
      <c r="AC32" s="519"/>
      <c r="AD32" s="519"/>
      <c r="AE32" s="519"/>
      <c r="AF32" s="519"/>
      <c r="AG32" s="519"/>
      <c r="AH32" s="519"/>
      <c r="AI32" s="519"/>
      <c r="AJ32" s="519"/>
      <c r="AK32" s="519"/>
      <c r="AL32" s="519"/>
      <c r="AM32" s="519"/>
      <c r="AN32" s="519"/>
      <c r="AO32" s="519"/>
      <c r="AP32" s="519"/>
      <c r="AQ32" s="519"/>
      <c r="AR32" s="596"/>
      <c r="AS32" s="597"/>
      <c r="AT32" s="597"/>
      <c r="AU32" s="597"/>
      <c r="AV32" s="597"/>
      <c r="AW32" s="597"/>
      <c r="AX32" s="597"/>
      <c r="AY32" s="132"/>
      <c r="AZ32" s="133"/>
      <c r="BA32" s="134"/>
      <c r="BB32" s="134"/>
      <c r="BC32" s="134"/>
      <c r="BD32" s="134"/>
    </row>
    <row r="33" spans="1:56" ht="24">
      <c r="A33" s="125"/>
      <c r="B33" s="591">
        <f>'INF CTO'!C38</f>
        <v>0</v>
      </c>
      <c r="C33" s="591"/>
      <c r="D33" s="591"/>
      <c r="E33" s="591"/>
      <c r="F33" s="591"/>
      <c r="G33" s="591"/>
      <c r="H33" s="519">
        <f>'INF CTO'!$E$38</f>
        <v>0</v>
      </c>
      <c r="I33" s="519"/>
      <c r="J33" s="519"/>
      <c r="K33" s="519"/>
      <c r="L33" s="519"/>
      <c r="M33" s="519"/>
      <c r="N33" s="519"/>
      <c r="O33" s="519"/>
      <c r="P33" s="519"/>
      <c r="Q33" s="519"/>
      <c r="R33" s="519"/>
      <c r="S33" s="519"/>
      <c r="T33" s="519"/>
      <c r="U33" s="519"/>
      <c r="V33" s="519"/>
      <c r="W33" s="519"/>
      <c r="X33" s="519"/>
      <c r="Y33" s="519"/>
      <c r="Z33" s="519"/>
      <c r="AA33" s="519"/>
      <c r="AB33" s="519"/>
      <c r="AC33" s="519"/>
      <c r="AD33" s="519"/>
      <c r="AE33" s="519"/>
      <c r="AF33" s="519"/>
      <c r="AG33" s="519"/>
      <c r="AH33" s="519"/>
      <c r="AI33" s="519"/>
      <c r="AJ33" s="519"/>
      <c r="AK33" s="519"/>
      <c r="AL33" s="519"/>
      <c r="AM33" s="519"/>
      <c r="AN33" s="519"/>
      <c r="AO33" s="519"/>
      <c r="AP33" s="519"/>
      <c r="AQ33" s="519"/>
      <c r="AR33" s="596"/>
      <c r="AS33" s="597"/>
      <c r="AT33" s="597"/>
      <c r="AU33" s="597"/>
      <c r="AV33" s="597"/>
      <c r="AW33" s="597"/>
      <c r="AX33" s="597"/>
      <c r="AY33" s="132"/>
      <c r="AZ33" s="133"/>
      <c r="BA33" s="134"/>
      <c r="BB33" s="134"/>
      <c r="BC33" s="134"/>
      <c r="BD33" s="134"/>
    </row>
    <row r="34" spans="1:56" ht="26.25" customHeight="1">
      <c r="A34" s="125"/>
      <c r="B34" s="523" t="s">
        <v>45</v>
      </c>
      <c r="C34" s="523"/>
      <c r="D34" s="523"/>
      <c r="E34" s="523"/>
      <c r="F34" s="523"/>
      <c r="G34" s="523"/>
      <c r="H34" s="523"/>
      <c r="I34" s="131"/>
      <c r="J34" s="131"/>
      <c r="K34" s="131"/>
      <c r="L34" s="131"/>
      <c r="M34" s="131"/>
      <c r="N34" s="131"/>
      <c r="O34" s="131"/>
      <c r="P34" s="131"/>
      <c r="Q34" s="131"/>
      <c r="R34" s="131"/>
      <c r="S34" s="131"/>
      <c r="T34" s="131"/>
      <c r="U34" s="131"/>
      <c r="V34" s="131"/>
      <c r="W34" s="131"/>
      <c r="X34" s="131"/>
      <c r="Y34" s="131"/>
      <c r="Z34" s="131"/>
      <c r="AA34" s="131"/>
      <c r="AB34" s="131"/>
      <c r="AC34" s="131"/>
      <c r="AD34" s="131"/>
      <c r="AE34" s="131"/>
      <c r="AF34" s="131"/>
      <c r="AG34" s="131"/>
      <c r="AH34" s="131"/>
      <c r="AI34" s="131"/>
      <c r="AJ34" s="131"/>
      <c r="AK34" s="131"/>
      <c r="AL34" s="131"/>
      <c r="AM34" s="131"/>
      <c r="AN34" s="131"/>
      <c r="AO34" s="131"/>
      <c r="AP34" s="131"/>
      <c r="AQ34" s="131"/>
      <c r="AR34" s="131"/>
      <c r="AS34" s="131"/>
      <c r="AT34" s="131"/>
      <c r="AU34" s="131"/>
      <c r="AV34" s="131"/>
      <c r="AW34" s="131"/>
      <c r="AX34" s="131"/>
      <c r="AY34" s="132"/>
      <c r="AZ34" s="133"/>
      <c r="BA34" s="134"/>
      <c r="BB34" s="134"/>
      <c r="BC34" s="134"/>
      <c r="BD34" s="134"/>
    </row>
    <row r="35" spans="1:56" ht="85.5" customHeight="1">
      <c r="A35" s="125"/>
      <c r="B35" s="520" t="str">
        <f>'INF CTO'!B15</f>
        <v xml:space="preserve">La UGPP pagará el valor del contrato, en mensualidades vencidas o por la fracción del mes de acuerdo con los servicios efectivamente prestados durante el periodo facturado y acorde con los precios unitarios ofertados de acuerdo con la descripcion informada en el anexo de condiciones contractuales.
</v>
      </c>
      <c r="C35" s="521"/>
      <c r="D35" s="521"/>
      <c r="E35" s="521"/>
      <c r="F35" s="521"/>
      <c r="G35" s="521"/>
      <c r="H35" s="521"/>
      <c r="I35" s="521"/>
      <c r="J35" s="521"/>
      <c r="K35" s="521"/>
      <c r="L35" s="521"/>
      <c r="M35" s="521"/>
      <c r="N35" s="521"/>
      <c r="O35" s="521"/>
      <c r="P35" s="521"/>
      <c r="Q35" s="521"/>
      <c r="R35" s="521"/>
      <c r="S35" s="521"/>
      <c r="T35" s="521"/>
      <c r="U35" s="521"/>
      <c r="V35" s="521"/>
      <c r="W35" s="521"/>
      <c r="X35" s="521"/>
      <c r="Y35" s="521"/>
      <c r="Z35" s="521"/>
      <c r="AA35" s="521"/>
      <c r="AB35" s="521"/>
      <c r="AC35" s="521"/>
      <c r="AD35" s="521"/>
      <c r="AE35" s="521"/>
      <c r="AF35" s="521"/>
      <c r="AG35" s="521"/>
      <c r="AH35" s="521"/>
      <c r="AI35" s="521"/>
      <c r="AJ35" s="521"/>
      <c r="AK35" s="521"/>
      <c r="AL35" s="521"/>
      <c r="AM35" s="521"/>
      <c r="AN35" s="521"/>
      <c r="AO35" s="521"/>
      <c r="AP35" s="521"/>
      <c r="AQ35" s="521"/>
      <c r="AR35" s="521"/>
      <c r="AS35" s="521"/>
      <c r="AT35" s="521"/>
      <c r="AU35" s="521"/>
      <c r="AV35" s="521"/>
      <c r="AW35" s="521"/>
      <c r="AX35" s="522"/>
      <c r="AY35" s="165"/>
      <c r="AZ35" s="166"/>
      <c r="BA35" s="167"/>
      <c r="BB35" s="167"/>
      <c r="BC35" s="167"/>
      <c r="BD35" s="168"/>
    </row>
    <row r="36" spans="1:56" ht="18.75" customHeight="1">
      <c r="A36" s="125"/>
      <c r="B36" s="169"/>
      <c r="C36" s="135"/>
      <c r="D36" s="135"/>
      <c r="E36" s="135"/>
      <c r="F36" s="135"/>
      <c r="G36" s="135"/>
      <c r="H36" s="170"/>
      <c r="I36" s="170"/>
      <c r="J36" s="170"/>
      <c r="K36" s="170"/>
      <c r="L36" s="170"/>
      <c r="M36" s="170"/>
      <c r="N36" s="170"/>
      <c r="O36" s="170"/>
      <c r="P36" s="170"/>
      <c r="Q36" s="170"/>
      <c r="R36" s="170"/>
      <c r="S36" s="170"/>
      <c r="T36" s="170"/>
      <c r="U36" s="170"/>
      <c r="V36" s="170"/>
      <c r="W36" s="170"/>
      <c r="X36" s="170"/>
      <c r="Y36" s="170"/>
      <c r="Z36" s="170"/>
      <c r="AA36" s="170"/>
      <c r="AB36" s="170"/>
      <c r="AC36" s="170"/>
      <c r="AD36" s="170"/>
      <c r="AE36" s="170"/>
      <c r="AF36" s="170"/>
      <c r="AG36" s="170"/>
      <c r="AH36" s="170"/>
      <c r="AI36" s="170"/>
      <c r="AJ36" s="170"/>
      <c r="AK36" s="170"/>
      <c r="AL36" s="170"/>
      <c r="AM36" s="170"/>
      <c r="AN36" s="170"/>
      <c r="AO36" s="170"/>
      <c r="AP36" s="170"/>
      <c r="AQ36" s="170"/>
      <c r="AR36" s="170"/>
      <c r="AS36" s="170"/>
      <c r="AT36" s="170"/>
      <c r="AU36" s="170"/>
      <c r="AV36" s="170"/>
      <c r="AW36" s="170"/>
      <c r="AX36" s="170"/>
      <c r="AY36" s="165"/>
      <c r="AZ36" s="166"/>
      <c r="BA36" s="167"/>
      <c r="BB36" s="167"/>
      <c r="BC36" s="167"/>
      <c r="BD36" s="168"/>
    </row>
    <row r="37" spans="1:56" ht="25" thickBot="1">
      <c r="A37" s="125"/>
      <c r="B37" s="171"/>
      <c r="C37" s="171"/>
      <c r="D37" s="171"/>
      <c r="E37" s="171"/>
      <c r="F37" s="171"/>
      <c r="G37" s="171"/>
      <c r="H37" s="172"/>
      <c r="I37" s="172"/>
      <c r="J37" s="172"/>
      <c r="K37" s="172"/>
      <c r="L37" s="172"/>
      <c r="M37" s="172"/>
      <c r="N37" s="172"/>
      <c r="O37" s="172"/>
      <c r="P37" s="172"/>
      <c r="Q37" s="172"/>
      <c r="R37" s="172"/>
      <c r="S37" s="172"/>
      <c r="T37" s="172"/>
      <c r="U37" s="172"/>
      <c r="V37" s="172"/>
      <c r="W37" s="172"/>
      <c r="X37" s="172"/>
      <c r="Y37" s="172"/>
      <c r="Z37" s="172"/>
      <c r="AA37" s="172"/>
      <c r="AB37" s="172"/>
      <c r="AC37" s="172"/>
      <c r="AD37" s="172"/>
      <c r="AE37" s="172"/>
      <c r="AF37" s="172"/>
      <c r="AG37" s="172"/>
      <c r="AH37" s="172"/>
      <c r="AI37" s="172"/>
      <c r="AJ37" s="172"/>
      <c r="AK37" s="172"/>
      <c r="AL37" s="172"/>
      <c r="AM37" s="172"/>
      <c r="AN37" s="172"/>
      <c r="AO37" s="172"/>
      <c r="AP37" s="172"/>
      <c r="AQ37" s="172"/>
      <c r="AR37" s="173"/>
      <c r="AS37" s="173"/>
      <c r="AT37" s="173"/>
      <c r="AU37" s="173"/>
      <c r="AV37" s="173"/>
      <c r="AW37" s="173"/>
      <c r="AX37" s="173"/>
      <c r="AY37" s="165"/>
      <c r="AZ37" s="166"/>
      <c r="BA37" s="167"/>
      <c r="BB37" s="167"/>
      <c r="BC37" s="167"/>
      <c r="BD37" s="168"/>
    </row>
    <row r="38" spans="1:56" s="161" customFormat="1" ht="23.25" customHeight="1" thickBot="1">
      <c r="A38" s="128"/>
      <c r="B38" s="647" t="s">
        <v>168</v>
      </c>
      <c r="C38" s="647"/>
      <c r="D38" s="647"/>
      <c r="E38" s="647"/>
      <c r="F38" s="647"/>
      <c r="G38" s="647"/>
      <c r="H38" s="647"/>
      <c r="I38" s="647"/>
      <c r="J38" s="647"/>
      <c r="K38" s="647"/>
      <c r="L38" s="647"/>
      <c r="M38" s="647"/>
      <c r="N38" s="647"/>
      <c r="O38" s="647"/>
      <c r="P38" s="647"/>
      <c r="Q38" s="647"/>
      <c r="R38" s="647"/>
      <c r="S38" s="647"/>
      <c r="T38" s="647"/>
      <c r="U38" s="647"/>
      <c r="V38" s="647"/>
      <c r="W38" s="647"/>
      <c r="X38" s="647"/>
      <c r="Y38" s="647"/>
      <c r="Z38" s="647"/>
      <c r="AA38" s="647"/>
      <c r="AB38" s="647"/>
      <c r="AC38" s="647"/>
      <c r="AD38" s="647"/>
      <c r="AE38" s="647"/>
      <c r="AF38" s="647"/>
      <c r="AG38" s="647"/>
      <c r="AH38" s="647"/>
      <c r="AI38" s="647"/>
      <c r="AJ38" s="647"/>
      <c r="AK38" s="647"/>
      <c r="AL38" s="647"/>
      <c r="AM38" s="647"/>
      <c r="AN38" s="647"/>
      <c r="AO38" s="647"/>
      <c r="AP38" s="647"/>
      <c r="AQ38" s="647"/>
      <c r="AR38" s="647"/>
      <c r="AS38" s="647"/>
      <c r="AT38" s="647"/>
      <c r="AU38" s="647"/>
      <c r="AV38" s="647"/>
      <c r="AW38" s="647"/>
      <c r="AX38" s="647"/>
      <c r="AY38" s="174"/>
      <c r="AZ38" s="133"/>
      <c r="BA38" s="175"/>
      <c r="BB38" s="175"/>
      <c r="BC38" s="175"/>
      <c r="BD38" s="175"/>
    </row>
    <row r="39" spans="1:56" s="161" customFormat="1" ht="12.75" customHeight="1">
      <c r="A39" s="125"/>
      <c r="B39" s="131"/>
      <c r="C39" s="131"/>
      <c r="D39" s="131"/>
      <c r="E39" s="131"/>
      <c r="F39" s="176"/>
      <c r="G39" s="177"/>
      <c r="H39" s="177"/>
      <c r="I39" s="177"/>
      <c r="J39" s="177"/>
      <c r="K39" s="177"/>
      <c r="L39" s="177"/>
      <c r="M39" s="177"/>
      <c r="N39" s="177"/>
      <c r="O39" s="177"/>
      <c r="P39" s="177"/>
      <c r="Q39" s="177"/>
      <c r="R39" s="177"/>
      <c r="S39" s="177"/>
      <c r="T39" s="177"/>
      <c r="U39" s="177"/>
      <c r="V39" s="177"/>
      <c r="W39" s="177"/>
      <c r="X39" s="177"/>
      <c r="Y39" s="177"/>
      <c r="Z39" s="177"/>
      <c r="AA39" s="177"/>
      <c r="AB39" s="177"/>
      <c r="AC39" s="177"/>
      <c r="AD39" s="177"/>
      <c r="AE39" s="177"/>
      <c r="AF39" s="177"/>
      <c r="AG39" s="177"/>
      <c r="AH39" s="177"/>
      <c r="AI39" s="177"/>
      <c r="AJ39" s="177"/>
      <c r="AK39" s="177"/>
      <c r="AL39" s="177"/>
      <c r="AM39" s="177"/>
      <c r="AN39" s="177"/>
      <c r="AO39" s="177"/>
      <c r="AP39" s="177"/>
      <c r="AQ39" s="177"/>
      <c r="AR39" s="177"/>
      <c r="AS39" s="177"/>
      <c r="AT39" s="131"/>
      <c r="AU39" s="131"/>
      <c r="AV39" s="131"/>
      <c r="AW39" s="131"/>
      <c r="AX39" s="131"/>
      <c r="AY39" s="178"/>
      <c r="AZ39" s="133"/>
      <c r="BA39" s="175"/>
      <c r="BB39" s="175"/>
      <c r="BC39" s="175"/>
      <c r="BD39" s="175"/>
    </row>
    <row r="40" spans="1:56" s="161" customFormat="1" ht="23.25" customHeight="1">
      <c r="A40" s="125"/>
      <c r="B40" s="602" t="s">
        <v>167</v>
      </c>
      <c r="C40" s="602"/>
      <c r="D40" s="602"/>
      <c r="E40" s="602"/>
      <c r="F40" s="602"/>
      <c r="G40" s="602"/>
      <c r="H40" s="602"/>
      <c r="I40" s="602"/>
      <c r="J40" s="602"/>
      <c r="K40" s="602"/>
      <c r="L40" s="602"/>
      <c r="M40" s="602"/>
      <c r="N40" s="602"/>
      <c r="O40" s="602"/>
      <c r="P40" s="602"/>
      <c r="Q40" s="602"/>
      <c r="R40" s="602"/>
      <c r="S40" s="602"/>
      <c r="T40" s="602"/>
      <c r="U40" s="602"/>
      <c r="V40" s="602"/>
      <c r="W40" s="602"/>
      <c r="X40" s="602"/>
      <c r="Y40" s="602"/>
      <c r="Z40" s="602"/>
      <c r="AA40" s="602"/>
      <c r="AB40" s="602"/>
      <c r="AC40" s="602"/>
      <c r="AD40" s="602"/>
      <c r="AE40" s="602"/>
      <c r="AF40" s="602"/>
      <c r="AG40" s="602"/>
      <c r="AH40" s="602"/>
      <c r="AI40" s="602"/>
      <c r="AJ40" s="602"/>
      <c r="AK40" s="602"/>
      <c r="AL40" s="602"/>
      <c r="AM40" s="602"/>
      <c r="AN40" s="602"/>
      <c r="AO40" s="602"/>
      <c r="AP40" s="602"/>
      <c r="AQ40" s="602"/>
      <c r="AR40" s="602"/>
      <c r="AS40" s="602"/>
      <c r="AT40" s="602"/>
      <c r="AU40" s="602"/>
      <c r="AV40" s="602"/>
      <c r="AW40" s="602"/>
      <c r="AX40" s="602"/>
      <c r="AY40" s="178"/>
      <c r="AZ40" s="133"/>
      <c r="BA40" s="175"/>
      <c r="BB40" s="175"/>
      <c r="BC40" s="175"/>
      <c r="BD40" s="175"/>
    </row>
    <row r="41" spans="1:56" s="161" customFormat="1" ht="24">
      <c r="A41" s="125"/>
      <c r="B41" s="179"/>
      <c r="C41" s="179"/>
      <c r="D41" s="179"/>
      <c r="E41" s="179"/>
      <c r="F41" s="179"/>
      <c r="G41" s="179"/>
      <c r="H41" s="179"/>
      <c r="I41" s="179"/>
      <c r="J41" s="179"/>
      <c r="K41" s="179"/>
      <c r="L41" s="179"/>
      <c r="M41" s="179"/>
      <c r="N41" s="179"/>
      <c r="O41" s="179"/>
      <c r="P41" s="179"/>
      <c r="Q41" s="179"/>
      <c r="R41" s="179"/>
      <c r="S41" s="179"/>
      <c r="T41" s="179"/>
      <c r="U41" s="179"/>
      <c r="V41" s="179"/>
      <c r="W41" s="179"/>
      <c r="X41" s="179"/>
      <c r="Y41" s="179"/>
      <c r="Z41" s="179"/>
      <c r="AA41" s="179"/>
      <c r="AB41" s="179"/>
      <c r="AC41" s="179"/>
      <c r="AD41" s="179"/>
      <c r="AE41" s="179"/>
      <c r="AF41" s="179"/>
      <c r="AG41" s="179"/>
      <c r="AH41" s="179"/>
      <c r="AI41" s="179"/>
      <c r="AJ41" s="179"/>
      <c r="AK41" s="179"/>
      <c r="AL41" s="179"/>
      <c r="AM41" s="179"/>
      <c r="AN41" s="179"/>
      <c r="AO41" s="179"/>
      <c r="AP41" s="179"/>
      <c r="AQ41" s="179"/>
      <c r="AR41" s="179"/>
      <c r="AS41" s="179"/>
      <c r="AT41" s="179"/>
      <c r="AU41" s="179"/>
      <c r="AV41" s="179"/>
      <c r="AW41" s="179"/>
      <c r="AX41" s="179"/>
      <c r="AY41" s="178"/>
      <c r="AZ41" s="133"/>
      <c r="BA41" s="175"/>
      <c r="BB41" s="175"/>
      <c r="BC41" s="175"/>
      <c r="BD41" s="175"/>
    </row>
    <row r="42" spans="1:56" s="161" customFormat="1" ht="230.25" customHeight="1">
      <c r="A42" s="125"/>
      <c r="B42" s="524" t="s">
        <v>454</v>
      </c>
      <c r="C42" s="524"/>
      <c r="D42" s="524"/>
      <c r="E42" s="524"/>
      <c r="F42" s="524"/>
      <c r="G42" s="524"/>
      <c r="H42" s="524"/>
      <c r="I42" s="524"/>
      <c r="J42" s="524"/>
      <c r="K42" s="524"/>
      <c r="L42" s="524"/>
      <c r="M42" s="524"/>
      <c r="N42" s="524"/>
      <c r="O42" s="524"/>
      <c r="P42" s="524"/>
      <c r="Q42" s="524"/>
      <c r="R42" s="524"/>
      <c r="S42" s="524"/>
      <c r="T42" s="524"/>
      <c r="U42" s="524"/>
      <c r="V42" s="524"/>
      <c r="W42" s="524"/>
      <c r="X42" s="524"/>
      <c r="Y42" s="524"/>
      <c r="Z42" s="524"/>
      <c r="AA42" s="524"/>
      <c r="AB42" s="524"/>
      <c r="AC42" s="524"/>
      <c r="AD42" s="524"/>
      <c r="AE42" s="524"/>
      <c r="AF42" s="524"/>
      <c r="AG42" s="524"/>
      <c r="AH42" s="524"/>
      <c r="AI42" s="524"/>
      <c r="AJ42" s="524"/>
      <c r="AK42" s="524"/>
      <c r="AL42" s="524"/>
      <c r="AM42" s="524"/>
      <c r="AN42" s="524"/>
      <c r="AO42" s="524"/>
      <c r="AP42" s="524"/>
      <c r="AQ42" s="524"/>
      <c r="AR42" s="524"/>
      <c r="AS42" s="524"/>
      <c r="AT42" s="524"/>
      <c r="AU42" s="524"/>
      <c r="AV42" s="524"/>
      <c r="AW42" s="524"/>
      <c r="AX42" s="524"/>
      <c r="AY42" s="178"/>
      <c r="AZ42" s="133"/>
      <c r="BA42" s="175"/>
      <c r="BB42" s="175"/>
      <c r="BC42" s="175"/>
      <c r="BD42" s="175"/>
    </row>
    <row r="43" spans="1:56" s="161" customFormat="1" ht="144" customHeight="1">
      <c r="A43" s="125"/>
      <c r="B43" s="525"/>
      <c r="C43" s="526"/>
      <c r="D43" s="526"/>
      <c r="E43" s="526"/>
      <c r="F43" s="526"/>
      <c r="G43" s="526"/>
      <c r="H43" s="526"/>
      <c r="I43" s="526"/>
      <c r="J43" s="526"/>
      <c r="K43" s="526"/>
      <c r="L43" s="526"/>
      <c r="M43" s="526"/>
      <c r="N43" s="526"/>
      <c r="O43" s="526"/>
      <c r="P43" s="526"/>
      <c r="Q43" s="526"/>
      <c r="R43" s="526"/>
      <c r="S43" s="526"/>
      <c r="T43" s="526"/>
      <c r="U43" s="526"/>
      <c r="V43" s="526"/>
      <c r="W43" s="526"/>
      <c r="X43" s="526"/>
      <c r="Y43" s="526"/>
      <c r="Z43" s="526"/>
      <c r="AA43" s="526"/>
      <c r="AB43" s="526"/>
      <c r="AC43" s="526"/>
      <c r="AD43" s="526"/>
      <c r="AE43" s="526"/>
      <c r="AF43" s="526"/>
      <c r="AG43" s="526"/>
      <c r="AH43" s="526"/>
      <c r="AI43" s="526"/>
      <c r="AJ43" s="526"/>
      <c r="AK43" s="526"/>
      <c r="AL43" s="526"/>
      <c r="AM43" s="526"/>
      <c r="AN43" s="526"/>
      <c r="AO43" s="526"/>
      <c r="AP43" s="526"/>
      <c r="AQ43" s="526"/>
      <c r="AR43" s="526"/>
      <c r="AS43" s="526"/>
      <c r="AT43" s="526"/>
      <c r="AU43" s="526"/>
      <c r="AV43" s="526"/>
      <c r="AW43" s="526"/>
      <c r="AX43" s="527"/>
      <c r="AY43" s="178"/>
      <c r="AZ43" s="133"/>
      <c r="BA43" s="175"/>
      <c r="BB43" s="175"/>
      <c r="BC43" s="175"/>
      <c r="BD43" s="175"/>
    </row>
    <row r="44" spans="1:56" s="161" customFormat="1" ht="28.5" hidden="1" customHeight="1">
      <c r="A44" s="125"/>
      <c r="B44" s="524"/>
      <c r="C44" s="524"/>
      <c r="D44" s="524"/>
      <c r="E44" s="524"/>
      <c r="F44" s="524"/>
      <c r="G44" s="524"/>
      <c r="H44" s="524"/>
      <c r="I44" s="524"/>
      <c r="J44" s="524"/>
      <c r="K44" s="524"/>
      <c r="L44" s="524"/>
      <c r="M44" s="524"/>
      <c r="N44" s="524"/>
      <c r="O44" s="524"/>
      <c r="P44" s="524"/>
      <c r="Q44" s="524"/>
      <c r="R44" s="524"/>
      <c r="S44" s="524"/>
      <c r="T44" s="524"/>
      <c r="U44" s="524"/>
      <c r="V44" s="524"/>
      <c r="W44" s="524"/>
      <c r="X44" s="524"/>
      <c r="Y44" s="524"/>
      <c r="Z44" s="524"/>
      <c r="AA44" s="524"/>
      <c r="AB44" s="524"/>
      <c r="AC44" s="524"/>
      <c r="AD44" s="524"/>
      <c r="AE44" s="524"/>
      <c r="AF44" s="524"/>
      <c r="AG44" s="524"/>
      <c r="AH44" s="524"/>
      <c r="AI44" s="524"/>
      <c r="AJ44" s="524"/>
      <c r="AK44" s="524"/>
      <c r="AL44" s="524"/>
      <c r="AM44" s="524"/>
      <c r="AN44" s="524"/>
      <c r="AO44" s="524"/>
      <c r="AP44" s="524"/>
      <c r="AQ44" s="524"/>
      <c r="AR44" s="524"/>
      <c r="AS44" s="524"/>
      <c r="AT44" s="524"/>
      <c r="AU44" s="524"/>
      <c r="AV44" s="524"/>
      <c r="AW44" s="524"/>
      <c r="AX44" s="524"/>
      <c r="AY44" s="178"/>
      <c r="AZ44" s="133"/>
      <c r="BA44" s="175"/>
      <c r="BB44" s="175"/>
      <c r="BC44" s="175"/>
      <c r="BD44" s="175"/>
    </row>
    <row r="45" spans="1:56" s="161" customFormat="1" ht="67.5" hidden="1" customHeight="1">
      <c r="A45" s="125"/>
      <c r="B45" s="599"/>
      <c r="C45" s="600"/>
      <c r="D45" s="600"/>
      <c r="E45" s="600"/>
      <c r="F45" s="600"/>
      <c r="G45" s="600"/>
      <c r="H45" s="600"/>
      <c r="I45" s="600"/>
      <c r="J45" s="600"/>
      <c r="K45" s="600"/>
      <c r="L45" s="600"/>
      <c r="M45" s="600"/>
      <c r="N45" s="600"/>
      <c r="O45" s="600"/>
      <c r="P45" s="600"/>
      <c r="Q45" s="600"/>
      <c r="R45" s="600"/>
      <c r="S45" s="600"/>
      <c r="T45" s="600"/>
      <c r="U45" s="600"/>
      <c r="V45" s="600"/>
      <c r="W45" s="600"/>
      <c r="X45" s="600"/>
      <c r="Y45" s="600"/>
      <c r="Z45" s="600"/>
      <c r="AA45" s="600"/>
      <c r="AB45" s="600"/>
      <c r="AC45" s="600"/>
      <c r="AD45" s="600"/>
      <c r="AE45" s="600"/>
      <c r="AF45" s="600"/>
      <c r="AG45" s="600"/>
      <c r="AH45" s="600"/>
      <c r="AI45" s="600"/>
      <c r="AJ45" s="600"/>
      <c r="AK45" s="600"/>
      <c r="AL45" s="600"/>
      <c r="AM45" s="600"/>
      <c r="AN45" s="600"/>
      <c r="AO45" s="600"/>
      <c r="AP45" s="600"/>
      <c r="AQ45" s="600"/>
      <c r="AR45" s="600"/>
      <c r="AS45" s="600"/>
      <c r="AT45" s="600"/>
      <c r="AU45" s="600"/>
      <c r="AV45" s="600"/>
      <c r="AW45" s="600"/>
      <c r="AX45" s="601"/>
      <c r="AY45" s="178"/>
      <c r="AZ45" s="133"/>
      <c r="BA45" s="175"/>
      <c r="BB45" s="175"/>
      <c r="BC45" s="175"/>
      <c r="BD45" s="175"/>
    </row>
    <row r="46" spans="1:56" s="161" customFormat="1" ht="60.75" hidden="1" customHeight="1">
      <c r="A46" s="125"/>
      <c r="B46" s="524"/>
      <c r="C46" s="524"/>
      <c r="D46" s="524"/>
      <c r="E46" s="524"/>
      <c r="F46" s="524"/>
      <c r="G46" s="524"/>
      <c r="H46" s="524"/>
      <c r="I46" s="524"/>
      <c r="J46" s="524"/>
      <c r="K46" s="524"/>
      <c r="L46" s="524"/>
      <c r="M46" s="524"/>
      <c r="N46" s="524"/>
      <c r="O46" s="524"/>
      <c r="P46" s="524"/>
      <c r="Q46" s="524"/>
      <c r="R46" s="524"/>
      <c r="S46" s="524"/>
      <c r="T46" s="524"/>
      <c r="U46" s="524"/>
      <c r="V46" s="524"/>
      <c r="W46" s="524"/>
      <c r="X46" s="524"/>
      <c r="Y46" s="524"/>
      <c r="Z46" s="524"/>
      <c r="AA46" s="524"/>
      <c r="AB46" s="524"/>
      <c r="AC46" s="524"/>
      <c r="AD46" s="524"/>
      <c r="AE46" s="524"/>
      <c r="AF46" s="524"/>
      <c r="AG46" s="524"/>
      <c r="AH46" s="524"/>
      <c r="AI46" s="524"/>
      <c r="AJ46" s="524"/>
      <c r="AK46" s="524"/>
      <c r="AL46" s="524"/>
      <c r="AM46" s="524"/>
      <c r="AN46" s="524"/>
      <c r="AO46" s="524"/>
      <c r="AP46" s="524"/>
      <c r="AQ46" s="524"/>
      <c r="AR46" s="524"/>
      <c r="AS46" s="524"/>
      <c r="AT46" s="524"/>
      <c r="AU46" s="524"/>
      <c r="AV46" s="524"/>
      <c r="AW46" s="524"/>
      <c r="AX46" s="524"/>
      <c r="AY46" s="178"/>
      <c r="AZ46" s="133"/>
      <c r="BA46" s="175"/>
      <c r="BB46" s="175"/>
      <c r="BC46" s="175"/>
      <c r="BD46" s="175"/>
    </row>
    <row r="47" spans="1:56" s="161" customFormat="1" ht="69" hidden="1" customHeight="1">
      <c r="A47" s="125"/>
      <c r="B47" s="599"/>
      <c r="C47" s="600"/>
      <c r="D47" s="600"/>
      <c r="E47" s="600"/>
      <c r="F47" s="600"/>
      <c r="G47" s="600"/>
      <c r="H47" s="600"/>
      <c r="I47" s="600"/>
      <c r="J47" s="600"/>
      <c r="K47" s="600"/>
      <c r="L47" s="600"/>
      <c r="M47" s="600"/>
      <c r="N47" s="600"/>
      <c r="O47" s="600"/>
      <c r="P47" s="600"/>
      <c r="Q47" s="600"/>
      <c r="R47" s="600"/>
      <c r="S47" s="600"/>
      <c r="T47" s="600"/>
      <c r="U47" s="600"/>
      <c r="V47" s="600"/>
      <c r="W47" s="600"/>
      <c r="X47" s="600"/>
      <c r="Y47" s="600"/>
      <c r="Z47" s="600"/>
      <c r="AA47" s="600"/>
      <c r="AB47" s="600"/>
      <c r="AC47" s="600"/>
      <c r="AD47" s="600"/>
      <c r="AE47" s="600"/>
      <c r="AF47" s="600"/>
      <c r="AG47" s="600"/>
      <c r="AH47" s="600"/>
      <c r="AI47" s="600"/>
      <c r="AJ47" s="600"/>
      <c r="AK47" s="600"/>
      <c r="AL47" s="600"/>
      <c r="AM47" s="600"/>
      <c r="AN47" s="600"/>
      <c r="AO47" s="600"/>
      <c r="AP47" s="600"/>
      <c r="AQ47" s="600"/>
      <c r="AR47" s="600"/>
      <c r="AS47" s="600"/>
      <c r="AT47" s="600"/>
      <c r="AU47" s="600"/>
      <c r="AV47" s="600"/>
      <c r="AW47" s="600"/>
      <c r="AX47" s="601"/>
      <c r="AY47" s="178"/>
      <c r="AZ47" s="133"/>
      <c r="BA47" s="175"/>
      <c r="BB47" s="175"/>
      <c r="BC47" s="175"/>
      <c r="BD47" s="175"/>
    </row>
    <row r="48" spans="1:56" s="161" customFormat="1" ht="15" customHeight="1">
      <c r="A48" s="125"/>
      <c r="B48" s="180"/>
      <c r="C48" s="181"/>
      <c r="D48" s="135"/>
      <c r="E48" s="135"/>
      <c r="F48" s="135"/>
      <c r="G48" s="135"/>
      <c r="H48" s="135"/>
      <c r="I48" s="135"/>
      <c r="J48" s="135"/>
      <c r="K48" s="135"/>
      <c r="L48" s="135"/>
      <c r="M48" s="135"/>
      <c r="N48" s="135"/>
      <c r="O48" s="135"/>
      <c r="P48" s="135"/>
      <c r="Q48" s="135"/>
      <c r="R48" s="135"/>
      <c r="S48" s="135"/>
      <c r="T48" s="135"/>
      <c r="U48" s="135"/>
      <c r="V48" s="135"/>
      <c r="W48" s="135"/>
      <c r="X48" s="135"/>
      <c r="Y48" s="135"/>
      <c r="Z48" s="182"/>
      <c r="AA48" s="135"/>
      <c r="AB48" s="135"/>
      <c r="AC48" s="135"/>
      <c r="AD48" s="135"/>
      <c r="AE48" s="135"/>
      <c r="AF48" s="135"/>
      <c r="AG48" s="135"/>
      <c r="AH48" s="135"/>
      <c r="AI48" s="135"/>
      <c r="AJ48" s="135"/>
      <c r="AK48" s="135"/>
      <c r="AL48" s="135"/>
      <c r="AM48" s="135"/>
      <c r="AN48" s="135"/>
      <c r="AO48" s="135"/>
      <c r="AP48" s="135"/>
      <c r="AQ48" s="135"/>
      <c r="AR48" s="135"/>
      <c r="AS48" s="135"/>
      <c r="AT48" s="135"/>
      <c r="AU48" s="135"/>
      <c r="AV48" s="135"/>
      <c r="AW48" s="135"/>
      <c r="AX48" s="135"/>
      <c r="AY48" s="178"/>
      <c r="AZ48" s="133"/>
      <c r="BA48" s="175"/>
      <c r="BB48" s="175"/>
      <c r="BC48" s="175"/>
      <c r="BD48" s="175"/>
    </row>
    <row r="49" spans="1:56" s="187" customFormat="1" ht="30.75" customHeight="1">
      <c r="A49" s="183"/>
      <c r="B49" s="577" t="s">
        <v>449</v>
      </c>
      <c r="C49" s="577"/>
      <c r="D49" s="577"/>
      <c r="E49" s="577"/>
      <c r="F49" s="577"/>
      <c r="G49" s="577"/>
      <c r="H49" s="577"/>
      <c r="I49" s="577"/>
      <c r="J49" s="577"/>
      <c r="K49" s="577"/>
      <c r="L49" s="577"/>
      <c r="M49" s="577"/>
      <c r="N49" s="577"/>
      <c r="O49" s="577"/>
      <c r="P49" s="577"/>
      <c r="Q49" s="577"/>
      <c r="R49" s="577"/>
      <c r="S49" s="577"/>
      <c r="T49" s="577"/>
      <c r="U49" s="577"/>
      <c r="V49" s="577"/>
      <c r="W49" s="577"/>
      <c r="X49" s="577"/>
      <c r="Y49" s="577"/>
      <c r="Z49" s="577"/>
      <c r="AA49" s="577"/>
      <c r="AB49" s="577"/>
      <c r="AC49" s="577"/>
      <c r="AD49" s="577"/>
      <c r="AE49" s="577"/>
      <c r="AF49" s="577"/>
      <c r="AG49" s="577"/>
      <c r="AH49" s="577"/>
      <c r="AI49" s="577"/>
      <c r="AJ49" s="577"/>
      <c r="AK49" s="577"/>
      <c r="AL49" s="577"/>
      <c r="AM49" s="577"/>
      <c r="AN49" s="577"/>
      <c r="AO49" s="577"/>
      <c r="AP49" s="577"/>
      <c r="AQ49" s="577"/>
      <c r="AR49" s="577"/>
      <c r="AS49" s="577"/>
      <c r="AT49" s="577"/>
      <c r="AU49" s="577"/>
      <c r="AV49" s="577"/>
      <c r="AW49" s="577"/>
      <c r="AX49" s="577"/>
      <c r="AY49" s="184"/>
      <c r="AZ49" s="185"/>
      <c r="BA49" s="186"/>
      <c r="BB49" s="186"/>
      <c r="BC49" s="186"/>
      <c r="BD49" s="186"/>
    </row>
    <row r="50" spans="1:56" s="161" customFormat="1" ht="30.75" customHeight="1">
      <c r="A50" s="125"/>
      <c r="B50" s="163" t="s">
        <v>383</v>
      </c>
      <c r="C50" s="333"/>
      <c r="D50" s="333"/>
      <c r="E50" s="333"/>
      <c r="F50" s="333"/>
      <c r="G50" s="333"/>
      <c r="H50" s="333"/>
      <c r="I50" s="333"/>
      <c r="J50" s="333"/>
      <c r="K50" s="333"/>
      <c r="L50" s="333"/>
      <c r="M50" s="333"/>
      <c r="N50" s="333"/>
      <c r="O50" s="333"/>
      <c r="P50" s="333"/>
      <c r="Q50" s="333"/>
      <c r="R50" s="333"/>
      <c r="S50" s="333"/>
      <c r="T50" s="333"/>
      <c r="U50" s="586"/>
      <c r="V50" s="586"/>
      <c r="W50" s="586"/>
      <c r="X50" s="586"/>
      <c r="Y50" s="586"/>
      <c r="Z50" s="586"/>
      <c r="AA50" s="586"/>
      <c r="AB50" s="131"/>
      <c r="AC50" s="131"/>
      <c r="AD50" s="131"/>
      <c r="AE50" s="131"/>
      <c r="AF50" s="131"/>
      <c r="AG50" s="131"/>
      <c r="AH50" s="131"/>
      <c r="AI50" s="131"/>
      <c r="AJ50" s="131"/>
      <c r="AK50" s="131"/>
      <c r="AL50" s="131"/>
      <c r="AM50" s="131"/>
      <c r="AN50" s="131"/>
      <c r="AO50" s="131"/>
      <c r="AP50" s="131"/>
      <c r="AQ50" s="131"/>
      <c r="AR50" s="131"/>
      <c r="AS50" s="131"/>
      <c r="AT50" s="131"/>
      <c r="AU50" s="131"/>
      <c r="AV50" s="131"/>
      <c r="AW50" s="131"/>
      <c r="AX50" s="131"/>
      <c r="AY50" s="178"/>
      <c r="AZ50" s="133"/>
      <c r="BA50" s="175"/>
      <c r="BB50" s="175"/>
      <c r="BC50" s="175"/>
      <c r="BD50" s="175"/>
    </row>
    <row r="51" spans="1:56" s="187" customFormat="1" ht="30.75" customHeight="1">
      <c r="A51" s="183"/>
      <c r="B51" s="577" t="s">
        <v>450</v>
      </c>
      <c r="C51" s="577"/>
      <c r="D51" s="577"/>
      <c r="E51" s="577"/>
      <c r="F51" s="577"/>
      <c r="G51" s="577"/>
      <c r="H51" s="577"/>
      <c r="I51" s="577"/>
      <c r="J51" s="577"/>
      <c r="K51" s="577"/>
      <c r="L51" s="577"/>
      <c r="M51" s="577"/>
      <c r="N51" s="577"/>
      <c r="O51" s="577"/>
      <c r="P51" s="577"/>
      <c r="Q51" s="577"/>
      <c r="R51" s="577"/>
      <c r="S51" s="577"/>
      <c r="T51" s="577"/>
      <c r="U51" s="577"/>
      <c r="V51" s="577"/>
      <c r="W51" s="577"/>
      <c r="X51" s="577"/>
      <c r="Y51" s="577"/>
      <c r="Z51" s="577"/>
      <c r="AA51" s="577"/>
      <c r="AB51" s="577"/>
      <c r="AC51" s="577"/>
      <c r="AD51" s="577"/>
      <c r="AE51" s="577"/>
      <c r="AF51" s="577"/>
      <c r="AG51" s="577"/>
      <c r="AH51" s="577"/>
      <c r="AI51" s="577"/>
      <c r="AJ51" s="577"/>
      <c r="AK51" s="577"/>
      <c r="AL51" s="577"/>
      <c r="AM51" s="577"/>
      <c r="AN51" s="577"/>
      <c r="AO51" s="577"/>
      <c r="AP51" s="577"/>
      <c r="AQ51" s="577"/>
      <c r="AR51" s="577"/>
      <c r="AS51" s="577"/>
      <c r="AT51" s="577"/>
      <c r="AU51" s="577"/>
      <c r="AV51" s="577"/>
      <c r="AW51" s="577"/>
      <c r="AX51" s="577"/>
      <c r="AY51" s="184"/>
      <c r="AZ51" s="185"/>
      <c r="BA51" s="186"/>
      <c r="BB51" s="186"/>
      <c r="BC51" s="186"/>
      <c r="BD51" s="186"/>
    </row>
    <row r="52" spans="1:56" s="161" customFormat="1" ht="30.75" customHeight="1">
      <c r="A52" s="125"/>
      <c r="B52" s="163" t="s">
        <v>383</v>
      </c>
      <c r="C52" s="333"/>
      <c r="D52" s="333"/>
      <c r="E52" s="333"/>
      <c r="F52" s="333"/>
      <c r="G52" s="333"/>
      <c r="H52" s="333"/>
      <c r="I52" s="333"/>
      <c r="J52" s="333"/>
      <c r="K52" s="333"/>
      <c r="L52" s="333"/>
      <c r="M52" s="333"/>
      <c r="N52" s="333"/>
      <c r="O52" s="333"/>
      <c r="P52" s="333"/>
      <c r="Q52" s="333"/>
      <c r="R52" s="333"/>
      <c r="S52" s="333"/>
      <c r="T52" s="333"/>
      <c r="U52" s="586"/>
      <c r="V52" s="586"/>
      <c r="W52" s="586"/>
      <c r="X52" s="586"/>
      <c r="Y52" s="586"/>
      <c r="Z52" s="586"/>
      <c r="AA52" s="586"/>
      <c r="AB52" s="131"/>
      <c r="AC52" s="131"/>
      <c r="AD52" s="131"/>
      <c r="AE52" s="131"/>
      <c r="AF52" s="131"/>
      <c r="AG52" s="131"/>
      <c r="AH52" s="131"/>
      <c r="AI52" s="131"/>
      <c r="AJ52" s="131"/>
      <c r="AK52" s="131"/>
      <c r="AL52" s="131"/>
      <c r="AM52" s="131"/>
      <c r="AN52" s="131"/>
      <c r="AO52" s="131"/>
      <c r="AP52" s="131"/>
      <c r="AQ52" s="131"/>
      <c r="AR52" s="131"/>
      <c r="AS52" s="131"/>
      <c r="AT52" s="131"/>
      <c r="AU52" s="131"/>
      <c r="AV52" s="131"/>
      <c r="AW52" s="131"/>
      <c r="AX52" s="131"/>
      <c r="AY52" s="178"/>
      <c r="AZ52" s="133"/>
      <c r="BA52" s="175"/>
      <c r="BB52" s="175"/>
      <c r="BC52" s="175"/>
      <c r="BD52" s="175"/>
    </row>
    <row r="53" spans="1:56" s="161" customFormat="1" ht="35.25" customHeight="1">
      <c r="A53" s="125"/>
      <c r="B53" s="163"/>
      <c r="C53" s="163"/>
      <c r="D53" s="163"/>
      <c r="E53" s="163"/>
      <c r="F53" s="163"/>
      <c r="G53" s="131"/>
      <c r="H53" s="131"/>
      <c r="I53" s="131"/>
      <c r="J53" s="131"/>
      <c r="K53" s="131"/>
      <c r="L53" s="131"/>
      <c r="M53" s="131"/>
      <c r="N53" s="131"/>
      <c r="O53" s="131"/>
      <c r="P53" s="131"/>
      <c r="Q53" s="131"/>
      <c r="R53" s="131"/>
      <c r="S53" s="131"/>
      <c r="T53" s="333"/>
      <c r="U53" s="661"/>
      <c r="V53" s="661"/>
      <c r="W53" s="661"/>
      <c r="X53" s="661"/>
      <c r="Y53" s="661"/>
      <c r="Z53" s="661"/>
      <c r="AA53" s="661"/>
      <c r="AB53" s="333"/>
      <c r="AC53" s="333"/>
      <c r="AD53" s="131"/>
      <c r="AE53" s="131"/>
      <c r="AF53" s="189"/>
      <c r="AG53" s="131"/>
      <c r="AH53" s="131"/>
      <c r="AI53" s="131"/>
      <c r="AJ53" s="163"/>
      <c r="AK53" s="163"/>
      <c r="AL53" s="163"/>
      <c r="AM53" s="163"/>
      <c r="AN53" s="163"/>
      <c r="AO53" s="163"/>
      <c r="AP53" s="190"/>
      <c r="AQ53" s="131"/>
      <c r="AR53" s="131"/>
      <c r="AS53" s="131"/>
      <c r="AT53" s="131"/>
      <c r="AU53" s="131"/>
      <c r="AV53" s="131"/>
      <c r="AW53" s="131"/>
      <c r="AX53" s="131"/>
      <c r="AY53" s="188"/>
      <c r="AZ53" s="133"/>
      <c r="BA53" s="175"/>
      <c r="BB53" s="175"/>
      <c r="BC53" s="175"/>
      <c r="BD53" s="175"/>
    </row>
    <row r="54" spans="1:56" s="161" customFormat="1" ht="23.25" hidden="1" customHeight="1">
      <c r="A54" s="125"/>
      <c r="B54" s="603"/>
      <c r="C54" s="603"/>
      <c r="D54" s="603"/>
      <c r="E54" s="603"/>
      <c r="F54" s="603"/>
      <c r="G54" s="603"/>
      <c r="H54" s="603"/>
      <c r="I54" s="603"/>
      <c r="J54" s="603"/>
      <c r="K54" s="603"/>
      <c r="L54" s="603"/>
      <c r="M54" s="603"/>
      <c r="N54" s="603"/>
      <c r="O54" s="603"/>
      <c r="P54" s="603"/>
      <c r="Q54" s="603"/>
      <c r="R54" s="603"/>
      <c r="S54" s="603"/>
      <c r="T54" s="603"/>
      <c r="U54" s="603"/>
      <c r="V54" s="603"/>
      <c r="W54" s="603"/>
      <c r="X54" s="603"/>
      <c r="Y54" s="603"/>
      <c r="Z54" s="603"/>
      <c r="AA54" s="603"/>
      <c r="AB54" s="603"/>
      <c r="AC54" s="603"/>
      <c r="AD54" s="603"/>
      <c r="AE54" s="603"/>
      <c r="AF54" s="603"/>
      <c r="AG54" s="603"/>
      <c r="AH54" s="603"/>
      <c r="AI54" s="603"/>
      <c r="AJ54" s="603"/>
      <c r="AK54" s="603"/>
      <c r="AL54" s="603"/>
      <c r="AM54" s="603"/>
      <c r="AN54" s="603"/>
      <c r="AO54" s="603"/>
      <c r="AP54" s="603"/>
      <c r="AQ54" s="603"/>
      <c r="AR54" s="603"/>
      <c r="AS54" s="603"/>
      <c r="AT54" s="603"/>
      <c r="AU54" s="603"/>
      <c r="AV54" s="603"/>
      <c r="AW54" s="603"/>
      <c r="AX54" s="603"/>
      <c r="AY54" s="188"/>
      <c r="AZ54" s="133"/>
      <c r="BA54" s="175"/>
      <c r="BB54" s="175"/>
      <c r="BC54" s="175"/>
      <c r="BD54" s="175"/>
    </row>
    <row r="55" spans="1:56" s="161" customFormat="1" ht="85.5" hidden="1" customHeight="1">
      <c r="A55" s="125"/>
      <c r="B55" s="657"/>
      <c r="C55" s="658"/>
      <c r="D55" s="658"/>
      <c r="E55" s="658"/>
      <c r="F55" s="658"/>
      <c r="G55" s="658"/>
      <c r="H55" s="658"/>
      <c r="I55" s="658"/>
      <c r="J55" s="658"/>
      <c r="K55" s="658"/>
      <c r="L55" s="658"/>
      <c r="M55" s="658"/>
      <c r="N55" s="658"/>
      <c r="O55" s="658"/>
      <c r="P55" s="658"/>
      <c r="Q55" s="658"/>
      <c r="R55" s="658"/>
      <c r="S55" s="658"/>
      <c r="T55" s="658"/>
      <c r="U55" s="658"/>
      <c r="V55" s="658"/>
      <c r="W55" s="658"/>
      <c r="X55" s="658"/>
      <c r="Y55" s="658"/>
      <c r="Z55" s="658"/>
      <c r="AA55" s="658"/>
      <c r="AB55" s="658"/>
      <c r="AC55" s="658"/>
      <c r="AD55" s="658"/>
      <c r="AE55" s="658"/>
      <c r="AF55" s="658"/>
      <c r="AG55" s="658"/>
      <c r="AH55" s="658"/>
      <c r="AI55" s="658"/>
      <c r="AJ55" s="658"/>
      <c r="AK55" s="658"/>
      <c r="AL55" s="658"/>
      <c r="AM55" s="658"/>
      <c r="AN55" s="658"/>
      <c r="AO55" s="658"/>
      <c r="AP55" s="658"/>
      <c r="AQ55" s="658"/>
      <c r="AR55" s="658"/>
      <c r="AS55" s="658"/>
      <c r="AT55" s="658"/>
      <c r="AU55" s="658"/>
      <c r="AV55" s="658"/>
      <c r="AW55" s="658"/>
      <c r="AX55" s="659"/>
      <c r="AY55" s="188"/>
      <c r="AZ55" s="133"/>
      <c r="BA55" s="175"/>
      <c r="BB55" s="175"/>
      <c r="BC55" s="175"/>
      <c r="BD55" s="175"/>
    </row>
    <row r="56" spans="1:56" s="161" customFormat="1" ht="24" hidden="1">
      <c r="A56" s="125"/>
      <c r="B56" s="191"/>
      <c r="C56" s="191"/>
      <c r="D56" s="191"/>
      <c r="E56" s="191"/>
      <c r="F56" s="191"/>
      <c r="G56" s="191"/>
      <c r="H56" s="191"/>
      <c r="I56" s="191"/>
      <c r="J56" s="191"/>
      <c r="K56" s="191"/>
      <c r="L56" s="191"/>
      <c r="M56" s="191"/>
      <c r="N56" s="191"/>
      <c r="O56" s="191"/>
      <c r="P56" s="191"/>
      <c r="Q56" s="191"/>
      <c r="R56" s="191"/>
      <c r="S56" s="191"/>
      <c r="T56" s="191"/>
      <c r="U56" s="191"/>
      <c r="V56" s="191"/>
      <c r="W56" s="191"/>
      <c r="X56" s="191"/>
      <c r="Y56" s="191"/>
      <c r="Z56" s="191"/>
      <c r="AA56" s="191"/>
      <c r="AB56" s="191"/>
      <c r="AC56" s="191"/>
      <c r="AD56" s="191"/>
      <c r="AE56" s="191"/>
      <c r="AF56" s="191"/>
      <c r="AG56" s="191"/>
      <c r="AH56" s="191"/>
      <c r="AI56" s="191"/>
      <c r="AJ56" s="191"/>
      <c r="AK56" s="191"/>
      <c r="AL56" s="191"/>
      <c r="AM56" s="191"/>
      <c r="AN56" s="191"/>
      <c r="AO56" s="191"/>
      <c r="AP56" s="191"/>
      <c r="AQ56" s="191"/>
      <c r="AR56" s="191"/>
      <c r="AS56" s="191"/>
      <c r="AT56" s="191"/>
      <c r="AU56" s="191"/>
      <c r="AV56" s="191"/>
      <c r="AW56" s="191"/>
      <c r="AX56" s="191"/>
      <c r="AY56" s="188"/>
      <c r="AZ56" s="133"/>
      <c r="BA56" s="175"/>
      <c r="BB56" s="175"/>
      <c r="BC56" s="175"/>
      <c r="BD56" s="175"/>
    </row>
    <row r="57" spans="1:56" s="192" customFormat="1" ht="79.5" hidden="1" customHeight="1">
      <c r="A57" s="125"/>
      <c r="B57" s="652"/>
      <c r="C57" s="653"/>
      <c r="D57" s="653"/>
      <c r="E57" s="653"/>
      <c r="F57" s="653"/>
      <c r="G57" s="653"/>
      <c r="H57" s="653"/>
      <c r="I57" s="653"/>
      <c r="J57" s="653"/>
      <c r="K57" s="653"/>
      <c r="L57" s="653"/>
      <c r="M57" s="653"/>
      <c r="N57" s="653"/>
      <c r="O57" s="653"/>
      <c r="P57" s="653"/>
      <c r="Q57" s="653"/>
      <c r="R57" s="653"/>
      <c r="S57" s="653"/>
      <c r="T57" s="653"/>
      <c r="U57" s="653"/>
      <c r="V57" s="653"/>
      <c r="W57" s="653"/>
      <c r="X57" s="653"/>
      <c r="Y57" s="653"/>
      <c r="Z57" s="653"/>
      <c r="AA57" s="653"/>
      <c r="AB57" s="653"/>
      <c r="AC57" s="653"/>
      <c r="AD57" s="653"/>
      <c r="AE57" s="653"/>
      <c r="AF57" s="653"/>
      <c r="AG57" s="653"/>
      <c r="AH57" s="653"/>
      <c r="AI57" s="653"/>
      <c r="AJ57" s="653"/>
      <c r="AK57" s="653"/>
      <c r="AL57" s="653"/>
      <c r="AM57" s="653"/>
      <c r="AN57" s="653"/>
      <c r="AO57" s="653"/>
      <c r="AP57" s="653"/>
      <c r="AQ57" s="653"/>
      <c r="AR57" s="653"/>
      <c r="AS57" s="653"/>
      <c r="AT57" s="653"/>
      <c r="AU57" s="653"/>
      <c r="AV57" s="653"/>
      <c r="AW57" s="653"/>
      <c r="AX57" s="654"/>
      <c r="AY57" s="178"/>
      <c r="AZ57" s="133"/>
      <c r="BA57" s="133"/>
      <c r="BB57" s="133"/>
      <c r="BC57" s="133"/>
      <c r="BD57" s="133"/>
    </row>
    <row r="58" spans="1:56" s="192" customFormat="1" ht="24">
      <c r="A58" s="125"/>
      <c r="B58" s="193"/>
      <c r="C58" s="193"/>
      <c r="D58" s="193"/>
      <c r="E58" s="193"/>
      <c r="F58" s="193"/>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3"/>
      <c r="AE58" s="193"/>
      <c r="AF58" s="193"/>
      <c r="AG58" s="193"/>
      <c r="AH58" s="193"/>
      <c r="AI58" s="193"/>
      <c r="AJ58" s="193"/>
      <c r="AK58" s="193"/>
      <c r="AL58" s="193"/>
      <c r="AM58" s="193"/>
      <c r="AN58" s="193"/>
      <c r="AO58" s="193"/>
      <c r="AP58" s="193"/>
      <c r="AQ58" s="193"/>
      <c r="AR58" s="193"/>
      <c r="AS58" s="193"/>
      <c r="AT58" s="193"/>
      <c r="AU58" s="193"/>
      <c r="AV58" s="193"/>
      <c r="AW58" s="193"/>
      <c r="AX58" s="193"/>
      <c r="AY58" s="178"/>
      <c r="AZ58" s="133"/>
      <c r="BA58" s="133"/>
      <c r="BB58" s="133"/>
      <c r="BC58" s="133"/>
      <c r="BD58" s="133"/>
    </row>
    <row r="59" spans="1:56" ht="25" thickBot="1">
      <c r="A59" s="125"/>
      <c r="B59" s="164"/>
      <c r="C59" s="164"/>
      <c r="D59" s="164"/>
      <c r="E59" s="164"/>
      <c r="F59" s="164"/>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4"/>
      <c r="AE59" s="164"/>
      <c r="AF59" s="164"/>
      <c r="AG59" s="164"/>
      <c r="AH59" s="164"/>
      <c r="AI59" s="164"/>
      <c r="AJ59" s="164"/>
      <c r="AK59" s="164"/>
      <c r="AL59" s="164"/>
      <c r="AM59" s="164"/>
      <c r="AN59" s="164"/>
      <c r="AO59" s="164"/>
      <c r="AP59" s="164"/>
      <c r="AQ59" s="164"/>
      <c r="AR59" s="164"/>
      <c r="AS59" s="164"/>
      <c r="AT59" s="164"/>
      <c r="AU59" s="164"/>
      <c r="AV59" s="164"/>
      <c r="AW59" s="164"/>
      <c r="AX59" s="164"/>
      <c r="AY59" s="132"/>
      <c r="AZ59" s="133"/>
      <c r="BA59" s="134"/>
      <c r="BB59" s="134"/>
      <c r="BC59" s="134"/>
      <c r="BD59" s="134"/>
    </row>
    <row r="60" spans="1:56" s="164" customFormat="1" ht="23.25" customHeight="1" thickBot="1">
      <c r="A60" s="128"/>
      <c r="B60" s="647" t="s">
        <v>170</v>
      </c>
      <c r="C60" s="647"/>
      <c r="D60" s="647"/>
      <c r="E60" s="647"/>
      <c r="F60" s="647"/>
      <c r="G60" s="647"/>
      <c r="H60" s="647"/>
      <c r="I60" s="647"/>
      <c r="J60" s="647"/>
      <c r="K60" s="647"/>
      <c r="L60" s="647"/>
      <c r="M60" s="647"/>
      <c r="N60" s="647"/>
      <c r="O60" s="647"/>
      <c r="P60" s="647"/>
      <c r="Q60" s="647"/>
      <c r="R60" s="647"/>
      <c r="S60" s="647"/>
      <c r="T60" s="647"/>
      <c r="U60" s="647"/>
      <c r="V60" s="647"/>
      <c r="W60" s="647"/>
      <c r="X60" s="647"/>
      <c r="Y60" s="647"/>
      <c r="Z60" s="647"/>
      <c r="AA60" s="647"/>
      <c r="AB60" s="647"/>
      <c r="AC60" s="647"/>
      <c r="AD60" s="647"/>
      <c r="AE60" s="647"/>
      <c r="AF60" s="647"/>
      <c r="AG60" s="647"/>
      <c r="AH60" s="647"/>
      <c r="AI60" s="647"/>
      <c r="AJ60" s="647"/>
      <c r="AK60" s="647"/>
      <c r="AL60" s="647"/>
      <c r="AM60" s="647"/>
      <c r="AN60" s="647"/>
      <c r="AO60" s="647"/>
      <c r="AP60" s="647"/>
      <c r="AQ60" s="647"/>
      <c r="AR60" s="647"/>
      <c r="AS60" s="647"/>
      <c r="AT60" s="647"/>
      <c r="AU60" s="647"/>
      <c r="AV60" s="647"/>
      <c r="AW60" s="647"/>
      <c r="AX60" s="647"/>
      <c r="AY60" s="174"/>
      <c r="AZ60" s="133"/>
      <c r="BA60" s="134"/>
      <c r="BB60" s="134"/>
      <c r="BC60" s="134"/>
      <c r="BD60" s="134"/>
    </row>
    <row r="61" spans="1:56" ht="11.25" customHeight="1">
      <c r="A61" s="125"/>
      <c r="B61" s="164"/>
      <c r="C61" s="164"/>
      <c r="D61" s="164"/>
      <c r="E61" s="164"/>
      <c r="F61" s="164"/>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4"/>
      <c r="AE61" s="164"/>
      <c r="AF61" s="164"/>
      <c r="AG61" s="164"/>
      <c r="AH61" s="164"/>
      <c r="AI61" s="164"/>
      <c r="AJ61" s="164"/>
      <c r="AK61" s="164"/>
      <c r="AL61" s="164"/>
      <c r="AM61" s="164"/>
      <c r="AN61" s="164"/>
      <c r="AO61" s="164"/>
      <c r="AP61" s="164"/>
      <c r="AQ61" s="164"/>
      <c r="AR61" s="164"/>
      <c r="AS61" s="164"/>
      <c r="AT61" s="164"/>
      <c r="AU61" s="164"/>
      <c r="AV61" s="164"/>
      <c r="AW61" s="164"/>
      <c r="AX61" s="164"/>
      <c r="AY61" s="132"/>
      <c r="AZ61" s="133"/>
      <c r="BA61" s="134"/>
      <c r="BB61" s="134"/>
      <c r="BC61" s="134"/>
      <c r="BD61" s="134"/>
    </row>
    <row r="62" spans="1:56" ht="23.25" customHeight="1">
      <c r="A62" s="125"/>
      <c r="B62" s="194"/>
      <c r="C62" s="194"/>
      <c r="D62" s="194"/>
      <c r="E62" s="194"/>
      <c r="F62" s="194"/>
      <c r="G62" s="534" t="s">
        <v>176</v>
      </c>
      <c r="H62" s="535"/>
      <c r="I62" s="535"/>
      <c r="J62" s="535"/>
      <c r="K62" s="535"/>
      <c r="L62" s="535"/>
      <c r="M62" s="535"/>
      <c r="N62" s="534"/>
      <c r="O62" s="535"/>
      <c r="P62" s="535"/>
      <c r="Q62" s="535"/>
      <c r="R62" s="535"/>
      <c r="S62" s="535"/>
      <c r="T62" s="534"/>
      <c r="U62" s="535"/>
      <c r="V62" s="535"/>
      <c r="W62" s="535"/>
      <c r="X62" s="535"/>
      <c r="Y62" s="535"/>
      <c r="Z62" s="195"/>
      <c r="AA62" s="195"/>
      <c r="AB62" s="195"/>
      <c r="AC62" s="195"/>
      <c r="AD62" s="195"/>
      <c r="AE62" s="195"/>
      <c r="AF62" s="195"/>
      <c r="AG62" s="195"/>
      <c r="AH62" s="195"/>
      <c r="AI62" s="195"/>
      <c r="AJ62" s="195"/>
      <c r="AK62" s="195"/>
      <c r="AL62" s="195"/>
      <c r="AM62" s="195"/>
      <c r="AN62" s="195"/>
      <c r="AO62" s="195"/>
      <c r="AP62" s="195"/>
      <c r="AQ62" s="195"/>
      <c r="AR62" s="195"/>
      <c r="AS62" s="195"/>
      <c r="AT62" s="195"/>
      <c r="AU62" s="195"/>
      <c r="AV62" s="195"/>
      <c r="AW62" s="195"/>
      <c r="AX62" s="195"/>
      <c r="AY62" s="149"/>
      <c r="AZ62" s="150"/>
      <c r="BA62" s="151"/>
      <c r="BB62" s="151"/>
      <c r="BC62" s="151"/>
      <c r="BD62" s="134"/>
    </row>
    <row r="63" spans="1:56" ht="23.25" customHeight="1">
      <c r="A63" s="125"/>
      <c r="B63" s="595" t="s">
        <v>54</v>
      </c>
      <c r="C63" s="531"/>
      <c r="D63" s="531"/>
      <c r="E63" s="531"/>
      <c r="F63" s="531"/>
      <c r="G63" s="537">
        <f>'INF CTO'!B13</f>
        <v>40684299</v>
      </c>
      <c r="H63" s="510"/>
      <c r="I63" s="510"/>
      <c r="J63" s="510"/>
      <c r="K63" s="510"/>
      <c r="L63" s="510"/>
      <c r="M63" s="510"/>
      <c r="N63" s="534"/>
      <c r="O63" s="535"/>
      <c r="P63" s="535"/>
      <c r="Q63" s="535"/>
      <c r="R63" s="535"/>
      <c r="S63" s="535"/>
      <c r="T63" s="537"/>
      <c r="U63" s="537"/>
      <c r="V63" s="537"/>
      <c r="W63" s="537"/>
      <c r="X63" s="537"/>
      <c r="Y63" s="537"/>
      <c r="Z63" s="195"/>
      <c r="AA63" s="195"/>
      <c r="AB63" s="195"/>
      <c r="AC63" s="195"/>
      <c r="AD63" s="195"/>
      <c r="AE63" s="195"/>
      <c r="AF63" s="195"/>
      <c r="AG63" s="195"/>
      <c r="AH63" s="195"/>
      <c r="AI63" s="195"/>
      <c r="AJ63" s="195"/>
      <c r="AK63" s="195"/>
      <c r="AL63" s="195"/>
      <c r="AM63" s="195"/>
      <c r="AN63" s="195"/>
      <c r="AO63" s="195"/>
      <c r="AP63" s="195"/>
      <c r="AQ63" s="195"/>
      <c r="AR63" s="195"/>
      <c r="AS63" s="195"/>
      <c r="AT63" s="195"/>
      <c r="AU63" s="195"/>
      <c r="AV63" s="195"/>
      <c r="AW63" s="195"/>
      <c r="AX63" s="195"/>
      <c r="AY63" s="149"/>
      <c r="AZ63" s="150"/>
      <c r="BA63" s="151"/>
      <c r="BB63" s="151"/>
      <c r="BC63" s="151"/>
      <c r="BD63" s="134"/>
    </row>
    <row r="64" spans="1:56" ht="23.25" customHeight="1">
      <c r="A64" s="125"/>
      <c r="B64" s="648" t="s">
        <v>55</v>
      </c>
      <c r="C64" s="649"/>
      <c r="D64" s="649"/>
      <c r="E64" s="649"/>
      <c r="F64" s="649"/>
      <c r="G64" s="581">
        <f>'MODIF CTO'!K13</f>
        <v>0</v>
      </c>
      <c r="H64" s="582"/>
      <c r="I64" s="582"/>
      <c r="J64" s="582"/>
      <c r="K64" s="582"/>
      <c r="L64" s="582"/>
      <c r="M64" s="582"/>
      <c r="N64" s="534"/>
      <c r="O64" s="535"/>
      <c r="P64" s="535"/>
      <c r="Q64" s="535"/>
      <c r="R64" s="535"/>
      <c r="S64" s="535"/>
      <c r="T64" s="537"/>
      <c r="U64" s="537"/>
      <c r="V64" s="537"/>
      <c r="W64" s="537"/>
      <c r="X64" s="537"/>
      <c r="Y64" s="537"/>
      <c r="Z64" s="195"/>
      <c r="AA64" s="195"/>
      <c r="AB64" s="195"/>
      <c r="AC64" s="195"/>
      <c r="AD64" s="195"/>
      <c r="AE64" s="195"/>
      <c r="AF64" s="195"/>
      <c r="AG64" s="195"/>
      <c r="AH64" s="195"/>
      <c r="AI64" s="195"/>
      <c r="AJ64" s="195"/>
      <c r="AK64" s="195"/>
      <c r="AL64" s="195"/>
      <c r="AM64" s="195"/>
      <c r="AN64" s="195"/>
      <c r="AO64" s="195"/>
      <c r="AP64" s="195"/>
      <c r="AQ64" s="195"/>
      <c r="AR64" s="195"/>
      <c r="AS64" s="195"/>
      <c r="AT64" s="195"/>
      <c r="AU64" s="195"/>
      <c r="AV64" s="195"/>
      <c r="AW64" s="195"/>
      <c r="AX64" s="195"/>
      <c r="AY64" s="149"/>
      <c r="AZ64" s="150"/>
      <c r="BA64" s="151"/>
      <c r="BB64" s="151"/>
      <c r="BC64" s="151"/>
      <c r="BD64" s="134"/>
    </row>
    <row r="65" spans="1:56" ht="23.25" customHeight="1">
      <c r="A65" s="125"/>
      <c r="B65" s="530" t="s">
        <v>56</v>
      </c>
      <c r="C65" s="531"/>
      <c r="D65" s="531"/>
      <c r="E65" s="531"/>
      <c r="F65" s="531"/>
      <c r="G65" s="537">
        <f>'MODIF CTO'!L13</f>
        <v>0</v>
      </c>
      <c r="H65" s="510"/>
      <c r="I65" s="510"/>
      <c r="J65" s="510"/>
      <c r="K65" s="510"/>
      <c r="L65" s="510"/>
      <c r="M65" s="510"/>
      <c r="N65" s="534"/>
      <c r="O65" s="535"/>
      <c r="P65" s="535"/>
      <c r="Q65" s="535"/>
      <c r="R65" s="535"/>
      <c r="S65" s="535"/>
      <c r="T65" s="537"/>
      <c r="U65" s="537"/>
      <c r="V65" s="537"/>
      <c r="W65" s="537"/>
      <c r="X65" s="537"/>
      <c r="Y65" s="537"/>
      <c r="Z65" s="152"/>
      <c r="AA65" s="152"/>
      <c r="AB65" s="152"/>
      <c r="AC65" s="152"/>
      <c r="AD65" s="152"/>
      <c r="AE65" s="152"/>
      <c r="AF65" s="152"/>
      <c r="AG65" s="152"/>
      <c r="AH65" s="152"/>
      <c r="AI65" s="152"/>
      <c r="AJ65" s="152"/>
      <c r="AK65" s="152"/>
      <c r="AL65" s="152"/>
      <c r="AM65" s="152"/>
      <c r="AN65" s="152"/>
      <c r="AO65" s="152"/>
      <c r="AP65" s="152"/>
      <c r="AQ65" s="152"/>
      <c r="AR65" s="152"/>
      <c r="AS65" s="152"/>
      <c r="AT65" s="152"/>
      <c r="AU65" s="152"/>
      <c r="AV65" s="152"/>
      <c r="AW65" s="152"/>
      <c r="AX65" s="152"/>
      <c r="AY65" s="149"/>
      <c r="AZ65" s="150"/>
      <c r="BA65" s="151"/>
      <c r="BB65" s="151"/>
      <c r="BC65" s="151"/>
      <c r="BD65" s="134"/>
    </row>
    <row r="66" spans="1:56" ht="45.75" customHeight="1" thickBot="1">
      <c r="A66" s="125"/>
      <c r="B66" s="528" t="s">
        <v>300</v>
      </c>
      <c r="C66" s="529"/>
      <c r="D66" s="529"/>
      <c r="E66" s="529"/>
      <c r="F66" s="529"/>
      <c r="G66" s="532">
        <f>(+G63+G64-G65)</f>
        <v>40684299</v>
      </c>
      <c r="H66" s="533"/>
      <c r="I66" s="533"/>
      <c r="J66" s="533"/>
      <c r="K66" s="533"/>
      <c r="L66" s="533"/>
      <c r="M66" s="533"/>
      <c r="N66" s="196" t="str">
        <f>IF(G66-G78=0,"","La diferencia entre El valor actual del contrato(1)  y el Valor total por vigencias(2) deben ser igual a cero 0)")</f>
        <v/>
      </c>
      <c r="O66" s="197"/>
      <c r="P66" s="197"/>
      <c r="Q66" s="197"/>
      <c r="R66" s="197"/>
      <c r="S66" s="197"/>
      <c r="T66" s="198"/>
      <c r="U66" s="198"/>
      <c r="V66" s="198"/>
      <c r="W66" s="198"/>
      <c r="X66" s="198"/>
      <c r="Y66" s="198"/>
      <c r="Z66" s="152"/>
      <c r="AA66" s="152"/>
      <c r="AB66" s="152"/>
      <c r="AC66" s="152"/>
      <c r="AD66" s="152"/>
      <c r="AE66" s="152"/>
      <c r="AF66" s="152"/>
      <c r="AG66" s="152"/>
      <c r="AH66" s="152"/>
      <c r="AI66" s="152"/>
      <c r="AJ66" s="152"/>
      <c r="AK66" s="152"/>
      <c r="AL66" s="152"/>
      <c r="AM66" s="152"/>
      <c r="AN66" s="152"/>
      <c r="AO66" s="152"/>
      <c r="AP66" s="152"/>
      <c r="AQ66" s="152"/>
      <c r="AR66" s="152"/>
      <c r="AS66" s="152"/>
      <c r="AT66" s="152"/>
      <c r="AU66" s="152"/>
      <c r="AV66" s="152"/>
      <c r="AW66" s="152"/>
      <c r="AX66" s="152"/>
      <c r="AY66" s="149"/>
      <c r="AZ66" s="150"/>
      <c r="BA66" s="151"/>
      <c r="BB66" s="151"/>
      <c r="BC66" s="151"/>
      <c r="BD66" s="134"/>
    </row>
    <row r="67" spans="1:56" ht="23.25" customHeight="1" thickTop="1">
      <c r="A67" s="125"/>
      <c r="B67" s="164"/>
      <c r="C67" s="164"/>
      <c r="D67" s="164"/>
      <c r="E67" s="164"/>
      <c r="F67" s="164"/>
      <c r="G67" s="164"/>
      <c r="H67" s="164"/>
      <c r="I67" s="164"/>
      <c r="J67" s="164"/>
      <c r="K67" s="164"/>
      <c r="L67" s="164"/>
      <c r="M67" s="164"/>
      <c r="N67" s="534"/>
      <c r="O67" s="535"/>
      <c r="P67" s="535"/>
      <c r="Q67" s="535"/>
      <c r="R67" s="535"/>
      <c r="S67" s="535"/>
      <c r="T67" s="164"/>
      <c r="U67" s="164"/>
      <c r="V67" s="164"/>
      <c r="W67" s="164"/>
      <c r="X67" s="164"/>
      <c r="Y67" s="164"/>
      <c r="Z67" s="164"/>
      <c r="AA67" s="164"/>
      <c r="AB67" s="164"/>
      <c r="AC67" s="164"/>
      <c r="AD67" s="164"/>
      <c r="AE67" s="164"/>
      <c r="AF67" s="164"/>
      <c r="AG67" s="164"/>
      <c r="AH67" s="164"/>
      <c r="AI67" s="164"/>
      <c r="AJ67" s="164"/>
      <c r="AK67" s="164"/>
      <c r="AL67" s="164"/>
      <c r="AM67" s="164"/>
      <c r="AN67" s="164"/>
      <c r="AO67" s="164"/>
      <c r="AP67" s="164"/>
      <c r="AQ67" s="164"/>
      <c r="AR67" s="164"/>
      <c r="AS67" s="164"/>
      <c r="AT67" s="164"/>
      <c r="AU67" s="164"/>
      <c r="AV67" s="164"/>
      <c r="AW67" s="164"/>
      <c r="AX67" s="164"/>
      <c r="AY67" s="132"/>
      <c r="AZ67" s="133"/>
      <c r="BA67" s="134"/>
      <c r="BB67" s="134"/>
      <c r="BC67" s="134"/>
      <c r="BD67" s="134"/>
    </row>
    <row r="68" spans="1:56" ht="30.75" customHeight="1">
      <c r="A68" s="125"/>
      <c r="B68" s="598" t="s">
        <v>57</v>
      </c>
      <c r="C68" s="598"/>
      <c r="D68" s="598"/>
      <c r="E68" s="598"/>
      <c r="F68" s="598"/>
      <c r="G68" s="598" t="s">
        <v>178</v>
      </c>
      <c r="H68" s="598"/>
      <c r="I68" s="598"/>
      <c r="J68" s="598"/>
      <c r="K68" s="598"/>
      <c r="L68" s="598"/>
      <c r="M68" s="598"/>
      <c r="N68" s="598" t="s">
        <v>177</v>
      </c>
      <c r="O68" s="598"/>
      <c r="P68" s="598"/>
      <c r="Q68" s="598"/>
      <c r="R68" s="598"/>
      <c r="S68" s="598"/>
      <c r="T68" s="598"/>
      <c r="U68" s="598" t="s">
        <v>58</v>
      </c>
      <c r="V68" s="598"/>
      <c r="W68" s="598"/>
      <c r="X68" s="598"/>
      <c r="Y68" s="598"/>
      <c r="Z68" s="598"/>
      <c r="AA68" s="598"/>
      <c r="AB68" s="598" t="s">
        <v>59</v>
      </c>
      <c r="AC68" s="598"/>
      <c r="AD68" s="598"/>
      <c r="AE68" s="598"/>
      <c r="AF68" s="598"/>
      <c r="AG68" s="598"/>
      <c r="AH68" s="598"/>
      <c r="AI68" s="536"/>
      <c r="AJ68" s="536"/>
      <c r="AK68" s="536"/>
      <c r="AL68" s="536"/>
      <c r="AM68" s="133"/>
      <c r="AN68" s="133"/>
      <c r="AO68" s="133"/>
      <c r="AP68" s="133"/>
      <c r="AQ68" s="133"/>
      <c r="AR68" s="133"/>
      <c r="AS68" s="133"/>
      <c r="AT68" s="133"/>
      <c r="AU68" s="133"/>
      <c r="AV68" s="133"/>
      <c r="AW68" s="133"/>
      <c r="AX68" s="133"/>
      <c r="AY68" s="132"/>
      <c r="AZ68" s="133"/>
      <c r="BA68" s="134"/>
      <c r="BB68" s="134"/>
      <c r="BC68" s="134"/>
      <c r="BD68" s="134"/>
    </row>
    <row r="69" spans="1:56" ht="30.75" hidden="1" customHeight="1">
      <c r="A69" s="125"/>
      <c r="B69" s="199"/>
      <c r="C69" s="536">
        <v>2014</v>
      </c>
      <c r="D69" s="536"/>
      <c r="E69" s="536"/>
      <c r="F69" s="199"/>
      <c r="G69" s="509">
        <f>'MODIF CTO'!M4</f>
        <v>0</v>
      </c>
      <c r="H69" s="509"/>
      <c r="I69" s="509"/>
      <c r="J69" s="509"/>
      <c r="K69" s="509"/>
      <c r="L69" s="509"/>
      <c r="M69" s="509"/>
      <c r="N69" s="504">
        <v>0</v>
      </c>
      <c r="O69" s="505"/>
      <c r="P69" s="505"/>
      <c r="Q69" s="505"/>
      <c r="R69" s="505"/>
      <c r="S69" s="505"/>
      <c r="T69" s="505"/>
      <c r="U69" s="509">
        <f t="shared" ref="U69:U77" si="0">+G69-N69</f>
        <v>0</v>
      </c>
      <c r="V69" s="510"/>
      <c r="W69" s="510"/>
      <c r="X69" s="510"/>
      <c r="Y69" s="510"/>
      <c r="Z69" s="510"/>
      <c r="AA69" s="510"/>
      <c r="AB69" s="503">
        <f t="shared" ref="AB69:AB78" si="1">IF(G69=0,0,N69/G69)</f>
        <v>0</v>
      </c>
      <c r="AC69" s="503"/>
      <c r="AD69" s="503"/>
      <c r="AE69" s="503"/>
      <c r="AF69" s="503"/>
      <c r="AG69" s="503"/>
      <c r="AH69" s="503"/>
      <c r="AI69" s="200"/>
      <c r="AJ69" s="200"/>
      <c r="AK69" s="200"/>
      <c r="AL69" s="200"/>
      <c r="AM69" s="133"/>
      <c r="AN69" s="133"/>
      <c r="AO69" s="133"/>
      <c r="AP69" s="133"/>
      <c r="AQ69" s="133"/>
      <c r="AR69" s="133"/>
      <c r="AS69" s="133"/>
      <c r="AT69" s="133"/>
      <c r="AU69" s="133"/>
      <c r="AV69" s="133"/>
      <c r="AW69" s="133"/>
      <c r="AX69" s="133"/>
      <c r="AY69" s="132"/>
      <c r="AZ69" s="133"/>
      <c r="BA69" s="134"/>
      <c r="BB69" s="134"/>
      <c r="BC69" s="134"/>
      <c r="BD69" s="134"/>
    </row>
    <row r="70" spans="1:56" ht="30.75" hidden="1" customHeight="1">
      <c r="A70" s="125"/>
      <c r="B70" s="199"/>
      <c r="C70" s="536">
        <v>2015</v>
      </c>
      <c r="D70" s="536"/>
      <c r="E70" s="536"/>
      <c r="F70" s="199"/>
      <c r="G70" s="509">
        <f>'MODIF CTO'!M5</f>
        <v>0</v>
      </c>
      <c r="H70" s="509"/>
      <c r="I70" s="509"/>
      <c r="J70" s="509"/>
      <c r="K70" s="509"/>
      <c r="L70" s="509"/>
      <c r="M70" s="509"/>
      <c r="N70" s="504">
        <v>0</v>
      </c>
      <c r="O70" s="504"/>
      <c r="P70" s="504"/>
      <c r="Q70" s="504"/>
      <c r="R70" s="504"/>
      <c r="S70" s="504"/>
      <c r="T70" s="504"/>
      <c r="U70" s="509">
        <f t="shared" si="0"/>
        <v>0</v>
      </c>
      <c r="V70" s="510"/>
      <c r="W70" s="510"/>
      <c r="X70" s="510"/>
      <c r="Y70" s="510"/>
      <c r="Z70" s="510"/>
      <c r="AA70" s="510"/>
      <c r="AB70" s="503">
        <f t="shared" si="1"/>
        <v>0</v>
      </c>
      <c r="AC70" s="503"/>
      <c r="AD70" s="503"/>
      <c r="AE70" s="503"/>
      <c r="AF70" s="503"/>
      <c r="AG70" s="503"/>
      <c r="AH70" s="503"/>
      <c r="AI70" s="200"/>
      <c r="AJ70" s="200"/>
      <c r="AK70" s="200"/>
      <c r="AL70" s="200"/>
      <c r="AM70" s="133"/>
      <c r="AN70" s="133"/>
      <c r="AO70" s="133"/>
      <c r="AP70" s="133"/>
      <c r="AQ70" s="133"/>
      <c r="AR70" s="133"/>
      <c r="AS70" s="133"/>
      <c r="AT70" s="133"/>
      <c r="AU70" s="133"/>
      <c r="AV70" s="133"/>
      <c r="AW70" s="133"/>
      <c r="AX70" s="133"/>
      <c r="AY70" s="132"/>
      <c r="AZ70" s="133"/>
      <c r="BA70" s="134"/>
      <c r="BB70" s="134"/>
      <c r="BC70" s="134"/>
      <c r="BD70" s="134"/>
    </row>
    <row r="71" spans="1:56" ht="30.75" hidden="1" customHeight="1">
      <c r="A71" s="125"/>
      <c r="B71" s="199"/>
      <c r="C71" s="536">
        <v>2016</v>
      </c>
      <c r="D71" s="536"/>
      <c r="E71" s="536"/>
      <c r="F71" s="199"/>
      <c r="G71" s="509">
        <f>'MODIF CTO'!M6</f>
        <v>0</v>
      </c>
      <c r="H71" s="509"/>
      <c r="I71" s="509"/>
      <c r="J71" s="509"/>
      <c r="K71" s="509"/>
      <c r="L71" s="509"/>
      <c r="M71" s="509"/>
      <c r="N71" s="504">
        <v>0</v>
      </c>
      <c r="O71" s="504"/>
      <c r="P71" s="504"/>
      <c r="Q71" s="504"/>
      <c r="R71" s="504"/>
      <c r="S71" s="504"/>
      <c r="T71" s="504"/>
      <c r="U71" s="509">
        <f t="shared" si="0"/>
        <v>0</v>
      </c>
      <c r="V71" s="510"/>
      <c r="W71" s="510"/>
      <c r="X71" s="510"/>
      <c r="Y71" s="510"/>
      <c r="Z71" s="510"/>
      <c r="AA71" s="510"/>
      <c r="AB71" s="503">
        <f t="shared" si="1"/>
        <v>0</v>
      </c>
      <c r="AC71" s="503"/>
      <c r="AD71" s="503"/>
      <c r="AE71" s="503"/>
      <c r="AF71" s="503"/>
      <c r="AG71" s="503"/>
      <c r="AH71" s="503"/>
      <c r="AI71" s="200"/>
      <c r="AJ71" s="200"/>
      <c r="AK71" s="200"/>
      <c r="AL71" s="200"/>
      <c r="AM71" s="133"/>
      <c r="AN71" s="133"/>
      <c r="AO71" s="133"/>
      <c r="AP71" s="133"/>
      <c r="AQ71" s="133"/>
      <c r="AR71" s="133"/>
      <c r="AS71" s="133"/>
      <c r="AT71" s="133"/>
      <c r="AU71" s="133"/>
      <c r="AV71" s="133"/>
      <c r="AW71" s="133"/>
      <c r="AX71" s="133"/>
      <c r="AY71" s="132"/>
      <c r="AZ71" s="133"/>
      <c r="BA71" s="134"/>
      <c r="BB71" s="134"/>
      <c r="BC71" s="134"/>
      <c r="BD71" s="134"/>
    </row>
    <row r="72" spans="1:56" ht="30.75" hidden="1" customHeight="1">
      <c r="A72" s="125"/>
      <c r="B72" s="199"/>
      <c r="C72" s="536">
        <v>2017</v>
      </c>
      <c r="D72" s="536"/>
      <c r="E72" s="536"/>
      <c r="F72" s="199"/>
      <c r="G72" s="509">
        <f>'MODIF CTO'!M7</f>
        <v>0</v>
      </c>
      <c r="H72" s="509"/>
      <c r="I72" s="509"/>
      <c r="J72" s="509"/>
      <c r="K72" s="509"/>
      <c r="L72" s="509"/>
      <c r="M72" s="509"/>
      <c r="N72" s="504">
        <v>0</v>
      </c>
      <c r="O72" s="504"/>
      <c r="P72" s="504"/>
      <c r="Q72" s="504"/>
      <c r="R72" s="504"/>
      <c r="S72" s="504"/>
      <c r="T72" s="504"/>
      <c r="U72" s="509">
        <f t="shared" si="0"/>
        <v>0</v>
      </c>
      <c r="V72" s="510"/>
      <c r="W72" s="510"/>
      <c r="X72" s="510"/>
      <c r="Y72" s="510"/>
      <c r="Z72" s="510"/>
      <c r="AA72" s="510"/>
      <c r="AB72" s="503">
        <f t="shared" si="1"/>
        <v>0</v>
      </c>
      <c r="AC72" s="503"/>
      <c r="AD72" s="503"/>
      <c r="AE72" s="503"/>
      <c r="AF72" s="503"/>
      <c r="AG72" s="503"/>
      <c r="AH72" s="503"/>
      <c r="AI72" s="200"/>
      <c r="AJ72" s="200"/>
      <c r="AK72" s="200"/>
      <c r="AL72" s="200"/>
      <c r="AM72" s="133"/>
      <c r="AN72" s="133"/>
      <c r="AO72" s="133"/>
      <c r="AP72" s="133"/>
      <c r="AQ72" s="133"/>
      <c r="AR72" s="133"/>
      <c r="AS72" s="133"/>
      <c r="AT72" s="133"/>
      <c r="AU72" s="133"/>
      <c r="AV72" s="133"/>
      <c r="AW72" s="133"/>
      <c r="AX72" s="133"/>
      <c r="AY72" s="132"/>
      <c r="AZ72" s="133"/>
      <c r="BA72" s="134"/>
      <c r="BB72" s="134"/>
      <c r="BC72" s="134"/>
      <c r="BD72" s="134"/>
    </row>
    <row r="73" spans="1:56" ht="42" hidden="1" customHeight="1">
      <c r="A73" s="125"/>
      <c r="B73" s="199"/>
      <c r="C73" s="536">
        <v>2018</v>
      </c>
      <c r="D73" s="536"/>
      <c r="E73" s="536"/>
      <c r="F73" s="199"/>
      <c r="G73" s="509">
        <f>'MODIF CTO'!M8</f>
        <v>0</v>
      </c>
      <c r="H73" s="509"/>
      <c r="I73" s="509"/>
      <c r="J73" s="509"/>
      <c r="K73" s="509"/>
      <c r="L73" s="509"/>
      <c r="M73" s="509"/>
      <c r="N73" s="509">
        <v>0</v>
      </c>
      <c r="O73" s="509"/>
      <c r="P73" s="509"/>
      <c r="Q73" s="509"/>
      <c r="R73" s="509"/>
      <c r="S73" s="509"/>
      <c r="T73" s="509"/>
      <c r="U73" s="509">
        <f t="shared" si="0"/>
        <v>0</v>
      </c>
      <c r="V73" s="510"/>
      <c r="W73" s="510"/>
      <c r="X73" s="510"/>
      <c r="Y73" s="510"/>
      <c r="Z73" s="510"/>
      <c r="AA73" s="510"/>
      <c r="AB73" s="503">
        <f t="shared" si="1"/>
        <v>0</v>
      </c>
      <c r="AC73" s="503"/>
      <c r="AD73" s="503"/>
      <c r="AE73" s="503"/>
      <c r="AF73" s="503"/>
      <c r="AG73" s="503"/>
      <c r="AH73" s="503"/>
      <c r="AI73" s="200"/>
      <c r="AJ73" s="200"/>
      <c r="AK73" s="200"/>
      <c r="AL73" s="200"/>
      <c r="AM73" s="133"/>
      <c r="AN73" s="133"/>
      <c r="AO73" s="133"/>
      <c r="AP73" s="133"/>
      <c r="AQ73" s="133"/>
      <c r="AR73" s="133"/>
      <c r="AS73" s="133"/>
      <c r="AT73" s="133"/>
      <c r="AU73" s="133"/>
      <c r="AV73" s="133"/>
      <c r="AW73" s="133"/>
      <c r="AX73" s="133"/>
      <c r="AY73" s="132"/>
      <c r="AZ73" s="133"/>
      <c r="BA73" s="134"/>
      <c r="BB73" s="134"/>
      <c r="BC73" s="134"/>
      <c r="BD73" s="134"/>
    </row>
    <row r="74" spans="1:56" ht="82.5" hidden="1" customHeight="1">
      <c r="A74" s="125"/>
      <c r="B74" s="201"/>
      <c r="C74" s="536">
        <v>2019</v>
      </c>
      <c r="D74" s="536"/>
      <c r="E74" s="536"/>
      <c r="F74" s="202"/>
      <c r="G74" s="509">
        <f>'MODIF CTO'!M9</f>
        <v>0</v>
      </c>
      <c r="H74" s="509"/>
      <c r="I74" s="509"/>
      <c r="J74" s="509"/>
      <c r="K74" s="509"/>
      <c r="L74" s="509"/>
      <c r="M74" s="509"/>
      <c r="N74" s="509">
        <v>0</v>
      </c>
      <c r="O74" s="509"/>
      <c r="P74" s="509"/>
      <c r="Q74" s="509"/>
      <c r="R74" s="509"/>
      <c r="S74" s="509"/>
      <c r="T74" s="509"/>
      <c r="U74" s="509">
        <f t="shared" si="0"/>
        <v>0</v>
      </c>
      <c r="V74" s="510"/>
      <c r="W74" s="510"/>
      <c r="X74" s="510"/>
      <c r="Y74" s="510"/>
      <c r="Z74" s="510"/>
      <c r="AA74" s="510"/>
      <c r="AB74" s="503">
        <f>IF(G74=0,0,N74/G74)</f>
        <v>0</v>
      </c>
      <c r="AC74" s="503"/>
      <c r="AD74" s="503"/>
      <c r="AE74" s="503"/>
      <c r="AF74" s="503"/>
      <c r="AG74" s="503"/>
      <c r="AH74" s="503"/>
      <c r="AI74" s="651"/>
      <c r="AJ74" s="507"/>
      <c r="AK74" s="507"/>
      <c r="AL74" s="507"/>
      <c r="AM74" s="133"/>
      <c r="AN74" s="133"/>
      <c r="AO74" s="133"/>
      <c r="AP74" s="133"/>
      <c r="AQ74" s="133"/>
      <c r="AR74" s="133"/>
      <c r="AS74" s="133"/>
      <c r="AT74" s="133"/>
      <c r="AU74" s="133"/>
      <c r="AV74" s="133"/>
      <c r="AW74" s="133"/>
      <c r="AX74" s="133"/>
      <c r="AY74" s="132"/>
      <c r="AZ74" s="133"/>
      <c r="BA74" s="134"/>
      <c r="BB74" s="134"/>
      <c r="BC74" s="134"/>
      <c r="BD74" s="134"/>
    </row>
    <row r="75" spans="1:56" ht="66" hidden="1" customHeight="1">
      <c r="A75" s="125"/>
      <c r="B75" s="201"/>
      <c r="C75" s="536">
        <v>2020</v>
      </c>
      <c r="D75" s="536"/>
      <c r="E75" s="536"/>
      <c r="F75" s="202"/>
      <c r="G75" s="509">
        <f>'MODIF CTO'!M10</f>
        <v>0</v>
      </c>
      <c r="H75" s="509"/>
      <c r="I75" s="509"/>
      <c r="J75" s="509"/>
      <c r="K75" s="509"/>
      <c r="L75" s="509"/>
      <c r="M75" s="509"/>
      <c r="N75" s="509">
        <v>0</v>
      </c>
      <c r="O75" s="509"/>
      <c r="P75" s="509"/>
      <c r="Q75" s="509"/>
      <c r="R75" s="509"/>
      <c r="S75" s="509"/>
      <c r="T75" s="509"/>
      <c r="U75" s="509">
        <f t="shared" si="0"/>
        <v>0</v>
      </c>
      <c r="V75" s="510"/>
      <c r="W75" s="510"/>
      <c r="X75" s="510"/>
      <c r="Y75" s="510"/>
      <c r="Z75" s="510"/>
      <c r="AA75" s="510"/>
      <c r="AB75" s="503">
        <f t="shared" si="1"/>
        <v>0</v>
      </c>
      <c r="AC75" s="503"/>
      <c r="AD75" s="503"/>
      <c r="AE75" s="503"/>
      <c r="AF75" s="503"/>
      <c r="AG75" s="503"/>
      <c r="AH75" s="503"/>
      <c r="AI75" s="203"/>
      <c r="AJ75" s="204"/>
      <c r="AK75" s="204"/>
      <c r="AL75" s="204"/>
      <c r="AM75" s="133"/>
      <c r="AN75" s="133"/>
      <c r="AO75" s="133"/>
      <c r="AP75" s="133"/>
      <c r="AQ75" s="133"/>
      <c r="AR75" s="133"/>
      <c r="AS75" s="133"/>
      <c r="AT75" s="133"/>
      <c r="AU75" s="133"/>
      <c r="AV75" s="133"/>
      <c r="AW75" s="133"/>
      <c r="AX75" s="133"/>
      <c r="AY75" s="132"/>
      <c r="AZ75" s="133"/>
      <c r="BA75" s="134"/>
      <c r="BB75" s="134"/>
      <c r="BC75" s="134"/>
      <c r="BD75" s="134"/>
    </row>
    <row r="76" spans="1:56" ht="23.25" customHeight="1">
      <c r="A76" s="125"/>
      <c r="B76" s="201"/>
      <c r="C76" s="536">
        <v>2021</v>
      </c>
      <c r="D76" s="536"/>
      <c r="E76" s="536"/>
      <c r="F76" s="202"/>
      <c r="G76" s="509">
        <f>'MODIF CTO'!M11</f>
        <v>40684299</v>
      </c>
      <c r="H76" s="509"/>
      <c r="I76" s="509"/>
      <c r="J76" s="509"/>
      <c r="K76" s="509"/>
      <c r="L76" s="509"/>
      <c r="M76" s="509"/>
      <c r="N76" s="509">
        <f>N93</f>
        <v>11508839.859999999</v>
      </c>
      <c r="O76" s="510"/>
      <c r="P76" s="510"/>
      <c r="Q76" s="510"/>
      <c r="R76" s="510"/>
      <c r="S76" s="510"/>
      <c r="T76" s="510"/>
      <c r="U76" s="509">
        <f t="shared" si="0"/>
        <v>29175459.140000001</v>
      </c>
      <c r="V76" s="510"/>
      <c r="W76" s="510"/>
      <c r="X76" s="510"/>
      <c r="Y76" s="510"/>
      <c r="Z76" s="510"/>
      <c r="AA76" s="510"/>
      <c r="AB76" s="503">
        <f t="shared" si="1"/>
        <v>0.2828816064890291</v>
      </c>
      <c r="AC76" s="503"/>
      <c r="AD76" s="503"/>
      <c r="AE76" s="503"/>
      <c r="AF76" s="503"/>
      <c r="AG76" s="503"/>
      <c r="AH76" s="503"/>
      <c r="AI76" s="203"/>
      <c r="AJ76" s="204"/>
      <c r="AK76" s="204"/>
      <c r="AL76" s="204"/>
      <c r="AM76" s="133"/>
      <c r="AN76" s="133"/>
      <c r="AO76" s="133"/>
      <c r="AP76" s="133"/>
      <c r="AQ76" s="133"/>
      <c r="AR76" s="133"/>
      <c r="AS76" s="133"/>
      <c r="AT76" s="133"/>
      <c r="AU76" s="133"/>
      <c r="AV76" s="133"/>
      <c r="AW76" s="133"/>
      <c r="AX76" s="133"/>
      <c r="AY76" s="132"/>
      <c r="AZ76" s="133"/>
      <c r="BA76" s="134"/>
      <c r="BB76" s="134"/>
      <c r="BC76" s="134"/>
      <c r="BD76" s="134"/>
    </row>
    <row r="77" spans="1:56" ht="23.25" customHeight="1">
      <c r="A77" s="125"/>
      <c r="B77" s="201"/>
      <c r="C77" s="536">
        <v>2022</v>
      </c>
      <c r="D77" s="536"/>
      <c r="E77" s="536"/>
      <c r="F77" s="202"/>
      <c r="G77" s="509">
        <f>'MODIF CTO'!M12</f>
        <v>0</v>
      </c>
      <c r="H77" s="509"/>
      <c r="I77" s="509"/>
      <c r="J77" s="509"/>
      <c r="K77" s="509"/>
      <c r="L77" s="509"/>
      <c r="M77" s="509"/>
      <c r="N77" s="509">
        <v>0</v>
      </c>
      <c r="O77" s="510"/>
      <c r="P77" s="510"/>
      <c r="Q77" s="510"/>
      <c r="R77" s="510"/>
      <c r="S77" s="510"/>
      <c r="T77" s="510"/>
      <c r="U77" s="509">
        <f t="shared" si="0"/>
        <v>0</v>
      </c>
      <c r="V77" s="510"/>
      <c r="W77" s="510"/>
      <c r="X77" s="510"/>
      <c r="Y77" s="510"/>
      <c r="Z77" s="510"/>
      <c r="AA77" s="510"/>
      <c r="AB77" s="503">
        <f t="shared" si="1"/>
        <v>0</v>
      </c>
      <c r="AC77" s="503"/>
      <c r="AD77" s="503"/>
      <c r="AE77" s="503"/>
      <c r="AF77" s="503"/>
      <c r="AG77" s="503"/>
      <c r="AH77" s="503"/>
      <c r="AI77" s="203"/>
      <c r="AJ77" s="204"/>
      <c r="AK77" s="204"/>
      <c r="AL77" s="204"/>
      <c r="AM77" s="133"/>
      <c r="AN77" s="133"/>
      <c r="AO77" s="133"/>
      <c r="AP77" s="133"/>
      <c r="AQ77" s="133"/>
      <c r="AR77" s="133"/>
      <c r="AS77" s="133"/>
      <c r="AT77" s="133"/>
      <c r="AU77" s="133"/>
      <c r="AV77" s="133"/>
      <c r="AW77" s="133"/>
      <c r="AX77" s="133"/>
      <c r="AY77" s="132"/>
      <c r="AZ77" s="133"/>
      <c r="BA77" s="134"/>
      <c r="BB77" s="134"/>
      <c r="BC77" s="134"/>
      <c r="BD77" s="134"/>
    </row>
    <row r="78" spans="1:56" ht="45" customHeight="1" thickBot="1">
      <c r="A78" s="125"/>
      <c r="B78" s="528" t="s">
        <v>301</v>
      </c>
      <c r="C78" s="529"/>
      <c r="D78" s="529"/>
      <c r="E78" s="529"/>
      <c r="F78" s="529"/>
      <c r="G78" s="660">
        <f>SUM(G69:M77)</f>
        <v>40684299</v>
      </c>
      <c r="H78" s="533"/>
      <c r="I78" s="533"/>
      <c r="J78" s="533"/>
      <c r="K78" s="533"/>
      <c r="L78" s="533"/>
      <c r="M78" s="533"/>
      <c r="N78" s="660">
        <f>SUM(N69:T77)</f>
        <v>11508839.859999999</v>
      </c>
      <c r="O78" s="533"/>
      <c r="P78" s="533"/>
      <c r="Q78" s="533"/>
      <c r="R78" s="533"/>
      <c r="S78" s="533"/>
      <c r="T78" s="533"/>
      <c r="U78" s="660">
        <f>SUM(U69:AA77)</f>
        <v>29175459.140000001</v>
      </c>
      <c r="V78" s="533"/>
      <c r="W78" s="533"/>
      <c r="X78" s="533"/>
      <c r="Y78" s="533"/>
      <c r="Z78" s="533"/>
      <c r="AA78" s="533"/>
      <c r="AB78" s="663">
        <f t="shared" si="1"/>
        <v>0.2828816064890291</v>
      </c>
      <c r="AC78" s="663"/>
      <c r="AD78" s="663"/>
      <c r="AE78" s="663"/>
      <c r="AF78" s="663"/>
      <c r="AG78" s="663"/>
      <c r="AH78" s="663"/>
      <c r="AI78" s="662" t="str">
        <f>'MODIF CTO'!J29</f>
        <v/>
      </c>
      <c r="AJ78" s="662"/>
      <c r="AK78" s="662"/>
      <c r="AL78" s="662"/>
      <c r="AM78" s="662"/>
      <c r="AN78" s="662"/>
      <c r="AO78" s="662"/>
      <c r="AP78" s="662"/>
      <c r="AQ78" s="662"/>
      <c r="AR78" s="662"/>
      <c r="AS78" s="662"/>
      <c r="AT78" s="662"/>
      <c r="AU78" s="205"/>
      <c r="AV78" s="205"/>
      <c r="AW78" s="205"/>
      <c r="AX78" s="205"/>
      <c r="AY78" s="132"/>
      <c r="AZ78" s="133"/>
      <c r="BA78" s="134"/>
      <c r="BB78" s="134"/>
      <c r="BC78" s="134"/>
      <c r="BD78" s="134"/>
    </row>
    <row r="79" spans="1:56" ht="23.25" customHeight="1" thickTop="1">
      <c r="A79" s="125"/>
      <c r="B79" s="204"/>
      <c r="C79" s="133"/>
      <c r="D79" s="133"/>
      <c r="E79" s="133"/>
      <c r="F79" s="133"/>
      <c r="G79" s="133"/>
      <c r="H79" s="133"/>
      <c r="I79" s="133"/>
      <c r="J79" s="133"/>
      <c r="K79" s="133"/>
      <c r="L79" s="133"/>
      <c r="M79" s="133"/>
      <c r="N79" s="133"/>
      <c r="O79" s="133"/>
      <c r="P79" s="133"/>
      <c r="Q79" s="133"/>
      <c r="R79" s="133"/>
      <c r="S79" s="133"/>
      <c r="T79" s="133"/>
      <c r="U79" s="133"/>
      <c r="V79" s="133"/>
      <c r="W79" s="133"/>
      <c r="X79" s="133"/>
      <c r="Y79" s="133"/>
      <c r="Z79" s="133"/>
      <c r="AA79" s="133"/>
      <c r="AB79" s="133"/>
      <c r="AC79" s="133"/>
      <c r="AD79" s="133"/>
      <c r="AE79" s="133"/>
      <c r="AF79" s="133"/>
      <c r="AG79" s="133"/>
      <c r="AH79" s="133"/>
      <c r="AI79" s="662"/>
      <c r="AJ79" s="662"/>
      <c r="AK79" s="662"/>
      <c r="AL79" s="662"/>
      <c r="AM79" s="662"/>
      <c r="AN79" s="662"/>
      <c r="AO79" s="662"/>
      <c r="AP79" s="662"/>
      <c r="AQ79" s="662"/>
      <c r="AR79" s="662"/>
      <c r="AS79" s="662"/>
      <c r="AT79" s="662"/>
      <c r="AU79" s="133"/>
      <c r="AV79" s="133"/>
      <c r="AW79" s="133"/>
      <c r="AX79" s="133"/>
      <c r="AY79" s="132"/>
      <c r="AZ79" s="133"/>
      <c r="BA79" s="134"/>
      <c r="BB79" s="134"/>
      <c r="BC79" s="134"/>
      <c r="BD79" s="134"/>
    </row>
    <row r="80" spans="1:56" ht="45" customHeight="1">
      <c r="A80" s="125"/>
      <c r="B80" s="511" t="s">
        <v>180</v>
      </c>
      <c r="C80" s="511"/>
      <c r="D80" s="511"/>
      <c r="E80" s="511"/>
      <c r="F80" s="511"/>
      <c r="G80" s="511" t="str">
        <f>"SALDO VIGENCIA " &amp; $AQ$7</f>
        <v>SALDO VIGENCIA 2021</v>
      </c>
      <c r="H80" s="512"/>
      <c r="I80" s="512"/>
      <c r="J80" s="512"/>
      <c r="K80" s="512"/>
      <c r="L80" s="512"/>
      <c r="M80" s="512"/>
      <c r="N80" s="511" t="s">
        <v>179</v>
      </c>
      <c r="O80" s="512"/>
      <c r="P80" s="512"/>
      <c r="Q80" s="512"/>
      <c r="R80" s="512"/>
      <c r="S80" s="512"/>
      <c r="T80" s="512"/>
      <c r="U80" s="511" t="str">
        <f>"SALDO POR EJECUTAR VIG " &amp; $AQ$7</f>
        <v>SALDO POR EJECUTAR VIG 2021</v>
      </c>
      <c r="V80" s="511"/>
      <c r="W80" s="511"/>
      <c r="X80" s="511"/>
      <c r="Y80" s="511"/>
      <c r="Z80" s="511"/>
      <c r="AA80" s="511"/>
      <c r="AB80" s="506"/>
      <c r="AC80" s="507"/>
      <c r="AD80" s="507"/>
      <c r="AE80" s="507"/>
      <c r="AF80" s="507"/>
      <c r="AG80" s="507"/>
      <c r="AH80" s="507"/>
      <c r="AI80" s="194"/>
      <c r="AJ80" s="194"/>
      <c r="AK80" s="133"/>
      <c r="AL80" s="133"/>
      <c r="AM80" s="133"/>
      <c r="AN80" s="133"/>
      <c r="AO80" s="133"/>
      <c r="AP80" s="133"/>
      <c r="AQ80" s="133"/>
      <c r="AR80" s="134"/>
      <c r="AS80" s="134"/>
      <c r="AT80" s="134"/>
      <c r="AU80" s="134"/>
      <c r="AV80" s="134"/>
      <c r="AW80" s="134"/>
      <c r="AX80" s="164"/>
      <c r="AY80" s="206"/>
    </row>
    <row r="81" spans="1:56" ht="23.25" customHeight="1">
      <c r="A81" s="207"/>
      <c r="B81" s="208">
        <v>1</v>
      </c>
      <c r="C81" s="209"/>
      <c r="D81" s="631" t="s">
        <v>105</v>
      </c>
      <c r="E81" s="631"/>
      <c r="F81" s="631"/>
      <c r="G81" s="509">
        <f>G76</f>
        <v>40684299</v>
      </c>
      <c r="H81" s="509"/>
      <c r="I81" s="509"/>
      <c r="J81" s="509"/>
      <c r="K81" s="509"/>
      <c r="L81" s="509"/>
      <c r="M81" s="509"/>
      <c r="N81" s="509">
        <f>SUMIFS(CONTROL!$M$5:$M$74,CONTROL!$B$5:$B$74,$AQ$7,CONTROL!$T$5:$T$74,$B81)</f>
        <v>0</v>
      </c>
      <c r="O81" s="510"/>
      <c r="P81" s="510"/>
      <c r="Q81" s="510"/>
      <c r="R81" s="510"/>
      <c r="S81" s="510"/>
      <c r="T81" s="510"/>
      <c r="U81" s="509">
        <f>+G81-N81</f>
        <v>40684299</v>
      </c>
      <c r="V81" s="509"/>
      <c r="W81" s="509"/>
      <c r="X81" s="509"/>
      <c r="Y81" s="509"/>
      <c r="Z81" s="509"/>
      <c r="AA81" s="509"/>
      <c r="AB81" s="508"/>
      <c r="AC81" s="507"/>
      <c r="AD81" s="507"/>
      <c r="AE81" s="507"/>
      <c r="AF81" s="507"/>
      <c r="AG81" s="507"/>
      <c r="AH81" s="507"/>
      <c r="AI81" s="210"/>
      <c r="AJ81" s="194"/>
      <c r="AK81" s="133"/>
      <c r="AL81" s="133"/>
      <c r="AM81" s="133"/>
      <c r="AN81" s="133"/>
      <c r="AO81" s="133"/>
      <c r="AP81" s="133"/>
      <c r="AQ81" s="133"/>
      <c r="AR81" s="134"/>
      <c r="AS81" s="134"/>
      <c r="AT81" s="134"/>
      <c r="AU81" s="134"/>
      <c r="AV81" s="134"/>
      <c r="AW81" s="134"/>
      <c r="AX81" s="164"/>
      <c r="AY81" s="206"/>
    </row>
    <row r="82" spans="1:56" ht="23.25" customHeight="1">
      <c r="A82" s="207"/>
      <c r="B82" s="208">
        <v>2</v>
      </c>
      <c r="C82" s="209"/>
      <c r="D82" s="631" t="s">
        <v>106</v>
      </c>
      <c r="E82" s="631"/>
      <c r="F82" s="631"/>
      <c r="G82" s="509">
        <f>SUMIFS($G$73,'INF CTO'!$C$10,CUMPLIDO!B82)+G81-N81</f>
        <v>40684299</v>
      </c>
      <c r="H82" s="509"/>
      <c r="I82" s="509"/>
      <c r="J82" s="509"/>
      <c r="K82" s="509"/>
      <c r="L82" s="509"/>
      <c r="M82" s="509"/>
      <c r="N82" s="509">
        <f>SUMIFS(CONTROL!$M$5:$M$74,CONTROL!$B$5:$B$74,$AQ$7,CONTROL!$T$5:$T$74,$B82)</f>
        <v>0</v>
      </c>
      <c r="O82" s="510"/>
      <c r="P82" s="510"/>
      <c r="Q82" s="510"/>
      <c r="R82" s="510"/>
      <c r="S82" s="510"/>
      <c r="T82" s="510"/>
      <c r="U82" s="509">
        <f>+G82-N82</f>
        <v>40684299</v>
      </c>
      <c r="V82" s="509"/>
      <c r="W82" s="509"/>
      <c r="X82" s="509"/>
      <c r="Y82" s="509"/>
      <c r="Z82" s="509"/>
      <c r="AA82" s="509"/>
      <c r="AB82" s="508"/>
      <c r="AC82" s="507"/>
      <c r="AD82" s="507"/>
      <c r="AE82" s="507"/>
      <c r="AF82" s="507"/>
      <c r="AG82" s="507"/>
      <c r="AH82" s="507"/>
      <c r="AI82" s="194"/>
      <c r="AJ82" s="194"/>
      <c r="AK82" s="133"/>
      <c r="AL82" s="133"/>
      <c r="AM82" s="133"/>
      <c r="AN82" s="133"/>
      <c r="AO82" s="133"/>
      <c r="AP82" s="133"/>
      <c r="AQ82" s="133"/>
      <c r="AR82" s="134"/>
      <c r="AS82" s="134"/>
      <c r="AT82" s="134"/>
      <c r="AU82" s="134"/>
      <c r="AV82" s="134"/>
      <c r="AW82" s="134"/>
      <c r="AX82" s="164"/>
      <c r="AY82" s="206"/>
    </row>
    <row r="83" spans="1:56" ht="23.25" customHeight="1">
      <c r="A83" s="207"/>
      <c r="B83" s="208">
        <v>3</v>
      </c>
      <c r="C83" s="209"/>
      <c r="D83" s="631" t="s">
        <v>107</v>
      </c>
      <c r="E83" s="631"/>
      <c r="F83" s="631"/>
      <c r="G83" s="509">
        <f>SUMIFS($G$73,'INF CTO'!$C$10,CUMPLIDO!B83)+G82-N82</f>
        <v>40684299</v>
      </c>
      <c r="H83" s="509"/>
      <c r="I83" s="509"/>
      <c r="J83" s="509"/>
      <c r="K83" s="509"/>
      <c r="L83" s="509"/>
      <c r="M83" s="509"/>
      <c r="N83" s="509">
        <f>SUMIFS(CONTROL!$M$5:$M$74,CONTROL!$B$5:$B$74,$AQ$7,CONTROL!$T$5:$T$74,$B83)</f>
        <v>0</v>
      </c>
      <c r="O83" s="510"/>
      <c r="P83" s="510"/>
      <c r="Q83" s="510"/>
      <c r="R83" s="510"/>
      <c r="S83" s="510"/>
      <c r="T83" s="510"/>
      <c r="U83" s="509">
        <f>+G83-N83</f>
        <v>40684299</v>
      </c>
      <c r="V83" s="509"/>
      <c r="W83" s="509"/>
      <c r="X83" s="509"/>
      <c r="Y83" s="509"/>
      <c r="Z83" s="509"/>
      <c r="AA83" s="509"/>
      <c r="AB83" s="508"/>
      <c r="AC83" s="507"/>
      <c r="AD83" s="507"/>
      <c r="AE83" s="507"/>
      <c r="AF83" s="507"/>
      <c r="AG83" s="507"/>
      <c r="AH83" s="507"/>
      <c r="AI83" s="194"/>
      <c r="AJ83" s="194"/>
      <c r="AK83" s="133"/>
      <c r="AL83" s="133"/>
      <c r="AM83" s="133"/>
      <c r="AN83" s="133"/>
      <c r="AO83" s="133"/>
      <c r="AP83" s="133"/>
      <c r="AQ83" s="133"/>
      <c r="AR83" s="134"/>
      <c r="AS83" s="134"/>
      <c r="AT83" s="134"/>
      <c r="AU83" s="134"/>
      <c r="AV83" s="134"/>
      <c r="AW83" s="134"/>
      <c r="AX83" s="164"/>
      <c r="AY83" s="206"/>
    </row>
    <row r="84" spans="1:56" ht="23.25" customHeight="1">
      <c r="A84" s="207"/>
      <c r="B84" s="208">
        <v>4</v>
      </c>
      <c r="C84" s="209"/>
      <c r="D84" s="631" t="s">
        <v>108</v>
      </c>
      <c r="E84" s="631"/>
      <c r="F84" s="631"/>
      <c r="G84" s="509">
        <f>SUMIFS($G$73,'INF CTO'!$C$10,CUMPLIDO!B84)+G83-N83</f>
        <v>40684299</v>
      </c>
      <c r="H84" s="509"/>
      <c r="I84" s="509"/>
      <c r="J84" s="509"/>
      <c r="K84" s="509"/>
      <c r="L84" s="509"/>
      <c r="M84" s="509"/>
      <c r="N84" s="509">
        <f>SUMIFS(CONTROL!$M$5:$M$74,CONTROL!$B$5:$B$74,$AQ$7,CONTROL!$T$5:$T$74,$B84)</f>
        <v>11173529.99</v>
      </c>
      <c r="O84" s="510"/>
      <c r="P84" s="510"/>
      <c r="Q84" s="510"/>
      <c r="R84" s="510"/>
      <c r="S84" s="510"/>
      <c r="T84" s="510"/>
      <c r="U84" s="509">
        <f t="shared" ref="U84:U92" si="2">+G84-N84</f>
        <v>29510769.009999998</v>
      </c>
      <c r="V84" s="509"/>
      <c r="W84" s="509"/>
      <c r="X84" s="509"/>
      <c r="Y84" s="509"/>
      <c r="Z84" s="509"/>
      <c r="AA84" s="509"/>
      <c r="AB84" s="508"/>
      <c r="AC84" s="507"/>
      <c r="AD84" s="507"/>
      <c r="AE84" s="507"/>
      <c r="AF84" s="507"/>
      <c r="AG84" s="507"/>
      <c r="AH84" s="507"/>
      <c r="AI84" s="133"/>
      <c r="AJ84" s="133"/>
      <c r="AK84" s="133"/>
      <c r="AL84" s="133"/>
      <c r="AM84" s="133"/>
      <c r="AN84" s="133"/>
      <c r="AO84" s="133"/>
      <c r="AP84" s="133"/>
      <c r="AQ84" s="133"/>
      <c r="AR84" s="134"/>
      <c r="AS84" s="134"/>
      <c r="AT84" s="134"/>
      <c r="AU84" s="134"/>
      <c r="AV84" s="134"/>
      <c r="AW84" s="134"/>
      <c r="AX84" s="164"/>
      <c r="AY84" s="206"/>
    </row>
    <row r="85" spans="1:56" ht="23.25" customHeight="1">
      <c r="A85" s="207"/>
      <c r="B85" s="208">
        <v>5</v>
      </c>
      <c r="C85" s="209"/>
      <c r="D85" s="631" t="s">
        <v>109</v>
      </c>
      <c r="E85" s="631"/>
      <c r="F85" s="631"/>
      <c r="G85" s="509">
        <f>SUMIFS($G$73,'INF CTO'!$C$10,CUMPLIDO!B85)+G84-N84</f>
        <v>29510769.009999998</v>
      </c>
      <c r="H85" s="509"/>
      <c r="I85" s="509"/>
      <c r="J85" s="509"/>
      <c r="K85" s="509"/>
      <c r="L85" s="509"/>
      <c r="M85" s="509"/>
      <c r="N85" s="509">
        <f>SUMIFS(CONTROL!$M$5:$M$74,CONTROL!$B$5:$B$74,$AQ$7,CONTROL!$T$5:$T$74,$B85)</f>
        <v>0</v>
      </c>
      <c r="O85" s="510"/>
      <c r="P85" s="510"/>
      <c r="Q85" s="510"/>
      <c r="R85" s="510"/>
      <c r="S85" s="510"/>
      <c r="T85" s="510"/>
      <c r="U85" s="509">
        <f t="shared" si="2"/>
        <v>29510769.009999998</v>
      </c>
      <c r="V85" s="509"/>
      <c r="W85" s="509"/>
      <c r="X85" s="509"/>
      <c r="Y85" s="509"/>
      <c r="Z85" s="509"/>
      <c r="AA85" s="509"/>
      <c r="AB85" s="508"/>
      <c r="AC85" s="507"/>
      <c r="AD85" s="507"/>
      <c r="AE85" s="507"/>
      <c r="AF85" s="507"/>
      <c r="AG85" s="507"/>
      <c r="AH85" s="507"/>
      <c r="AI85" s="133"/>
      <c r="AJ85" s="133"/>
      <c r="AK85" s="133"/>
      <c r="AL85" s="133"/>
      <c r="AM85" s="133"/>
      <c r="AN85" s="133"/>
      <c r="AO85" s="133"/>
      <c r="AP85" s="133"/>
      <c r="AQ85" s="133"/>
      <c r="AR85" s="134"/>
      <c r="AS85" s="134"/>
      <c r="AT85" s="134"/>
      <c r="AU85" s="134"/>
      <c r="AV85" s="134"/>
      <c r="AW85" s="134"/>
      <c r="AX85" s="164"/>
      <c r="AY85" s="206"/>
    </row>
    <row r="86" spans="1:56" ht="23.25" customHeight="1">
      <c r="A86" s="207"/>
      <c r="B86" s="208">
        <v>6</v>
      </c>
      <c r="C86" s="209"/>
      <c r="D86" s="631" t="s">
        <v>110</v>
      </c>
      <c r="E86" s="631"/>
      <c r="F86" s="631"/>
      <c r="G86" s="509">
        <f>SUMIFS($G$73,'INF CTO'!$C$10,CUMPLIDO!B86)+G85-N85</f>
        <v>29510769.009999998</v>
      </c>
      <c r="H86" s="509"/>
      <c r="I86" s="509"/>
      <c r="J86" s="509"/>
      <c r="K86" s="509"/>
      <c r="L86" s="509"/>
      <c r="M86" s="509"/>
      <c r="N86" s="509">
        <f>SUMIFS(CONTROL!$M$5:$M$74,CONTROL!$B$5:$B$74,$AQ$7,CONTROL!$T$5:$T$74,$B86)</f>
        <v>335309.87</v>
      </c>
      <c r="O86" s="510"/>
      <c r="P86" s="510"/>
      <c r="Q86" s="510"/>
      <c r="R86" s="510"/>
      <c r="S86" s="510"/>
      <c r="T86" s="510"/>
      <c r="U86" s="509">
        <f t="shared" si="2"/>
        <v>29175459.139999997</v>
      </c>
      <c r="V86" s="509"/>
      <c r="W86" s="509"/>
      <c r="X86" s="509"/>
      <c r="Y86" s="509"/>
      <c r="Z86" s="509"/>
      <c r="AA86" s="509"/>
      <c r="AB86" s="508"/>
      <c r="AC86" s="507"/>
      <c r="AD86" s="507"/>
      <c r="AE86" s="507"/>
      <c r="AF86" s="507"/>
      <c r="AG86" s="507"/>
      <c r="AH86" s="507"/>
      <c r="AI86" s="133"/>
      <c r="AJ86" s="133"/>
      <c r="AK86" s="133"/>
      <c r="AL86" s="133"/>
      <c r="AM86" s="133"/>
      <c r="AN86" s="133"/>
      <c r="AO86" s="133"/>
      <c r="AP86" s="133"/>
      <c r="AQ86" s="133"/>
      <c r="AR86" s="134"/>
      <c r="AS86" s="134"/>
      <c r="AT86" s="134"/>
      <c r="AU86" s="134"/>
      <c r="AV86" s="134"/>
      <c r="AW86" s="134"/>
      <c r="AX86" s="164"/>
      <c r="AY86" s="206"/>
    </row>
    <row r="87" spans="1:56" ht="23.25" customHeight="1">
      <c r="A87" s="207"/>
      <c r="B87" s="208">
        <v>7</v>
      </c>
      <c r="C87" s="209"/>
      <c r="D87" s="631" t="s">
        <v>111</v>
      </c>
      <c r="E87" s="631"/>
      <c r="F87" s="631"/>
      <c r="G87" s="509">
        <f>SUMIFS($G$73,'INF CTO'!$C$10,CUMPLIDO!B87)+G86-N86</f>
        <v>29175459.139999997</v>
      </c>
      <c r="H87" s="509"/>
      <c r="I87" s="509"/>
      <c r="J87" s="509"/>
      <c r="K87" s="509"/>
      <c r="L87" s="509"/>
      <c r="M87" s="509"/>
      <c r="N87" s="509">
        <f>SUMIFS(CONTROL!$M$5:$M$74,CONTROL!$B$5:$B$74,$AQ$7,CONTROL!$T$5:$T$74,$B87)</f>
        <v>0</v>
      </c>
      <c r="O87" s="510"/>
      <c r="P87" s="510"/>
      <c r="Q87" s="510"/>
      <c r="R87" s="510"/>
      <c r="S87" s="510"/>
      <c r="T87" s="510"/>
      <c r="U87" s="509">
        <f t="shared" si="2"/>
        <v>29175459.139999997</v>
      </c>
      <c r="V87" s="509"/>
      <c r="W87" s="509"/>
      <c r="X87" s="509"/>
      <c r="Y87" s="509"/>
      <c r="Z87" s="509"/>
      <c r="AA87" s="509"/>
      <c r="AB87" s="508"/>
      <c r="AC87" s="507"/>
      <c r="AD87" s="507"/>
      <c r="AE87" s="507"/>
      <c r="AF87" s="507"/>
      <c r="AG87" s="507"/>
      <c r="AH87" s="507"/>
      <c r="AI87" s="133"/>
      <c r="AJ87" s="133"/>
      <c r="AK87" s="133"/>
      <c r="AL87" s="133"/>
      <c r="AM87" s="133"/>
      <c r="AN87" s="133"/>
      <c r="AO87" s="133"/>
      <c r="AP87" s="133"/>
      <c r="AQ87" s="133"/>
      <c r="AR87" s="134"/>
      <c r="AS87" s="134"/>
      <c r="AT87" s="134"/>
      <c r="AU87" s="134"/>
      <c r="AV87" s="134"/>
      <c r="AW87" s="134"/>
      <c r="AX87" s="164"/>
      <c r="AY87" s="206"/>
    </row>
    <row r="88" spans="1:56" ht="23.25" customHeight="1">
      <c r="A88" s="207"/>
      <c r="B88" s="208">
        <v>8</v>
      </c>
      <c r="C88" s="209"/>
      <c r="D88" s="631" t="s">
        <v>112</v>
      </c>
      <c r="E88" s="631"/>
      <c r="F88" s="631"/>
      <c r="G88" s="509">
        <f>SUMIFS($G$73,'INF CTO'!$C$10,CUMPLIDO!B88)+G87-N87</f>
        <v>29175459.139999997</v>
      </c>
      <c r="H88" s="509"/>
      <c r="I88" s="509"/>
      <c r="J88" s="509"/>
      <c r="K88" s="509"/>
      <c r="L88" s="509"/>
      <c r="M88" s="509"/>
      <c r="N88" s="509">
        <f>SUMIFS(CONTROL!$M$5:$M$74,CONTROL!$B$5:$B$74,$AQ$7,CONTROL!$T$5:$T$74,$B88)</f>
        <v>0</v>
      </c>
      <c r="O88" s="510"/>
      <c r="P88" s="510"/>
      <c r="Q88" s="510"/>
      <c r="R88" s="510"/>
      <c r="S88" s="510"/>
      <c r="T88" s="510"/>
      <c r="U88" s="509">
        <f t="shared" si="2"/>
        <v>29175459.139999997</v>
      </c>
      <c r="V88" s="509"/>
      <c r="W88" s="509"/>
      <c r="X88" s="509"/>
      <c r="Y88" s="509"/>
      <c r="Z88" s="509"/>
      <c r="AA88" s="509"/>
      <c r="AB88" s="508"/>
      <c r="AC88" s="507"/>
      <c r="AD88" s="507"/>
      <c r="AE88" s="507"/>
      <c r="AF88" s="507"/>
      <c r="AG88" s="507"/>
      <c r="AH88" s="507"/>
      <c r="AI88" s="133"/>
      <c r="AJ88" s="133"/>
      <c r="AK88" s="133"/>
      <c r="AL88" s="133"/>
      <c r="AM88" s="133"/>
      <c r="AN88" s="133"/>
      <c r="AO88" s="133"/>
      <c r="AP88" s="133"/>
      <c r="AQ88" s="133"/>
      <c r="AR88" s="134"/>
      <c r="AS88" s="134"/>
      <c r="AT88" s="134"/>
      <c r="AU88" s="134"/>
      <c r="AV88" s="134"/>
      <c r="AW88" s="134"/>
      <c r="AX88" s="164"/>
      <c r="AY88" s="206"/>
    </row>
    <row r="89" spans="1:56" ht="23.25" customHeight="1">
      <c r="A89" s="207"/>
      <c r="B89" s="208">
        <v>9</v>
      </c>
      <c r="C89" s="209"/>
      <c r="D89" s="631" t="s">
        <v>113</v>
      </c>
      <c r="E89" s="631"/>
      <c r="F89" s="631"/>
      <c r="G89" s="509">
        <f>SUMIFS($G$73,'INF CTO'!$C$10,CUMPLIDO!B89)+G88-N88</f>
        <v>29175459.139999997</v>
      </c>
      <c r="H89" s="509"/>
      <c r="I89" s="509"/>
      <c r="J89" s="509"/>
      <c r="K89" s="509"/>
      <c r="L89" s="509"/>
      <c r="M89" s="509"/>
      <c r="N89" s="509">
        <f>SUMIFS(CONTROL!$M$5:$M$74,CONTROL!$B$5:$B$74,$AQ$7,CONTROL!$T$5:$T$74,$B89)</f>
        <v>0</v>
      </c>
      <c r="O89" s="510"/>
      <c r="P89" s="510"/>
      <c r="Q89" s="510"/>
      <c r="R89" s="510"/>
      <c r="S89" s="510"/>
      <c r="T89" s="510"/>
      <c r="U89" s="509">
        <f t="shared" si="2"/>
        <v>29175459.139999997</v>
      </c>
      <c r="V89" s="509"/>
      <c r="W89" s="509"/>
      <c r="X89" s="509"/>
      <c r="Y89" s="509"/>
      <c r="Z89" s="509"/>
      <c r="AA89" s="509"/>
      <c r="AB89" s="508"/>
      <c r="AC89" s="507"/>
      <c r="AD89" s="507"/>
      <c r="AE89" s="507"/>
      <c r="AF89" s="507"/>
      <c r="AG89" s="507"/>
      <c r="AH89" s="507"/>
      <c r="AI89" s="133"/>
      <c r="AJ89" s="133"/>
      <c r="AK89" s="133"/>
      <c r="AL89" s="133"/>
      <c r="AM89" s="133"/>
      <c r="AN89" s="133"/>
      <c r="AO89" s="133"/>
      <c r="AP89" s="133"/>
      <c r="AQ89" s="133"/>
      <c r="AR89" s="134"/>
      <c r="AS89" s="134"/>
      <c r="AT89" s="134"/>
      <c r="AU89" s="134"/>
      <c r="AV89" s="134"/>
      <c r="AW89" s="134"/>
      <c r="AX89" s="164"/>
      <c r="AY89" s="206"/>
    </row>
    <row r="90" spans="1:56" ht="23.25" customHeight="1">
      <c r="A90" s="207"/>
      <c r="B90" s="208">
        <v>10</v>
      </c>
      <c r="C90" s="209"/>
      <c r="D90" s="631" t="s">
        <v>114</v>
      </c>
      <c r="E90" s="631"/>
      <c r="F90" s="631"/>
      <c r="G90" s="509">
        <f>SUMIFS($G$73,'INF CTO'!$C$10,CUMPLIDO!B90)+G89-N89</f>
        <v>29175459.139999997</v>
      </c>
      <c r="H90" s="509"/>
      <c r="I90" s="509"/>
      <c r="J90" s="509"/>
      <c r="K90" s="509"/>
      <c r="L90" s="509"/>
      <c r="M90" s="509"/>
      <c r="N90" s="509">
        <f>SUMIFS(CONTROL!$M$5:$M$74,CONTROL!$B$5:$B$74,$AQ$7,CONTROL!$T$5:$T$74,$B90)</f>
        <v>0</v>
      </c>
      <c r="O90" s="510"/>
      <c r="P90" s="510"/>
      <c r="Q90" s="510"/>
      <c r="R90" s="510"/>
      <c r="S90" s="510"/>
      <c r="T90" s="510"/>
      <c r="U90" s="509">
        <f t="shared" si="2"/>
        <v>29175459.139999997</v>
      </c>
      <c r="V90" s="509"/>
      <c r="W90" s="509"/>
      <c r="X90" s="509"/>
      <c r="Y90" s="509"/>
      <c r="Z90" s="509"/>
      <c r="AA90" s="509"/>
      <c r="AB90" s="508"/>
      <c r="AC90" s="507"/>
      <c r="AD90" s="507"/>
      <c r="AE90" s="507"/>
      <c r="AF90" s="507"/>
      <c r="AG90" s="507"/>
      <c r="AH90" s="507"/>
      <c r="AI90" s="133"/>
      <c r="AJ90" s="133"/>
      <c r="AK90" s="133"/>
      <c r="AL90" s="133"/>
      <c r="AM90" s="133"/>
      <c r="AN90" s="133"/>
      <c r="AO90" s="133"/>
      <c r="AP90" s="133"/>
      <c r="AQ90" s="133"/>
      <c r="AR90" s="134"/>
      <c r="AS90" s="134"/>
      <c r="AT90" s="134"/>
      <c r="AU90" s="134"/>
      <c r="AV90" s="134"/>
      <c r="AW90" s="134"/>
      <c r="AX90" s="164"/>
      <c r="AY90" s="206"/>
    </row>
    <row r="91" spans="1:56" ht="23.25" customHeight="1">
      <c r="A91" s="207"/>
      <c r="B91" s="208">
        <v>11</v>
      </c>
      <c r="C91" s="209"/>
      <c r="D91" s="631" t="s">
        <v>115</v>
      </c>
      <c r="E91" s="631"/>
      <c r="F91" s="631"/>
      <c r="G91" s="509">
        <f>SUMIFS($G$73,'INF CTO'!$C$10,CUMPLIDO!B91)+G90-N90</f>
        <v>29175459.139999997</v>
      </c>
      <c r="H91" s="509"/>
      <c r="I91" s="509"/>
      <c r="J91" s="509"/>
      <c r="K91" s="509"/>
      <c r="L91" s="509"/>
      <c r="M91" s="509"/>
      <c r="N91" s="509">
        <f>SUMIFS(CONTROL!$M$5:$M$74,CONTROL!$B$5:$B$74,$AQ$7,CONTROL!$T$5:$T$74,$B91)</f>
        <v>0</v>
      </c>
      <c r="O91" s="510"/>
      <c r="P91" s="510"/>
      <c r="Q91" s="510"/>
      <c r="R91" s="510"/>
      <c r="S91" s="510"/>
      <c r="T91" s="510"/>
      <c r="U91" s="509">
        <f t="shared" si="2"/>
        <v>29175459.139999997</v>
      </c>
      <c r="V91" s="509"/>
      <c r="W91" s="509"/>
      <c r="X91" s="509"/>
      <c r="Y91" s="509"/>
      <c r="Z91" s="509"/>
      <c r="AA91" s="509"/>
      <c r="AB91" s="508"/>
      <c r="AC91" s="507"/>
      <c r="AD91" s="507"/>
      <c r="AE91" s="507"/>
      <c r="AF91" s="507"/>
      <c r="AG91" s="507"/>
      <c r="AH91" s="507"/>
      <c r="AI91" s="133"/>
      <c r="AJ91" s="133"/>
      <c r="AK91" s="133"/>
      <c r="AL91" s="133"/>
      <c r="AM91" s="133"/>
      <c r="AN91" s="133"/>
      <c r="AO91" s="133"/>
      <c r="AP91" s="133"/>
      <c r="AQ91" s="133"/>
      <c r="AR91" s="134"/>
      <c r="AS91" s="134"/>
      <c r="AT91" s="134"/>
      <c r="AU91" s="134"/>
      <c r="AV91" s="134"/>
      <c r="AW91" s="134"/>
      <c r="AX91" s="164"/>
      <c r="AY91" s="206"/>
    </row>
    <row r="92" spans="1:56" ht="23.25" customHeight="1">
      <c r="A92" s="207"/>
      <c r="B92" s="208">
        <v>12</v>
      </c>
      <c r="C92" s="209"/>
      <c r="D92" s="631" t="s">
        <v>116</v>
      </c>
      <c r="E92" s="631"/>
      <c r="F92" s="631"/>
      <c r="G92" s="509">
        <f>SUMIFS($G$73,'INF CTO'!$C$10,CUMPLIDO!B92)+G91-N91</f>
        <v>29175459.139999997</v>
      </c>
      <c r="H92" s="509"/>
      <c r="I92" s="509"/>
      <c r="J92" s="509"/>
      <c r="K92" s="509"/>
      <c r="L92" s="509"/>
      <c r="M92" s="509"/>
      <c r="N92" s="509">
        <f>SUMIFS(CONTROL!$M$5:$M$74,CONTROL!$B$5:$B$74,$AQ$7,CONTROL!$T$5:$T$74,$B92)</f>
        <v>0</v>
      </c>
      <c r="O92" s="510"/>
      <c r="P92" s="510"/>
      <c r="Q92" s="510"/>
      <c r="R92" s="510"/>
      <c r="S92" s="510"/>
      <c r="T92" s="510"/>
      <c r="U92" s="509">
        <f t="shared" si="2"/>
        <v>29175459.139999997</v>
      </c>
      <c r="V92" s="509"/>
      <c r="W92" s="509"/>
      <c r="X92" s="509"/>
      <c r="Y92" s="509"/>
      <c r="Z92" s="509"/>
      <c r="AA92" s="509"/>
      <c r="AB92" s="508"/>
      <c r="AC92" s="507"/>
      <c r="AD92" s="507"/>
      <c r="AE92" s="507"/>
      <c r="AF92" s="507"/>
      <c r="AG92" s="507"/>
      <c r="AH92" s="507"/>
      <c r="AI92" s="133"/>
      <c r="AJ92" s="133"/>
      <c r="AK92" s="133"/>
      <c r="AL92" s="133"/>
      <c r="AM92" s="133"/>
      <c r="AN92" s="133"/>
      <c r="AO92" s="133"/>
      <c r="AP92" s="133"/>
      <c r="AQ92" s="133"/>
      <c r="AR92" s="134"/>
      <c r="AS92" s="134"/>
      <c r="AT92" s="134"/>
      <c r="AU92" s="134"/>
      <c r="AV92" s="134"/>
      <c r="AW92" s="134"/>
      <c r="AX92" s="164"/>
      <c r="AY92" s="206"/>
    </row>
    <row r="93" spans="1:56" ht="23.25" customHeight="1">
      <c r="A93" s="125"/>
      <c r="B93" s="211"/>
      <c r="C93" s="211"/>
      <c r="D93" s="133"/>
      <c r="E93" s="133"/>
      <c r="F93" s="212"/>
      <c r="G93" s="636" t="s">
        <v>181</v>
      </c>
      <c r="H93" s="636"/>
      <c r="I93" s="636"/>
      <c r="J93" s="636"/>
      <c r="K93" s="636"/>
      <c r="L93" s="636"/>
      <c r="M93" s="636"/>
      <c r="N93" s="635">
        <f>SUM(N81:T92)</f>
        <v>11508839.859999999</v>
      </c>
      <c r="O93" s="510"/>
      <c r="P93" s="510"/>
      <c r="Q93" s="510"/>
      <c r="R93" s="510"/>
      <c r="S93" s="510"/>
      <c r="T93" s="510"/>
      <c r="U93" s="213"/>
      <c r="V93" s="213"/>
      <c r="W93" s="213"/>
      <c r="X93" s="213"/>
      <c r="Y93" s="213"/>
      <c r="Z93" s="213"/>
      <c r="AA93" s="213"/>
      <c r="AB93" s="646"/>
      <c r="AC93" s="646"/>
      <c r="AD93" s="646"/>
      <c r="AE93" s="646"/>
      <c r="AF93" s="646"/>
      <c r="AG93" s="646"/>
      <c r="AH93" s="646"/>
      <c r="AI93" s="646"/>
      <c r="AJ93" s="646"/>
      <c r="AK93" s="646"/>
      <c r="AL93" s="646"/>
      <c r="AM93" s="646"/>
      <c r="AN93" s="646"/>
      <c r="AO93" s="646"/>
      <c r="AP93" s="133"/>
      <c r="AQ93" s="133"/>
      <c r="AR93" s="133"/>
      <c r="AS93" s="133"/>
      <c r="AT93" s="133"/>
      <c r="AU93" s="133"/>
      <c r="AV93" s="133"/>
      <c r="AW93" s="133"/>
      <c r="AX93" s="133"/>
      <c r="AY93" s="132"/>
      <c r="AZ93" s="133"/>
      <c r="BA93" s="134"/>
      <c r="BB93" s="134"/>
      <c r="BC93" s="134"/>
      <c r="BD93" s="134"/>
    </row>
    <row r="94" spans="1:56" ht="23.25" customHeight="1">
      <c r="A94" s="125"/>
      <c r="B94" s="204"/>
      <c r="C94" s="133"/>
      <c r="D94" s="133"/>
      <c r="E94" s="133"/>
      <c r="F94" s="133"/>
      <c r="G94" s="133"/>
      <c r="H94" s="133"/>
      <c r="I94" s="133"/>
      <c r="J94" s="133"/>
      <c r="K94" s="133"/>
      <c r="L94" s="133"/>
      <c r="M94" s="133"/>
      <c r="N94" s="133"/>
      <c r="O94" s="133"/>
      <c r="P94" s="133"/>
      <c r="Q94" s="133"/>
      <c r="R94" s="133"/>
      <c r="S94" s="133"/>
      <c r="T94" s="133"/>
      <c r="U94" s="133"/>
      <c r="V94" s="133"/>
      <c r="W94" s="133"/>
      <c r="X94" s="133"/>
      <c r="Y94" s="133"/>
      <c r="Z94" s="133"/>
      <c r="AA94" s="133"/>
      <c r="AB94" s="133"/>
      <c r="AC94" s="133"/>
      <c r="AD94" s="133"/>
      <c r="AE94" s="133"/>
      <c r="AF94" s="133"/>
      <c r="AG94" s="133"/>
      <c r="AH94" s="133"/>
      <c r="AI94" s="133"/>
      <c r="AJ94" s="133"/>
      <c r="AK94" s="133"/>
      <c r="AL94" s="133"/>
      <c r="AM94" s="133"/>
      <c r="AN94" s="133"/>
      <c r="AO94" s="133"/>
      <c r="AP94" s="133"/>
      <c r="AQ94" s="133"/>
      <c r="AR94" s="133"/>
      <c r="AS94" s="133"/>
      <c r="AT94" s="133"/>
      <c r="AU94" s="133"/>
      <c r="AV94" s="133"/>
      <c r="AW94" s="133"/>
      <c r="AX94" s="133"/>
      <c r="AY94" s="132"/>
      <c r="AZ94" s="133"/>
      <c r="BA94" s="134"/>
      <c r="BB94" s="134"/>
      <c r="BC94" s="134"/>
      <c r="BD94" s="134"/>
    </row>
    <row r="95" spans="1:56" ht="23.25" customHeight="1">
      <c r="A95" s="125"/>
      <c r="B95" s="650" t="s">
        <v>117</v>
      </c>
      <c r="C95" s="650"/>
      <c r="D95" s="650"/>
      <c r="E95" s="650"/>
      <c r="F95" s="650"/>
      <c r="G95" s="650"/>
      <c r="H95" s="650"/>
      <c r="I95" s="650"/>
      <c r="J95" s="650"/>
      <c r="K95" s="650"/>
      <c r="L95" s="650"/>
      <c r="M95" s="650"/>
      <c r="N95" s="632">
        <f>SUMIFS(CONTROL!M5:M74,CONTROL!B5:B74,$AQ$7,CONTROL!N5:N74,"n")</f>
        <v>335309.87</v>
      </c>
      <c r="O95" s="633"/>
      <c r="P95" s="633"/>
      <c r="Q95" s="633"/>
      <c r="R95" s="633"/>
      <c r="S95" s="633"/>
      <c r="T95" s="634"/>
      <c r="U95" s="164"/>
      <c r="V95" s="164"/>
      <c r="W95" s="164"/>
      <c r="X95" s="164"/>
      <c r="Y95" s="164"/>
      <c r="Z95" s="164"/>
      <c r="AA95" s="164"/>
      <c r="AB95" s="133"/>
      <c r="AC95" s="133"/>
      <c r="AD95" s="133"/>
      <c r="AE95" s="133"/>
      <c r="AF95" s="133"/>
      <c r="AG95" s="133"/>
      <c r="AH95" s="133"/>
      <c r="AI95" s="133"/>
      <c r="AJ95" s="133"/>
      <c r="AK95" s="133"/>
      <c r="AL95" s="133"/>
      <c r="AM95" s="133"/>
      <c r="AN95" s="133"/>
      <c r="AO95" s="133"/>
      <c r="AP95" s="133"/>
      <c r="AQ95" s="133"/>
      <c r="AR95" s="133"/>
      <c r="AS95" s="133"/>
      <c r="AT95" s="133"/>
      <c r="AU95" s="133"/>
      <c r="AV95" s="133"/>
      <c r="AW95" s="133"/>
      <c r="AX95" s="133"/>
      <c r="AY95" s="132"/>
      <c r="AZ95" s="133"/>
      <c r="BA95" s="134"/>
      <c r="BB95" s="134"/>
      <c r="BC95" s="134"/>
      <c r="BD95" s="134"/>
    </row>
    <row r="96" spans="1:56" ht="23.25" customHeight="1">
      <c r="A96" s="125"/>
      <c r="B96" s="204"/>
      <c r="C96" s="133"/>
      <c r="D96" s="133"/>
      <c r="E96" s="133"/>
      <c r="F96" s="133"/>
      <c r="G96" s="133"/>
      <c r="H96" s="133"/>
      <c r="I96" s="133"/>
      <c r="J96" s="133"/>
      <c r="K96" s="133"/>
      <c r="L96" s="133"/>
      <c r="M96" s="133"/>
      <c r="N96" s="133"/>
      <c r="O96" s="133"/>
      <c r="P96" s="133"/>
      <c r="Q96" s="133"/>
      <c r="R96" s="133"/>
      <c r="S96" s="133"/>
      <c r="T96" s="133"/>
      <c r="U96" s="133"/>
      <c r="V96" s="133"/>
      <c r="W96" s="133"/>
      <c r="X96" s="133"/>
      <c r="Y96" s="133"/>
      <c r="Z96" s="133"/>
      <c r="AA96" s="133"/>
      <c r="AB96" s="133"/>
      <c r="AC96" s="133"/>
      <c r="AD96" s="133"/>
      <c r="AE96" s="133"/>
      <c r="AF96" s="133"/>
      <c r="AG96" s="133"/>
      <c r="AH96" s="133"/>
      <c r="AI96" s="133"/>
      <c r="AJ96" s="133"/>
      <c r="AK96" s="133"/>
      <c r="AL96" s="133"/>
      <c r="AM96" s="133"/>
      <c r="AN96" s="133"/>
      <c r="AO96" s="133"/>
      <c r="AP96" s="133"/>
      <c r="AQ96" s="133"/>
      <c r="AR96" s="133"/>
      <c r="AS96" s="133"/>
      <c r="AT96" s="133"/>
      <c r="AU96" s="133"/>
      <c r="AV96" s="133"/>
      <c r="AW96" s="133"/>
      <c r="AX96" s="133"/>
      <c r="AY96" s="132"/>
      <c r="AZ96" s="133"/>
      <c r="BA96" s="134"/>
      <c r="BB96" s="134"/>
      <c r="BC96" s="134"/>
      <c r="BD96" s="134"/>
    </row>
    <row r="97" spans="1:56" ht="23.25" customHeight="1">
      <c r="A97" s="125"/>
      <c r="B97" s="133"/>
      <c r="C97" s="133"/>
      <c r="D97" s="133"/>
      <c r="E97" s="133"/>
      <c r="F97" s="133"/>
      <c r="G97" s="133"/>
      <c r="H97" s="133"/>
      <c r="I97" s="133"/>
      <c r="J97" s="133"/>
      <c r="K97" s="133"/>
      <c r="L97" s="133"/>
      <c r="M97" s="133"/>
      <c r="N97" s="133"/>
      <c r="O97" s="133"/>
      <c r="P97" s="133"/>
      <c r="Q97" s="133"/>
      <c r="R97" s="133"/>
      <c r="S97" s="133"/>
      <c r="T97" s="133"/>
      <c r="U97" s="133"/>
      <c r="V97" s="133"/>
      <c r="W97" s="133"/>
      <c r="X97" s="133"/>
      <c r="Y97" s="133"/>
      <c r="Z97" s="133"/>
      <c r="AA97" s="133"/>
      <c r="AB97" s="133"/>
      <c r="AC97" s="133"/>
      <c r="AD97" s="133"/>
      <c r="AE97" s="133"/>
      <c r="AF97" s="133"/>
      <c r="AG97" s="133"/>
      <c r="AH97" s="133"/>
      <c r="AI97" s="133"/>
      <c r="AJ97" s="133"/>
      <c r="AK97" s="133"/>
      <c r="AL97" s="133"/>
      <c r="AM97" s="133"/>
      <c r="AN97" s="133"/>
      <c r="AO97" s="133"/>
      <c r="AP97" s="133"/>
      <c r="AQ97" s="133"/>
      <c r="AR97" s="133"/>
      <c r="AS97" s="133"/>
      <c r="AT97" s="133"/>
      <c r="AU97" s="133"/>
      <c r="AV97" s="133"/>
      <c r="AW97" s="133"/>
      <c r="AX97" s="133"/>
      <c r="AY97" s="132"/>
      <c r="AZ97" s="133"/>
      <c r="BA97" s="134"/>
      <c r="BB97" s="134"/>
      <c r="BC97" s="134"/>
      <c r="BD97" s="134"/>
    </row>
    <row r="98" spans="1:56" s="161" customFormat="1" ht="23.25" customHeight="1">
      <c r="A98" s="125"/>
      <c r="B98" s="545" t="s">
        <v>174</v>
      </c>
      <c r="C98" s="545"/>
      <c r="D98" s="545"/>
      <c r="E98" s="545"/>
      <c r="F98" s="545"/>
      <c r="G98" s="545"/>
      <c r="H98" s="545"/>
      <c r="I98" s="545"/>
      <c r="J98" s="545"/>
      <c r="K98" s="620" t="s">
        <v>1319</v>
      </c>
      <c r="L98" s="620"/>
      <c r="M98" s="620"/>
      <c r="N98" s="620"/>
      <c r="O98" s="620"/>
      <c r="P98" s="142"/>
      <c r="Q98" s="143" t="s">
        <v>175</v>
      </c>
      <c r="R98" s="143"/>
      <c r="S98" s="143"/>
      <c r="T98" s="143"/>
      <c r="U98" s="143"/>
      <c r="V98" s="143"/>
      <c r="W98" s="143"/>
      <c r="X98" s="143"/>
      <c r="Y98" s="143"/>
      <c r="Z98" s="621" t="s">
        <v>98</v>
      </c>
      <c r="AA98" s="621"/>
      <c r="AB98" s="621"/>
      <c r="AC98" s="621"/>
      <c r="AD98" s="621"/>
      <c r="AE98" s="214"/>
      <c r="AF98" s="214"/>
      <c r="AG98" s="215" t="s">
        <v>304</v>
      </c>
      <c r="AH98" s="215"/>
      <c r="AI98" s="215"/>
      <c r="AJ98" s="215"/>
      <c r="AK98" s="215"/>
      <c r="AL98" s="215"/>
      <c r="AM98" s="215"/>
      <c r="AN98" s="215"/>
      <c r="AO98" s="216"/>
      <c r="AP98" s="622"/>
      <c r="AQ98" s="622"/>
      <c r="AR98" s="622"/>
      <c r="AS98" s="622"/>
      <c r="AT98" s="622"/>
      <c r="AU98" s="622"/>
      <c r="AV98" s="622"/>
      <c r="AW98" s="622"/>
      <c r="AX98" s="622"/>
      <c r="AY98" s="178"/>
      <c r="AZ98" s="133"/>
      <c r="BA98" s="175"/>
      <c r="BB98" s="175"/>
      <c r="BC98" s="175"/>
      <c r="BD98" s="175"/>
    </row>
    <row r="99" spans="1:56" s="161" customFormat="1" ht="23.25" customHeight="1">
      <c r="A99" s="125"/>
      <c r="B99" s="135"/>
      <c r="C99" s="131"/>
      <c r="D99" s="131"/>
      <c r="E99" s="131"/>
      <c r="F99" s="131"/>
      <c r="G99" s="131"/>
      <c r="H99" s="131"/>
      <c r="I99" s="131"/>
      <c r="J99" s="131"/>
      <c r="K99" s="131"/>
      <c r="L99" s="131"/>
      <c r="M99" s="131"/>
      <c r="N99" s="131"/>
      <c r="O99" s="131"/>
      <c r="P99" s="131"/>
      <c r="Q99" s="131"/>
      <c r="R99" s="131"/>
      <c r="S99" s="131"/>
      <c r="T99" s="131"/>
      <c r="U99" s="131"/>
      <c r="V99" s="131"/>
      <c r="W99" s="131"/>
      <c r="X99" s="131"/>
      <c r="Y99" s="131"/>
      <c r="Z99" s="131"/>
      <c r="AA99" s="131"/>
      <c r="AB99" s="131"/>
      <c r="AC99" s="131"/>
      <c r="AD99" s="131"/>
      <c r="AE99" s="131"/>
      <c r="AF99" s="131"/>
      <c r="AG99" s="131"/>
      <c r="AH99" s="131"/>
      <c r="AI99" s="131"/>
      <c r="AJ99" s="131"/>
      <c r="AK99" s="131"/>
      <c r="AL99" s="131"/>
      <c r="AM99" s="131"/>
      <c r="AN99" s="131"/>
      <c r="AO99" s="131"/>
      <c r="AP99" s="131"/>
      <c r="AQ99" s="131"/>
      <c r="AR99" s="131"/>
      <c r="AS99" s="131"/>
      <c r="AT99" s="131"/>
      <c r="AU99" s="131"/>
      <c r="AV99" s="131"/>
      <c r="AW99" s="131"/>
      <c r="AX99" s="131"/>
      <c r="AY99" s="178"/>
      <c r="AZ99" s="133"/>
      <c r="BA99" s="175"/>
      <c r="BB99" s="175"/>
      <c r="BC99" s="175"/>
      <c r="BD99" s="175"/>
    </row>
    <row r="100" spans="1:56" s="161" customFormat="1" ht="23.25" customHeight="1">
      <c r="A100" s="125"/>
      <c r="B100" s="130" t="s">
        <v>305</v>
      </c>
      <c r="C100" s="131"/>
      <c r="D100" s="131"/>
      <c r="E100" s="131"/>
      <c r="F100" s="131"/>
      <c r="G100" s="131"/>
      <c r="H100" s="131"/>
      <c r="I100" s="131"/>
      <c r="J100" s="131"/>
      <c r="K100" s="131"/>
      <c r="L100" s="131"/>
      <c r="M100" s="131"/>
      <c r="N100" s="131"/>
      <c r="O100" s="131"/>
      <c r="P100" s="131"/>
      <c r="Q100" s="131"/>
      <c r="R100" s="131"/>
      <c r="S100" s="131"/>
      <c r="T100" s="131"/>
      <c r="U100" s="131"/>
      <c r="V100" s="131"/>
      <c r="W100" s="131"/>
      <c r="X100" s="131"/>
      <c r="Y100" s="131"/>
      <c r="Z100" s="131"/>
      <c r="AA100" s="131"/>
      <c r="AB100" s="131"/>
      <c r="AC100" s="131"/>
      <c r="AD100" s="131"/>
      <c r="AE100" s="131"/>
      <c r="AF100" s="131"/>
      <c r="AG100" s="131"/>
      <c r="AH100" s="131"/>
      <c r="AI100" s="131"/>
      <c r="AJ100" s="131"/>
      <c r="AK100" s="131"/>
      <c r="AL100" s="131"/>
      <c r="AM100" s="131"/>
      <c r="AN100" s="131"/>
      <c r="AO100" s="131"/>
      <c r="AP100" s="131"/>
      <c r="AQ100" s="131"/>
      <c r="AR100" s="131"/>
      <c r="AS100" s="131"/>
      <c r="AT100" s="131"/>
      <c r="AU100" s="131"/>
      <c r="AV100" s="131"/>
      <c r="AW100" s="131"/>
      <c r="AX100" s="131"/>
      <c r="AY100" s="178"/>
      <c r="AZ100" s="133"/>
      <c r="BA100" s="175"/>
      <c r="BB100" s="175"/>
      <c r="BC100" s="175"/>
      <c r="BD100" s="175"/>
    </row>
    <row r="101" spans="1:56" s="161" customFormat="1" ht="23.25" customHeight="1">
      <c r="A101" s="125"/>
      <c r="B101" s="623" t="s">
        <v>1318</v>
      </c>
      <c r="C101" s="624"/>
      <c r="D101" s="624"/>
      <c r="E101" s="624"/>
      <c r="F101" s="624"/>
      <c r="G101" s="624"/>
      <c r="H101" s="624"/>
      <c r="I101" s="624"/>
      <c r="J101" s="624"/>
      <c r="K101" s="624"/>
      <c r="L101" s="624"/>
      <c r="M101" s="624"/>
      <c r="N101" s="624"/>
      <c r="O101" s="624"/>
      <c r="P101" s="624"/>
      <c r="Q101" s="624"/>
      <c r="R101" s="624"/>
      <c r="S101" s="624"/>
      <c r="T101" s="624"/>
      <c r="U101" s="624"/>
      <c r="V101" s="624"/>
      <c r="W101" s="624"/>
      <c r="X101" s="624"/>
      <c r="Y101" s="624"/>
      <c r="Z101" s="624"/>
      <c r="AA101" s="624"/>
      <c r="AB101" s="624"/>
      <c r="AC101" s="624"/>
      <c r="AD101" s="624"/>
      <c r="AE101" s="624"/>
      <c r="AF101" s="624"/>
      <c r="AG101" s="624"/>
      <c r="AH101" s="624"/>
      <c r="AI101" s="624"/>
      <c r="AJ101" s="624"/>
      <c r="AK101" s="624"/>
      <c r="AL101" s="624"/>
      <c r="AM101" s="624"/>
      <c r="AN101" s="624"/>
      <c r="AO101" s="624"/>
      <c r="AP101" s="624"/>
      <c r="AQ101" s="624"/>
      <c r="AR101" s="624"/>
      <c r="AS101" s="624"/>
      <c r="AT101" s="624"/>
      <c r="AU101" s="624"/>
      <c r="AV101" s="624"/>
      <c r="AW101" s="624"/>
      <c r="AX101" s="625"/>
      <c r="AY101" s="178"/>
      <c r="AZ101" s="133"/>
      <c r="BA101" s="175"/>
      <c r="BB101" s="175"/>
      <c r="BC101" s="175"/>
      <c r="BD101" s="175"/>
    </row>
    <row r="102" spans="1:56" s="161" customFormat="1" ht="310" customHeight="1">
      <c r="A102" s="125"/>
      <c r="B102" s="626"/>
      <c r="C102" s="627"/>
      <c r="D102" s="627"/>
      <c r="E102" s="627"/>
      <c r="F102" s="627"/>
      <c r="G102" s="627"/>
      <c r="H102" s="627"/>
      <c r="I102" s="627"/>
      <c r="J102" s="627"/>
      <c r="K102" s="627"/>
      <c r="L102" s="627"/>
      <c r="M102" s="627"/>
      <c r="N102" s="627"/>
      <c r="O102" s="627"/>
      <c r="P102" s="627"/>
      <c r="Q102" s="627"/>
      <c r="R102" s="627"/>
      <c r="S102" s="627"/>
      <c r="T102" s="627"/>
      <c r="U102" s="627"/>
      <c r="V102" s="627"/>
      <c r="W102" s="627"/>
      <c r="X102" s="627"/>
      <c r="Y102" s="627"/>
      <c r="Z102" s="627"/>
      <c r="AA102" s="627"/>
      <c r="AB102" s="627"/>
      <c r="AC102" s="627"/>
      <c r="AD102" s="627"/>
      <c r="AE102" s="627"/>
      <c r="AF102" s="627"/>
      <c r="AG102" s="627"/>
      <c r="AH102" s="627"/>
      <c r="AI102" s="627"/>
      <c r="AJ102" s="627"/>
      <c r="AK102" s="627"/>
      <c r="AL102" s="627"/>
      <c r="AM102" s="627"/>
      <c r="AN102" s="627"/>
      <c r="AO102" s="627"/>
      <c r="AP102" s="627"/>
      <c r="AQ102" s="627"/>
      <c r="AR102" s="627"/>
      <c r="AS102" s="627"/>
      <c r="AT102" s="627"/>
      <c r="AU102" s="627"/>
      <c r="AV102" s="627"/>
      <c r="AW102" s="627"/>
      <c r="AX102" s="628"/>
      <c r="AY102" s="178"/>
      <c r="AZ102" s="133"/>
      <c r="BA102" s="175"/>
      <c r="BB102" s="175"/>
      <c r="BC102" s="175"/>
      <c r="BD102" s="175"/>
    </row>
    <row r="103" spans="1:56" s="161" customFormat="1" ht="23.25" customHeight="1">
      <c r="A103" s="125"/>
      <c r="B103" s="217"/>
      <c r="C103" s="217"/>
      <c r="D103" s="217"/>
      <c r="E103" s="217"/>
      <c r="F103" s="217"/>
      <c r="G103" s="217"/>
      <c r="H103" s="217"/>
      <c r="I103" s="217"/>
      <c r="J103" s="217"/>
      <c r="K103" s="217"/>
      <c r="L103" s="217"/>
      <c r="M103" s="217"/>
      <c r="N103" s="217"/>
      <c r="O103" s="217"/>
      <c r="P103" s="217"/>
      <c r="Q103" s="217"/>
      <c r="R103" s="217"/>
      <c r="S103" s="217"/>
      <c r="T103" s="217"/>
      <c r="U103" s="217"/>
      <c r="V103" s="217"/>
      <c r="W103" s="217"/>
      <c r="X103" s="217"/>
      <c r="Y103" s="217"/>
      <c r="Z103" s="217"/>
      <c r="AA103" s="217"/>
      <c r="AB103" s="217"/>
      <c r="AC103" s="217"/>
      <c r="AD103" s="217"/>
      <c r="AE103" s="217"/>
      <c r="AF103" s="217"/>
      <c r="AG103" s="217"/>
      <c r="AH103" s="217"/>
      <c r="AI103" s="217"/>
      <c r="AJ103" s="217"/>
      <c r="AK103" s="217"/>
      <c r="AL103" s="217"/>
      <c r="AM103" s="217"/>
      <c r="AN103" s="217"/>
      <c r="AO103" s="217"/>
      <c r="AP103" s="217"/>
      <c r="AQ103" s="217"/>
      <c r="AR103" s="217"/>
      <c r="AS103" s="217"/>
      <c r="AT103" s="217"/>
      <c r="AU103" s="217"/>
      <c r="AV103" s="217"/>
      <c r="AW103" s="217"/>
      <c r="AX103" s="217"/>
      <c r="AY103" s="178"/>
      <c r="AZ103" s="133"/>
      <c r="BA103" s="175"/>
      <c r="BB103" s="175"/>
      <c r="BC103" s="175"/>
      <c r="BD103" s="175"/>
    </row>
    <row r="104" spans="1:56" ht="23.25" customHeight="1">
      <c r="A104" s="125"/>
      <c r="B104" s="218"/>
      <c r="C104" s="218"/>
      <c r="D104" s="218"/>
      <c r="E104" s="218"/>
      <c r="F104" s="218"/>
      <c r="G104" s="218"/>
      <c r="H104" s="218"/>
      <c r="I104" s="218"/>
      <c r="J104" s="218"/>
      <c r="K104" s="218"/>
      <c r="L104" s="218"/>
      <c r="M104" s="218"/>
      <c r="N104" s="218"/>
      <c r="O104" s="218"/>
      <c r="P104" s="218"/>
      <c r="Q104" s="218"/>
      <c r="R104" s="218"/>
      <c r="S104" s="218"/>
      <c r="T104" s="218"/>
      <c r="U104" s="218"/>
      <c r="V104" s="218"/>
      <c r="W104" s="218"/>
      <c r="X104" s="218"/>
      <c r="Y104" s="218"/>
      <c r="Z104" s="218"/>
      <c r="AA104" s="218"/>
      <c r="AB104" s="218"/>
      <c r="AC104" s="218"/>
      <c r="AD104" s="218"/>
      <c r="AE104" s="218"/>
      <c r="AF104" s="218"/>
      <c r="AG104" s="218"/>
      <c r="AH104" s="218"/>
      <c r="AI104" s="218"/>
      <c r="AJ104" s="218"/>
      <c r="AK104" s="218"/>
      <c r="AL104" s="218"/>
      <c r="AM104" s="218"/>
      <c r="AN104" s="218"/>
      <c r="AR104" s="219" t="s">
        <v>725</v>
      </c>
      <c r="AS104" s="218"/>
      <c r="AT104" s="218"/>
      <c r="AU104" s="218"/>
      <c r="AV104" s="218"/>
      <c r="AW104" s="218"/>
      <c r="AX104" s="218"/>
      <c r="AY104" s="132"/>
      <c r="AZ104" s="133"/>
      <c r="BA104" s="134"/>
      <c r="BB104" s="134"/>
      <c r="BC104" s="134"/>
      <c r="BD104" s="134"/>
    </row>
    <row r="105" spans="1:56" ht="47.25" customHeight="1">
      <c r="A105" s="125"/>
      <c r="B105" s="639" t="s">
        <v>455</v>
      </c>
      <c r="C105" s="640"/>
      <c r="D105" s="640"/>
      <c r="E105" s="640"/>
      <c r="F105" s="640"/>
      <c r="G105" s="640"/>
      <c r="H105" s="640"/>
      <c r="I105" s="640"/>
      <c r="J105" s="640"/>
      <c r="K105" s="640"/>
      <c r="L105" s="640"/>
      <c r="M105" s="640"/>
      <c r="N105" s="640"/>
      <c r="O105" s="640"/>
      <c r="P105" s="640"/>
      <c r="Q105" s="640"/>
      <c r="R105" s="640"/>
      <c r="S105" s="640"/>
      <c r="T105" s="640"/>
      <c r="U105" s="640"/>
      <c r="V105" s="640"/>
      <c r="W105" s="640"/>
      <c r="X105" s="640"/>
      <c r="Y105" s="640"/>
      <c r="Z105" s="640"/>
      <c r="AA105" s="640"/>
      <c r="AB105" s="640"/>
      <c r="AC105" s="640"/>
      <c r="AD105" s="640"/>
      <c r="AE105" s="640"/>
      <c r="AF105" s="640"/>
      <c r="AG105" s="640"/>
      <c r="AH105" s="640"/>
      <c r="AI105" s="640"/>
      <c r="AJ105" s="640"/>
      <c r="AK105" s="640"/>
      <c r="AL105" s="640"/>
      <c r="AM105" s="640"/>
      <c r="AN105" s="640"/>
      <c r="AO105" s="640"/>
      <c r="AP105" s="640"/>
      <c r="AQ105" s="640"/>
      <c r="AR105" s="640"/>
      <c r="AS105" s="640"/>
      <c r="AT105" s="640"/>
      <c r="AU105" s="640"/>
      <c r="AV105" s="640"/>
      <c r="AW105" s="640"/>
      <c r="AX105" s="641"/>
      <c r="AY105" s="220"/>
      <c r="AZ105" s="221"/>
      <c r="BA105" s="222"/>
      <c r="BB105" s="222"/>
      <c r="BC105" s="222"/>
      <c r="BD105" s="134"/>
    </row>
    <row r="106" spans="1:56" ht="40.5" customHeight="1">
      <c r="A106" s="125"/>
      <c r="B106" s="642"/>
      <c r="C106" s="643"/>
      <c r="D106" s="643"/>
      <c r="E106" s="643"/>
      <c r="F106" s="643"/>
      <c r="G106" s="643"/>
      <c r="H106" s="643"/>
      <c r="I106" s="643"/>
      <c r="J106" s="643"/>
      <c r="K106" s="643"/>
      <c r="L106" s="643"/>
      <c r="M106" s="643"/>
      <c r="N106" s="643"/>
      <c r="O106" s="643"/>
      <c r="P106" s="643"/>
      <c r="Q106" s="643"/>
      <c r="R106" s="643"/>
      <c r="S106" s="643"/>
      <c r="T106" s="643"/>
      <c r="U106" s="643"/>
      <c r="V106" s="643"/>
      <c r="W106" s="643"/>
      <c r="X106" s="643"/>
      <c r="Y106" s="643"/>
      <c r="Z106" s="643"/>
      <c r="AA106" s="643"/>
      <c r="AB106" s="643"/>
      <c r="AC106" s="643"/>
      <c r="AD106" s="643"/>
      <c r="AE106" s="643"/>
      <c r="AF106" s="643"/>
      <c r="AG106" s="643"/>
      <c r="AH106" s="643"/>
      <c r="AI106" s="643"/>
      <c r="AJ106" s="643"/>
      <c r="AK106" s="643"/>
      <c r="AL106" s="643"/>
      <c r="AM106" s="643"/>
      <c r="AN106" s="643"/>
      <c r="AO106" s="643"/>
      <c r="AP106" s="643"/>
      <c r="AQ106" s="643"/>
      <c r="AR106" s="643"/>
      <c r="AS106" s="643"/>
      <c r="AT106" s="643"/>
      <c r="AU106" s="643"/>
      <c r="AV106" s="643"/>
      <c r="AW106" s="643"/>
      <c r="AX106" s="644"/>
      <c r="AY106" s="220"/>
      <c r="AZ106" s="221"/>
      <c r="BA106" s="222"/>
      <c r="BB106" s="222"/>
      <c r="BC106" s="222"/>
      <c r="BD106" s="134"/>
    </row>
    <row r="107" spans="1:56" ht="23.25" customHeight="1">
      <c r="A107" s="125"/>
      <c r="B107" s="629" t="s">
        <v>391</v>
      </c>
      <c r="C107" s="629"/>
      <c r="D107" s="629"/>
      <c r="E107" s="629"/>
      <c r="F107" s="629"/>
      <c r="G107" s="629"/>
      <c r="H107" s="629"/>
      <c r="I107" s="629"/>
      <c r="J107" s="629"/>
      <c r="K107" s="629"/>
      <c r="L107" s="629"/>
      <c r="M107" s="629"/>
      <c r="N107" s="629"/>
      <c r="O107" s="629"/>
      <c r="P107" s="629"/>
      <c r="Q107" s="629"/>
      <c r="R107" s="629"/>
      <c r="S107" s="629"/>
      <c r="T107" s="629"/>
      <c r="U107" s="629"/>
      <c r="V107" s="629"/>
      <c r="W107" s="629"/>
      <c r="X107" s="629"/>
      <c r="Y107" s="629"/>
      <c r="Z107" s="629"/>
      <c r="AA107" s="629"/>
      <c r="AB107" s="629"/>
      <c r="AC107" s="629"/>
      <c r="AD107" s="629"/>
      <c r="AE107" s="629"/>
      <c r="AF107" s="629"/>
      <c r="AG107" s="629"/>
      <c r="AH107" s="629"/>
      <c r="AI107" s="629"/>
      <c r="AJ107" s="629"/>
      <c r="AK107" s="629"/>
      <c r="AL107" s="629"/>
      <c r="AM107" s="629"/>
      <c r="AN107" s="629"/>
      <c r="AO107" s="629"/>
      <c r="AP107" s="629"/>
      <c r="AQ107" s="629"/>
      <c r="AR107" s="629"/>
      <c r="AS107" s="629"/>
      <c r="AT107" s="629"/>
      <c r="AU107" s="629"/>
      <c r="AV107" s="629"/>
      <c r="AW107" s="629"/>
      <c r="AX107" s="629"/>
      <c r="AY107" s="223"/>
      <c r="AZ107" s="224"/>
      <c r="BA107" s="225"/>
      <c r="BB107" s="225"/>
      <c r="BC107" s="225"/>
      <c r="BD107" s="134"/>
    </row>
    <row r="108" spans="1:56" ht="23.25" customHeight="1">
      <c r="A108" s="226"/>
      <c r="B108" s="630"/>
      <c r="C108" s="630"/>
      <c r="D108" s="630"/>
      <c r="E108" s="630"/>
      <c r="F108" s="630"/>
      <c r="G108" s="630"/>
      <c r="H108" s="630"/>
      <c r="I108" s="630"/>
      <c r="J108" s="630"/>
      <c r="K108" s="630"/>
      <c r="L108" s="630"/>
      <c r="M108" s="630"/>
      <c r="N108" s="630"/>
      <c r="O108" s="630"/>
      <c r="P108" s="630"/>
      <c r="Q108" s="630"/>
      <c r="R108" s="630"/>
      <c r="S108" s="630"/>
      <c r="T108" s="630"/>
      <c r="U108" s="630"/>
      <c r="V108" s="630"/>
      <c r="W108" s="630"/>
      <c r="X108" s="630"/>
      <c r="Y108" s="630"/>
      <c r="Z108" s="630"/>
      <c r="AA108" s="630"/>
      <c r="AB108" s="630"/>
      <c r="AC108" s="630"/>
      <c r="AD108" s="630"/>
      <c r="AE108" s="630"/>
      <c r="AF108" s="630"/>
      <c r="AG108" s="630"/>
      <c r="AH108" s="630"/>
      <c r="AI108" s="630"/>
      <c r="AJ108" s="630"/>
      <c r="AK108" s="630"/>
      <c r="AL108" s="630"/>
      <c r="AM108" s="630"/>
      <c r="AN108" s="630"/>
      <c r="AO108" s="630"/>
      <c r="AP108" s="630"/>
      <c r="AQ108" s="630"/>
      <c r="AR108" s="630"/>
      <c r="AS108" s="630"/>
      <c r="AT108" s="630"/>
      <c r="AU108" s="630"/>
      <c r="AV108" s="630"/>
      <c r="AW108" s="630"/>
      <c r="AX108" s="630"/>
      <c r="AY108" s="132"/>
      <c r="AZ108" s="133"/>
      <c r="BA108" s="134"/>
      <c r="BB108" s="134"/>
      <c r="BC108" s="134"/>
      <c r="BD108" s="134"/>
    </row>
    <row r="109" spans="1:56" ht="23.25" customHeight="1">
      <c r="A109" s="226"/>
      <c r="B109" s="134"/>
      <c r="C109" s="134"/>
      <c r="D109" s="134"/>
      <c r="E109" s="134"/>
      <c r="F109" s="134"/>
      <c r="G109" s="134"/>
      <c r="H109" s="134"/>
      <c r="I109" s="134"/>
      <c r="J109" s="134"/>
      <c r="K109" s="134"/>
      <c r="L109" s="134"/>
      <c r="M109" s="134"/>
      <c r="N109" s="134"/>
      <c r="O109" s="134"/>
      <c r="P109" s="134"/>
      <c r="Q109" s="134"/>
      <c r="R109" s="134"/>
      <c r="S109" s="134"/>
      <c r="T109" s="134"/>
      <c r="U109" s="134"/>
      <c r="V109" s="134"/>
      <c r="W109" s="134"/>
      <c r="X109" s="134"/>
      <c r="Y109" s="134"/>
      <c r="Z109" s="134"/>
      <c r="AA109" s="134"/>
      <c r="AB109" s="134"/>
      <c r="AC109" s="134"/>
      <c r="AD109" s="134"/>
      <c r="AE109" s="134"/>
      <c r="AF109" s="134"/>
      <c r="AG109" s="134"/>
      <c r="AH109" s="134"/>
      <c r="AI109" s="134"/>
      <c r="AJ109" s="134"/>
      <c r="AK109" s="134"/>
      <c r="AY109" s="132"/>
      <c r="AZ109" s="133"/>
      <c r="BA109" s="134"/>
      <c r="BB109" s="134"/>
      <c r="BC109" s="134"/>
      <c r="BD109" s="134"/>
    </row>
    <row r="110" spans="1:56" ht="23.25" customHeight="1">
      <c r="A110" s="226"/>
      <c r="B110" s="134"/>
      <c r="C110" s="134"/>
      <c r="D110" s="134"/>
      <c r="E110" s="134"/>
      <c r="F110" s="134"/>
      <c r="G110" s="134"/>
      <c r="H110" s="134"/>
      <c r="I110" s="134"/>
      <c r="J110" s="134"/>
      <c r="K110" s="134"/>
      <c r="L110" s="134"/>
      <c r="M110" s="134"/>
      <c r="N110" s="134"/>
      <c r="O110" s="134"/>
      <c r="P110" s="134"/>
      <c r="Q110" s="134"/>
      <c r="R110" s="134"/>
      <c r="S110" s="134"/>
      <c r="T110" s="134"/>
      <c r="U110" s="134"/>
      <c r="V110" s="134"/>
      <c r="W110" s="134"/>
      <c r="X110" s="134"/>
      <c r="Y110" s="134"/>
      <c r="Z110" s="134"/>
      <c r="AA110" s="134"/>
      <c r="AB110" s="134"/>
      <c r="AC110" s="134"/>
      <c r="AD110" s="134"/>
      <c r="AE110" s="134"/>
      <c r="AF110" s="134"/>
      <c r="AG110" s="134"/>
      <c r="AH110" s="134"/>
      <c r="AI110" s="134"/>
      <c r="AJ110" s="134"/>
      <c r="AK110" s="134"/>
      <c r="AL110" s="227"/>
      <c r="AN110" s="227"/>
      <c r="AO110" s="227"/>
      <c r="AP110" s="227"/>
      <c r="AQ110" s="227"/>
      <c r="AR110" s="227"/>
      <c r="AS110" s="227"/>
      <c r="AT110" s="228"/>
      <c r="AU110" s="228"/>
      <c r="AV110" s="228"/>
      <c r="AW110" s="228"/>
      <c r="AX110" s="134"/>
      <c r="AY110" s="132"/>
      <c r="AZ110" s="133"/>
      <c r="BA110" s="134"/>
      <c r="BB110" s="134"/>
      <c r="BC110" s="134"/>
      <c r="BD110" s="134"/>
    </row>
    <row r="111" spans="1:56" ht="23.25" customHeight="1">
      <c r="A111" s="226"/>
      <c r="B111" s="134"/>
      <c r="C111" s="134"/>
      <c r="D111" s="134"/>
      <c r="E111" s="134"/>
      <c r="F111" s="134"/>
      <c r="G111" s="134"/>
      <c r="H111" s="134"/>
      <c r="I111" s="134"/>
      <c r="J111" s="134"/>
      <c r="K111" s="134"/>
      <c r="L111" s="134"/>
      <c r="M111" s="134"/>
      <c r="N111" s="134"/>
      <c r="O111" s="134"/>
      <c r="P111" s="134"/>
      <c r="Q111" s="134"/>
      <c r="R111" s="134"/>
      <c r="S111" s="134"/>
      <c r="T111" s="134"/>
      <c r="U111" s="134"/>
      <c r="V111" s="134"/>
      <c r="W111" s="134"/>
      <c r="X111" s="134"/>
      <c r="Y111" s="134"/>
      <c r="Z111" s="134"/>
      <c r="AA111" s="134"/>
      <c r="AB111" s="134"/>
      <c r="AC111" s="134"/>
      <c r="AD111" s="134"/>
      <c r="AE111" s="134"/>
      <c r="AF111" s="134"/>
      <c r="AG111" s="134"/>
      <c r="AH111" s="134"/>
      <c r="AI111" s="134"/>
      <c r="AJ111" s="134"/>
      <c r="AK111" s="134"/>
      <c r="AL111" s="227"/>
      <c r="AM111" s="227"/>
      <c r="AN111" s="227"/>
      <c r="AO111" s="227"/>
      <c r="AP111" s="227"/>
      <c r="AQ111" s="227"/>
      <c r="AR111" s="227"/>
      <c r="AS111" s="227"/>
      <c r="AT111" s="228"/>
      <c r="AU111" s="228"/>
      <c r="AV111" s="228"/>
      <c r="AW111" s="228"/>
      <c r="AX111" s="134"/>
      <c r="AY111" s="132"/>
      <c r="AZ111" s="133"/>
      <c r="BA111" s="134"/>
      <c r="BB111" s="134"/>
      <c r="BC111" s="134"/>
      <c r="BD111" s="134"/>
    </row>
    <row r="112" spans="1:56" ht="23.25" customHeight="1">
      <c r="A112" s="226"/>
      <c r="B112" s="134"/>
      <c r="C112" s="134"/>
      <c r="D112" s="134"/>
      <c r="E112" s="134"/>
      <c r="F112" s="134"/>
      <c r="G112" s="134"/>
      <c r="H112" s="134"/>
      <c r="I112" s="134"/>
      <c r="J112" s="134"/>
      <c r="K112" s="134"/>
      <c r="L112" s="134"/>
      <c r="M112" s="134"/>
      <c r="N112" s="134"/>
      <c r="O112" s="134"/>
      <c r="P112" s="134"/>
      <c r="Q112" s="134"/>
      <c r="R112" s="134"/>
      <c r="S112" s="134"/>
      <c r="T112" s="134"/>
      <c r="U112" s="134"/>
      <c r="V112" s="134"/>
      <c r="W112" s="134"/>
      <c r="X112" s="134"/>
      <c r="Y112" s="134"/>
      <c r="Z112" s="134"/>
      <c r="AA112" s="134"/>
      <c r="AB112" s="134"/>
      <c r="AC112" s="134"/>
      <c r="AD112" s="134"/>
      <c r="AE112" s="134"/>
      <c r="AF112" s="134"/>
      <c r="AG112" s="134"/>
      <c r="AH112" s="134"/>
      <c r="AI112" s="134"/>
      <c r="AJ112" s="134"/>
      <c r="AK112" s="134"/>
      <c r="AL112" s="227"/>
      <c r="AM112" s="227"/>
      <c r="AN112" s="227"/>
      <c r="AO112" s="227"/>
      <c r="AP112" s="227"/>
      <c r="AQ112" s="227"/>
      <c r="AR112" s="227"/>
      <c r="AS112" s="227"/>
      <c r="AT112" s="228"/>
      <c r="AU112" s="228"/>
      <c r="AV112" s="228"/>
      <c r="AW112" s="228"/>
      <c r="AX112" s="134"/>
      <c r="AY112" s="132"/>
      <c r="AZ112" s="133"/>
      <c r="BA112" s="134"/>
      <c r="BB112" s="134"/>
      <c r="BC112" s="134"/>
      <c r="BD112" s="134"/>
    </row>
    <row r="113" spans="1:56" ht="23.25" customHeight="1">
      <c r="A113" s="226"/>
      <c r="B113" s="134"/>
      <c r="C113" s="134"/>
      <c r="D113" s="134"/>
      <c r="E113" s="134"/>
      <c r="F113" s="134"/>
      <c r="G113" s="134"/>
      <c r="H113" s="134"/>
      <c r="I113" s="134"/>
      <c r="J113" s="134"/>
      <c r="K113" s="134"/>
      <c r="L113" s="134"/>
      <c r="M113" s="134"/>
      <c r="N113" s="134"/>
      <c r="O113" s="134"/>
      <c r="P113" s="134"/>
      <c r="Q113" s="134"/>
      <c r="R113" s="134"/>
      <c r="S113" s="134"/>
      <c r="T113" s="134"/>
      <c r="U113" s="134"/>
      <c r="V113" s="134"/>
      <c r="W113" s="134"/>
      <c r="X113" s="134"/>
      <c r="Y113" s="134"/>
      <c r="Z113" s="134"/>
      <c r="AA113" s="134"/>
      <c r="AB113" s="134"/>
      <c r="AC113" s="134"/>
      <c r="AD113" s="134"/>
      <c r="AE113" s="134"/>
      <c r="AF113" s="134"/>
      <c r="AG113" s="134"/>
      <c r="AH113" s="134"/>
      <c r="AI113" s="134"/>
      <c r="AJ113" s="134"/>
      <c r="AK113" s="134"/>
      <c r="AL113" s="227"/>
      <c r="AM113" s="227"/>
      <c r="AN113" s="227"/>
      <c r="AO113" s="227"/>
      <c r="AP113" s="227"/>
      <c r="AQ113" s="227"/>
      <c r="AR113" s="227"/>
      <c r="AS113" s="227"/>
      <c r="AT113" s="228"/>
      <c r="AU113" s="228"/>
      <c r="AV113" s="228"/>
      <c r="AW113" s="228"/>
      <c r="AX113" s="134"/>
      <c r="AY113" s="132"/>
      <c r="AZ113" s="133"/>
      <c r="BA113" s="134"/>
      <c r="BB113" s="134"/>
      <c r="BC113" s="134"/>
      <c r="BD113" s="134"/>
    </row>
    <row r="114" spans="1:56" ht="16.5" customHeight="1">
      <c r="A114" s="226"/>
      <c r="B114" s="134"/>
      <c r="C114" s="134"/>
      <c r="D114" s="134"/>
      <c r="E114" s="134"/>
      <c r="F114" s="134"/>
      <c r="G114" s="134"/>
      <c r="H114" s="134"/>
      <c r="I114" s="134"/>
      <c r="J114" s="134"/>
      <c r="K114" s="134"/>
      <c r="L114" s="134"/>
      <c r="M114" s="134"/>
      <c r="N114" s="134"/>
      <c r="O114" s="134"/>
      <c r="P114" s="134"/>
      <c r="Q114" s="134"/>
      <c r="R114" s="134"/>
      <c r="S114" s="134"/>
      <c r="T114" s="134"/>
      <c r="U114" s="134"/>
      <c r="V114" s="134"/>
      <c r="W114" s="134"/>
      <c r="X114" s="134"/>
      <c r="Y114" s="134"/>
      <c r="Z114" s="134"/>
      <c r="AA114" s="134"/>
      <c r="AB114" s="134"/>
      <c r="AC114" s="134"/>
      <c r="AD114" s="134"/>
      <c r="AE114" s="134"/>
      <c r="AF114" s="134"/>
      <c r="AG114" s="134"/>
      <c r="AH114" s="134"/>
      <c r="AI114" s="134"/>
      <c r="AJ114" s="134"/>
      <c r="AK114" s="134"/>
      <c r="AL114" s="134"/>
      <c r="AM114" s="134"/>
      <c r="AN114" s="134"/>
      <c r="AO114" s="134"/>
      <c r="AP114" s="134"/>
      <c r="AQ114" s="134"/>
      <c r="AR114" s="134"/>
      <c r="AS114" s="134"/>
      <c r="AT114" s="134"/>
      <c r="AU114" s="134"/>
      <c r="AV114" s="134"/>
      <c r="AW114" s="229"/>
      <c r="AX114" s="230"/>
      <c r="AY114" s="231"/>
      <c r="AZ114" s="232"/>
      <c r="BA114" s="230"/>
      <c r="BB114" s="134"/>
      <c r="BC114" s="134"/>
      <c r="BD114" s="134"/>
    </row>
    <row r="115" spans="1:56" ht="23.25" customHeight="1">
      <c r="A115" s="226"/>
      <c r="B115" s="616" t="str">
        <f>'INF CTO'!B41</f>
        <v>NORMA YANETH ANGEL BELTRAN</v>
      </c>
      <c r="C115" s="616"/>
      <c r="D115" s="616"/>
      <c r="E115" s="616"/>
      <c r="F115" s="616"/>
      <c r="G115" s="616"/>
      <c r="H115" s="616"/>
      <c r="I115" s="616"/>
      <c r="J115" s="616"/>
      <c r="K115" s="616"/>
      <c r="L115" s="616"/>
      <c r="M115" s="616"/>
      <c r="N115" s="616"/>
      <c r="O115" s="616"/>
      <c r="P115" s="616"/>
      <c r="Q115" s="233"/>
      <c r="R115" s="614" t="str">
        <f>IF('INF CTO'!B45="","",'INF CTO'!B45)</f>
        <v/>
      </c>
      <c r="S115" s="614"/>
      <c r="T115" s="614"/>
      <c r="U115" s="614"/>
      <c r="V115" s="614"/>
      <c r="W115" s="614"/>
      <c r="X115" s="614"/>
      <c r="Y115" s="614"/>
      <c r="Z115" s="614"/>
      <c r="AA115" s="614"/>
      <c r="AB115" s="614"/>
      <c r="AC115" s="614"/>
      <c r="AD115" s="614"/>
      <c r="AE115" s="614"/>
      <c r="AF115" s="614"/>
      <c r="AG115" s="614"/>
      <c r="AI115" s="615" t="str">
        <f>IF('INF CTO'!B49="","",'INF CTO'!B49)</f>
        <v/>
      </c>
      <c r="AJ115" s="615"/>
      <c r="AK115" s="615"/>
      <c r="AL115" s="615"/>
      <c r="AM115" s="615"/>
      <c r="AN115" s="615"/>
      <c r="AO115" s="615"/>
      <c r="AP115" s="615"/>
      <c r="AQ115" s="615"/>
      <c r="AR115" s="615"/>
      <c r="AS115" s="615"/>
      <c r="AT115" s="615"/>
      <c r="AU115" s="615"/>
      <c r="AV115" s="615"/>
      <c r="AW115" s="615"/>
      <c r="AX115" s="615"/>
      <c r="AY115" s="234"/>
      <c r="AZ115" s="133"/>
      <c r="BA115" s="134"/>
      <c r="BB115" s="134"/>
      <c r="BC115" s="134"/>
      <c r="BD115" s="134"/>
    </row>
    <row r="116" spans="1:56" ht="23.25" customHeight="1">
      <c r="A116" s="226"/>
      <c r="B116" s="617" t="str">
        <f>'INF CTO'!B42</f>
        <v>PROFESIONAL ESPECIALIZADO 2028-19</v>
      </c>
      <c r="C116" s="617"/>
      <c r="D116" s="617"/>
      <c r="E116" s="617"/>
      <c r="F116" s="617"/>
      <c r="G116" s="617"/>
      <c r="H116" s="617"/>
      <c r="I116" s="617"/>
      <c r="J116" s="617"/>
      <c r="K116" s="617"/>
      <c r="L116" s="617"/>
      <c r="M116" s="617"/>
      <c r="N116" s="617"/>
      <c r="O116" s="617"/>
      <c r="P116" s="617"/>
      <c r="Q116" s="233"/>
      <c r="R116" s="612" t="str">
        <f>IF('INF CTO'!B46="","",'INF CTO'!B46)</f>
        <v/>
      </c>
      <c r="S116" s="612"/>
      <c r="T116" s="612"/>
      <c r="U116" s="612"/>
      <c r="V116" s="612"/>
      <c r="W116" s="612"/>
      <c r="X116" s="612"/>
      <c r="Y116" s="612"/>
      <c r="Z116" s="612"/>
      <c r="AA116" s="612"/>
      <c r="AB116" s="612"/>
      <c r="AC116" s="612"/>
      <c r="AD116" s="612"/>
      <c r="AE116" s="612"/>
      <c r="AF116" s="612"/>
      <c r="AG116" s="612"/>
      <c r="AI116" s="619" t="str">
        <f>IF('INF CTO'!B50="","",'INF CTO'!B50)</f>
        <v/>
      </c>
      <c r="AJ116" s="619"/>
      <c r="AK116" s="619"/>
      <c r="AL116" s="619"/>
      <c r="AM116" s="619"/>
      <c r="AN116" s="619"/>
      <c r="AO116" s="619"/>
      <c r="AP116" s="619"/>
      <c r="AQ116" s="619"/>
      <c r="AR116" s="619"/>
      <c r="AS116" s="619"/>
      <c r="AT116" s="619"/>
      <c r="AU116" s="619"/>
      <c r="AV116" s="619"/>
      <c r="AW116" s="619"/>
      <c r="AX116" s="619"/>
      <c r="AY116" s="234"/>
      <c r="AZ116" s="133"/>
      <c r="BA116" s="134"/>
      <c r="BB116" s="134"/>
      <c r="BC116" s="134"/>
      <c r="BD116" s="134"/>
    </row>
    <row r="117" spans="1:56" ht="23.25" customHeight="1">
      <c r="A117" s="226"/>
      <c r="B117" s="617" t="str">
        <f>'INF CTO'!B43</f>
        <v>DIRECCION DE SERVICIOS INTEGRADOS DE ATENCION</v>
      </c>
      <c r="C117" s="617"/>
      <c r="D117" s="617"/>
      <c r="E117" s="617"/>
      <c r="F117" s="617"/>
      <c r="G117" s="617"/>
      <c r="H117" s="617"/>
      <c r="I117" s="617"/>
      <c r="J117" s="617"/>
      <c r="K117" s="617"/>
      <c r="L117" s="617"/>
      <c r="M117" s="617"/>
      <c r="N117" s="617"/>
      <c r="O117" s="617"/>
      <c r="P117" s="617"/>
      <c r="Q117" s="233"/>
      <c r="R117" s="612" t="str">
        <f>IF('INF CTO'!B47="","",'INF CTO'!B47)</f>
        <v/>
      </c>
      <c r="S117" s="612"/>
      <c r="T117" s="612"/>
      <c r="U117" s="612"/>
      <c r="V117" s="612"/>
      <c r="W117" s="612"/>
      <c r="X117" s="612"/>
      <c r="Y117" s="612"/>
      <c r="Z117" s="612"/>
      <c r="AA117" s="612"/>
      <c r="AB117" s="612"/>
      <c r="AC117" s="612"/>
      <c r="AD117" s="612"/>
      <c r="AE117" s="612"/>
      <c r="AF117" s="612"/>
      <c r="AG117" s="612"/>
      <c r="AI117" s="619" t="str">
        <f>IF('INF CTO'!B51="","",'INF CTO'!B51)</f>
        <v/>
      </c>
      <c r="AJ117" s="619"/>
      <c r="AK117" s="619"/>
      <c r="AL117" s="619"/>
      <c r="AM117" s="619"/>
      <c r="AN117" s="619"/>
      <c r="AO117" s="619"/>
      <c r="AP117" s="619"/>
      <c r="AQ117" s="619"/>
      <c r="AR117" s="619"/>
      <c r="AS117" s="619"/>
      <c r="AT117" s="619"/>
      <c r="AU117" s="619"/>
      <c r="AV117" s="619"/>
      <c r="AW117" s="619"/>
      <c r="AX117" s="619"/>
      <c r="AY117" s="234"/>
      <c r="AZ117" s="133"/>
      <c r="BA117" s="134"/>
      <c r="BB117" s="134"/>
      <c r="BC117" s="134"/>
      <c r="BD117" s="134"/>
    </row>
    <row r="118" spans="1:56" ht="23.25" customHeight="1">
      <c r="A118" s="226"/>
      <c r="B118" s="618" t="str">
        <f>IF(B115="","","SUPERVISOR")</f>
        <v>SUPERVISOR</v>
      </c>
      <c r="C118" s="618"/>
      <c r="D118" s="618"/>
      <c r="E118" s="618"/>
      <c r="F118" s="618"/>
      <c r="G118" s="618"/>
      <c r="H118" s="618"/>
      <c r="I118" s="618"/>
      <c r="J118" s="618"/>
      <c r="K118" s="618"/>
      <c r="L118" s="618"/>
      <c r="M118" s="618"/>
      <c r="N118" s="618"/>
      <c r="O118" s="618"/>
      <c r="P118" s="618"/>
      <c r="Q118" s="233"/>
      <c r="R118" s="613" t="str">
        <f>IF(R115="","","SUPERVISOR")</f>
        <v/>
      </c>
      <c r="S118" s="613"/>
      <c r="T118" s="613"/>
      <c r="U118" s="613"/>
      <c r="V118" s="613"/>
      <c r="W118" s="613"/>
      <c r="X118" s="613"/>
      <c r="Y118" s="613"/>
      <c r="Z118" s="613"/>
      <c r="AA118" s="613"/>
      <c r="AB118" s="613"/>
      <c r="AC118" s="613"/>
      <c r="AD118" s="613"/>
      <c r="AE118" s="613"/>
      <c r="AF118" s="613"/>
      <c r="AG118" s="613"/>
      <c r="AI118" s="613" t="str">
        <f>IF(AI115="","","SUPERVISOR")</f>
        <v/>
      </c>
      <c r="AJ118" s="613"/>
      <c r="AK118" s="613"/>
      <c r="AL118" s="613"/>
      <c r="AM118" s="613"/>
      <c r="AN118" s="613"/>
      <c r="AO118" s="613"/>
      <c r="AP118" s="613"/>
      <c r="AQ118" s="613"/>
      <c r="AR118" s="613"/>
      <c r="AS118" s="613"/>
      <c r="AT118" s="613"/>
      <c r="AU118" s="613"/>
      <c r="AV118" s="613"/>
      <c r="AW118" s="613"/>
      <c r="AX118" s="613"/>
      <c r="AY118" s="235"/>
      <c r="AZ118" s="133"/>
      <c r="BA118" s="134"/>
      <c r="BB118" s="134"/>
      <c r="BC118" s="134"/>
      <c r="BD118" s="134"/>
    </row>
    <row r="119" spans="1:56" ht="23.25" customHeight="1">
      <c r="A119" s="226"/>
      <c r="B119" s="236"/>
      <c r="C119" s="237"/>
      <c r="D119" s="237"/>
      <c r="E119" s="237"/>
      <c r="F119" s="238"/>
      <c r="G119" s="239"/>
      <c r="H119" s="239"/>
      <c r="I119" s="239"/>
      <c r="J119" s="239"/>
      <c r="K119" s="239"/>
      <c r="L119" s="239"/>
      <c r="M119" s="239"/>
      <c r="N119" s="239"/>
      <c r="O119" s="239"/>
      <c r="P119" s="239"/>
      <c r="Q119" s="233"/>
      <c r="R119" s="240"/>
      <c r="S119" s="233"/>
      <c r="T119" s="233"/>
      <c r="U119" s="233"/>
      <c r="V119" s="239"/>
      <c r="W119" s="239"/>
      <c r="X119" s="239"/>
      <c r="Y119" s="239"/>
      <c r="Z119" s="233"/>
      <c r="AA119" s="239"/>
      <c r="AB119" s="233"/>
      <c r="AC119" s="233"/>
      <c r="AD119" s="239"/>
      <c r="AH119" s="241"/>
      <c r="AI119" s="241"/>
      <c r="AJ119" s="241"/>
      <c r="AK119" s="241"/>
      <c r="AL119" s="242"/>
      <c r="AM119" s="242"/>
      <c r="AN119" s="242"/>
      <c r="AO119" s="242"/>
      <c r="AP119" s="242"/>
      <c r="AQ119" s="242"/>
      <c r="AR119" s="242"/>
      <c r="AS119" s="242"/>
      <c r="AT119" s="242"/>
      <c r="AU119" s="242"/>
      <c r="AV119" s="242"/>
      <c r="AW119" s="242"/>
      <c r="AX119" s="242"/>
      <c r="AY119" s="235"/>
      <c r="AZ119" s="133"/>
      <c r="BA119" s="134"/>
      <c r="BB119" s="134"/>
      <c r="BC119" s="134"/>
      <c r="BD119" s="134"/>
    </row>
    <row r="120" spans="1:56" ht="23.25" customHeight="1">
      <c r="A120" s="226"/>
      <c r="B120" s="236"/>
      <c r="C120" s="237"/>
      <c r="D120" s="237"/>
      <c r="E120" s="237"/>
      <c r="F120" s="238"/>
      <c r="G120" s="239"/>
      <c r="H120" s="239"/>
      <c r="I120" s="239"/>
      <c r="J120" s="239"/>
      <c r="K120" s="239"/>
      <c r="L120" s="239"/>
      <c r="M120" s="239"/>
      <c r="N120" s="239"/>
      <c r="O120" s="239"/>
      <c r="P120" s="239"/>
      <c r="Q120" s="233"/>
      <c r="R120" s="240"/>
      <c r="S120" s="233"/>
      <c r="T120" s="233"/>
      <c r="U120" s="233"/>
      <c r="V120" s="239"/>
      <c r="W120" s="239"/>
      <c r="X120" s="239"/>
      <c r="Y120" s="239"/>
      <c r="Z120" s="233"/>
      <c r="AA120" s="239"/>
      <c r="AB120" s="233"/>
      <c r="AC120" s="233"/>
      <c r="AD120" s="239"/>
      <c r="AH120" s="241"/>
      <c r="AI120" s="241"/>
      <c r="AJ120" s="241"/>
      <c r="AK120" s="241"/>
      <c r="AL120" s="242"/>
      <c r="AM120" s="242"/>
      <c r="AN120" s="242"/>
      <c r="AO120" s="242"/>
      <c r="AP120" s="242"/>
      <c r="AQ120" s="242"/>
      <c r="AR120" s="242"/>
      <c r="AS120" s="242"/>
      <c r="AT120" s="242"/>
      <c r="AU120" s="242"/>
      <c r="AV120" s="242"/>
      <c r="AW120" s="242"/>
      <c r="AX120" s="242"/>
      <c r="AY120" s="235"/>
      <c r="AZ120" s="133"/>
      <c r="BA120" s="134"/>
      <c r="BB120" s="134"/>
      <c r="BC120" s="134"/>
      <c r="BD120" s="134"/>
    </row>
    <row r="121" spans="1:56" ht="23.25" customHeight="1">
      <c r="A121" s="226"/>
      <c r="B121" s="236"/>
      <c r="C121" s="237"/>
      <c r="D121" s="237"/>
      <c r="E121" s="237"/>
      <c r="F121" s="238"/>
      <c r="G121" s="239"/>
      <c r="H121" s="239"/>
      <c r="I121" s="239"/>
      <c r="J121" s="239"/>
      <c r="K121" s="239"/>
      <c r="L121" s="239"/>
      <c r="M121" s="239"/>
      <c r="N121" s="239"/>
      <c r="O121" s="239"/>
      <c r="P121" s="239"/>
      <c r="Q121" s="233"/>
      <c r="R121" s="240"/>
      <c r="S121" s="233"/>
      <c r="T121" s="233"/>
      <c r="U121" s="233"/>
      <c r="V121" s="239"/>
      <c r="W121" s="239"/>
      <c r="X121" s="239"/>
      <c r="Y121" s="239"/>
      <c r="Z121" s="233"/>
      <c r="AA121" s="239"/>
      <c r="AB121" s="233"/>
      <c r="AC121" s="233"/>
      <c r="AD121" s="239"/>
      <c r="AH121" s="241"/>
      <c r="AI121" s="241"/>
      <c r="AJ121" s="241"/>
      <c r="AK121" s="241"/>
      <c r="AL121" s="242"/>
      <c r="AM121" s="242"/>
      <c r="AN121" s="242"/>
      <c r="AO121" s="242"/>
      <c r="AP121" s="242"/>
      <c r="AQ121" s="242"/>
      <c r="AR121" s="242"/>
      <c r="AS121" s="242"/>
      <c r="AT121" s="242"/>
      <c r="AU121" s="242"/>
      <c r="AV121" s="242"/>
      <c r="AW121" s="242"/>
      <c r="AX121" s="242"/>
      <c r="AY121" s="235"/>
      <c r="AZ121" s="133"/>
      <c r="BA121" s="134"/>
      <c r="BB121" s="134"/>
      <c r="BC121" s="134"/>
      <c r="BD121" s="134"/>
    </row>
    <row r="122" spans="1:56" ht="23.25" customHeight="1">
      <c r="A122" s="226"/>
      <c r="B122" s="236"/>
      <c r="C122" s="237"/>
      <c r="D122" s="237"/>
      <c r="E122" s="237"/>
      <c r="F122" s="238"/>
      <c r="G122" s="239"/>
      <c r="H122" s="239"/>
      <c r="I122" s="239"/>
      <c r="J122" s="239"/>
      <c r="K122" s="239"/>
      <c r="L122" s="239"/>
      <c r="M122" s="239"/>
      <c r="N122" s="239"/>
      <c r="O122" s="239"/>
      <c r="P122" s="239"/>
      <c r="Q122" s="233"/>
      <c r="R122" s="240"/>
      <c r="S122" s="233"/>
      <c r="T122" s="233"/>
      <c r="U122" s="233"/>
      <c r="V122" s="239"/>
      <c r="W122" s="239"/>
      <c r="X122" s="239"/>
      <c r="Y122" s="239"/>
      <c r="Z122" s="233"/>
      <c r="AA122" s="239"/>
      <c r="AB122" s="233"/>
      <c r="AC122" s="233"/>
      <c r="AD122" s="239"/>
      <c r="AH122" s="241"/>
      <c r="AI122" s="241"/>
      <c r="AJ122" s="241"/>
      <c r="AK122" s="241"/>
      <c r="AL122" s="242"/>
      <c r="AM122" s="242"/>
      <c r="AN122" s="242"/>
      <c r="AO122" s="242"/>
      <c r="AP122" s="242"/>
      <c r="AQ122" s="242"/>
      <c r="AR122" s="242"/>
      <c r="AS122" s="242"/>
      <c r="AT122" s="242"/>
      <c r="AU122" s="242"/>
      <c r="AV122" s="242"/>
      <c r="AW122" s="242"/>
      <c r="AX122" s="242"/>
      <c r="AY122" s="235"/>
      <c r="AZ122" s="133"/>
      <c r="BA122" s="134"/>
      <c r="BB122" s="134"/>
      <c r="BC122" s="134"/>
      <c r="BD122" s="134"/>
    </row>
    <row r="123" spans="1:56" ht="23.25" customHeight="1">
      <c r="A123" s="226"/>
      <c r="B123" s="236"/>
      <c r="C123" s="237"/>
      <c r="D123" s="237"/>
      <c r="E123" s="237"/>
      <c r="F123" s="238"/>
      <c r="G123" s="239"/>
      <c r="H123" s="239"/>
      <c r="I123" s="239"/>
      <c r="J123" s="239"/>
      <c r="K123" s="239"/>
      <c r="L123" s="239"/>
      <c r="M123" s="239"/>
      <c r="N123" s="239"/>
      <c r="O123" s="239"/>
      <c r="P123" s="239"/>
      <c r="Q123" s="233"/>
      <c r="AH123" s="241"/>
      <c r="AI123" s="241"/>
      <c r="AJ123" s="241"/>
      <c r="AK123" s="241"/>
      <c r="AL123" s="242"/>
      <c r="AM123" s="242"/>
      <c r="AN123" s="242"/>
      <c r="AO123" s="242"/>
      <c r="AP123" s="242"/>
      <c r="AQ123" s="242"/>
      <c r="AR123" s="242"/>
      <c r="AS123" s="242"/>
      <c r="AT123" s="242"/>
      <c r="AU123" s="242"/>
      <c r="AV123" s="242"/>
      <c r="AW123" s="242"/>
      <c r="AX123" s="242"/>
      <c r="AY123" s="235"/>
      <c r="AZ123" s="133"/>
      <c r="BA123" s="134"/>
      <c r="BB123" s="134"/>
      <c r="BC123" s="134"/>
      <c r="BD123" s="134"/>
    </row>
    <row r="124" spans="1:56" ht="23.25" customHeight="1">
      <c r="A124" s="226"/>
      <c r="B124" s="616" t="str">
        <f>IF('INF CTO'!B53="","",'INF CTO'!B53)</f>
        <v/>
      </c>
      <c r="C124" s="616"/>
      <c r="D124" s="616"/>
      <c r="E124" s="616"/>
      <c r="F124" s="616"/>
      <c r="G124" s="616"/>
      <c r="H124" s="616"/>
      <c r="I124" s="616"/>
      <c r="J124" s="616"/>
      <c r="K124" s="616"/>
      <c r="L124" s="616"/>
      <c r="M124" s="616"/>
      <c r="N124" s="616"/>
      <c r="O124" s="616"/>
      <c r="P124" s="616"/>
      <c r="Q124" s="233"/>
      <c r="R124" s="614" t="str">
        <f>IF('INF CTO'!B57="","",'INF CTO'!B57)</f>
        <v/>
      </c>
      <c r="S124" s="614"/>
      <c r="T124" s="614"/>
      <c r="U124" s="614"/>
      <c r="V124" s="614"/>
      <c r="W124" s="614"/>
      <c r="X124" s="614"/>
      <c r="Y124" s="614"/>
      <c r="Z124" s="614"/>
      <c r="AA124" s="614"/>
      <c r="AB124" s="614"/>
      <c r="AC124" s="614"/>
      <c r="AD124" s="614"/>
      <c r="AE124" s="614"/>
      <c r="AF124" s="614"/>
      <c r="AG124" s="614"/>
      <c r="AI124" s="615" t="str">
        <f>IF('INF CTO'!B61="","",'INF CTO'!B61)</f>
        <v/>
      </c>
      <c r="AJ124" s="615"/>
      <c r="AK124" s="615"/>
      <c r="AL124" s="615"/>
      <c r="AM124" s="615"/>
      <c r="AN124" s="615"/>
      <c r="AO124" s="615"/>
      <c r="AP124" s="615"/>
      <c r="AQ124" s="615"/>
      <c r="AR124" s="615"/>
      <c r="AS124" s="615"/>
      <c r="AT124" s="615"/>
      <c r="AU124" s="615"/>
      <c r="AV124" s="615"/>
      <c r="AW124" s="615"/>
      <c r="AX124" s="615"/>
      <c r="AY124" s="235"/>
      <c r="AZ124" s="133"/>
      <c r="BA124" s="134"/>
      <c r="BB124" s="134"/>
      <c r="BC124" s="134"/>
      <c r="BD124" s="134"/>
    </row>
    <row r="125" spans="1:56" ht="23.25" customHeight="1">
      <c r="A125" s="226"/>
      <c r="B125" s="617" t="str">
        <f>IF('INF CTO'!B54="","",'INF CTO'!B54)</f>
        <v/>
      </c>
      <c r="C125" s="617"/>
      <c r="D125" s="617"/>
      <c r="E125" s="617"/>
      <c r="F125" s="617"/>
      <c r="G125" s="617"/>
      <c r="H125" s="617"/>
      <c r="I125" s="617"/>
      <c r="J125" s="617"/>
      <c r="K125" s="617"/>
      <c r="L125" s="617"/>
      <c r="M125" s="617"/>
      <c r="N125" s="617"/>
      <c r="O125" s="617"/>
      <c r="P125" s="617"/>
      <c r="Q125" s="233"/>
      <c r="R125" s="612" t="str">
        <f>IF('INF CTO'!B58="","",'INF CTO'!B58)</f>
        <v/>
      </c>
      <c r="S125" s="612"/>
      <c r="T125" s="612"/>
      <c r="U125" s="612"/>
      <c r="V125" s="612"/>
      <c r="W125" s="612"/>
      <c r="X125" s="612"/>
      <c r="Y125" s="612"/>
      <c r="Z125" s="612"/>
      <c r="AA125" s="612"/>
      <c r="AB125" s="612"/>
      <c r="AC125" s="612"/>
      <c r="AD125" s="612"/>
      <c r="AE125" s="612"/>
      <c r="AF125" s="612"/>
      <c r="AG125" s="612"/>
      <c r="AI125" s="615" t="str">
        <f>IF('INF CTO'!B62="","",'INF CTO'!B62)</f>
        <v/>
      </c>
      <c r="AJ125" s="615"/>
      <c r="AK125" s="615"/>
      <c r="AL125" s="615"/>
      <c r="AM125" s="615"/>
      <c r="AN125" s="615"/>
      <c r="AO125" s="615"/>
      <c r="AP125" s="615"/>
      <c r="AQ125" s="615"/>
      <c r="AR125" s="615"/>
      <c r="AS125" s="615"/>
      <c r="AT125" s="615"/>
      <c r="AU125" s="615"/>
      <c r="AV125" s="615"/>
      <c r="AW125" s="615"/>
      <c r="AX125" s="615"/>
      <c r="AY125" s="235"/>
      <c r="AZ125" s="133"/>
      <c r="BA125" s="134"/>
      <c r="BB125" s="134"/>
      <c r="BC125" s="134"/>
      <c r="BD125" s="134"/>
    </row>
    <row r="126" spans="1:56" ht="23.25" customHeight="1">
      <c r="A126" s="226"/>
      <c r="B126" s="617" t="str">
        <f>IF('INF CTO'!B55="","",'INF CTO'!B55)</f>
        <v/>
      </c>
      <c r="C126" s="617"/>
      <c r="D126" s="617"/>
      <c r="E126" s="617"/>
      <c r="F126" s="617"/>
      <c r="G126" s="617"/>
      <c r="H126" s="617"/>
      <c r="I126" s="617"/>
      <c r="J126" s="617"/>
      <c r="K126" s="617"/>
      <c r="L126" s="617"/>
      <c r="M126" s="617"/>
      <c r="N126" s="617"/>
      <c r="O126" s="617"/>
      <c r="P126" s="617"/>
      <c r="Q126" s="233"/>
      <c r="R126" s="612" t="str">
        <f>IF('INF CTO'!B59="","",'INF CTO'!B59)</f>
        <v/>
      </c>
      <c r="S126" s="612"/>
      <c r="T126" s="612"/>
      <c r="U126" s="612"/>
      <c r="V126" s="612"/>
      <c r="W126" s="612"/>
      <c r="X126" s="612"/>
      <c r="Y126" s="612"/>
      <c r="Z126" s="612"/>
      <c r="AA126" s="612"/>
      <c r="AB126" s="612"/>
      <c r="AC126" s="612"/>
      <c r="AD126" s="612"/>
      <c r="AE126" s="612"/>
      <c r="AF126" s="612"/>
      <c r="AG126" s="612"/>
      <c r="AI126" s="615" t="str">
        <f>IF('INF CTO'!B63="","",'INF CTO'!B63)</f>
        <v/>
      </c>
      <c r="AJ126" s="615"/>
      <c r="AK126" s="615"/>
      <c r="AL126" s="615"/>
      <c r="AM126" s="615"/>
      <c r="AN126" s="615"/>
      <c r="AO126" s="615"/>
      <c r="AP126" s="615"/>
      <c r="AQ126" s="615"/>
      <c r="AR126" s="615"/>
      <c r="AS126" s="615"/>
      <c r="AT126" s="615"/>
      <c r="AU126" s="615"/>
      <c r="AV126" s="615"/>
      <c r="AW126" s="615"/>
      <c r="AX126" s="615"/>
      <c r="AY126" s="235"/>
      <c r="AZ126" s="133"/>
      <c r="BA126" s="134"/>
      <c r="BB126" s="134"/>
      <c r="BC126" s="134"/>
      <c r="BD126" s="134"/>
    </row>
    <row r="127" spans="1:56" ht="23.25" customHeight="1">
      <c r="A127" s="226"/>
      <c r="B127" s="618" t="str">
        <f>IF(B124="","","SUPERVISOR")</f>
        <v/>
      </c>
      <c r="C127" s="618"/>
      <c r="D127" s="618"/>
      <c r="E127" s="618"/>
      <c r="F127" s="618"/>
      <c r="G127" s="618"/>
      <c r="H127" s="618"/>
      <c r="I127" s="618"/>
      <c r="J127" s="618"/>
      <c r="K127" s="618"/>
      <c r="L127" s="618"/>
      <c r="M127" s="618"/>
      <c r="N127" s="618"/>
      <c r="O127" s="618"/>
      <c r="P127" s="618"/>
      <c r="Q127" s="233"/>
      <c r="R127" s="613" t="str">
        <f>IF(R124="","","SUPERVISOR")</f>
        <v/>
      </c>
      <c r="S127" s="613"/>
      <c r="T127" s="613"/>
      <c r="U127" s="613"/>
      <c r="V127" s="613"/>
      <c r="W127" s="613"/>
      <c r="X127" s="613"/>
      <c r="Y127" s="613"/>
      <c r="Z127" s="613"/>
      <c r="AA127" s="613"/>
      <c r="AB127" s="613"/>
      <c r="AC127" s="613"/>
      <c r="AD127" s="613"/>
      <c r="AE127" s="613"/>
      <c r="AF127" s="613"/>
      <c r="AG127" s="613"/>
      <c r="AI127" s="613" t="str">
        <f>IF(AI124="","","SUPERVISOR")</f>
        <v/>
      </c>
      <c r="AJ127" s="613"/>
      <c r="AK127" s="613"/>
      <c r="AL127" s="613"/>
      <c r="AM127" s="613"/>
      <c r="AN127" s="613"/>
      <c r="AO127" s="613"/>
      <c r="AP127" s="613"/>
      <c r="AQ127" s="613"/>
      <c r="AR127" s="613"/>
      <c r="AS127" s="613"/>
      <c r="AT127" s="613"/>
      <c r="AU127" s="613"/>
      <c r="AV127" s="613"/>
      <c r="AW127" s="613"/>
      <c r="AX127" s="613"/>
      <c r="AY127" s="235"/>
      <c r="AZ127" s="133"/>
      <c r="BA127" s="134"/>
      <c r="BB127" s="134"/>
      <c r="BC127" s="134"/>
      <c r="BD127" s="134"/>
    </row>
    <row r="128" spans="1:56" ht="25" thickBot="1">
      <c r="A128" s="243"/>
      <c r="B128" s="244"/>
      <c r="C128" s="245"/>
      <c r="D128" s="245"/>
      <c r="E128" s="245"/>
      <c r="F128" s="245"/>
      <c r="G128" s="245"/>
      <c r="H128" s="245"/>
      <c r="I128" s="245"/>
      <c r="J128" s="245"/>
      <c r="K128" s="245"/>
      <c r="L128" s="245"/>
      <c r="M128" s="245"/>
      <c r="N128" s="245"/>
      <c r="O128" s="245"/>
      <c r="P128" s="245"/>
      <c r="Q128" s="245"/>
      <c r="R128" s="245"/>
      <c r="S128" s="245"/>
      <c r="T128" s="245"/>
      <c r="U128" s="245"/>
      <c r="V128" s="245"/>
      <c r="W128" s="245"/>
      <c r="X128" s="245"/>
      <c r="Y128" s="245"/>
      <c r="Z128" s="245"/>
      <c r="AA128" s="244"/>
      <c r="AB128" s="245"/>
      <c r="AC128" s="246"/>
      <c r="AD128" s="247"/>
      <c r="AE128" s="247"/>
      <c r="AF128" s="247"/>
      <c r="AG128" s="247"/>
      <c r="AH128" s="247"/>
      <c r="AI128" s="247"/>
      <c r="AJ128" s="247"/>
      <c r="AK128" s="247"/>
      <c r="AL128" s="248"/>
      <c r="AM128" s="248"/>
      <c r="AN128" s="248"/>
      <c r="AO128" s="248"/>
      <c r="AP128" s="248"/>
      <c r="AQ128" s="248"/>
      <c r="AR128" s="248"/>
      <c r="AS128" s="248"/>
      <c r="AT128" s="248"/>
      <c r="AU128" s="248"/>
      <c r="AV128" s="248"/>
      <c r="AW128" s="248"/>
      <c r="AX128" s="248"/>
      <c r="AY128" s="249"/>
      <c r="AZ128" s="133"/>
      <c r="BA128" s="134"/>
      <c r="BB128" s="134"/>
      <c r="BC128" s="134"/>
      <c r="BD128" s="134"/>
    </row>
    <row r="129" spans="1:56" ht="25" thickTop="1">
      <c r="A129" s="134"/>
      <c r="B129" s="250"/>
      <c r="C129" s="241"/>
      <c r="D129" s="241"/>
      <c r="E129" s="241"/>
      <c r="F129" s="241"/>
      <c r="G129" s="241"/>
      <c r="H129" s="241"/>
      <c r="I129" s="241"/>
      <c r="J129" s="241"/>
      <c r="K129" s="241"/>
      <c r="L129" s="241"/>
      <c r="M129" s="241"/>
      <c r="N129" s="241"/>
      <c r="O129" s="241"/>
      <c r="P129" s="241"/>
      <c r="Q129" s="241"/>
      <c r="R129" s="241"/>
      <c r="S129" s="241"/>
      <c r="T129" s="241"/>
      <c r="U129" s="241"/>
      <c r="V129" s="241"/>
      <c r="W129" s="241"/>
      <c r="X129" s="241"/>
      <c r="Y129" s="241"/>
      <c r="Z129" s="241"/>
      <c r="AA129" s="241"/>
      <c r="AB129" s="241"/>
      <c r="AC129" s="241"/>
      <c r="AD129" s="241"/>
      <c r="AE129" s="241"/>
      <c r="AF129" s="241"/>
      <c r="AG129" s="241"/>
      <c r="AH129" s="241"/>
      <c r="AI129" s="241"/>
      <c r="AJ129" s="241"/>
      <c r="AK129" s="241"/>
      <c r="AL129" s="241"/>
      <c r="AM129" s="241"/>
      <c r="AN129" s="241"/>
      <c r="AO129" s="241"/>
      <c r="AP129" s="241"/>
      <c r="AQ129" s="241"/>
      <c r="AR129" s="241"/>
      <c r="AS129" s="241"/>
      <c r="AT129" s="241"/>
      <c r="AU129" s="241"/>
      <c r="AV129" s="241"/>
      <c r="AW129" s="241"/>
      <c r="AX129" s="251"/>
      <c r="AY129" s="241"/>
      <c r="AZ129" s="133"/>
      <c r="BA129" s="134"/>
      <c r="BB129" s="134"/>
      <c r="BC129" s="134"/>
      <c r="BD129" s="134"/>
    </row>
    <row r="130" spans="1:56" ht="24" hidden="1">
      <c r="A130" s="134"/>
      <c r="B130" s="241"/>
      <c r="C130" s="241"/>
      <c r="D130" s="241"/>
      <c r="E130" s="241"/>
      <c r="F130" s="241"/>
      <c r="G130" s="241"/>
      <c r="H130" s="241"/>
      <c r="I130" s="241"/>
      <c r="J130" s="241"/>
      <c r="K130" s="241"/>
      <c r="L130" s="241"/>
      <c r="M130" s="241"/>
      <c r="N130" s="241"/>
      <c r="O130" s="241"/>
      <c r="P130" s="241"/>
      <c r="Q130" s="241"/>
      <c r="R130" s="241"/>
      <c r="S130" s="241"/>
      <c r="T130" s="241"/>
      <c r="U130" s="241"/>
      <c r="V130" s="241"/>
      <c r="W130" s="241"/>
      <c r="X130" s="241"/>
      <c r="Y130" s="241"/>
      <c r="Z130" s="241"/>
      <c r="AA130" s="241"/>
      <c r="AB130" s="241"/>
      <c r="AC130" s="241"/>
      <c r="AD130" s="241"/>
      <c r="AE130" s="241"/>
      <c r="AF130" s="241"/>
      <c r="AG130" s="241"/>
      <c r="AH130" s="241"/>
      <c r="AI130" s="241"/>
      <c r="AJ130" s="241"/>
      <c r="AK130" s="241"/>
      <c r="AL130" s="241"/>
      <c r="AM130" s="241"/>
      <c r="AN130" s="241"/>
      <c r="AO130" s="241"/>
      <c r="AP130" s="241"/>
      <c r="AQ130" s="241"/>
      <c r="AR130" s="241"/>
      <c r="AS130" s="241"/>
      <c r="AT130" s="241"/>
      <c r="AU130" s="241"/>
      <c r="AV130" s="241"/>
      <c r="AW130" s="241"/>
      <c r="AX130" s="241"/>
      <c r="AY130" s="241"/>
      <c r="AZ130" s="133"/>
      <c r="BA130" s="134"/>
      <c r="BB130" s="134"/>
      <c r="BC130" s="134"/>
      <c r="BD130" s="134"/>
    </row>
    <row r="131" spans="1:56" ht="15" hidden="1" customHeight="1">
      <c r="B131" s="250"/>
      <c r="C131" s="250"/>
      <c r="D131" s="250"/>
      <c r="E131" s="250"/>
      <c r="F131" s="250"/>
      <c r="G131" s="250"/>
      <c r="H131" s="250"/>
      <c r="I131" s="250"/>
      <c r="J131" s="250"/>
      <c r="K131" s="250"/>
      <c r="L131" s="250"/>
      <c r="M131" s="250"/>
      <c r="N131" s="250"/>
      <c r="O131" s="250"/>
      <c r="P131" s="250"/>
      <c r="Q131" s="250"/>
      <c r="R131" s="250"/>
      <c r="S131" s="250"/>
      <c r="T131" s="250"/>
      <c r="U131" s="250"/>
      <c r="V131" s="250"/>
      <c r="W131" s="250"/>
      <c r="X131" s="250"/>
      <c r="Y131" s="250"/>
      <c r="Z131" s="250"/>
      <c r="AA131" s="250"/>
      <c r="AB131" s="250"/>
      <c r="AC131" s="252"/>
      <c r="AD131" s="250"/>
      <c r="AE131" s="250"/>
      <c r="AF131" s="250"/>
      <c r="AG131" s="250"/>
      <c r="AH131" s="250"/>
      <c r="AI131" s="250"/>
      <c r="AJ131" s="250"/>
      <c r="AK131" s="250"/>
      <c r="AL131" s="250"/>
      <c r="AM131" s="250"/>
      <c r="AN131" s="250"/>
      <c r="AO131" s="250"/>
      <c r="AP131" s="250"/>
      <c r="AQ131" s="250"/>
      <c r="AR131" s="250"/>
      <c r="AS131" s="250"/>
      <c r="AT131" s="250"/>
      <c r="AU131" s="250"/>
      <c r="AV131" s="250"/>
      <c r="AW131" s="250"/>
      <c r="AX131" s="250"/>
      <c r="AY131" s="250"/>
    </row>
    <row r="132" spans="1:56" ht="15" hidden="1" customHeight="1">
      <c r="B132" s="250"/>
      <c r="C132" s="250"/>
      <c r="D132" s="250"/>
      <c r="E132" s="250"/>
      <c r="F132" s="250"/>
      <c r="G132" s="250"/>
      <c r="H132" s="250"/>
      <c r="I132" s="250"/>
      <c r="J132" s="250"/>
      <c r="K132" s="250"/>
      <c r="L132" s="250"/>
      <c r="M132" s="250"/>
      <c r="N132" s="250"/>
      <c r="O132" s="250"/>
      <c r="P132" s="250"/>
      <c r="Q132" s="250"/>
      <c r="R132" s="250"/>
      <c r="S132" s="250"/>
      <c r="T132" s="250"/>
      <c r="U132" s="250"/>
      <c r="V132" s="250"/>
      <c r="W132" s="250"/>
      <c r="X132" s="250"/>
      <c r="Y132" s="250"/>
      <c r="Z132" s="250"/>
      <c r="AA132" s="250"/>
      <c r="AB132" s="250"/>
      <c r="AC132" s="252"/>
      <c r="AD132" s="250"/>
      <c r="AE132" s="250"/>
      <c r="AF132" s="250"/>
      <c r="AG132" s="250"/>
      <c r="AH132" s="250"/>
      <c r="AI132" s="250"/>
      <c r="AJ132" s="250"/>
      <c r="AK132" s="250"/>
      <c r="AL132" s="250"/>
      <c r="AM132" s="250"/>
      <c r="AN132" s="250"/>
      <c r="AO132" s="250"/>
      <c r="AP132" s="250"/>
      <c r="AQ132" s="250"/>
      <c r="AR132" s="250"/>
      <c r="AS132" s="250"/>
      <c r="AT132" s="250"/>
      <c r="AU132" s="250"/>
      <c r="AV132" s="250"/>
      <c r="AW132" s="250"/>
      <c r="AX132" s="250"/>
      <c r="AY132" s="250"/>
    </row>
    <row r="133" spans="1:56" ht="15" hidden="1" customHeight="1">
      <c r="B133" s="610" t="str">
        <f>IF('INF CTO'!B49="","",'INF CTO'!B49)</f>
        <v/>
      </c>
      <c r="C133" s="611"/>
      <c r="D133" s="611"/>
      <c r="E133" s="611"/>
      <c r="F133" s="611"/>
      <c r="G133" s="611"/>
      <c r="H133" s="611"/>
      <c r="I133" s="611"/>
      <c r="J133" s="611"/>
      <c r="K133" s="611"/>
      <c r="L133" s="611"/>
      <c r="M133" s="611"/>
      <c r="N133" s="611"/>
      <c r="O133" s="250"/>
      <c r="P133" s="250"/>
      <c r="Q133" s="250"/>
      <c r="R133" s="250"/>
      <c r="S133" s="250"/>
      <c r="T133" s="250"/>
      <c r="U133" s="606" t="str">
        <f>IF('INF CTO'!B53="","",'INF CTO'!B53)</f>
        <v/>
      </c>
      <c r="V133" s="606"/>
      <c r="W133" s="606"/>
      <c r="X133" s="606"/>
      <c r="Y133" s="606"/>
      <c r="Z133" s="606"/>
      <c r="AA133" s="606"/>
      <c r="AB133" s="606"/>
      <c r="AC133" s="606"/>
      <c r="AD133" s="606"/>
      <c r="AE133" s="606"/>
      <c r="AF133" s="606"/>
      <c r="AG133" s="606"/>
      <c r="AH133" s="250"/>
      <c r="AI133" s="250"/>
      <c r="AJ133" s="250"/>
      <c r="AK133" s="250"/>
      <c r="AL133" s="606" t="str">
        <f>IF('INF CTO'!B57="","",'INF CTO'!B57)</f>
        <v/>
      </c>
      <c r="AM133" s="606"/>
      <c r="AN133" s="606"/>
      <c r="AO133" s="606"/>
      <c r="AP133" s="606"/>
      <c r="AQ133" s="606"/>
      <c r="AR133" s="606"/>
      <c r="AS133" s="606"/>
      <c r="AT133" s="606"/>
      <c r="AU133" s="606"/>
      <c r="AV133" s="606"/>
      <c r="AW133" s="606"/>
      <c r="AX133" s="606"/>
      <c r="AY133" s="250"/>
    </row>
    <row r="134" spans="1:56" ht="15" hidden="1" customHeight="1">
      <c r="B134" s="609" t="str">
        <f>IF('INF CTO'!B50="","",'INF CTO'!B50)</f>
        <v/>
      </c>
      <c r="C134" s="608"/>
      <c r="D134" s="608"/>
      <c r="E134" s="608"/>
      <c r="F134" s="608"/>
      <c r="G134" s="608"/>
      <c r="H134" s="608"/>
      <c r="I134" s="608"/>
      <c r="J134" s="608"/>
      <c r="K134" s="608"/>
      <c r="L134" s="608"/>
      <c r="M134" s="253"/>
      <c r="N134" s="253"/>
      <c r="O134" s="250"/>
      <c r="P134" s="250"/>
      <c r="Q134" s="250"/>
      <c r="R134" s="250"/>
      <c r="S134" s="250"/>
      <c r="T134" s="250"/>
      <c r="U134" s="606" t="str">
        <f>IF('INF CTO'!B54="","",'INF CTO'!B54)</f>
        <v/>
      </c>
      <c r="V134" s="606"/>
      <c r="W134" s="606"/>
      <c r="X134" s="606"/>
      <c r="Y134" s="606"/>
      <c r="Z134" s="606"/>
      <c r="AA134" s="606"/>
      <c r="AB134" s="606"/>
      <c r="AC134" s="606"/>
      <c r="AD134" s="606"/>
      <c r="AE134" s="606"/>
      <c r="AF134" s="606"/>
      <c r="AG134" s="606"/>
      <c r="AH134" s="250"/>
      <c r="AI134" s="250"/>
      <c r="AJ134" s="250"/>
      <c r="AK134" s="250"/>
      <c r="AL134" s="606" t="str">
        <f>IF('INF CTO'!B58="","",'INF CTO'!B58)</f>
        <v/>
      </c>
      <c r="AM134" s="606"/>
      <c r="AN134" s="606"/>
      <c r="AO134" s="606"/>
      <c r="AP134" s="606"/>
      <c r="AQ134" s="606"/>
      <c r="AR134" s="606"/>
      <c r="AS134" s="606"/>
      <c r="AT134" s="606"/>
      <c r="AU134" s="606"/>
      <c r="AV134" s="606"/>
      <c r="AW134" s="606"/>
      <c r="AX134" s="606"/>
      <c r="AY134" s="250"/>
    </row>
    <row r="135" spans="1:56" ht="15" hidden="1" customHeight="1">
      <c r="B135" s="607" t="str">
        <f>IF('INF CTO'!B51="","",'INF CTO'!B51)</f>
        <v/>
      </c>
      <c r="C135" s="608"/>
      <c r="D135" s="608"/>
      <c r="E135" s="608"/>
      <c r="F135" s="608"/>
      <c r="G135" s="608"/>
      <c r="H135" s="608"/>
      <c r="I135" s="608"/>
      <c r="J135" s="608"/>
      <c r="K135" s="608"/>
      <c r="L135" s="608"/>
      <c r="M135" s="253"/>
      <c r="N135" s="253"/>
      <c r="O135" s="250"/>
      <c r="P135" s="250"/>
      <c r="Q135" s="250"/>
      <c r="R135" s="250"/>
      <c r="S135" s="250"/>
      <c r="T135" s="250"/>
      <c r="U135" s="606" t="str">
        <f>IF('INF CTO'!B55="","",'INF CTO'!B55)</f>
        <v/>
      </c>
      <c r="V135" s="606"/>
      <c r="W135" s="606"/>
      <c r="X135" s="606"/>
      <c r="Y135" s="606"/>
      <c r="Z135" s="606"/>
      <c r="AA135" s="606"/>
      <c r="AB135" s="606"/>
      <c r="AC135" s="606"/>
      <c r="AD135" s="606"/>
      <c r="AE135" s="606"/>
      <c r="AF135" s="606"/>
      <c r="AG135" s="606"/>
      <c r="AH135" s="250"/>
      <c r="AI135" s="250"/>
      <c r="AJ135" s="250"/>
      <c r="AK135" s="250"/>
      <c r="AL135" s="606" t="str">
        <f>IF('INF CTO'!B59="","",'INF CTO'!B59)</f>
        <v/>
      </c>
      <c r="AM135" s="606"/>
      <c r="AN135" s="606"/>
      <c r="AO135" s="606"/>
      <c r="AP135" s="606"/>
      <c r="AQ135" s="606"/>
      <c r="AR135" s="606"/>
      <c r="AS135" s="606"/>
      <c r="AT135" s="606"/>
      <c r="AU135" s="606"/>
      <c r="AV135" s="606"/>
      <c r="AW135" s="606"/>
      <c r="AX135" s="606"/>
      <c r="AY135" s="250"/>
    </row>
    <row r="136" spans="1:56" ht="15" hidden="1" customHeight="1">
      <c r="B136" s="604" t="str">
        <f>IF(B133="","","SUPERVISOR")</f>
        <v/>
      </c>
      <c r="C136" s="605"/>
      <c r="D136" s="605"/>
      <c r="E136" s="605"/>
      <c r="F136" s="239"/>
      <c r="G136" s="239"/>
      <c r="H136" s="239"/>
      <c r="I136" s="239"/>
      <c r="J136" s="239"/>
      <c r="K136" s="239"/>
      <c r="L136" s="239"/>
      <c r="M136" s="239"/>
      <c r="N136" s="239"/>
      <c r="O136" s="250"/>
      <c r="P136" s="250"/>
      <c r="Q136" s="250"/>
      <c r="R136" s="250"/>
      <c r="S136" s="250"/>
      <c r="T136" s="250"/>
      <c r="U136" s="604" t="str">
        <f>IF(U133="","","SUPERVISOR")</f>
        <v/>
      </c>
      <c r="V136" s="605"/>
      <c r="W136" s="605"/>
      <c r="X136" s="605"/>
      <c r="Y136" s="239"/>
      <c r="Z136" s="239"/>
      <c r="AA136" s="239"/>
      <c r="AB136" s="239"/>
      <c r="AC136" s="254"/>
      <c r="AD136" s="239"/>
      <c r="AE136" s="254"/>
      <c r="AF136" s="254"/>
      <c r="AG136" s="239"/>
      <c r="AH136" s="250"/>
      <c r="AI136" s="250"/>
      <c r="AJ136" s="250"/>
      <c r="AK136" s="250"/>
      <c r="AL136" s="604" t="str">
        <f>IF(AL133="","","SUPERVISOR")</f>
        <v/>
      </c>
      <c r="AM136" s="605"/>
      <c r="AN136" s="605"/>
      <c r="AO136" s="605"/>
      <c r="AP136" s="239"/>
      <c r="AQ136" s="239"/>
      <c r="AR136" s="239"/>
      <c r="AS136" s="239"/>
      <c r="AT136" s="254"/>
      <c r="AU136" s="239"/>
      <c r="AV136" s="254"/>
      <c r="AW136" s="254"/>
      <c r="AX136" s="239"/>
      <c r="AY136" s="250"/>
    </row>
    <row r="137" spans="1:56" ht="15" hidden="1" customHeight="1">
      <c r="B137" s="250"/>
      <c r="C137" s="250"/>
      <c r="D137" s="250"/>
      <c r="E137" s="250"/>
      <c r="F137" s="250"/>
      <c r="G137" s="250"/>
      <c r="H137" s="250"/>
      <c r="I137" s="250"/>
      <c r="J137" s="250"/>
      <c r="K137" s="250"/>
      <c r="L137" s="250"/>
      <c r="M137" s="250"/>
      <c r="N137" s="250"/>
      <c r="O137" s="250"/>
      <c r="P137" s="250"/>
      <c r="Q137" s="250"/>
      <c r="R137" s="250"/>
      <c r="S137" s="250"/>
      <c r="T137" s="250"/>
      <c r="U137" s="250"/>
      <c r="V137" s="250"/>
      <c r="W137" s="250"/>
      <c r="X137" s="250"/>
      <c r="Y137" s="250"/>
      <c r="Z137" s="250"/>
      <c r="AA137" s="250"/>
      <c r="AB137" s="250"/>
      <c r="AC137" s="250"/>
      <c r="AD137" s="250"/>
      <c r="AE137" s="250"/>
      <c r="AF137" s="250"/>
      <c r="AG137" s="250"/>
      <c r="AH137" s="250"/>
      <c r="AI137" s="250"/>
      <c r="AJ137" s="250"/>
      <c r="AK137" s="250"/>
      <c r="AL137" s="250"/>
      <c r="AM137" s="250"/>
      <c r="AN137" s="250"/>
      <c r="AO137" s="250"/>
      <c r="AP137" s="250"/>
      <c r="AQ137" s="250"/>
      <c r="AR137" s="250"/>
      <c r="AS137" s="250"/>
      <c r="AT137" s="250"/>
      <c r="AU137" s="250"/>
      <c r="AV137" s="250"/>
      <c r="AW137" s="250"/>
      <c r="AX137" s="250"/>
      <c r="AY137" s="250"/>
    </row>
    <row r="138" spans="1:56" ht="15" hidden="1" customHeight="1">
      <c r="B138" s="250"/>
      <c r="C138" s="250"/>
      <c r="D138" s="250"/>
      <c r="E138" s="250"/>
      <c r="F138" s="250"/>
      <c r="G138" s="250"/>
      <c r="H138" s="250"/>
      <c r="I138" s="250"/>
      <c r="J138" s="250"/>
      <c r="K138" s="250"/>
      <c r="L138" s="250"/>
      <c r="M138" s="250"/>
      <c r="N138" s="250"/>
      <c r="O138" s="250"/>
      <c r="P138" s="250"/>
      <c r="Q138" s="250"/>
      <c r="R138" s="250"/>
      <c r="S138" s="250"/>
      <c r="T138" s="250"/>
      <c r="U138" s="250"/>
      <c r="V138" s="250"/>
      <c r="W138" s="250"/>
      <c r="X138" s="250"/>
      <c r="Y138" s="250"/>
      <c r="Z138" s="250"/>
      <c r="AA138" s="250"/>
      <c r="AB138" s="250"/>
      <c r="AC138" s="250"/>
      <c r="AD138" s="250"/>
      <c r="AE138" s="250"/>
      <c r="AF138" s="250"/>
      <c r="AG138" s="250"/>
      <c r="AH138" s="250"/>
      <c r="AI138" s="250"/>
      <c r="AJ138" s="250"/>
      <c r="AK138" s="250"/>
      <c r="AL138" s="250"/>
      <c r="AM138" s="250"/>
      <c r="AN138" s="250"/>
      <c r="AO138" s="250"/>
      <c r="AP138" s="250"/>
      <c r="AQ138" s="250"/>
      <c r="AR138" s="250"/>
      <c r="AS138" s="250"/>
      <c r="AT138" s="250"/>
      <c r="AU138" s="250"/>
      <c r="AV138" s="250"/>
      <c r="AW138" s="250"/>
      <c r="AX138" s="250"/>
      <c r="AY138" s="250"/>
    </row>
    <row r="153" ht="15" customHeight="1"/>
    <row r="154" ht="15" customHeight="1"/>
    <row r="155" ht="15" customHeight="1"/>
    <row r="156" ht="15" customHeight="1"/>
  </sheetData>
  <sheetProtection algorithmName="SHA-512" hashValue="LgyN11QcNX0Zdqo/wz3PcSUGRMyp1Zzjk8FawfBRT/z5fci3ziFsbOUPvdnEGrPv0wmNSTqodKOVlRos/9xatg==" saltValue="iOkHaxLzLl5XPV9npFXn3w==" spinCount="100000" sheet="1" objects="1" scenarios="1" formatCells="0" formatRows="0"/>
  <mergeCells count="279">
    <mergeCell ref="U53:AA53"/>
    <mergeCell ref="D84:F84"/>
    <mergeCell ref="D85:F85"/>
    <mergeCell ref="D81:F81"/>
    <mergeCell ref="AI78:AT79"/>
    <mergeCell ref="D82:F82"/>
    <mergeCell ref="U82:AA82"/>
    <mergeCell ref="D83:F83"/>
    <mergeCell ref="N84:T84"/>
    <mergeCell ref="N83:T83"/>
    <mergeCell ref="N82:T82"/>
    <mergeCell ref="U80:AA80"/>
    <mergeCell ref="B60:AX60"/>
    <mergeCell ref="C74:E74"/>
    <mergeCell ref="AB78:AH78"/>
    <mergeCell ref="G76:M76"/>
    <mergeCell ref="N76:T76"/>
    <mergeCell ref="U76:AA76"/>
    <mergeCell ref="N72:T72"/>
    <mergeCell ref="B68:F68"/>
    <mergeCell ref="B78:F78"/>
    <mergeCell ref="AB83:AH83"/>
    <mergeCell ref="U83:AA83"/>
    <mergeCell ref="G81:M81"/>
    <mergeCell ref="N89:T89"/>
    <mergeCell ref="N88:T88"/>
    <mergeCell ref="AB92:AH92"/>
    <mergeCell ref="N91:T91"/>
    <mergeCell ref="N87:T87"/>
    <mergeCell ref="D89:F89"/>
    <mergeCell ref="AB89:AH89"/>
    <mergeCell ref="U89:AA89"/>
    <mergeCell ref="AB88:AH88"/>
    <mergeCell ref="G90:M90"/>
    <mergeCell ref="G89:M89"/>
    <mergeCell ref="AB90:AH90"/>
    <mergeCell ref="G80:M80"/>
    <mergeCell ref="G82:M82"/>
    <mergeCell ref="G85:M85"/>
    <mergeCell ref="G83:M83"/>
    <mergeCell ref="N81:T81"/>
    <mergeCell ref="U81:AA81"/>
    <mergeCell ref="U72:AA72"/>
    <mergeCell ref="N78:T78"/>
    <mergeCell ref="AB77:AH77"/>
    <mergeCell ref="G78:M78"/>
    <mergeCell ref="U78:AA78"/>
    <mergeCell ref="AB74:AH74"/>
    <mergeCell ref="B4:I4"/>
    <mergeCell ref="B105:AX106"/>
    <mergeCell ref="G91:M91"/>
    <mergeCell ref="AB91:AH91"/>
    <mergeCell ref="U91:AA91"/>
    <mergeCell ref="J4:N4"/>
    <mergeCell ref="AI93:AO93"/>
    <mergeCell ref="T65:Y65"/>
    <mergeCell ref="AB68:AH68"/>
    <mergeCell ref="B38:AX38"/>
    <mergeCell ref="B64:F64"/>
    <mergeCell ref="B95:M95"/>
    <mergeCell ref="AI68:AL68"/>
    <mergeCell ref="AI74:AL74"/>
    <mergeCell ref="B57:AX57"/>
    <mergeCell ref="B17:R17"/>
    <mergeCell ref="AG25:AK25"/>
    <mergeCell ref="B55:AX55"/>
    <mergeCell ref="AB93:AH93"/>
    <mergeCell ref="N90:T90"/>
    <mergeCell ref="U90:AA90"/>
    <mergeCell ref="G87:M87"/>
    <mergeCell ref="N86:T86"/>
    <mergeCell ref="G88:M88"/>
    <mergeCell ref="U86:AA86"/>
    <mergeCell ref="U84:AA84"/>
    <mergeCell ref="AB84:AH84"/>
    <mergeCell ref="U85:AA85"/>
    <mergeCell ref="B126:P126"/>
    <mergeCell ref="D87:F87"/>
    <mergeCell ref="D88:F88"/>
    <mergeCell ref="D90:F90"/>
    <mergeCell ref="N85:T85"/>
    <mergeCell ref="N95:T95"/>
    <mergeCell ref="N93:T93"/>
    <mergeCell ref="G93:M93"/>
    <mergeCell ref="U92:AA92"/>
    <mergeCell ref="D92:F92"/>
    <mergeCell ref="N92:T92"/>
    <mergeCell ref="G92:M92"/>
    <mergeCell ref="U88:AA88"/>
    <mergeCell ref="G86:M86"/>
    <mergeCell ref="D91:F91"/>
    <mergeCell ref="AB87:AH87"/>
    <mergeCell ref="AB86:AH86"/>
    <mergeCell ref="AB85:AH85"/>
    <mergeCell ref="G84:M84"/>
    <mergeCell ref="U87:AA87"/>
    <mergeCell ref="U134:AG134"/>
    <mergeCell ref="U135:AG135"/>
    <mergeCell ref="B127:P127"/>
    <mergeCell ref="B115:P115"/>
    <mergeCell ref="B80:F80"/>
    <mergeCell ref="AI127:AX127"/>
    <mergeCell ref="AI115:AX115"/>
    <mergeCell ref="AI116:AX116"/>
    <mergeCell ref="AI117:AX117"/>
    <mergeCell ref="R115:AG115"/>
    <mergeCell ref="AI124:AX124"/>
    <mergeCell ref="K98:O98"/>
    <mergeCell ref="Z98:AD98"/>
    <mergeCell ref="AP98:AX98"/>
    <mergeCell ref="B101:AX102"/>
    <mergeCell ref="AI118:AX118"/>
    <mergeCell ref="B116:P116"/>
    <mergeCell ref="B117:P117"/>
    <mergeCell ref="B118:P118"/>
    <mergeCell ref="R116:AG116"/>
    <mergeCell ref="R117:AG117"/>
    <mergeCell ref="R118:AG118"/>
    <mergeCell ref="B107:AX108"/>
    <mergeCell ref="D86:F86"/>
    <mergeCell ref="B47:AX47"/>
    <mergeCell ref="B40:AX40"/>
    <mergeCell ref="B44:AX44"/>
    <mergeCell ref="B46:AX46"/>
    <mergeCell ref="B54:AX54"/>
    <mergeCell ref="U136:X136"/>
    <mergeCell ref="B98:J98"/>
    <mergeCell ref="AL133:AX133"/>
    <mergeCell ref="AL134:AX134"/>
    <mergeCell ref="AL135:AX135"/>
    <mergeCell ref="AL136:AO136"/>
    <mergeCell ref="B135:L135"/>
    <mergeCell ref="B134:L134"/>
    <mergeCell ref="B133:N133"/>
    <mergeCell ref="B136:E136"/>
    <mergeCell ref="R125:AG125"/>
    <mergeCell ref="R126:AG126"/>
    <mergeCell ref="R127:AG127"/>
    <mergeCell ref="R124:AG124"/>
    <mergeCell ref="U133:AG133"/>
    <mergeCell ref="AI125:AX125"/>
    <mergeCell ref="AI126:AX126"/>
    <mergeCell ref="B124:P124"/>
    <mergeCell ref="B125:P125"/>
    <mergeCell ref="B27:G27"/>
    <mergeCell ref="B29:G29"/>
    <mergeCell ref="B13:D13"/>
    <mergeCell ref="K13:P13"/>
    <mergeCell ref="E13:I13"/>
    <mergeCell ref="B63:F63"/>
    <mergeCell ref="N73:T73"/>
    <mergeCell ref="B33:G33"/>
    <mergeCell ref="AR31:AX31"/>
    <mergeCell ref="AR32:AX32"/>
    <mergeCell ref="AR33:AX33"/>
    <mergeCell ref="AB71:AH71"/>
    <mergeCell ref="AB72:AH72"/>
    <mergeCell ref="AB73:AH73"/>
    <mergeCell ref="U52:AA52"/>
    <mergeCell ref="C71:E71"/>
    <mergeCell ref="C72:E72"/>
    <mergeCell ref="U68:AA68"/>
    <mergeCell ref="N68:T68"/>
    <mergeCell ref="G68:M68"/>
    <mergeCell ref="N67:S67"/>
    <mergeCell ref="T64:Y64"/>
    <mergeCell ref="B49:AX49"/>
    <mergeCell ref="B45:AX45"/>
    <mergeCell ref="B28:G28"/>
    <mergeCell ref="AB75:AH75"/>
    <mergeCell ref="AB76:AH76"/>
    <mergeCell ref="C73:E73"/>
    <mergeCell ref="G64:M64"/>
    <mergeCell ref="G65:M65"/>
    <mergeCell ref="C69:E69"/>
    <mergeCell ref="C70:E70"/>
    <mergeCell ref="AP16:AW16"/>
    <mergeCell ref="P25:R25"/>
    <mergeCell ref="B25:O25"/>
    <mergeCell ref="W25:AF25"/>
    <mergeCell ref="G62:M62"/>
    <mergeCell ref="N62:S62"/>
    <mergeCell ref="AM23:AN23"/>
    <mergeCell ref="U50:AA50"/>
    <mergeCell ref="B51:AX51"/>
    <mergeCell ref="C26:AX26"/>
    <mergeCell ref="H27:AX27"/>
    <mergeCell ref="H28:AX28"/>
    <mergeCell ref="H29:AX29"/>
    <mergeCell ref="B31:G31"/>
    <mergeCell ref="B32:G32"/>
    <mergeCell ref="B21:E21"/>
    <mergeCell ref="L2:AX2"/>
    <mergeCell ref="AQ7:AS7"/>
    <mergeCell ref="B2:K2"/>
    <mergeCell ref="B18:AX19"/>
    <mergeCell ref="B23:J23"/>
    <mergeCell ref="AH7:AP7"/>
    <mergeCell ref="AH11:AK11"/>
    <mergeCell ref="AK23:AL23"/>
    <mergeCell ref="X23:Y23"/>
    <mergeCell ref="O23:W23"/>
    <mergeCell ref="B7:H7"/>
    <mergeCell ref="L9:O9"/>
    <mergeCell ref="Q9:Y9"/>
    <mergeCell ref="B11:K11"/>
    <mergeCell ref="B9:K9"/>
    <mergeCell ref="B5:AX5"/>
    <mergeCell ref="AL11:AX11"/>
    <mergeCell ref="AL13:AX13"/>
    <mergeCell ref="AL21:AX21"/>
    <mergeCell ref="AF21:AK21"/>
    <mergeCell ref="X21:AD21"/>
    <mergeCell ref="N21:W21"/>
    <mergeCell ref="Z23:AJ23"/>
    <mergeCell ref="R13:AG13"/>
    <mergeCell ref="AN15:AY15"/>
    <mergeCell ref="L11:AG11"/>
    <mergeCell ref="F21:M21"/>
    <mergeCell ref="AC7:AG7"/>
    <mergeCell ref="Q7:AB7"/>
    <mergeCell ref="I7:O7"/>
    <mergeCell ref="AC9:AG9"/>
    <mergeCell ref="B8:H8"/>
    <mergeCell ref="I8:O8"/>
    <mergeCell ref="AA15:AJ15"/>
    <mergeCell ref="B15:K15"/>
    <mergeCell ref="L15:T15"/>
    <mergeCell ref="AH13:AK13"/>
    <mergeCell ref="AT9:AX9"/>
    <mergeCell ref="AH9:AS9"/>
    <mergeCell ref="B66:F66"/>
    <mergeCell ref="B65:F65"/>
    <mergeCell ref="G66:M66"/>
    <mergeCell ref="N63:S63"/>
    <mergeCell ref="T62:Y62"/>
    <mergeCell ref="N65:S65"/>
    <mergeCell ref="G74:M74"/>
    <mergeCell ref="G73:M73"/>
    <mergeCell ref="C77:E77"/>
    <mergeCell ref="C75:E75"/>
    <mergeCell ref="G77:M77"/>
    <mergeCell ref="U77:AA77"/>
    <mergeCell ref="C76:E76"/>
    <mergeCell ref="G63:M63"/>
    <mergeCell ref="T63:Y63"/>
    <mergeCell ref="N64:S64"/>
    <mergeCell ref="U73:AA73"/>
    <mergeCell ref="U74:AA74"/>
    <mergeCell ref="G69:M69"/>
    <mergeCell ref="G70:M70"/>
    <mergeCell ref="G71:M71"/>
    <mergeCell ref="G72:M72"/>
    <mergeCell ref="N74:T74"/>
    <mergeCell ref="G75:M75"/>
    <mergeCell ref="AR30:AX30"/>
    <mergeCell ref="B30:AQ30"/>
    <mergeCell ref="H31:AQ31"/>
    <mergeCell ref="H32:AQ32"/>
    <mergeCell ref="H33:AQ33"/>
    <mergeCell ref="B35:AX35"/>
    <mergeCell ref="B34:H34"/>
    <mergeCell ref="B42:AX42"/>
    <mergeCell ref="B43:AX43"/>
    <mergeCell ref="AB69:AH69"/>
    <mergeCell ref="AB70:AH70"/>
    <mergeCell ref="N71:T71"/>
    <mergeCell ref="N70:T70"/>
    <mergeCell ref="N69:T69"/>
    <mergeCell ref="AB80:AH80"/>
    <mergeCell ref="AB81:AH81"/>
    <mergeCell ref="AB82:AH82"/>
    <mergeCell ref="U69:AA69"/>
    <mergeCell ref="U70:AA70"/>
    <mergeCell ref="U71:AA71"/>
    <mergeCell ref="N75:T75"/>
    <mergeCell ref="U75:AA75"/>
    <mergeCell ref="N77:T77"/>
    <mergeCell ref="N80:T80"/>
  </mergeCells>
  <conditionalFormatting sqref="G64">
    <cfRule type="expression" dxfId="21" priority="70">
      <formula>$B$64&gt;50%</formula>
    </cfRule>
  </conditionalFormatting>
  <conditionalFormatting sqref="J4:N4 I7:O7 AC7:AG7 AQ7:AS7 L9:O9 AC9:AG9 L11:AG11 AL11:AX11 B18:AX19">
    <cfRule type="containsBlanks" dxfId="20" priority="18">
      <formula>LEN(TRIM(B4))=0</formula>
    </cfRule>
  </conditionalFormatting>
  <conditionalFormatting sqref="F21:M21 X21:AD21 AL21:AX21 O23:W23 Z23:AJ23 P25:R25 AG25:AK25 B27:G29 B35:AX35">
    <cfRule type="cellIs" dxfId="19" priority="16" operator="equal">
      <formula>0</formula>
    </cfRule>
    <cfRule type="containsBlanks" dxfId="18" priority="17">
      <formula>LEN(TRIM(B21))=0</formula>
    </cfRule>
  </conditionalFormatting>
  <conditionalFormatting sqref="B43:AX43 B55:AX55">
    <cfRule type="containsBlanks" dxfId="17" priority="15">
      <formula>LEN(TRIM(B43))=0</formula>
    </cfRule>
  </conditionalFormatting>
  <conditionalFormatting sqref="K98:O98 Z98:AD98 AP98:AX98 B101:AX102 B115:P117">
    <cfRule type="containsBlanks" dxfId="16" priority="14">
      <formula>LEN(TRIM(B98))=0</formula>
    </cfRule>
  </conditionalFormatting>
  <conditionalFormatting sqref="K98:O98 Z98:AD98 AP98:AX98 B101:AX102 B115:P117">
    <cfRule type="cellIs" dxfId="15" priority="13" operator="equal">
      <formula>0</formula>
    </cfRule>
  </conditionalFormatting>
  <conditionalFormatting sqref="N69:T72">
    <cfRule type="containsBlanks" dxfId="14" priority="11">
      <formula>LEN(TRIM(N69))=0</formula>
    </cfRule>
  </conditionalFormatting>
  <conditionalFormatting sqref="I8:O8">
    <cfRule type="containsBlanks" dxfId="13" priority="10">
      <formula>LEN(TRIM(I8))=0</formula>
    </cfRule>
  </conditionalFormatting>
  <conditionalFormatting sqref="B31:G33">
    <cfRule type="cellIs" dxfId="12" priority="8" operator="equal">
      <formula>0</formula>
    </cfRule>
    <cfRule type="containsBlanks" dxfId="11" priority="9">
      <formula>LEN(TRIM(B31))=0</formula>
    </cfRule>
  </conditionalFormatting>
  <conditionalFormatting sqref="U50:AA50">
    <cfRule type="containsBlanks" dxfId="10" priority="5">
      <formula>LEN(TRIM(U50))=0</formula>
    </cfRule>
  </conditionalFormatting>
  <conditionalFormatting sqref="U52:AA52">
    <cfRule type="containsBlanks" dxfId="9" priority="3">
      <formula>LEN(TRIM(U52))=0</formula>
    </cfRule>
  </conditionalFormatting>
  <conditionalFormatting sqref="AT9:AX9">
    <cfRule type="containsBlanks" dxfId="8" priority="1">
      <formula>LEN(TRIM(AT9))=0</formula>
    </cfRule>
  </conditionalFormatting>
  <dataValidations count="4">
    <dataValidation type="decimal" operator="greaterThanOrEqual" allowBlank="1" showInputMessage="1" showErrorMessage="1" errorTitle="UGPP" error="Solo números" sqref="N69:T72" xr:uid="{00000000-0002-0000-0500-000000000000}">
      <formula1>0</formula1>
    </dataValidation>
    <dataValidation type="date" operator="greaterThanOrEqual" allowBlank="1" showInputMessage="1" showErrorMessage="1" errorTitle="UGPP" error="La fecha debe ser en formato _x000a_dd-mmm-aaaa" sqref="J4:N4" xr:uid="{00000000-0002-0000-0500-000001000000}">
      <formula1>TODAY()-60</formula1>
    </dataValidation>
    <dataValidation type="whole" operator="greaterThanOrEqual" allowBlank="1" showInputMessage="1" showErrorMessage="1" errorTitle="Solo números positivos" error="sin centavos" sqref="AR31:AX33" xr:uid="{00000000-0002-0000-0500-000002000000}">
      <formula1>0</formula1>
    </dataValidation>
    <dataValidation operator="greaterThanOrEqual" allowBlank="1" showInputMessage="1" showErrorMessage="1" errorTitle="Solo números positivos" error="sin centavos" sqref="AR30:AX30" xr:uid="{00000000-0002-0000-0500-000003000000}"/>
  </dataValidations>
  <printOptions horizontalCentered="1"/>
  <pageMargins left="0.11811023622047245" right="0.11811023622047245" top="0.9055118110236221" bottom="0.39370078740157483" header="0.11811023622047245" footer="0.15748031496062992"/>
  <pageSetup paperSize="9" scale="39" fitToHeight="2" orientation="portrait" r:id="rId1"/>
  <headerFooter>
    <oddFooter xml:space="preserve">&amp;L&amp;12GA-FOR-044&amp;C&amp;12V 9.0&amp;R&amp;12 Página &amp;P de &amp;N
</oddFooter>
  </headerFooter>
  <rowBreaks count="1" manualBreakCount="1">
    <brk id="59" max="50" man="1"/>
  </rowBreaks>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500-000005000000}">
          <x14:formula1>
            <xm:f>BANCOS!$C$2:$C$10</xm:f>
          </x14:formula1>
          <xm:sqref>C69:E77</xm:sqref>
        </x14:dataValidation>
        <x14:dataValidation type="list" allowBlank="1" showInputMessage="1" showErrorMessage="1" prompt="Seleccione de la lista" xr:uid="{00000000-0002-0000-0500-000006000000}">
          <x14:formula1>
            <xm:f>BANCOS!$J$1:$J$4</xm:f>
          </x14:formula1>
          <xm:sqref>U50:AA50 U52:AA52</xm:sqref>
        </x14:dataValidation>
        <x14:dataValidation type="list" allowBlank="1" showInputMessage="1" showErrorMessage="1" xr:uid="{9248C41F-63DA-4994-8DA8-FA544BAAA0F4}">
          <x14:formula1>
            <xm:f>'SEG SOCIAL'!$Y$40:$Y$52</xm:f>
          </x14:formula1>
          <xm:sqref>Z98:AD98</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11">
    <tabColor rgb="FFFFFF00"/>
    <pageSetUpPr fitToPage="1"/>
  </sheetPr>
  <dimension ref="A1:XFC54"/>
  <sheetViews>
    <sheetView showGridLines="0" zoomScale="90" zoomScaleNormal="90" zoomScaleSheetLayoutView="70" workbookViewId="0">
      <pane ySplit="2" topLeftCell="A14" activePane="bottomLeft" state="frozen"/>
      <selection pane="bottomLeft" activeCell="Z23" sqref="Z23:AU23"/>
    </sheetView>
  </sheetViews>
  <sheetFormatPr baseColWidth="10" defaultColWidth="0" defaultRowHeight="15" customHeight="1" zeroHeight="1"/>
  <cols>
    <col min="1" max="1" width="3.6640625" style="84" customWidth="1"/>
    <col min="2" max="2" width="4.5" style="84" customWidth="1"/>
    <col min="3" max="3" width="4.83203125" style="84" customWidth="1"/>
    <col min="4" max="50" width="3.6640625" style="84" customWidth="1"/>
    <col min="51" max="51" width="1.5" style="84" customWidth="1"/>
    <col min="52" max="52" width="2" style="84" customWidth="1"/>
    <col min="53" max="16382" width="17.33203125" style="84" hidden="1"/>
    <col min="16383" max="16383" width="1.5" style="84" hidden="1"/>
    <col min="16384" max="16384" width="1.6640625" style="84" hidden="1"/>
  </cols>
  <sheetData>
    <row r="1" spans="1:51" ht="15" customHeight="1" thickTop="1">
      <c r="A1" s="255"/>
      <c r="B1" s="256"/>
      <c r="C1" s="256"/>
      <c r="D1" s="256"/>
      <c r="E1" s="256"/>
      <c r="F1" s="256"/>
      <c r="G1" s="256"/>
      <c r="H1" s="256"/>
      <c r="I1" s="256"/>
      <c r="J1" s="256"/>
      <c r="K1" s="256"/>
      <c r="L1" s="256"/>
      <c r="M1" s="256"/>
      <c r="N1" s="256"/>
      <c r="O1" s="256"/>
      <c r="P1" s="256"/>
      <c r="Q1" s="256"/>
      <c r="R1" s="256"/>
      <c r="S1" s="256"/>
      <c r="T1" s="256"/>
      <c r="U1" s="256"/>
      <c r="V1" s="256"/>
      <c r="W1" s="256"/>
      <c r="X1" s="256"/>
      <c r="Y1" s="256"/>
      <c r="Z1" s="256"/>
      <c r="AA1" s="256"/>
      <c r="AB1" s="256"/>
      <c r="AC1" s="256"/>
      <c r="AD1" s="256"/>
      <c r="AE1" s="256"/>
      <c r="AF1" s="256"/>
      <c r="AG1" s="256"/>
      <c r="AH1" s="256"/>
      <c r="AI1" s="256"/>
      <c r="AJ1" s="256"/>
      <c r="AK1" s="256"/>
      <c r="AL1" s="256"/>
      <c r="AM1" s="256"/>
      <c r="AN1" s="256"/>
      <c r="AO1" s="256"/>
      <c r="AP1" s="256"/>
      <c r="AQ1" s="256"/>
      <c r="AR1" s="256"/>
      <c r="AS1" s="256"/>
      <c r="AT1" s="256"/>
      <c r="AU1" s="256"/>
      <c r="AV1" s="256"/>
      <c r="AW1" s="256"/>
      <c r="AX1" s="256"/>
      <c r="AY1" s="257"/>
    </row>
    <row r="2" spans="1:51" ht="57" customHeight="1">
      <c r="A2" s="258"/>
      <c r="B2" s="718"/>
      <c r="C2" s="719"/>
      <c r="D2" s="719"/>
      <c r="E2" s="719"/>
      <c r="F2" s="719"/>
      <c r="G2" s="719"/>
      <c r="H2" s="719"/>
      <c r="I2" s="720"/>
      <c r="J2" s="721" t="s">
        <v>166</v>
      </c>
      <c r="K2" s="719"/>
      <c r="L2" s="719"/>
      <c r="M2" s="719"/>
      <c r="N2" s="719"/>
      <c r="O2" s="719"/>
      <c r="P2" s="719"/>
      <c r="Q2" s="719"/>
      <c r="R2" s="719"/>
      <c r="S2" s="719"/>
      <c r="T2" s="719"/>
      <c r="U2" s="719"/>
      <c r="V2" s="719"/>
      <c r="W2" s="719"/>
      <c r="X2" s="719"/>
      <c r="Y2" s="719"/>
      <c r="Z2" s="719"/>
      <c r="AA2" s="719"/>
      <c r="AB2" s="719"/>
      <c r="AC2" s="719"/>
      <c r="AD2" s="719"/>
      <c r="AE2" s="719"/>
      <c r="AF2" s="719"/>
      <c r="AG2" s="719"/>
      <c r="AH2" s="719"/>
      <c r="AI2" s="719"/>
      <c r="AJ2" s="719"/>
      <c r="AK2" s="719"/>
      <c r="AL2" s="719"/>
      <c r="AM2" s="719"/>
      <c r="AN2" s="719"/>
      <c r="AO2" s="719"/>
      <c r="AP2" s="719"/>
      <c r="AQ2" s="719"/>
      <c r="AR2" s="719"/>
      <c r="AS2" s="719"/>
      <c r="AT2" s="719"/>
      <c r="AU2" s="719"/>
      <c r="AV2" s="719"/>
      <c r="AW2" s="719"/>
      <c r="AX2" s="720"/>
      <c r="AY2" s="259"/>
    </row>
    <row r="3" spans="1:51" ht="15" customHeight="1">
      <c r="A3" s="260"/>
      <c r="B3" s="261"/>
      <c r="C3" s="261"/>
      <c r="D3" s="261"/>
      <c r="E3" s="261"/>
      <c r="F3" s="261"/>
      <c r="G3" s="261"/>
      <c r="H3" s="261"/>
      <c r="I3" s="261"/>
      <c r="J3" s="261"/>
      <c r="K3" s="261"/>
      <c r="L3" s="261"/>
      <c r="M3" s="261"/>
      <c r="N3" s="261"/>
      <c r="O3" s="261"/>
      <c r="P3" s="261"/>
      <c r="Q3" s="261"/>
      <c r="R3" s="261"/>
      <c r="S3" s="261"/>
      <c r="T3" s="261"/>
      <c r="U3" s="261"/>
      <c r="V3" s="261"/>
      <c r="W3" s="261"/>
      <c r="X3" s="261"/>
      <c r="Y3" s="261"/>
      <c r="Z3" s="261"/>
      <c r="AA3" s="261"/>
      <c r="AB3" s="261"/>
      <c r="AC3" s="261"/>
      <c r="AD3" s="261"/>
      <c r="AE3" s="261"/>
      <c r="AF3" s="261"/>
      <c r="AG3" s="261"/>
      <c r="AH3" s="261"/>
      <c r="AI3" s="261"/>
      <c r="AJ3" s="261"/>
      <c r="AK3" s="261"/>
      <c r="AL3" s="261"/>
      <c r="AM3" s="261"/>
      <c r="AN3" s="261"/>
      <c r="AO3" s="261"/>
      <c r="AP3" s="261"/>
      <c r="AQ3" s="261"/>
      <c r="AR3" s="261"/>
      <c r="AS3" s="261"/>
      <c r="AT3" s="261"/>
      <c r="AU3" s="261"/>
      <c r="AV3" s="261"/>
      <c r="AW3" s="261"/>
      <c r="AX3" s="261"/>
      <c r="AY3" s="262"/>
    </row>
    <row r="4" spans="1:51" ht="19.5" customHeight="1">
      <c r="A4" s="260"/>
      <c r="B4" s="664" t="s">
        <v>406</v>
      </c>
      <c r="C4" s="665"/>
      <c r="D4" s="665"/>
      <c r="E4" s="665"/>
      <c r="F4" s="665"/>
      <c r="G4" s="665"/>
      <c r="H4" s="665"/>
      <c r="I4" s="731" t="str">
        <f>IF('INF CTO'!B4="","",'INF CTO'!B4)</f>
        <v>MIN.010-2021</v>
      </c>
      <c r="J4" s="732"/>
      <c r="K4" s="732"/>
      <c r="L4" s="732"/>
      <c r="M4" s="732"/>
      <c r="N4" s="732"/>
      <c r="O4" s="732"/>
      <c r="P4" s="263"/>
      <c r="Q4" s="702" t="s">
        <v>23</v>
      </c>
      <c r="R4" s="701"/>
      <c r="S4" s="701"/>
      <c r="T4" s="701"/>
      <c r="U4" s="701"/>
      <c r="V4" s="701"/>
      <c r="W4" s="701"/>
      <c r="X4" s="701"/>
      <c r="Y4" s="701"/>
      <c r="Z4" s="701"/>
      <c r="AA4" s="701"/>
      <c r="AB4" s="701"/>
      <c r="AC4" s="695">
        <f>IF('INF CTO'!B10="","",'INF CTO'!B10)</f>
        <v>44271</v>
      </c>
      <c r="AD4" s="696"/>
      <c r="AE4" s="696"/>
      <c r="AF4" s="696"/>
      <c r="AG4" s="696"/>
      <c r="AH4" s="733" t="s">
        <v>24</v>
      </c>
      <c r="AI4" s="701"/>
      <c r="AJ4" s="701"/>
      <c r="AK4" s="701"/>
      <c r="AL4" s="701"/>
      <c r="AM4" s="701"/>
      <c r="AN4" s="701"/>
      <c r="AO4" s="701"/>
      <c r="AP4" s="701"/>
      <c r="AQ4" s="730">
        <v>2021</v>
      </c>
      <c r="AR4" s="727"/>
      <c r="AS4" s="727"/>
      <c r="AT4" s="263"/>
      <c r="AU4" s="263"/>
      <c r="AV4" s="263"/>
      <c r="AW4" s="263"/>
      <c r="AX4" s="263"/>
      <c r="AY4" s="262"/>
    </row>
    <row r="5" spans="1:51" ht="16">
      <c r="A5" s="260"/>
      <c r="B5" s="664" t="s">
        <v>18</v>
      </c>
      <c r="C5" s="665"/>
      <c r="D5" s="665"/>
      <c r="E5" s="665"/>
      <c r="F5" s="665"/>
      <c r="G5" s="665"/>
      <c r="H5" s="665"/>
      <c r="I5" s="666" t="str">
        <f>IF('INF CTO'!C4="","",'INF CTO'!C4)</f>
        <v>03.192-2021</v>
      </c>
      <c r="J5" s="667"/>
      <c r="K5" s="667"/>
      <c r="L5" s="667"/>
      <c r="M5" s="667"/>
      <c r="N5" s="667"/>
      <c r="O5" s="667"/>
      <c r="P5" s="263"/>
      <c r="Q5" s="263"/>
      <c r="R5" s="263"/>
      <c r="S5" s="263"/>
      <c r="T5" s="263"/>
      <c r="U5" s="263"/>
      <c r="V5" s="263"/>
      <c r="W5" s="263"/>
      <c r="X5" s="263"/>
      <c r="Y5" s="263"/>
      <c r="Z5" s="263"/>
      <c r="AA5" s="263"/>
      <c r="AB5" s="263"/>
      <c r="AC5" s="263"/>
      <c r="AD5" s="263"/>
      <c r="AE5" s="263"/>
      <c r="AF5" s="263"/>
      <c r="AG5" s="263"/>
      <c r="AH5" s="263"/>
      <c r="AI5" s="263"/>
      <c r="AJ5" s="263"/>
      <c r="AK5" s="263"/>
      <c r="AL5" s="263"/>
      <c r="AM5" s="263"/>
      <c r="AN5" s="263"/>
      <c r="AO5" s="263"/>
      <c r="AP5" s="263"/>
      <c r="AQ5" s="263"/>
      <c r="AR5" s="263"/>
      <c r="AS5" s="263"/>
      <c r="AT5" s="263"/>
      <c r="AU5" s="263"/>
      <c r="AV5" s="263"/>
      <c r="AW5" s="263"/>
      <c r="AX5" s="263"/>
      <c r="AY5" s="262"/>
    </row>
    <row r="6" spans="1:51" ht="16">
      <c r="A6" s="260"/>
      <c r="B6" s="702" t="s">
        <v>25</v>
      </c>
      <c r="C6" s="701"/>
      <c r="D6" s="701"/>
      <c r="E6" s="701"/>
      <c r="F6" s="701"/>
      <c r="G6" s="701"/>
      <c r="H6" s="701"/>
      <c r="I6" s="701"/>
      <c r="J6" s="701"/>
      <c r="K6" s="701"/>
      <c r="L6" s="724">
        <f>CUMPLIDO!L9</f>
        <v>44278</v>
      </c>
      <c r="M6" s="696"/>
      <c r="N6" s="696"/>
      <c r="O6" s="696"/>
      <c r="P6" s="263"/>
      <c r="Q6" s="702" t="s">
        <v>26</v>
      </c>
      <c r="R6" s="701"/>
      <c r="S6" s="701"/>
      <c r="T6" s="701"/>
      <c r="U6" s="701"/>
      <c r="V6" s="701"/>
      <c r="W6" s="701"/>
      <c r="X6" s="701"/>
      <c r="Y6" s="701"/>
      <c r="Z6" s="695">
        <f>IF('INF CTO'!B12="","",'INF CTO'!B12)</f>
        <v>44545</v>
      </c>
      <c r="AA6" s="696"/>
      <c r="AB6" s="696"/>
      <c r="AC6" s="696"/>
      <c r="AD6" s="264"/>
      <c r="AE6" s="265" t="s">
        <v>29</v>
      </c>
      <c r="AF6" s="265"/>
      <c r="AG6" s="265"/>
      <c r="AH6" s="265"/>
      <c r="AI6" s="263"/>
      <c r="AJ6" s="263"/>
      <c r="AK6" s="263"/>
      <c r="AL6" s="697">
        <f ca="1">IF(CUMPLIDO!J4="","",CUMPLIDO!J4)</f>
        <v>44411</v>
      </c>
      <c r="AM6" s="698"/>
      <c r="AN6" s="698"/>
      <c r="AO6" s="698"/>
      <c r="AP6" s="264"/>
      <c r="AQ6" s="265"/>
      <c r="AR6" s="265"/>
      <c r="AS6" s="265"/>
      <c r="AT6" s="265"/>
      <c r="AU6" s="265"/>
      <c r="AV6" s="265"/>
      <c r="AW6" s="728"/>
      <c r="AX6" s="729"/>
      <c r="AY6" s="262"/>
    </row>
    <row r="7" spans="1:51" ht="11.25" customHeight="1">
      <c r="A7" s="260"/>
      <c r="B7" s="263"/>
      <c r="C7" s="263"/>
      <c r="D7" s="263"/>
      <c r="E7" s="263"/>
      <c r="F7" s="263"/>
      <c r="G7" s="263"/>
      <c r="H7" s="263"/>
      <c r="I7" s="263"/>
      <c r="J7" s="263"/>
      <c r="K7" s="263"/>
      <c r="L7" s="263"/>
      <c r="M7" s="263"/>
      <c r="N7" s="266"/>
      <c r="O7" s="266"/>
      <c r="P7" s="266"/>
      <c r="Q7" s="266"/>
      <c r="R7" s="266"/>
      <c r="S7" s="266"/>
      <c r="T7" s="266"/>
      <c r="U7" s="266"/>
      <c r="V7" s="266"/>
      <c r="W7" s="266"/>
      <c r="X7" s="266"/>
      <c r="Y7" s="266"/>
      <c r="Z7" s="266"/>
      <c r="AA7" s="266"/>
      <c r="AB7" s="266"/>
      <c r="AC7" s="266"/>
      <c r="AD7" s="266"/>
      <c r="AE7" s="266"/>
      <c r="AF7" s="266"/>
      <c r="AG7" s="266"/>
      <c r="AH7" s="266"/>
      <c r="AI7" s="266"/>
      <c r="AJ7" s="263"/>
      <c r="AK7" s="263"/>
      <c r="AL7" s="263"/>
      <c r="AM7" s="263"/>
      <c r="AN7" s="263"/>
      <c r="AO7" s="263"/>
      <c r="AP7" s="263"/>
      <c r="AQ7" s="263"/>
      <c r="AR7" s="263"/>
      <c r="AS7" s="263"/>
      <c r="AT7" s="263"/>
      <c r="AU7" s="263"/>
      <c r="AV7" s="263"/>
      <c r="AW7" s="263"/>
      <c r="AX7" s="263"/>
      <c r="AY7" s="262"/>
    </row>
    <row r="8" spans="1:51" ht="15.75" customHeight="1">
      <c r="A8" s="260"/>
      <c r="B8" s="715" t="s">
        <v>30</v>
      </c>
      <c r="C8" s="701"/>
      <c r="D8" s="701"/>
      <c r="E8" s="701"/>
      <c r="F8" s="701"/>
      <c r="G8" s="701"/>
      <c r="H8" s="701"/>
      <c r="I8" s="701"/>
      <c r="J8" s="701"/>
      <c r="K8" s="701"/>
      <c r="L8" s="722" t="str">
        <f>IF('INF CTO'!B5="","",'INF CTO'!B5)</f>
        <v>ORGANIZACION INTEGRAL EN GESTION EMPRESARIAL, ADMINISTRACION FINANCIERA Y MEDIO AMBIENTE SAS</v>
      </c>
      <c r="M8" s="723"/>
      <c r="N8" s="723"/>
      <c r="O8" s="723"/>
      <c r="P8" s="723"/>
      <c r="Q8" s="723"/>
      <c r="R8" s="723"/>
      <c r="S8" s="723"/>
      <c r="T8" s="723"/>
      <c r="U8" s="723"/>
      <c r="V8" s="723"/>
      <c r="W8" s="723"/>
      <c r="X8" s="723"/>
      <c r="Y8" s="723"/>
      <c r="Z8" s="723"/>
      <c r="AA8" s="723"/>
      <c r="AB8" s="723"/>
      <c r="AC8" s="723"/>
      <c r="AD8" s="723"/>
      <c r="AE8" s="723"/>
      <c r="AF8" s="723"/>
      <c r="AG8" s="723"/>
      <c r="AH8" s="725" t="s">
        <v>31</v>
      </c>
      <c r="AI8" s="701"/>
      <c r="AJ8" s="701"/>
      <c r="AK8" s="701"/>
      <c r="AL8" s="726">
        <f>IF('INF CTO'!B6="","",'INF CTO'!B6)</f>
        <v>900072155</v>
      </c>
      <c r="AM8" s="727"/>
      <c r="AN8" s="727"/>
      <c r="AO8" s="727"/>
      <c r="AP8" s="727"/>
      <c r="AQ8" s="727"/>
      <c r="AR8" s="727"/>
      <c r="AS8" s="727"/>
      <c r="AT8" s="263"/>
      <c r="AU8" s="263"/>
      <c r="AV8" s="263"/>
      <c r="AW8" s="263"/>
      <c r="AX8" s="263"/>
      <c r="AY8" s="262"/>
    </row>
    <row r="9" spans="1:51" ht="13.5" hidden="1" customHeight="1">
      <c r="A9" s="260"/>
      <c r="B9" s="263"/>
      <c r="C9" s="263"/>
      <c r="D9" s="263"/>
      <c r="E9" s="263"/>
      <c r="F9" s="263"/>
      <c r="G9" s="263"/>
      <c r="H9" s="263"/>
      <c r="I9" s="263"/>
      <c r="J9" s="263"/>
      <c r="K9" s="263"/>
      <c r="L9" s="263"/>
      <c r="M9" s="263"/>
      <c r="N9" s="263"/>
      <c r="O9" s="263"/>
      <c r="P9" s="263"/>
      <c r="Q9" s="263"/>
      <c r="R9" s="263"/>
      <c r="S9" s="263"/>
      <c r="T9" s="263"/>
      <c r="U9" s="263"/>
      <c r="V9" s="263"/>
      <c r="W9" s="263"/>
      <c r="X9" s="263"/>
      <c r="Y9" s="263"/>
      <c r="Z9" s="263"/>
      <c r="AA9" s="263"/>
      <c r="AB9" s="263"/>
      <c r="AC9" s="263"/>
      <c r="AD9" s="263"/>
      <c r="AE9" s="263"/>
      <c r="AF9" s="263"/>
      <c r="AG9" s="263"/>
      <c r="AH9" s="263"/>
      <c r="AI9" s="263"/>
      <c r="AJ9" s="263"/>
      <c r="AK9" s="263"/>
      <c r="AL9" s="263"/>
      <c r="AM9" s="263"/>
      <c r="AN9" s="263"/>
      <c r="AO9" s="263"/>
      <c r="AP9" s="263"/>
      <c r="AQ9" s="263"/>
      <c r="AR9" s="263"/>
      <c r="AS9" s="263"/>
      <c r="AT9" s="263"/>
      <c r="AU9" s="263"/>
      <c r="AV9" s="263"/>
      <c r="AW9" s="263"/>
      <c r="AX9" s="263"/>
      <c r="AY9" s="262"/>
    </row>
    <row r="10" spans="1:51" ht="15" hidden="1" customHeight="1">
      <c r="A10" s="260"/>
      <c r="B10" s="702"/>
      <c r="C10" s="701"/>
      <c r="D10" s="703"/>
      <c r="E10" s="701"/>
      <c r="F10" s="701"/>
      <c r="G10" s="701"/>
      <c r="H10" s="701"/>
      <c r="I10" s="401"/>
      <c r="J10" s="401"/>
      <c r="K10" s="401"/>
      <c r="L10" s="401"/>
      <c r="M10" s="401"/>
      <c r="N10" s="401"/>
      <c r="O10" s="401"/>
      <c r="P10" s="267"/>
      <c r="Q10" s="703"/>
      <c r="R10" s="717"/>
      <c r="S10" s="717"/>
      <c r="T10" s="717"/>
      <c r="U10" s="717"/>
      <c r="V10" s="717"/>
      <c r="W10" s="717"/>
      <c r="X10" s="717"/>
      <c r="Y10" s="717"/>
      <c r="Z10" s="717"/>
      <c r="AA10" s="717"/>
      <c r="AB10" s="717"/>
      <c r="AC10" s="717"/>
      <c r="AD10" s="717"/>
      <c r="AE10" s="717"/>
      <c r="AF10" s="717"/>
      <c r="AG10" s="717"/>
      <c r="AH10" s="715"/>
      <c r="AI10" s="701"/>
      <c r="AJ10" s="701"/>
      <c r="AK10" s="701"/>
      <c r="AL10" s="701"/>
      <c r="AM10" s="701"/>
      <c r="AN10" s="701"/>
      <c r="AO10" s="712"/>
      <c r="AP10" s="712"/>
      <c r="AQ10" s="712"/>
      <c r="AR10" s="712"/>
      <c r="AS10" s="712"/>
      <c r="AT10" s="712"/>
      <c r="AU10" s="712"/>
      <c r="AV10" s="712"/>
      <c r="AW10" s="712"/>
      <c r="AX10" s="263"/>
      <c r="AY10" s="262"/>
    </row>
    <row r="11" spans="1:51" ht="15" customHeight="1">
      <c r="A11" s="260"/>
      <c r="B11" s="263"/>
      <c r="C11" s="263"/>
      <c r="D11" s="263"/>
      <c r="E11" s="263"/>
      <c r="F11" s="263"/>
      <c r="G11" s="263"/>
      <c r="H11" s="263"/>
      <c r="I11" s="263"/>
      <c r="J11" s="263"/>
      <c r="K11" s="263"/>
      <c r="L11" s="263"/>
      <c r="M11" s="263"/>
      <c r="N11" s="263"/>
      <c r="O11" s="263"/>
      <c r="P11" s="263"/>
      <c r="Q11" s="263"/>
      <c r="R11" s="263"/>
      <c r="S11" s="263"/>
      <c r="T11" s="263"/>
      <c r="U11" s="263"/>
      <c r="V11" s="263"/>
      <c r="W11" s="263"/>
      <c r="X11" s="263"/>
      <c r="Y11" s="263"/>
      <c r="Z11" s="263"/>
      <c r="AA11" s="263"/>
      <c r="AB11" s="263"/>
      <c r="AC11" s="263"/>
      <c r="AD11" s="263"/>
      <c r="AE11" s="263"/>
      <c r="AF11" s="263"/>
      <c r="AG11" s="263"/>
      <c r="AH11" s="263"/>
      <c r="AI11" s="263"/>
      <c r="AJ11" s="263"/>
      <c r="AK11" s="263"/>
      <c r="AL11" s="263"/>
      <c r="AM11" s="263"/>
      <c r="AN11" s="263"/>
      <c r="AO11" s="263"/>
      <c r="AP11" s="263"/>
      <c r="AQ11" s="263"/>
      <c r="AR11" s="263"/>
      <c r="AS11" s="263"/>
      <c r="AT11" s="263"/>
      <c r="AU11" s="263"/>
      <c r="AV11" s="263"/>
      <c r="AW11" s="263"/>
      <c r="AX11" s="263"/>
      <c r="AY11" s="262"/>
    </row>
    <row r="12" spans="1:51" ht="18.75" customHeight="1">
      <c r="A12" s="260"/>
      <c r="B12" s="700" t="s">
        <v>32</v>
      </c>
      <c r="C12" s="701"/>
      <c r="D12" s="701"/>
      <c r="E12" s="701"/>
      <c r="F12" s="701"/>
      <c r="G12" s="701"/>
      <c r="H12" s="701"/>
      <c r="I12" s="701"/>
      <c r="J12" s="701"/>
      <c r="K12" s="701"/>
      <c r="L12" s="701"/>
      <c r="M12" s="701"/>
      <c r="N12" s="268"/>
      <c r="O12" s="268"/>
      <c r="P12" s="268"/>
      <c r="Q12" s="268"/>
      <c r="R12" s="268"/>
      <c r="S12" s="268"/>
      <c r="T12" s="268"/>
      <c r="U12" s="268"/>
      <c r="V12" s="268"/>
      <c r="W12" s="268"/>
      <c r="X12" s="268"/>
      <c r="Y12" s="268"/>
      <c r="Z12" s="268"/>
      <c r="AA12" s="268"/>
      <c r="AB12" s="268"/>
      <c r="AC12" s="268"/>
      <c r="AD12" s="268"/>
      <c r="AE12" s="268"/>
      <c r="AF12" s="268"/>
      <c r="AG12" s="268"/>
      <c r="AH12" s="268"/>
      <c r="AI12" s="268"/>
      <c r="AJ12" s="268"/>
      <c r="AK12" s="268"/>
      <c r="AL12" s="268"/>
      <c r="AM12" s="268"/>
      <c r="AN12" s="268"/>
      <c r="AO12" s="268"/>
      <c r="AP12" s="268"/>
      <c r="AQ12" s="268"/>
      <c r="AR12" s="268"/>
      <c r="AS12" s="268"/>
      <c r="AT12" s="268"/>
      <c r="AU12" s="268"/>
      <c r="AV12" s="268"/>
      <c r="AW12" s="268"/>
      <c r="AX12" s="268"/>
      <c r="AY12" s="262"/>
    </row>
    <row r="13" spans="1:51" ht="22.5" customHeight="1">
      <c r="A13" s="260"/>
      <c r="B13" s="706" t="str">
        <f>IF(CUMPLIDO!B18="","",CUMPLIDO!B18)</f>
        <v>Prestar el servicio de envío masivo de correos electrónicos y mensajes de texto, a través de una plataforma tecnológica dirigido a las personas naturales y jurídicas que son objeto de alguna gestión de la UGPP.</v>
      </c>
      <c r="C13" s="707"/>
      <c r="D13" s="707"/>
      <c r="E13" s="707"/>
      <c r="F13" s="707"/>
      <c r="G13" s="707"/>
      <c r="H13" s="707"/>
      <c r="I13" s="707"/>
      <c r="J13" s="707"/>
      <c r="K13" s="707"/>
      <c r="L13" s="707"/>
      <c r="M13" s="707"/>
      <c r="N13" s="707"/>
      <c r="O13" s="707"/>
      <c r="P13" s="707"/>
      <c r="Q13" s="707"/>
      <c r="R13" s="707"/>
      <c r="S13" s="707"/>
      <c r="T13" s="707"/>
      <c r="U13" s="707"/>
      <c r="V13" s="707"/>
      <c r="W13" s="707"/>
      <c r="X13" s="707"/>
      <c r="Y13" s="707"/>
      <c r="Z13" s="707"/>
      <c r="AA13" s="707"/>
      <c r="AB13" s="707"/>
      <c r="AC13" s="707"/>
      <c r="AD13" s="707"/>
      <c r="AE13" s="707"/>
      <c r="AF13" s="707"/>
      <c r="AG13" s="707"/>
      <c r="AH13" s="707"/>
      <c r="AI13" s="707"/>
      <c r="AJ13" s="707"/>
      <c r="AK13" s="707"/>
      <c r="AL13" s="707"/>
      <c r="AM13" s="707"/>
      <c r="AN13" s="707"/>
      <c r="AO13" s="707"/>
      <c r="AP13" s="707"/>
      <c r="AQ13" s="707"/>
      <c r="AR13" s="707"/>
      <c r="AS13" s="707"/>
      <c r="AT13" s="707"/>
      <c r="AU13" s="707"/>
      <c r="AV13" s="707"/>
      <c r="AW13" s="707"/>
      <c r="AX13" s="708"/>
      <c r="AY13" s="262"/>
    </row>
    <row r="14" spans="1:51" ht="12.75" customHeight="1">
      <c r="A14" s="260"/>
      <c r="B14" s="709"/>
      <c r="C14" s="710"/>
      <c r="D14" s="710"/>
      <c r="E14" s="710"/>
      <c r="F14" s="710"/>
      <c r="G14" s="710"/>
      <c r="H14" s="710"/>
      <c r="I14" s="710"/>
      <c r="J14" s="710"/>
      <c r="K14" s="710"/>
      <c r="L14" s="710"/>
      <c r="M14" s="710"/>
      <c r="N14" s="710"/>
      <c r="O14" s="710"/>
      <c r="P14" s="710"/>
      <c r="Q14" s="710"/>
      <c r="R14" s="710"/>
      <c r="S14" s="710"/>
      <c r="T14" s="710"/>
      <c r="U14" s="710"/>
      <c r="V14" s="710"/>
      <c r="W14" s="710"/>
      <c r="X14" s="710"/>
      <c r="Y14" s="710"/>
      <c r="Z14" s="710"/>
      <c r="AA14" s="710"/>
      <c r="AB14" s="710"/>
      <c r="AC14" s="710"/>
      <c r="AD14" s="710"/>
      <c r="AE14" s="710"/>
      <c r="AF14" s="710"/>
      <c r="AG14" s="710"/>
      <c r="AH14" s="710"/>
      <c r="AI14" s="710"/>
      <c r="AJ14" s="710"/>
      <c r="AK14" s="710"/>
      <c r="AL14" s="710"/>
      <c r="AM14" s="710"/>
      <c r="AN14" s="710"/>
      <c r="AO14" s="710"/>
      <c r="AP14" s="710"/>
      <c r="AQ14" s="710"/>
      <c r="AR14" s="710"/>
      <c r="AS14" s="710"/>
      <c r="AT14" s="710"/>
      <c r="AU14" s="710"/>
      <c r="AV14" s="710"/>
      <c r="AW14" s="710"/>
      <c r="AX14" s="711"/>
      <c r="AY14" s="262"/>
    </row>
    <row r="15" spans="1:51" ht="15" customHeight="1">
      <c r="A15" s="260"/>
      <c r="B15" s="263"/>
      <c r="C15" s="263"/>
      <c r="D15" s="263"/>
      <c r="E15" s="263"/>
      <c r="F15" s="263"/>
      <c r="G15" s="263"/>
      <c r="H15" s="263"/>
      <c r="I15" s="263"/>
      <c r="J15" s="263"/>
      <c r="K15" s="263"/>
      <c r="L15" s="263"/>
      <c r="M15" s="263"/>
      <c r="N15" s="263"/>
      <c r="O15" s="263"/>
      <c r="P15" s="263"/>
      <c r="Q15" s="263"/>
      <c r="R15" s="263"/>
      <c r="S15" s="263"/>
      <c r="T15" s="263"/>
      <c r="U15" s="263"/>
      <c r="V15" s="263"/>
      <c r="W15" s="263"/>
      <c r="X15" s="263"/>
      <c r="Y15" s="263"/>
      <c r="Z15" s="263"/>
      <c r="AA15" s="263"/>
      <c r="AB15" s="263"/>
      <c r="AC15" s="263"/>
      <c r="AD15" s="263"/>
      <c r="AE15" s="263"/>
      <c r="AF15" s="263"/>
      <c r="AG15" s="263"/>
      <c r="AH15" s="263"/>
      <c r="AI15" s="263"/>
      <c r="AJ15" s="263"/>
      <c r="AK15" s="263"/>
      <c r="AL15" s="263"/>
      <c r="AM15" s="263"/>
      <c r="AN15" s="263"/>
      <c r="AO15" s="263"/>
      <c r="AP15" s="263"/>
      <c r="AQ15" s="263"/>
      <c r="AR15" s="263"/>
      <c r="AS15" s="263"/>
      <c r="AT15" s="263"/>
      <c r="AU15" s="263"/>
      <c r="AV15" s="263"/>
      <c r="AW15" s="263"/>
      <c r="AX15" s="263"/>
      <c r="AY15" s="262"/>
    </row>
    <row r="16" spans="1:51" ht="21" customHeight="1">
      <c r="A16" s="269"/>
      <c r="B16" s="705" t="s">
        <v>33</v>
      </c>
      <c r="C16" s="701"/>
      <c r="D16" s="701"/>
      <c r="E16" s="701"/>
      <c r="F16" s="701"/>
      <c r="G16" s="701"/>
      <c r="H16" s="701"/>
      <c r="I16" s="701"/>
      <c r="J16" s="701"/>
      <c r="K16" s="270" t="s">
        <v>34</v>
      </c>
      <c r="L16" s="271"/>
      <c r="M16" s="271"/>
      <c r="N16" s="271"/>
      <c r="O16" s="713">
        <f>IF(CUMPLIDO!O23="","",CUMPLIDO!O23)</f>
        <v>44348</v>
      </c>
      <c r="P16" s="714"/>
      <c r="Q16" s="714"/>
      <c r="R16" s="714"/>
      <c r="S16" s="714"/>
      <c r="T16" s="714"/>
      <c r="U16" s="714"/>
      <c r="V16" s="714"/>
      <c r="W16" s="714"/>
      <c r="X16" s="716" t="s">
        <v>35</v>
      </c>
      <c r="Y16" s="701"/>
      <c r="Z16" s="713">
        <f>IF(CUMPLIDO!Z23="","",CUMPLIDO!Z23)</f>
        <v>44377</v>
      </c>
      <c r="AA16" s="714"/>
      <c r="AB16" s="714"/>
      <c r="AC16" s="714"/>
      <c r="AD16" s="714"/>
      <c r="AE16" s="714"/>
      <c r="AF16" s="714"/>
      <c r="AG16" s="714"/>
      <c r="AH16" s="714"/>
      <c r="AI16" s="704"/>
      <c r="AJ16" s="701"/>
      <c r="AK16" s="704"/>
      <c r="AL16" s="701"/>
      <c r="AM16" s="704"/>
      <c r="AN16" s="701"/>
      <c r="AO16" s="271"/>
      <c r="AP16" s="272"/>
      <c r="AQ16" s="272"/>
      <c r="AR16" s="272"/>
      <c r="AS16" s="272"/>
      <c r="AT16" s="272"/>
      <c r="AU16" s="272"/>
      <c r="AV16" s="272"/>
      <c r="AW16" s="272"/>
      <c r="AX16" s="272"/>
      <c r="AY16" s="262"/>
    </row>
    <row r="17" spans="1:51" ht="12" customHeight="1">
      <c r="A17" s="269"/>
      <c r="B17" s="273"/>
      <c r="C17" s="273"/>
      <c r="D17" s="273"/>
      <c r="E17" s="273"/>
      <c r="F17" s="273"/>
      <c r="G17" s="273"/>
      <c r="H17" s="273"/>
      <c r="I17" s="273"/>
      <c r="J17" s="273"/>
      <c r="K17" s="270"/>
      <c r="L17" s="271"/>
      <c r="M17" s="271"/>
      <c r="N17" s="271"/>
      <c r="O17" s="274"/>
      <c r="P17" s="275"/>
      <c r="Q17" s="275"/>
      <c r="R17" s="275"/>
      <c r="S17" s="275"/>
      <c r="T17" s="275"/>
      <c r="U17" s="275"/>
      <c r="V17" s="275"/>
      <c r="W17" s="275"/>
      <c r="X17" s="276"/>
      <c r="Y17" s="276"/>
      <c r="Z17" s="274"/>
      <c r="AA17" s="275"/>
      <c r="AB17" s="275"/>
      <c r="AC17" s="275"/>
      <c r="AD17" s="275"/>
      <c r="AE17" s="275"/>
      <c r="AF17" s="275"/>
      <c r="AG17" s="275"/>
      <c r="AH17" s="275"/>
      <c r="AI17" s="277"/>
      <c r="AJ17" s="277"/>
      <c r="AK17" s="277"/>
      <c r="AL17" s="277"/>
      <c r="AM17" s="277"/>
      <c r="AN17" s="277"/>
      <c r="AO17" s="271"/>
      <c r="AP17" s="272"/>
      <c r="AQ17" s="272"/>
      <c r="AR17" s="272"/>
      <c r="AS17" s="272"/>
      <c r="AT17" s="272"/>
      <c r="AU17" s="272"/>
      <c r="AV17" s="272"/>
      <c r="AW17" s="272"/>
      <c r="AX17" s="272"/>
      <c r="AY17" s="262"/>
    </row>
    <row r="18" spans="1:51" ht="24.75" customHeight="1">
      <c r="A18" s="260"/>
      <c r="B18" s="672" t="s">
        <v>70</v>
      </c>
      <c r="C18" s="672"/>
      <c r="D18" s="672"/>
      <c r="E18" s="672"/>
      <c r="F18" s="672"/>
      <c r="G18" s="672"/>
      <c r="H18" s="699" t="str">
        <f>IF(CUMPLIDO!B35="","",CUMPLIDO!B35)</f>
        <v xml:space="preserve">La UGPP pagará el valor del contrato, en mensualidades vencidas o por la fracción del mes de acuerdo con los servicios efectivamente prestados durante el periodo facturado y acorde con los precios unitarios ofertados de acuerdo con la descripcion informada en el anexo de condiciones contractuales.
</v>
      </c>
      <c r="I18" s="699"/>
      <c r="J18" s="699"/>
      <c r="K18" s="699"/>
      <c r="L18" s="699"/>
      <c r="M18" s="699"/>
      <c r="N18" s="699"/>
      <c r="O18" s="699"/>
      <c r="P18" s="699"/>
      <c r="Q18" s="699"/>
      <c r="R18" s="699"/>
      <c r="S18" s="699"/>
      <c r="T18" s="699"/>
      <c r="U18" s="699"/>
      <c r="V18" s="699"/>
      <c r="W18" s="699"/>
      <c r="X18" s="699"/>
      <c r="Y18" s="699"/>
      <c r="Z18" s="699"/>
      <c r="AA18" s="699"/>
      <c r="AB18" s="699"/>
      <c r="AC18" s="699"/>
      <c r="AD18" s="699"/>
      <c r="AE18" s="699"/>
      <c r="AF18" s="699"/>
      <c r="AG18" s="699"/>
      <c r="AH18" s="699"/>
      <c r="AI18" s="699"/>
      <c r="AJ18" s="699"/>
      <c r="AK18" s="699"/>
      <c r="AL18" s="699"/>
      <c r="AM18" s="699"/>
      <c r="AN18" s="699"/>
      <c r="AO18" s="699"/>
      <c r="AP18" s="699"/>
      <c r="AQ18" s="699"/>
      <c r="AR18" s="699"/>
      <c r="AS18" s="699"/>
      <c r="AT18" s="699"/>
      <c r="AU18" s="699"/>
      <c r="AV18" s="699"/>
      <c r="AW18" s="699"/>
      <c r="AX18" s="699"/>
      <c r="AY18" s="262"/>
    </row>
    <row r="19" spans="1:51" s="278" customFormat="1" ht="32.25" customHeight="1">
      <c r="A19" s="260"/>
      <c r="B19" s="672"/>
      <c r="C19" s="672"/>
      <c r="D19" s="672"/>
      <c r="E19" s="672"/>
      <c r="F19" s="672"/>
      <c r="G19" s="672"/>
      <c r="H19" s="699"/>
      <c r="I19" s="699"/>
      <c r="J19" s="699"/>
      <c r="K19" s="699"/>
      <c r="L19" s="699"/>
      <c r="M19" s="699"/>
      <c r="N19" s="699"/>
      <c r="O19" s="699"/>
      <c r="P19" s="699"/>
      <c r="Q19" s="699"/>
      <c r="R19" s="699"/>
      <c r="S19" s="699"/>
      <c r="T19" s="699"/>
      <c r="U19" s="699"/>
      <c r="V19" s="699"/>
      <c r="W19" s="699"/>
      <c r="X19" s="699"/>
      <c r="Y19" s="699"/>
      <c r="Z19" s="699"/>
      <c r="AA19" s="699"/>
      <c r="AB19" s="699"/>
      <c r="AC19" s="699"/>
      <c r="AD19" s="699"/>
      <c r="AE19" s="699"/>
      <c r="AF19" s="699"/>
      <c r="AG19" s="699"/>
      <c r="AH19" s="699"/>
      <c r="AI19" s="699"/>
      <c r="AJ19" s="699"/>
      <c r="AK19" s="699"/>
      <c r="AL19" s="699"/>
      <c r="AM19" s="699"/>
      <c r="AN19" s="699"/>
      <c r="AO19" s="699"/>
      <c r="AP19" s="699"/>
      <c r="AQ19" s="699"/>
      <c r="AR19" s="699"/>
      <c r="AS19" s="699"/>
      <c r="AT19" s="699"/>
      <c r="AU19" s="699"/>
      <c r="AV19" s="699"/>
      <c r="AW19" s="699"/>
      <c r="AX19" s="699"/>
      <c r="AY19" s="262"/>
    </row>
    <row r="20" spans="1:51" s="278" customFormat="1" ht="21.75" customHeight="1">
      <c r="A20" s="260"/>
      <c r="B20" s="279"/>
      <c r="C20" s="279"/>
      <c r="D20" s="279"/>
      <c r="E20" s="279"/>
      <c r="F20" s="279"/>
      <c r="G20" s="279"/>
      <c r="H20" s="280"/>
      <c r="I20" s="280"/>
      <c r="J20" s="280"/>
      <c r="K20" s="280"/>
      <c r="L20" s="280"/>
      <c r="M20" s="280"/>
      <c r="N20" s="280"/>
      <c r="O20" s="280"/>
      <c r="P20" s="280"/>
      <c r="Q20" s="280"/>
      <c r="R20" s="280"/>
      <c r="S20" s="280"/>
      <c r="T20" s="280"/>
      <c r="U20" s="280"/>
      <c r="V20" s="280"/>
      <c r="W20" s="280"/>
      <c r="X20" s="280"/>
      <c r="Y20" s="280"/>
      <c r="Z20" s="280"/>
      <c r="AA20" s="280"/>
      <c r="AB20" s="280"/>
      <c r="AC20" s="280"/>
      <c r="AD20" s="280"/>
      <c r="AE20" s="280"/>
      <c r="AF20" s="280"/>
      <c r="AG20" s="280"/>
      <c r="AH20" s="280"/>
      <c r="AI20" s="280"/>
      <c r="AJ20" s="280"/>
      <c r="AK20" s="280"/>
      <c r="AL20" s="280"/>
      <c r="AM20" s="280"/>
      <c r="AN20" s="280"/>
      <c r="AO20" s="280"/>
      <c r="AP20" s="280"/>
      <c r="AQ20" s="280"/>
      <c r="AR20" s="280"/>
      <c r="AS20" s="280"/>
      <c r="AT20" s="280"/>
      <c r="AU20" s="280"/>
      <c r="AV20" s="280"/>
      <c r="AW20" s="280"/>
      <c r="AX20" s="280"/>
      <c r="AY20" s="262"/>
    </row>
    <row r="21" spans="1:51" s="278" customFormat="1" ht="35.25" customHeight="1">
      <c r="A21" s="260"/>
      <c r="B21" s="675" t="s">
        <v>71</v>
      </c>
      <c r="C21" s="676"/>
      <c r="D21" s="676"/>
      <c r="E21" s="676"/>
      <c r="F21" s="676"/>
      <c r="G21" s="676"/>
      <c r="H21" s="676"/>
      <c r="I21" s="676"/>
      <c r="J21" s="676"/>
      <c r="K21" s="676"/>
      <c r="L21" s="676"/>
      <c r="M21" s="676"/>
      <c r="N21" s="676"/>
      <c r="O21" s="676"/>
      <c r="P21" s="676"/>
      <c r="Q21" s="676"/>
      <c r="R21" s="676"/>
      <c r="S21" s="676"/>
      <c r="T21" s="676"/>
      <c r="U21" s="676"/>
      <c r="V21" s="676"/>
      <c r="W21" s="676"/>
      <c r="X21" s="676"/>
      <c r="Y21" s="676"/>
      <c r="Z21" s="675" t="s">
        <v>91</v>
      </c>
      <c r="AA21" s="676"/>
      <c r="AB21" s="676"/>
      <c r="AC21" s="676"/>
      <c r="AD21" s="676"/>
      <c r="AE21" s="676"/>
      <c r="AF21" s="676"/>
      <c r="AG21" s="676"/>
      <c r="AH21" s="676"/>
      <c r="AI21" s="676"/>
      <c r="AJ21" s="676"/>
      <c r="AK21" s="676"/>
      <c r="AL21" s="676"/>
      <c r="AM21" s="676"/>
      <c r="AN21" s="676"/>
      <c r="AO21" s="676"/>
      <c r="AP21" s="676"/>
      <c r="AQ21" s="676"/>
      <c r="AR21" s="676"/>
      <c r="AS21" s="676"/>
      <c r="AT21" s="676"/>
      <c r="AU21" s="676"/>
      <c r="AV21" s="675" t="s">
        <v>92</v>
      </c>
      <c r="AW21" s="676"/>
      <c r="AX21" s="676"/>
      <c r="AY21" s="262"/>
    </row>
    <row r="22" spans="1:51" ht="92.25" customHeight="1">
      <c r="A22" s="260"/>
      <c r="B22" s="319">
        <v>1</v>
      </c>
      <c r="C22" s="677" t="s">
        <v>1308</v>
      </c>
      <c r="D22" s="678"/>
      <c r="E22" s="678"/>
      <c r="F22" s="678"/>
      <c r="G22" s="678"/>
      <c r="H22" s="678"/>
      <c r="I22" s="678"/>
      <c r="J22" s="678"/>
      <c r="K22" s="678"/>
      <c r="L22" s="678"/>
      <c r="M22" s="678"/>
      <c r="N22" s="678"/>
      <c r="O22" s="678"/>
      <c r="P22" s="678"/>
      <c r="Q22" s="678"/>
      <c r="R22" s="678"/>
      <c r="S22" s="678"/>
      <c r="T22" s="678"/>
      <c r="U22" s="678"/>
      <c r="V22" s="678"/>
      <c r="W22" s="678"/>
      <c r="X22" s="678"/>
      <c r="Y22" s="678"/>
      <c r="Z22" s="677" t="s">
        <v>1313</v>
      </c>
      <c r="AA22" s="669"/>
      <c r="AB22" s="669"/>
      <c r="AC22" s="669"/>
      <c r="AD22" s="669"/>
      <c r="AE22" s="669"/>
      <c r="AF22" s="669"/>
      <c r="AG22" s="669"/>
      <c r="AH22" s="669"/>
      <c r="AI22" s="669"/>
      <c r="AJ22" s="669"/>
      <c r="AK22" s="669"/>
      <c r="AL22" s="669"/>
      <c r="AM22" s="669"/>
      <c r="AN22" s="669"/>
      <c r="AO22" s="669"/>
      <c r="AP22" s="669"/>
      <c r="AQ22" s="669"/>
      <c r="AR22" s="669"/>
      <c r="AS22" s="669"/>
      <c r="AT22" s="669"/>
      <c r="AU22" s="669"/>
      <c r="AV22" s="673"/>
      <c r="AW22" s="669"/>
      <c r="AX22" s="669"/>
      <c r="AY22" s="262"/>
    </row>
    <row r="23" spans="1:51" ht="31.5" customHeight="1">
      <c r="A23" s="260"/>
      <c r="B23" s="319">
        <v>2</v>
      </c>
      <c r="C23" s="668" t="s">
        <v>1310</v>
      </c>
      <c r="D23" s="669"/>
      <c r="E23" s="669"/>
      <c r="F23" s="669"/>
      <c r="G23" s="669"/>
      <c r="H23" s="669"/>
      <c r="I23" s="669"/>
      <c r="J23" s="669"/>
      <c r="K23" s="669"/>
      <c r="L23" s="669"/>
      <c r="M23" s="669"/>
      <c r="N23" s="669"/>
      <c r="O23" s="669"/>
      <c r="P23" s="669"/>
      <c r="Q23" s="669"/>
      <c r="R23" s="669"/>
      <c r="S23" s="669"/>
      <c r="T23" s="669"/>
      <c r="U23" s="669"/>
      <c r="V23" s="669"/>
      <c r="W23" s="669"/>
      <c r="X23" s="669"/>
      <c r="Y23" s="669"/>
      <c r="Z23" s="674" t="s">
        <v>1315</v>
      </c>
      <c r="AA23" s="669"/>
      <c r="AB23" s="669"/>
      <c r="AC23" s="669"/>
      <c r="AD23" s="669"/>
      <c r="AE23" s="669"/>
      <c r="AF23" s="669"/>
      <c r="AG23" s="669"/>
      <c r="AH23" s="669"/>
      <c r="AI23" s="669"/>
      <c r="AJ23" s="669"/>
      <c r="AK23" s="669"/>
      <c r="AL23" s="669"/>
      <c r="AM23" s="669"/>
      <c r="AN23" s="669"/>
      <c r="AO23" s="669"/>
      <c r="AP23" s="669"/>
      <c r="AQ23" s="669"/>
      <c r="AR23" s="669"/>
      <c r="AS23" s="669"/>
      <c r="AT23" s="669"/>
      <c r="AU23" s="669"/>
      <c r="AV23" s="671"/>
      <c r="AW23" s="669"/>
      <c r="AX23" s="669"/>
      <c r="AY23" s="262"/>
    </row>
    <row r="24" spans="1:51" ht="31.5" customHeight="1">
      <c r="A24" s="260"/>
      <c r="B24" s="319">
        <v>3</v>
      </c>
      <c r="C24" s="668" t="s">
        <v>1311</v>
      </c>
      <c r="D24" s="669"/>
      <c r="E24" s="669"/>
      <c r="F24" s="669"/>
      <c r="G24" s="669"/>
      <c r="H24" s="669"/>
      <c r="I24" s="669"/>
      <c r="J24" s="669"/>
      <c r="K24" s="669"/>
      <c r="L24" s="669"/>
      <c r="M24" s="669"/>
      <c r="N24" s="669"/>
      <c r="O24" s="669"/>
      <c r="P24" s="669"/>
      <c r="Q24" s="669"/>
      <c r="R24" s="669"/>
      <c r="S24" s="669"/>
      <c r="T24" s="669"/>
      <c r="U24" s="669"/>
      <c r="V24" s="669"/>
      <c r="W24" s="669"/>
      <c r="X24" s="669"/>
      <c r="Y24" s="669"/>
      <c r="Z24" s="674" t="s">
        <v>1316</v>
      </c>
      <c r="AA24" s="669"/>
      <c r="AB24" s="669"/>
      <c r="AC24" s="669"/>
      <c r="AD24" s="669"/>
      <c r="AE24" s="669"/>
      <c r="AF24" s="669"/>
      <c r="AG24" s="669"/>
      <c r="AH24" s="669"/>
      <c r="AI24" s="669"/>
      <c r="AJ24" s="669"/>
      <c r="AK24" s="669"/>
      <c r="AL24" s="669"/>
      <c r="AM24" s="669"/>
      <c r="AN24" s="669"/>
      <c r="AO24" s="669"/>
      <c r="AP24" s="669"/>
      <c r="AQ24" s="669"/>
      <c r="AR24" s="669"/>
      <c r="AS24" s="669"/>
      <c r="AT24" s="669"/>
      <c r="AU24" s="669"/>
      <c r="AV24" s="671"/>
      <c r="AW24" s="669"/>
      <c r="AX24" s="669"/>
      <c r="AY24" s="262"/>
    </row>
    <row r="25" spans="1:51" ht="31.5" customHeight="1">
      <c r="A25" s="260"/>
      <c r="B25" s="319">
        <v>4</v>
      </c>
      <c r="C25" s="668" t="s">
        <v>1312</v>
      </c>
      <c r="D25" s="669"/>
      <c r="E25" s="669"/>
      <c r="F25" s="669"/>
      <c r="G25" s="669"/>
      <c r="H25" s="669"/>
      <c r="I25" s="669"/>
      <c r="J25" s="669"/>
      <c r="K25" s="669"/>
      <c r="L25" s="669"/>
      <c r="M25" s="669"/>
      <c r="N25" s="669"/>
      <c r="O25" s="669"/>
      <c r="P25" s="669"/>
      <c r="Q25" s="669"/>
      <c r="R25" s="669"/>
      <c r="S25" s="669"/>
      <c r="T25" s="669"/>
      <c r="U25" s="669"/>
      <c r="V25" s="669"/>
      <c r="W25" s="669"/>
      <c r="X25" s="669"/>
      <c r="Y25" s="669"/>
      <c r="Z25" s="674" t="s">
        <v>1317</v>
      </c>
      <c r="AA25" s="669"/>
      <c r="AB25" s="669"/>
      <c r="AC25" s="669"/>
      <c r="AD25" s="669"/>
      <c r="AE25" s="669"/>
      <c r="AF25" s="669"/>
      <c r="AG25" s="669"/>
      <c r="AH25" s="669"/>
      <c r="AI25" s="669"/>
      <c r="AJ25" s="669"/>
      <c r="AK25" s="669"/>
      <c r="AL25" s="669"/>
      <c r="AM25" s="669"/>
      <c r="AN25" s="669"/>
      <c r="AO25" s="669"/>
      <c r="AP25" s="669"/>
      <c r="AQ25" s="669"/>
      <c r="AR25" s="669"/>
      <c r="AS25" s="669"/>
      <c r="AT25" s="669"/>
      <c r="AU25" s="669"/>
      <c r="AV25" s="671"/>
      <c r="AW25" s="669"/>
      <c r="AX25" s="669"/>
      <c r="AY25" s="262"/>
    </row>
    <row r="26" spans="1:51" ht="72" customHeight="1">
      <c r="A26" s="260"/>
      <c r="B26" s="319">
        <v>5</v>
      </c>
      <c r="C26" s="668" t="s">
        <v>1309</v>
      </c>
      <c r="D26" s="669"/>
      <c r="E26" s="669"/>
      <c r="F26" s="669"/>
      <c r="G26" s="669"/>
      <c r="H26" s="669"/>
      <c r="I26" s="669"/>
      <c r="J26" s="669"/>
      <c r="K26" s="669"/>
      <c r="L26" s="669"/>
      <c r="M26" s="669"/>
      <c r="N26" s="669"/>
      <c r="O26" s="669"/>
      <c r="P26" s="669"/>
      <c r="Q26" s="669"/>
      <c r="R26" s="669"/>
      <c r="S26" s="669"/>
      <c r="T26" s="669"/>
      <c r="U26" s="669"/>
      <c r="V26" s="669"/>
      <c r="W26" s="669"/>
      <c r="X26" s="669"/>
      <c r="Y26" s="669"/>
      <c r="Z26" s="674" t="s">
        <v>1314</v>
      </c>
      <c r="AA26" s="669"/>
      <c r="AB26" s="669"/>
      <c r="AC26" s="669"/>
      <c r="AD26" s="669"/>
      <c r="AE26" s="669"/>
      <c r="AF26" s="669"/>
      <c r="AG26" s="669"/>
      <c r="AH26" s="669"/>
      <c r="AI26" s="669"/>
      <c r="AJ26" s="669"/>
      <c r="AK26" s="669"/>
      <c r="AL26" s="669"/>
      <c r="AM26" s="669"/>
      <c r="AN26" s="669"/>
      <c r="AO26" s="669"/>
      <c r="AP26" s="669"/>
      <c r="AQ26" s="669"/>
      <c r="AR26" s="669"/>
      <c r="AS26" s="669"/>
      <c r="AT26" s="669"/>
      <c r="AU26" s="669"/>
      <c r="AV26" s="671"/>
      <c r="AW26" s="669"/>
      <c r="AX26" s="669"/>
      <c r="AY26" s="262"/>
    </row>
    <row r="27" spans="1:51" ht="31.5" customHeight="1">
      <c r="A27" s="260"/>
      <c r="B27" s="319">
        <v>6</v>
      </c>
      <c r="C27" s="668"/>
      <c r="D27" s="669"/>
      <c r="E27" s="669"/>
      <c r="F27" s="669"/>
      <c r="G27" s="669"/>
      <c r="H27" s="669"/>
      <c r="I27" s="669"/>
      <c r="J27" s="669"/>
      <c r="K27" s="669"/>
      <c r="L27" s="669"/>
      <c r="M27" s="669"/>
      <c r="N27" s="669"/>
      <c r="O27" s="669"/>
      <c r="P27" s="669"/>
      <c r="Q27" s="669"/>
      <c r="R27" s="669"/>
      <c r="S27" s="669"/>
      <c r="T27" s="669"/>
      <c r="U27" s="669"/>
      <c r="V27" s="669"/>
      <c r="W27" s="669"/>
      <c r="X27" s="669"/>
      <c r="Y27" s="669"/>
      <c r="Z27" s="670"/>
      <c r="AA27" s="669"/>
      <c r="AB27" s="669"/>
      <c r="AC27" s="669"/>
      <c r="AD27" s="669"/>
      <c r="AE27" s="669"/>
      <c r="AF27" s="669"/>
      <c r="AG27" s="669"/>
      <c r="AH27" s="669"/>
      <c r="AI27" s="669"/>
      <c r="AJ27" s="669"/>
      <c r="AK27" s="669"/>
      <c r="AL27" s="669"/>
      <c r="AM27" s="669"/>
      <c r="AN27" s="669"/>
      <c r="AO27" s="669"/>
      <c r="AP27" s="669"/>
      <c r="AQ27" s="669"/>
      <c r="AR27" s="669"/>
      <c r="AS27" s="669"/>
      <c r="AT27" s="669"/>
      <c r="AU27" s="669"/>
      <c r="AV27" s="671"/>
      <c r="AW27" s="669"/>
      <c r="AX27" s="669"/>
      <c r="AY27" s="262"/>
    </row>
    <row r="28" spans="1:51" ht="31.5" customHeight="1">
      <c r="A28" s="260"/>
      <c r="B28" s="319">
        <v>7</v>
      </c>
      <c r="C28" s="668"/>
      <c r="D28" s="669"/>
      <c r="E28" s="669"/>
      <c r="F28" s="669"/>
      <c r="G28" s="669"/>
      <c r="H28" s="669"/>
      <c r="I28" s="669"/>
      <c r="J28" s="669"/>
      <c r="K28" s="669"/>
      <c r="L28" s="669"/>
      <c r="M28" s="669"/>
      <c r="N28" s="669"/>
      <c r="O28" s="669"/>
      <c r="P28" s="669"/>
      <c r="Q28" s="669"/>
      <c r="R28" s="669"/>
      <c r="S28" s="669"/>
      <c r="T28" s="669"/>
      <c r="U28" s="669"/>
      <c r="V28" s="669"/>
      <c r="W28" s="669"/>
      <c r="X28" s="669"/>
      <c r="Y28" s="669"/>
      <c r="Z28" s="670"/>
      <c r="AA28" s="669"/>
      <c r="AB28" s="669"/>
      <c r="AC28" s="669"/>
      <c r="AD28" s="669"/>
      <c r="AE28" s="669"/>
      <c r="AF28" s="669"/>
      <c r="AG28" s="669"/>
      <c r="AH28" s="669"/>
      <c r="AI28" s="669"/>
      <c r="AJ28" s="669"/>
      <c r="AK28" s="669"/>
      <c r="AL28" s="669"/>
      <c r="AM28" s="669"/>
      <c r="AN28" s="669"/>
      <c r="AO28" s="669"/>
      <c r="AP28" s="669"/>
      <c r="AQ28" s="669"/>
      <c r="AR28" s="669"/>
      <c r="AS28" s="669"/>
      <c r="AT28" s="669"/>
      <c r="AU28" s="669"/>
      <c r="AV28" s="671"/>
      <c r="AW28" s="669"/>
      <c r="AX28" s="669"/>
      <c r="AY28" s="262"/>
    </row>
    <row r="29" spans="1:51" ht="31.5" customHeight="1">
      <c r="A29" s="260"/>
      <c r="B29" s="319">
        <v>8</v>
      </c>
      <c r="C29" s="668"/>
      <c r="D29" s="669"/>
      <c r="E29" s="669"/>
      <c r="F29" s="669"/>
      <c r="G29" s="669"/>
      <c r="H29" s="669"/>
      <c r="I29" s="669"/>
      <c r="J29" s="669"/>
      <c r="K29" s="669"/>
      <c r="L29" s="669"/>
      <c r="M29" s="669"/>
      <c r="N29" s="669"/>
      <c r="O29" s="669"/>
      <c r="P29" s="669"/>
      <c r="Q29" s="669"/>
      <c r="R29" s="669"/>
      <c r="S29" s="669"/>
      <c r="T29" s="669"/>
      <c r="U29" s="669"/>
      <c r="V29" s="669"/>
      <c r="W29" s="669"/>
      <c r="X29" s="669"/>
      <c r="Y29" s="669"/>
      <c r="Z29" s="670"/>
      <c r="AA29" s="669"/>
      <c r="AB29" s="669"/>
      <c r="AC29" s="669"/>
      <c r="AD29" s="669"/>
      <c r="AE29" s="669"/>
      <c r="AF29" s="669"/>
      <c r="AG29" s="669"/>
      <c r="AH29" s="669"/>
      <c r="AI29" s="669"/>
      <c r="AJ29" s="669"/>
      <c r="AK29" s="669"/>
      <c r="AL29" s="669"/>
      <c r="AM29" s="669"/>
      <c r="AN29" s="669"/>
      <c r="AO29" s="669"/>
      <c r="AP29" s="669"/>
      <c r="AQ29" s="669"/>
      <c r="AR29" s="669"/>
      <c r="AS29" s="669"/>
      <c r="AT29" s="669"/>
      <c r="AU29" s="669"/>
      <c r="AV29" s="671"/>
      <c r="AW29" s="669"/>
      <c r="AX29" s="669"/>
      <c r="AY29" s="262"/>
    </row>
    <row r="30" spans="1:51" ht="31.5" customHeight="1">
      <c r="A30" s="260"/>
      <c r="B30" s="319">
        <v>9</v>
      </c>
      <c r="C30" s="668"/>
      <c r="D30" s="669"/>
      <c r="E30" s="669"/>
      <c r="F30" s="669"/>
      <c r="G30" s="669"/>
      <c r="H30" s="669"/>
      <c r="I30" s="669"/>
      <c r="J30" s="669"/>
      <c r="K30" s="669"/>
      <c r="L30" s="669"/>
      <c r="M30" s="669"/>
      <c r="N30" s="669"/>
      <c r="O30" s="669"/>
      <c r="P30" s="669"/>
      <c r="Q30" s="669"/>
      <c r="R30" s="669"/>
      <c r="S30" s="669"/>
      <c r="T30" s="669"/>
      <c r="U30" s="669"/>
      <c r="V30" s="669"/>
      <c r="W30" s="669"/>
      <c r="X30" s="669"/>
      <c r="Y30" s="669"/>
      <c r="Z30" s="670"/>
      <c r="AA30" s="669"/>
      <c r="AB30" s="669"/>
      <c r="AC30" s="669"/>
      <c r="AD30" s="669"/>
      <c r="AE30" s="669"/>
      <c r="AF30" s="669"/>
      <c r="AG30" s="669"/>
      <c r="AH30" s="669"/>
      <c r="AI30" s="669"/>
      <c r="AJ30" s="669"/>
      <c r="AK30" s="669"/>
      <c r="AL30" s="669"/>
      <c r="AM30" s="669"/>
      <c r="AN30" s="669"/>
      <c r="AO30" s="669"/>
      <c r="AP30" s="669"/>
      <c r="AQ30" s="669"/>
      <c r="AR30" s="669"/>
      <c r="AS30" s="669"/>
      <c r="AT30" s="669"/>
      <c r="AU30" s="669"/>
      <c r="AV30" s="671"/>
      <c r="AW30" s="669"/>
      <c r="AX30" s="669"/>
      <c r="AY30" s="262"/>
    </row>
    <row r="31" spans="1:51" ht="31.5" customHeight="1">
      <c r="A31" s="260"/>
      <c r="B31" s="319">
        <v>10</v>
      </c>
      <c r="C31" s="668"/>
      <c r="D31" s="669"/>
      <c r="E31" s="669"/>
      <c r="F31" s="669"/>
      <c r="G31" s="669"/>
      <c r="H31" s="669"/>
      <c r="I31" s="669"/>
      <c r="J31" s="669"/>
      <c r="K31" s="669"/>
      <c r="L31" s="669"/>
      <c r="M31" s="669"/>
      <c r="N31" s="669"/>
      <c r="O31" s="669"/>
      <c r="P31" s="669"/>
      <c r="Q31" s="669"/>
      <c r="R31" s="669"/>
      <c r="S31" s="669"/>
      <c r="T31" s="669"/>
      <c r="U31" s="669"/>
      <c r="V31" s="669"/>
      <c r="W31" s="669"/>
      <c r="X31" s="669"/>
      <c r="Y31" s="669"/>
      <c r="Z31" s="670"/>
      <c r="AA31" s="669"/>
      <c r="AB31" s="669"/>
      <c r="AC31" s="669"/>
      <c r="AD31" s="669"/>
      <c r="AE31" s="669"/>
      <c r="AF31" s="669"/>
      <c r="AG31" s="669"/>
      <c r="AH31" s="669"/>
      <c r="AI31" s="669"/>
      <c r="AJ31" s="669"/>
      <c r="AK31" s="669"/>
      <c r="AL31" s="669"/>
      <c r="AM31" s="669"/>
      <c r="AN31" s="669"/>
      <c r="AO31" s="669"/>
      <c r="AP31" s="669"/>
      <c r="AQ31" s="669"/>
      <c r="AR31" s="669"/>
      <c r="AS31" s="669"/>
      <c r="AT31" s="669"/>
      <c r="AU31" s="669"/>
      <c r="AV31" s="671"/>
      <c r="AW31" s="669"/>
      <c r="AX31" s="669"/>
      <c r="AY31" s="262"/>
    </row>
    <row r="32" spans="1:51" ht="31.5" customHeight="1">
      <c r="A32" s="260"/>
      <c r="B32" s="319">
        <v>11</v>
      </c>
      <c r="C32" s="668"/>
      <c r="D32" s="669"/>
      <c r="E32" s="669"/>
      <c r="F32" s="669"/>
      <c r="G32" s="669"/>
      <c r="H32" s="669"/>
      <c r="I32" s="669"/>
      <c r="J32" s="669"/>
      <c r="K32" s="669"/>
      <c r="L32" s="669"/>
      <c r="M32" s="669"/>
      <c r="N32" s="669"/>
      <c r="O32" s="669"/>
      <c r="P32" s="669"/>
      <c r="Q32" s="669"/>
      <c r="R32" s="669"/>
      <c r="S32" s="669"/>
      <c r="T32" s="669"/>
      <c r="U32" s="669"/>
      <c r="V32" s="669"/>
      <c r="W32" s="669"/>
      <c r="X32" s="669"/>
      <c r="Y32" s="669"/>
      <c r="Z32" s="670"/>
      <c r="AA32" s="669"/>
      <c r="AB32" s="669"/>
      <c r="AC32" s="669"/>
      <c r="AD32" s="669"/>
      <c r="AE32" s="669"/>
      <c r="AF32" s="669"/>
      <c r="AG32" s="669"/>
      <c r="AH32" s="669"/>
      <c r="AI32" s="669"/>
      <c r="AJ32" s="669"/>
      <c r="AK32" s="669"/>
      <c r="AL32" s="669"/>
      <c r="AM32" s="669"/>
      <c r="AN32" s="669"/>
      <c r="AO32" s="669"/>
      <c r="AP32" s="669"/>
      <c r="AQ32" s="669"/>
      <c r="AR32" s="669"/>
      <c r="AS32" s="669"/>
      <c r="AT32" s="669"/>
      <c r="AU32" s="669"/>
      <c r="AV32" s="671"/>
      <c r="AW32" s="669"/>
      <c r="AX32" s="669"/>
      <c r="AY32" s="262"/>
    </row>
    <row r="33" spans="1:51" ht="31.5" customHeight="1">
      <c r="A33" s="260"/>
      <c r="B33" s="319">
        <v>12</v>
      </c>
      <c r="C33" s="668"/>
      <c r="D33" s="669"/>
      <c r="E33" s="669"/>
      <c r="F33" s="669"/>
      <c r="G33" s="669"/>
      <c r="H33" s="669"/>
      <c r="I33" s="669"/>
      <c r="J33" s="669"/>
      <c r="K33" s="669"/>
      <c r="L33" s="669"/>
      <c r="M33" s="669"/>
      <c r="N33" s="669"/>
      <c r="O33" s="669"/>
      <c r="P33" s="669"/>
      <c r="Q33" s="669"/>
      <c r="R33" s="669"/>
      <c r="S33" s="669"/>
      <c r="T33" s="669"/>
      <c r="U33" s="669"/>
      <c r="V33" s="669"/>
      <c r="W33" s="669"/>
      <c r="X33" s="669"/>
      <c r="Y33" s="669"/>
      <c r="Z33" s="670"/>
      <c r="AA33" s="669"/>
      <c r="AB33" s="669"/>
      <c r="AC33" s="669"/>
      <c r="AD33" s="669"/>
      <c r="AE33" s="669"/>
      <c r="AF33" s="669"/>
      <c r="AG33" s="669"/>
      <c r="AH33" s="669"/>
      <c r="AI33" s="669"/>
      <c r="AJ33" s="669"/>
      <c r="AK33" s="669"/>
      <c r="AL33" s="669"/>
      <c r="AM33" s="669"/>
      <c r="AN33" s="669"/>
      <c r="AO33" s="669"/>
      <c r="AP33" s="669"/>
      <c r="AQ33" s="669"/>
      <c r="AR33" s="669"/>
      <c r="AS33" s="669"/>
      <c r="AT33" s="669"/>
      <c r="AU33" s="669"/>
      <c r="AV33" s="671"/>
      <c r="AW33" s="669"/>
      <c r="AX33" s="669"/>
      <c r="AY33" s="262"/>
    </row>
    <row r="34" spans="1:51" ht="31.5" customHeight="1">
      <c r="A34" s="260"/>
      <c r="B34" s="319">
        <v>13</v>
      </c>
      <c r="C34" s="668"/>
      <c r="D34" s="669"/>
      <c r="E34" s="669"/>
      <c r="F34" s="669"/>
      <c r="G34" s="669"/>
      <c r="H34" s="669"/>
      <c r="I34" s="669"/>
      <c r="J34" s="669"/>
      <c r="K34" s="669"/>
      <c r="L34" s="669"/>
      <c r="M34" s="669"/>
      <c r="N34" s="669"/>
      <c r="O34" s="669"/>
      <c r="P34" s="669"/>
      <c r="Q34" s="669"/>
      <c r="R34" s="669"/>
      <c r="S34" s="669"/>
      <c r="T34" s="669"/>
      <c r="U34" s="669"/>
      <c r="V34" s="669"/>
      <c r="W34" s="669"/>
      <c r="X34" s="669"/>
      <c r="Y34" s="669"/>
      <c r="Z34" s="670"/>
      <c r="AA34" s="669"/>
      <c r="AB34" s="669"/>
      <c r="AC34" s="669"/>
      <c r="AD34" s="669"/>
      <c r="AE34" s="669"/>
      <c r="AF34" s="669"/>
      <c r="AG34" s="669"/>
      <c r="AH34" s="669"/>
      <c r="AI34" s="669"/>
      <c r="AJ34" s="669"/>
      <c r="AK34" s="669"/>
      <c r="AL34" s="669"/>
      <c r="AM34" s="669"/>
      <c r="AN34" s="669"/>
      <c r="AO34" s="669"/>
      <c r="AP34" s="669"/>
      <c r="AQ34" s="669"/>
      <c r="AR34" s="669"/>
      <c r="AS34" s="669"/>
      <c r="AT34" s="669"/>
      <c r="AU34" s="669"/>
      <c r="AV34" s="671"/>
      <c r="AW34" s="669"/>
      <c r="AX34" s="669"/>
      <c r="AY34" s="262"/>
    </row>
    <row r="35" spans="1:51" ht="31.5" customHeight="1">
      <c r="A35" s="260"/>
      <c r="B35" s="319">
        <v>14</v>
      </c>
      <c r="C35" s="668"/>
      <c r="D35" s="669"/>
      <c r="E35" s="669"/>
      <c r="F35" s="669"/>
      <c r="G35" s="669"/>
      <c r="H35" s="669"/>
      <c r="I35" s="669"/>
      <c r="J35" s="669"/>
      <c r="K35" s="669"/>
      <c r="L35" s="669"/>
      <c r="M35" s="669"/>
      <c r="N35" s="669"/>
      <c r="O35" s="669"/>
      <c r="P35" s="669"/>
      <c r="Q35" s="669"/>
      <c r="R35" s="669"/>
      <c r="S35" s="669"/>
      <c r="T35" s="669"/>
      <c r="U35" s="669"/>
      <c r="V35" s="669"/>
      <c r="W35" s="669"/>
      <c r="X35" s="669"/>
      <c r="Y35" s="669"/>
      <c r="Z35" s="670"/>
      <c r="AA35" s="669"/>
      <c r="AB35" s="669"/>
      <c r="AC35" s="669"/>
      <c r="AD35" s="669"/>
      <c r="AE35" s="669"/>
      <c r="AF35" s="669"/>
      <c r="AG35" s="669"/>
      <c r="AH35" s="669"/>
      <c r="AI35" s="669"/>
      <c r="AJ35" s="669"/>
      <c r="AK35" s="669"/>
      <c r="AL35" s="669"/>
      <c r="AM35" s="669"/>
      <c r="AN35" s="669"/>
      <c r="AO35" s="669"/>
      <c r="AP35" s="669"/>
      <c r="AQ35" s="669"/>
      <c r="AR35" s="669"/>
      <c r="AS35" s="669"/>
      <c r="AT35" s="669"/>
      <c r="AU35" s="669"/>
      <c r="AV35" s="671"/>
      <c r="AW35" s="669"/>
      <c r="AX35" s="669"/>
      <c r="AY35" s="262"/>
    </row>
    <row r="36" spans="1:51" ht="31.5" customHeight="1">
      <c r="A36" s="260"/>
      <c r="B36" s="319">
        <v>15</v>
      </c>
      <c r="C36" s="668"/>
      <c r="D36" s="669"/>
      <c r="E36" s="669"/>
      <c r="F36" s="669"/>
      <c r="G36" s="669"/>
      <c r="H36" s="669"/>
      <c r="I36" s="669"/>
      <c r="J36" s="669"/>
      <c r="K36" s="669"/>
      <c r="L36" s="669"/>
      <c r="M36" s="669"/>
      <c r="N36" s="669"/>
      <c r="O36" s="669"/>
      <c r="P36" s="669"/>
      <c r="Q36" s="669"/>
      <c r="R36" s="669"/>
      <c r="S36" s="669"/>
      <c r="T36" s="669"/>
      <c r="U36" s="669"/>
      <c r="V36" s="669"/>
      <c r="W36" s="669"/>
      <c r="X36" s="669"/>
      <c r="Y36" s="669"/>
      <c r="Z36" s="670"/>
      <c r="AA36" s="669"/>
      <c r="AB36" s="669"/>
      <c r="AC36" s="669"/>
      <c r="AD36" s="669"/>
      <c r="AE36" s="669"/>
      <c r="AF36" s="669"/>
      <c r="AG36" s="669"/>
      <c r="AH36" s="669"/>
      <c r="AI36" s="669"/>
      <c r="AJ36" s="669"/>
      <c r="AK36" s="669"/>
      <c r="AL36" s="669"/>
      <c r="AM36" s="669"/>
      <c r="AN36" s="669"/>
      <c r="AO36" s="669"/>
      <c r="AP36" s="669"/>
      <c r="AQ36" s="669"/>
      <c r="AR36" s="669"/>
      <c r="AS36" s="669"/>
      <c r="AT36" s="669"/>
      <c r="AU36" s="669"/>
      <c r="AV36" s="671"/>
      <c r="AW36" s="669"/>
      <c r="AX36" s="669"/>
      <c r="AY36" s="262"/>
    </row>
    <row r="37" spans="1:51" ht="31.5" customHeight="1">
      <c r="A37" s="260"/>
      <c r="B37" s="319">
        <v>16</v>
      </c>
      <c r="C37" s="668"/>
      <c r="D37" s="669"/>
      <c r="E37" s="669"/>
      <c r="F37" s="669"/>
      <c r="G37" s="669"/>
      <c r="H37" s="669"/>
      <c r="I37" s="669"/>
      <c r="J37" s="669"/>
      <c r="K37" s="669"/>
      <c r="L37" s="669"/>
      <c r="M37" s="669"/>
      <c r="N37" s="669"/>
      <c r="O37" s="669"/>
      <c r="P37" s="669"/>
      <c r="Q37" s="669"/>
      <c r="R37" s="669"/>
      <c r="S37" s="669"/>
      <c r="T37" s="669"/>
      <c r="U37" s="669"/>
      <c r="V37" s="669"/>
      <c r="W37" s="669"/>
      <c r="X37" s="669"/>
      <c r="Y37" s="669"/>
      <c r="Z37" s="670"/>
      <c r="AA37" s="669"/>
      <c r="AB37" s="669"/>
      <c r="AC37" s="669"/>
      <c r="AD37" s="669"/>
      <c r="AE37" s="669"/>
      <c r="AF37" s="669"/>
      <c r="AG37" s="669"/>
      <c r="AH37" s="669"/>
      <c r="AI37" s="669"/>
      <c r="AJ37" s="669"/>
      <c r="AK37" s="669"/>
      <c r="AL37" s="669"/>
      <c r="AM37" s="669"/>
      <c r="AN37" s="669"/>
      <c r="AO37" s="669"/>
      <c r="AP37" s="669"/>
      <c r="AQ37" s="669"/>
      <c r="AR37" s="669"/>
      <c r="AS37" s="669"/>
      <c r="AT37" s="669"/>
      <c r="AU37" s="669"/>
      <c r="AV37" s="671"/>
      <c r="AW37" s="669"/>
      <c r="AX37" s="669"/>
      <c r="AY37" s="262"/>
    </row>
    <row r="38" spans="1:51" ht="31.5" customHeight="1">
      <c r="A38" s="260"/>
      <c r="B38" s="319">
        <v>17</v>
      </c>
      <c r="C38" s="687" t="s">
        <v>93</v>
      </c>
      <c r="D38" s="669"/>
      <c r="E38" s="669"/>
      <c r="F38" s="669"/>
      <c r="G38" s="669"/>
      <c r="H38" s="669"/>
      <c r="I38" s="669"/>
      <c r="J38" s="669"/>
      <c r="K38" s="669"/>
      <c r="L38" s="669"/>
      <c r="M38" s="669"/>
      <c r="N38" s="669"/>
      <c r="O38" s="669"/>
      <c r="P38" s="669"/>
      <c r="Q38" s="669"/>
      <c r="R38" s="669"/>
      <c r="S38" s="669"/>
      <c r="T38" s="669"/>
      <c r="U38" s="669"/>
      <c r="V38" s="669"/>
      <c r="W38" s="669"/>
      <c r="X38" s="669"/>
      <c r="Y38" s="669"/>
      <c r="Z38" s="670"/>
      <c r="AA38" s="669"/>
      <c r="AB38" s="669"/>
      <c r="AC38" s="669"/>
      <c r="AD38" s="669"/>
      <c r="AE38" s="669"/>
      <c r="AF38" s="669"/>
      <c r="AG38" s="669"/>
      <c r="AH38" s="669"/>
      <c r="AI38" s="669"/>
      <c r="AJ38" s="669"/>
      <c r="AK38" s="669"/>
      <c r="AL38" s="669"/>
      <c r="AM38" s="669"/>
      <c r="AN38" s="669"/>
      <c r="AO38" s="669"/>
      <c r="AP38" s="669"/>
      <c r="AQ38" s="669"/>
      <c r="AR38" s="669"/>
      <c r="AS38" s="669"/>
      <c r="AT38" s="669"/>
      <c r="AU38" s="669"/>
      <c r="AV38" s="671"/>
      <c r="AW38" s="669"/>
      <c r="AX38" s="669"/>
      <c r="AY38" s="262"/>
    </row>
    <row r="39" spans="1:51" ht="16">
      <c r="A39" s="260"/>
      <c r="B39" s="281"/>
      <c r="C39" s="281"/>
      <c r="D39" s="281"/>
      <c r="E39" s="281"/>
      <c r="F39" s="281"/>
      <c r="G39" s="281"/>
      <c r="H39" s="281"/>
      <c r="I39" s="281"/>
      <c r="J39" s="281"/>
      <c r="K39" s="281"/>
      <c r="L39" s="281"/>
      <c r="M39" s="281"/>
      <c r="N39" s="281"/>
      <c r="O39" s="281"/>
      <c r="P39" s="281"/>
      <c r="Q39" s="281"/>
      <c r="R39" s="281"/>
      <c r="S39" s="281"/>
      <c r="T39" s="281"/>
      <c r="U39" s="281"/>
      <c r="V39" s="281"/>
      <c r="W39" s="281"/>
      <c r="X39" s="281"/>
      <c r="Y39" s="281"/>
      <c r="Z39" s="281"/>
      <c r="AA39" s="281"/>
      <c r="AB39" s="281"/>
      <c r="AC39" s="281"/>
      <c r="AD39" s="281"/>
      <c r="AE39" s="281"/>
      <c r="AF39" s="281"/>
      <c r="AG39" s="281"/>
      <c r="AH39" s="281"/>
      <c r="AI39" s="281"/>
      <c r="AJ39" s="281"/>
      <c r="AK39" s="281"/>
      <c r="AL39" s="281"/>
      <c r="AM39" s="281"/>
      <c r="AN39" s="281"/>
      <c r="AO39" s="281"/>
      <c r="AP39" s="281"/>
      <c r="AQ39" s="281"/>
      <c r="AR39" s="281"/>
      <c r="AS39" s="281"/>
      <c r="AT39" s="281"/>
      <c r="AU39" s="281"/>
      <c r="AV39" s="281"/>
      <c r="AW39" s="281"/>
      <c r="AX39" s="281"/>
      <c r="AY39" s="262"/>
    </row>
    <row r="40" spans="1:51" ht="16">
      <c r="A40" s="260"/>
      <c r="B40" s="689" t="s">
        <v>389</v>
      </c>
      <c r="C40" s="690"/>
      <c r="D40" s="690"/>
      <c r="E40" s="690"/>
      <c r="F40" s="690"/>
      <c r="G40" s="690"/>
      <c r="H40" s="690"/>
      <c r="I40" s="690"/>
      <c r="J40" s="690"/>
      <c r="K40" s="690"/>
      <c r="L40" s="690"/>
      <c r="M40" s="690"/>
      <c r="N40" s="690"/>
      <c r="O40" s="690"/>
      <c r="P40" s="690"/>
      <c r="Q40" s="690"/>
      <c r="R40" s="690"/>
      <c r="S40" s="690"/>
      <c r="T40" s="690"/>
      <c r="U40" s="690"/>
      <c r="V40" s="690"/>
      <c r="W40" s="690"/>
      <c r="X40" s="690"/>
      <c r="Y40" s="690"/>
      <c r="Z40" s="690"/>
      <c r="AA40" s="690"/>
      <c r="AB40" s="690"/>
      <c r="AC40" s="690"/>
      <c r="AD40" s="690"/>
      <c r="AE40" s="690"/>
      <c r="AF40" s="690"/>
      <c r="AG40" s="690"/>
      <c r="AH40" s="690"/>
      <c r="AI40" s="690"/>
      <c r="AJ40" s="690"/>
      <c r="AK40" s="690"/>
      <c r="AL40" s="690"/>
      <c r="AM40" s="690"/>
      <c r="AN40" s="690"/>
      <c r="AO40" s="690"/>
      <c r="AP40" s="690"/>
      <c r="AQ40" s="690"/>
      <c r="AR40" s="690"/>
      <c r="AS40" s="690"/>
      <c r="AT40" s="690"/>
      <c r="AU40" s="690"/>
      <c r="AV40" s="690"/>
      <c r="AW40" s="690"/>
      <c r="AX40" s="691"/>
      <c r="AY40" s="262"/>
    </row>
    <row r="41" spans="1:51" ht="15.75" customHeight="1">
      <c r="A41" s="260"/>
      <c r="B41" s="692"/>
      <c r="C41" s="693"/>
      <c r="D41" s="693"/>
      <c r="E41" s="693"/>
      <c r="F41" s="693"/>
      <c r="G41" s="693"/>
      <c r="H41" s="693"/>
      <c r="I41" s="693"/>
      <c r="J41" s="693"/>
      <c r="K41" s="693"/>
      <c r="L41" s="693"/>
      <c r="M41" s="693"/>
      <c r="N41" s="693"/>
      <c r="O41" s="693"/>
      <c r="P41" s="693"/>
      <c r="Q41" s="693"/>
      <c r="R41" s="693"/>
      <c r="S41" s="693"/>
      <c r="T41" s="693"/>
      <c r="U41" s="693"/>
      <c r="V41" s="693"/>
      <c r="W41" s="693"/>
      <c r="X41" s="693"/>
      <c r="Y41" s="693"/>
      <c r="Z41" s="693"/>
      <c r="AA41" s="693"/>
      <c r="AB41" s="693"/>
      <c r="AC41" s="693"/>
      <c r="AD41" s="693"/>
      <c r="AE41" s="693"/>
      <c r="AF41" s="693"/>
      <c r="AG41" s="693"/>
      <c r="AH41" s="693"/>
      <c r="AI41" s="693"/>
      <c r="AJ41" s="693"/>
      <c r="AK41" s="693"/>
      <c r="AL41" s="693"/>
      <c r="AM41" s="693"/>
      <c r="AN41" s="693"/>
      <c r="AO41" s="693"/>
      <c r="AP41" s="693"/>
      <c r="AQ41" s="693"/>
      <c r="AR41" s="693"/>
      <c r="AS41" s="693"/>
      <c r="AT41" s="693"/>
      <c r="AU41" s="693"/>
      <c r="AV41" s="693"/>
      <c r="AW41" s="693"/>
      <c r="AX41" s="694"/>
      <c r="AY41" s="262"/>
    </row>
    <row r="42" spans="1:51" ht="15.75" customHeight="1">
      <c r="A42" s="260"/>
      <c r="B42" s="261"/>
      <c r="C42" s="261"/>
      <c r="D42" s="282"/>
      <c r="E42" s="282"/>
      <c r="F42" s="282"/>
      <c r="G42" s="282"/>
      <c r="H42" s="283"/>
      <c r="I42" s="283"/>
      <c r="J42" s="283"/>
      <c r="K42" s="283"/>
      <c r="L42" s="283"/>
      <c r="M42" s="283"/>
      <c r="N42" s="283"/>
      <c r="O42" s="283"/>
      <c r="P42" s="283"/>
      <c r="Q42" s="283"/>
      <c r="R42" s="283"/>
      <c r="S42" s="283"/>
      <c r="T42" s="283"/>
      <c r="U42" s="283"/>
      <c r="V42" s="283"/>
      <c r="W42" s="283"/>
      <c r="X42" s="283"/>
      <c r="Y42" s="283"/>
      <c r="Z42" s="283"/>
      <c r="AA42" s="283"/>
      <c r="AB42" s="283"/>
      <c r="AC42" s="283"/>
      <c r="AD42" s="283"/>
      <c r="AE42" s="283"/>
      <c r="AF42" s="283"/>
      <c r="AG42" s="283"/>
      <c r="AH42" s="283"/>
      <c r="AI42" s="283"/>
      <c r="AJ42" s="283"/>
      <c r="AK42" s="283"/>
      <c r="AL42" s="283"/>
      <c r="AM42" s="283"/>
      <c r="AN42" s="283"/>
      <c r="AO42" s="283"/>
      <c r="AP42" s="283"/>
      <c r="AQ42" s="283"/>
      <c r="AU42" s="283"/>
      <c r="AV42" s="283"/>
      <c r="AW42" s="283"/>
      <c r="AX42" s="283"/>
      <c r="AY42" s="262"/>
    </row>
    <row r="43" spans="1:51" ht="15.75" customHeight="1">
      <c r="A43" s="260"/>
      <c r="B43" s="685" t="s">
        <v>390</v>
      </c>
      <c r="C43" s="686"/>
      <c r="D43" s="686"/>
      <c r="E43" s="686"/>
      <c r="F43" s="686"/>
      <c r="G43" s="686"/>
      <c r="H43" s="686"/>
      <c r="I43" s="686"/>
      <c r="J43" s="686"/>
      <c r="K43" s="686"/>
      <c r="L43" s="686"/>
      <c r="M43" s="686"/>
      <c r="N43" s="686"/>
      <c r="O43" s="686"/>
      <c r="P43" s="686"/>
      <c r="Q43" s="686"/>
      <c r="R43" s="686"/>
      <c r="S43" s="686"/>
      <c r="T43" s="686"/>
      <c r="U43" s="686"/>
      <c r="V43" s="686"/>
      <c r="W43" s="686"/>
      <c r="X43" s="686"/>
      <c r="Y43" s="686"/>
      <c r="Z43" s="686"/>
      <c r="AA43" s="686"/>
      <c r="AB43" s="686"/>
      <c r="AC43" s="686"/>
      <c r="AD43" s="686"/>
      <c r="AE43" s="686"/>
      <c r="AF43" s="686"/>
      <c r="AG43" s="686"/>
      <c r="AH43" s="686"/>
      <c r="AI43" s="686"/>
      <c r="AJ43" s="686"/>
      <c r="AK43" s="686"/>
      <c r="AL43" s="686"/>
      <c r="AM43" s="686"/>
      <c r="AN43" s="686"/>
      <c r="AO43" s="686"/>
      <c r="AP43" s="686"/>
      <c r="AQ43" s="686"/>
      <c r="AR43" s="686"/>
      <c r="AS43" s="686"/>
      <c r="AT43" s="686"/>
      <c r="AU43" s="686"/>
      <c r="AV43" s="686"/>
      <c r="AW43" s="686"/>
      <c r="AX43" s="686"/>
      <c r="AY43" s="262"/>
    </row>
    <row r="44" spans="1:51" ht="15.75" customHeight="1">
      <c r="A44" s="260"/>
      <c r="B44" s="686"/>
      <c r="C44" s="686"/>
      <c r="D44" s="686"/>
      <c r="E44" s="686"/>
      <c r="F44" s="686"/>
      <c r="G44" s="686"/>
      <c r="H44" s="686"/>
      <c r="I44" s="686"/>
      <c r="J44" s="686"/>
      <c r="K44" s="686"/>
      <c r="L44" s="686"/>
      <c r="M44" s="686"/>
      <c r="N44" s="686"/>
      <c r="O44" s="686"/>
      <c r="P44" s="686"/>
      <c r="Q44" s="686"/>
      <c r="R44" s="686"/>
      <c r="S44" s="686"/>
      <c r="T44" s="686"/>
      <c r="U44" s="686"/>
      <c r="V44" s="686"/>
      <c r="W44" s="686"/>
      <c r="X44" s="686"/>
      <c r="Y44" s="686"/>
      <c r="Z44" s="686"/>
      <c r="AA44" s="686"/>
      <c r="AB44" s="686"/>
      <c r="AC44" s="686"/>
      <c r="AD44" s="686"/>
      <c r="AE44" s="686"/>
      <c r="AF44" s="686"/>
      <c r="AG44" s="686"/>
      <c r="AH44" s="686"/>
      <c r="AI44" s="686"/>
      <c r="AJ44" s="686"/>
      <c r="AK44" s="686"/>
      <c r="AL44" s="686"/>
      <c r="AM44" s="686"/>
      <c r="AN44" s="686"/>
      <c r="AO44" s="686"/>
      <c r="AP44" s="686"/>
      <c r="AQ44" s="686"/>
      <c r="AR44" s="686"/>
      <c r="AS44" s="686"/>
      <c r="AT44" s="686"/>
      <c r="AU44" s="686"/>
      <c r="AV44" s="686"/>
      <c r="AW44" s="686"/>
      <c r="AX44" s="686"/>
      <c r="AY44" s="262"/>
    </row>
    <row r="45" spans="1:51" ht="15.75" customHeight="1">
      <c r="A45" s="260"/>
      <c r="B45" s="284"/>
      <c r="C45" s="284"/>
      <c r="D45" s="284"/>
      <c r="E45" s="284"/>
      <c r="F45" s="284"/>
      <c r="G45" s="284"/>
      <c r="H45" s="284"/>
      <c r="I45" s="284"/>
      <c r="J45" s="284"/>
      <c r="K45" s="284"/>
      <c r="L45" s="284"/>
      <c r="M45" s="284"/>
      <c r="N45" s="284"/>
      <c r="O45" s="284"/>
      <c r="P45" s="284"/>
      <c r="Q45" s="284"/>
      <c r="R45" s="284"/>
      <c r="S45" s="284"/>
      <c r="T45" s="284"/>
      <c r="U45" s="284"/>
      <c r="V45" s="284"/>
      <c r="W45" s="284"/>
      <c r="X45" s="284"/>
      <c r="Y45" s="284"/>
      <c r="Z45" s="284"/>
      <c r="AA45" s="284"/>
      <c r="AB45" s="284"/>
      <c r="AC45" s="284"/>
      <c r="AD45" s="284"/>
      <c r="AE45" s="284"/>
      <c r="AF45" s="284"/>
      <c r="AG45" s="284"/>
      <c r="AH45" s="284"/>
      <c r="AI45" s="284"/>
      <c r="AJ45" s="284"/>
      <c r="AK45" s="284"/>
      <c r="AL45" s="284"/>
      <c r="AM45" s="284"/>
      <c r="AN45" s="284"/>
      <c r="AO45" s="284"/>
      <c r="AP45" s="284"/>
      <c r="AQ45" s="284"/>
      <c r="AR45" s="219" t="s">
        <v>725</v>
      </c>
      <c r="AS45" s="284"/>
      <c r="AT45" s="284"/>
      <c r="AU45" s="284"/>
      <c r="AV45" s="284"/>
      <c r="AW45" s="284"/>
      <c r="AX45" s="284"/>
      <c r="AY45" s="262"/>
    </row>
    <row r="46" spans="1:51" ht="16">
      <c r="A46" s="260"/>
      <c r="B46" s="284"/>
      <c r="C46" s="284"/>
      <c r="D46" s="284"/>
      <c r="E46" s="284"/>
      <c r="F46" s="284"/>
      <c r="G46" s="284"/>
      <c r="H46" s="284"/>
      <c r="I46" s="284"/>
      <c r="J46" s="284"/>
      <c r="K46" s="284"/>
      <c r="L46" s="284"/>
      <c r="M46" s="284"/>
      <c r="N46" s="284"/>
      <c r="O46" s="284"/>
      <c r="P46" s="284"/>
      <c r="Q46" s="284"/>
      <c r="R46" s="284"/>
      <c r="S46" s="284"/>
      <c r="T46" s="284"/>
      <c r="U46" s="284"/>
      <c r="V46" s="284"/>
      <c r="W46" s="284"/>
      <c r="X46" s="284"/>
      <c r="Y46" s="284"/>
      <c r="Z46" s="284"/>
      <c r="AA46" s="284"/>
      <c r="AB46" s="284"/>
      <c r="AC46" s="284"/>
      <c r="AD46" s="284"/>
      <c r="AE46" s="284"/>
      <c r="AF46" s="284"/>
      <c r="AG46" s="284"/>
      <c r="AH46" s="284"/>
      <c r="AI46" s="284"/>
      <c r="AJ46" s="284"/>
      <c r="AK46" s="284"/>
      <c r="AL46" s="284"/>
      <c r="AM46" s="284"/>
      <c r="AN46" s="284"/>
      <c r="AO46" s="284"/>
      <c r="AP46" s="284"/>
      <c r="AQ46" s="284"/>
      <c r="AR46" s="284"/>
      <c r="AS46" s="284"/>
      <c r="AT46" s="284"/>
      <c r="AU46" s="284"/>
      <c r="AV46" s="284"/>
      <c r="AW46" s="284"/>
      <c r="AX46" s="284"/>
      <c r="AY46" s="262"/>
    </row>
    <row r="47" spans="1:51" ht="15.75" customHeight="1">
      <c r="A47" s="260"/>
      <c r="B47" s="261"/>
      <c r="C47" s="261"/>
      <c r="D47" s="282"/>
      <c r="E47" s="282"/>
      <c r="F47" s="282"/>
      <c r="G47" s="282"/>
      <c r="H47" s="283"/>
      <c r="I47" s="283"/>
      <c r="J47" s="283"/>
      <c r="K47" s="283"/>
      <c r="L47" s="283"/>
      <c r="M47" s="283"/>
      <c r="N47" s="283"/>
      <c r="O47" s="283"/>
      <c r="P47" s="283"/>
      <c r="Q47" s="283"/>
      <c r="R47" s="283"/>
      <c r="S47" s="283"/>
      <c r="T47" s="283"/>
      <c r="U47" s="283"/>
      <c r="V47" s="283"/>
      <c r="W47" s="283"/>
      <c r="X47" s="283"/>
      <c r="Y47" s="283"/>
      <c r="Z47" s="283"/>
      <c r="AA47" s="283"/>
      <c r="AB47" s="283"/>
      <c r="AC47" s="283"/>
      <c r="AD47" s="283"/>
      <c r="AE47" s="283"/>
      <c r="AF47" s="283"/>
      <c r="AG47" s="283"/>
      <c r="AH47" s="283"/>
      <c r="AI47" s="283"/>
      <c r="AJ47" s="283"/>
      <c r="AK47" s="283"/>
      <c r="AL47" s="283"/>
      <c r="AM47" s="283"/>
      <c r="AN47" s="283"/>
      <c r="AO47" s="283"/>
      <c r="AP47" s="283"/>
      <c r="AQ47" s="283"/>
      <c r="AR47" s="283"/>
      <c r="AS47" s="283"/>
      <c r="AT47" s="283"/>
      <c r="AU47" s="283"/>
      <c r="AV47" s="283"/>
      <c r="AW47" s="283"/>
      <c r="AX47" s="283"/>
      <c r="AY47" s="262"/>
    </row>
    <row r="48" spans="1:51" ht="16">
      <c r="A48" s="260"/>
      <c r="B48" s="681" t="str">
        <f>IF('INF CTO'!B5="","",'INF CTO'!B5)</f>
        <v>ORGANIZACION INTEGRAL EN GESTION EMPRESARIAL, ADMINISTRACION FINANCIERA Y MEDIO AMBIENTE SAS</v>
      </c>
      <c r="C48" s="682"/>
      <c r="D48" s="682"/>
      <c r="E48" s="682"/>
      <c r="F48" s="682"/>
      <c r="G48" s="682"/>
      <c r="H48" s="682"/>
      <c r="I48" s="682"/>
      <c r="J48" s="682"/>
      <c r="K48" s="682"/>
      <c r="L48" s="682"/>
      <c r="M48" s="285"/>
      <c r="N48" s="261"/>
      <c r="O48" s="261"/>
      <c r="P48" s="261"/>
      <c r="Q48" s="261"/>
      <c r="R48" s="261"/>
      <c r="S48" s="261"/>
      <c r="T48" s="261"/>
      <c r="U48" s="261"/>
      <c r="V48" s="261"/>
      <c r="W48" s="261"/>
      <c r="X48" s="261"/>
      <c r="Y48" s="261"/>
      <c r="Z48" s="261"/>
      <c r="AA48" s="261"/>
      <c r="AB48" s="261"/>
      <c r="AC48" s="261"/>
      <c r="AD48" s="261"/>
      <c r="AE48" s="261"/>
      <c r="AF48" s="261"/>
      <c r="AG48" s="261"/>
      <c r="AH48" s="261"/>
      <c r="AI48" s="261"/>
      <c r="AJ48" s="261"/>
      <c r="AK48" s="261"/>
      <c r="AL48" s="261"/>
      <c r="AM48" s="261"/>
      <c r="AN48" s="261"/>
      <c r="AO48" s="261"/>
      <c r="AP48" s="261"/>
      <c r="AQ48" s="261"/>
      <c r="AR48" s="261"/>
      <c r="AS48" s="261"/>
      <c r="AT48" s="261"/>
      <c r="AU48" s="261"/>
      <c r="AV48" s="261"/>
      <c r="AW48" s="261"/>
      <c r="AX48" s="261"/>
      <c r="AY48" s="262"/>
    </row>
    <row r="49" spans="1:51" ht="16">
      <c r="A49" s="260"/>
      <c r="B49" s="683" t="s">
        <v>219</v>
      </c>
      <c r="C49" s="684"/>
      <c r="D49" s="688">
        <f>IF('INF CTO'!B6="","",'INF CTO'!B6)</f>
        <v>900072155</v>
      </c>
      <c r="E49" s="688"/>
      <c r="F49" s="688"/>
      <c r="G49" s="688"/>
      <c r="H49" s="688"/>
      <c r="I49" s="688"/>
      <c r="J49" s="688"/>
      <c r="K49" s="286"/>
      <c r="L49" s="286"/>
      <c r="M49" s="287"/>
      <c r="N49" s="261"/>
      <c r="O49" s="261"/>
      <c r="P49" s="261"/>
      <c r="Q49" s="261"/>
      <c r="R49" s="261"/>
      <c r="S49" s="261"/>
      <c r="T49" s="261"/>
      <c r="U49" s="261"/>
      <c r="V49" s="261"/>
      <c r="W49" s="261"/>
      <c r="X49" s="261"/>
      <c r="Y49" s="261"/>
      <c r="Z49" s="261"/>
      <c r="AA49" s="261"/>
      <c r="AB49" s="261"/>
      <c r="AC49" s="261"/>
      <c r="AD49" s="261"/>
      <c r="AE49" s="261"/>
      <c r="AF49" s="261"/>
      <c r="AG49" s="261"/>
      <c r="AH49" s="261"/>
      <c r="AI49" s="261"/>
      <c r="AJ49" s="261"/>
      <c r="AK49" s="261"/>
      <c r="AL49" s="261"/>
      <c r="AM49" s="261"/>
      <c r="AN49" s="261"/>
      <c r="AO49" s="261"/>
      <c r="AP49" s="261"/>
      <c r="AQ49" s="261"/>
      <c r="AR49" s="261"/>
      <c r="AS49" s="261"/>
      <c r="AT49" s="261"/>
      <c r="AU49" s="261"/>
      <c r="AV49" s="261"/>
      <c r="AW49" s="261"/>
      <c r="AX49" s="261"/>
      <c r="AY49" s="262"/>
    </row>
    <row r="50" spans="1:51" ht="16">
      <c r="A50" s="260"/>
      <c r="B50" s="681" t="s">
        <v>220</v>
      </c>
      <c r="C50" s="682"/>
      <c r="D50" s="682"/>
      <c r="E50" s="682"/>
      <c r="F50" s="682"/>
      <c r="G50" s="682"/>
      <c r="H50" s="682"/>
      <c r="I50" s="682"/>
      <c r="J50" s="682"/>
      <c r="K50" s="682"/>
      <c r="L50" s="682"/>
      <c r="M50" s="288"/>
      <c r="N50" s="261"/>
      <c r="O50" s="261"/>
      <c r="P50" s="261"/>
      <c r="Q50" s="261"/>
      <c r="R50" s="261"/>
      <c r="S50" s="261"/>
      <c r="T50" s="261"/>
      <c r="U50" s="261"/>
      <c r="V50" s="261"/>
      <c r="W50" s="261"/>
      <c r="X50" s="261"/>
      <c r="Y50" s="261"/>
      <c r="Z50" s="261"/>
      <c r="AA50" s="261"/>
      <c r="AB50" s="261"/>
      <c r="AC50" s="261"/>
      <c r="AD50" s="261"/>
      <c r="AE50" s="261"/>
      <c r="AF50" s="261"/>
      <c r="AG50" s="261"/>
      <c r="AH50" s="261"/>
      <c r="AI50" s="261"/>
      <c r="AJ50" s="261"/>
      <c r="AK50" s="261"/>
      <c r="AL50" s="261"/>
      <c r="AM50" s="261"/>
      <c r="AN50" s="261"/>
      <c r="AO50" s="261"/>
      <c r="AP50" s="261"/>
      <c r="AQ50" s="261"/>
      <c r="AR50" s="261"/>
      <c r="AS50" s="261"/>
      <c r="AT50" s="261"/>
      <c r="AU50" s="261"/>
      <c r="AV50" s="261"/>
      <c r="AW50" s="261"/>
      <c r="AX50" s="261"/>
      <c r="AY50" s="262"/>
    </row>
    <row r="51" spans="1:51" ht="16" thickBot="1">
      <c r="A51" s="289"/>
      <c r="B51" s="679"/>
      <c r="C51" s="680"/>
      <c r="D51" s="680"/>
      <c r="E51" s="680"/>
      <c r="F51" s="680"/>
      <c r="G51" s="680"/>
      <c r="H51" s="680"/>
      <c r="I51" s="680"/>
      <c r="J51" s="290"/>
      <c r="K51" s="290"/>
      <c r="L51" s="290"/>
      <c r="M51" s="290"/>
      <c r="N51" s="290"/>
      <c r="O51" s="290"/>
      <c r="P51" s="290"/>
      <c r="Q51" s="290"/>
      <c r="R51" s="290"/>
      <c r="S51" s="290"/>
      <c r="T51" s="290"/>
      <c r="U51" s="290"/>
      <c r="V51" s="290"/>
      <c r="W51" s="290"/>
      <c r="X51" s="291"/>
      <c r="Y51" s="290"/>
      <c r="Z51" s="290"/>
      <c r="AA51" s="290"/>
      <c r="AB51" s="290"/>
      <c r="AC51" s="290"/>
      <c r="AD51" s="290"/>
      <c r="AE51" s="290"/>
      <c r="AF51" s="290"/>
      <c r="AG51" s="290"/>
      <c r="AH51" s="290"/>
      <c r="AI51" s="290"/>
      <c r="AJ51" s="290"/>
      <c r="AK51" s="290"/>
      <c r="AL51" s="290"/>
      <c r="AM51" s="290"/>
      <c r="AN51" s="290"/>
      <c r="AO51" s="290"/>
      <c r="AP51" s="290"/>
      <c r="AQ51" s="290"/>
      <c r="AR51" s="291"/>
      <c r="AS51" s="291"/>
      <c r="AT51" s="291"/>
      <c r="AU51" s="291"/>
      <c r="AV51" s="291"/>
      <c r="AW51" s="291"/>
      <c r="AX51" s="290"/>
      <c r="AY51" s="292"/>
    </row>
    <row r="52" spans="1:51" ht="16" thickTop="1">
      <c r="A52" s="293"/>
      <c r="B52" s="294"/>
      <c r="C52" s="294"/>
      <c r="D52" s="294"/>
      <c r="E52" s="294"/>
      <c r="F52" s="294"/>
      <c r="G52" s="294"/>
      <c r="H52" s="294"/>
      <c r="I52" s="294"/>
      <c r="J52" s="294"/>
      <c r="K52" s="294"/>
      <c r="L52" s="294"/>
      <c r="M52" s="294"/>
      <c r="N52" s="294"/>
      <c r="O52" s="294"/>
      <c r="P52" s="294"/>
      <c r="Q52" s="294"/>
      <c r="R52" s="294"/>
      <c r="S52" s="295"/>
      <c r="T52" s="295"/>
      <c r="U52" s="295"/>
      <c r="V52" s="295"/>
      <c r="W52" s="295"/>
      <c r="X52" s="295"/>
      <c r="Y52" s="293"/>
      <c r="Z52" s="293"/>
      <c r="AA52" s="293"/>
      <c r="AB52" s="293"/>
      <c r="AC52" s="293"/>
      <c r="AD52" s="293"/>
      <c r="AE52" s="293"/>
      <c r="AF52" s="293"/>
      <c r="AG52" s="293"/>
      <c r="AH52" s="293"/>
      <c r="AI52" s="293"/>
      <c r="AJ52" s="293"/>
      <c r="AK52" s="293"/>
      <c r="AL52" s="293"/>
      <c r="AM52" s="293"/>
      <c r="AN52" s="293"/>
      <c r="AO52" s="293"/>
      <c r="AP52" s="293"/>
      <c r="AQ52" s="293"/>
      <c r="AR52" s="293"/>
      <c r="AS52" s="293"/>
      <c r="AT52" s="293"/>
      <c r="AU52" s="293"/>
      <c r="AV52" s="293"/>
      <c r="AW52" s="293"/>
      <c r="AX52" s="293"/>
      <c r="AY52" s="293"/>
    </row>
    <row r="53" spans="1:51" ht="15" customHeight="1"/>
    <row r="54" spans="1:51" ht="15" customHeight="1"/>
  </sheetData>
  <sheetProtection algorithmName="SHA-512" hashValue="tC0ucu0FMKnqNQhoIp8vAD2FjeNo54onkqAuczbCRSjbVX2aymLJGWvOiyUKpL/lNJI3assfUvnODXjzOA5Nxg==" saltValue="ipHMtR+XRRMMHUQd0enL5g==" spinCount="100000" sheet="1" objects="1" scenarios="1" formatCells="0" formatRows="0" insertRows="0"/>
  <mergeCells count="97">
    <mergeCell ref="B2:I2"/>
    <mergeCell ref="J2:AX2"/>
    <mergeCell ref="L8:AG8"/>
    <mergeCell ref="L6:O6"/>
    <mergeCell ref="Q6:Y6"/>
    <mergeCell ref="AH8:AK8"/>
    <mergeCell ref="AL8:AS8"/>
    <mergeCell ref="B8:K8"/>
    <mergeCell ref="AW6:AX6"/>
    <mergeCell ref="B4:H4"/>
    <mergeCell ref="B6:K6"/>
    <mergeCell ref="AQ4:AS4"/>
    <mergeCell ref="I4:O4"/>
    <mergeCell ref="Q4:AB4"/>
    <mergeCell ref="AC4:AG4"/>
    <mergeCell ref="AH4:AP4"/>
    <mergeCell ref="B12:M12"/>
    <mergeCell ref="B10:C10"/>
    <mergeCell ref="D10:H10"/>
    <mergeCell ref="AM16:AN16"/>
    <mergeCell ref="B16:J16"/>
    <mergeCell ref="B13:AX14"/>
    <mergeCell ref="AO10:AW10"/>
    <mergeCell ref="Z16:AH16"/>
    <mergeCell ref="AH10:AN10"/>
    <mergeCell ref="O16:W16"/>
    <mergeCell ref="AI16:AJ16"/>
    <mergeCell ref="AK16:AL16"/>
    <mergeCell ref="X16:Y16"/>
    <mergeCell ref="Q10:AG10"/>
    <mergeCell ref="Z6:AC6"/>
    <mergeCell ref="AL6:AO6"/>
    <mergeCell ref="Z33:AU33"/>
    <mergeCell ref="H18:AX19"/>
    <mergeCell ref="AV32:AX32"/>
    <mergeCell ref="AV31:AX31"/>
    <mergeCell ref="AV27:AX27"/>
    <mergeCell ref="AV26:AX26"/>
    <mergeCell ref="AV30:AX30"/>
    <mergeCell ref="C26:Y26"/>
    <mergeCell ref="C27:Y27"/>
    <mergeCell ref="C32:Y32"/>
    <mergeCell ref="C30:Y30"/>
    <mergeCell ref="Z25:AU25"/>
    <mergeCell ref="Z31:AU31"/>
    <mergeCell ref="Z28:AU28"/>
    <mergeCell ref="C23:Y23"/>
    <mergeCell ref="C25:Y25"/>
    <mergeCell ref="AV21:AX21"/>
    <mergeCell ref="AV24:AX24"/>
    <mergeCell ref="C33:Y33"/>
    <mergeCell ref="AV33:AX33"/>
    <mergeCell ref="AV29:AX29"/>
    <mergeCell ref="Z29:AU29"/>
    <mergeCell ref="Z32:AU32"/>
    <mergeCell ref="AV28:AX28"/>
    <mergeCell ref="Z27:AU27"/>
    <mergeCell ref="Z30:AU30"/>
    <mergeCell ref="Z26:AU26"/>
    <mergeCell ref="C31:Y31"/>
    <mergeCell ref="C28:Y28"/>
    <mergeCell ref="C29:Y29"/>
    <mergeCell ref="B51:I51"/>
    <mergeCell ref="B48:L48"/>
    <mergeCell ref="B49:C49"/>
    <mergeCell ref="AV38:AX38"/>
    <mergeCell ref="B50:L50"/>
    <mergeCell ref="B43:AX44"/>
    <mergeCell ref="Z38:AU38"/>
    <mergeCell ref="C38:Y38"/>
    <mergeCell ref="D49:J49"/>
    <mergeCell ref="B40:AX41"/>
    <mergeCell ref="C37:Y37"/>
    <mergeCell ref="Z37:AU37"/>
    <mergeCell ref="AV37:AX37"/>
    <mergeCell ref="C34:Y34"/>
    <mergeCell ref="Z34:AU34"/>
    <mergeCell ref="AV34:AX34"/>
    <mergeCell ref="C35:Y35"/>
    <mergeCell ref="Z35:AU35"/>
    <mergeCell ref="AV35:AX35"/>
    <mergeCell ref="B5:H5"/>
    <mergeCell ref="I5:O5"/>
    <mergeCell ref="C36:Y36"/>
    <mergeCell ref="Z36:AU36"/>
    <mergeCell ref="AV36:AX36"/>
    <mergeCell ref="B18:G19"/>
    <mergeCell ref="AV25:AX25"/>
    <mergeCell ref="AV22:AX22"/>
    <mergeCell ref="AV23:AX23"/>
    <mergeCell ref="Z24:AU24"/>
    <mergeCell ref="Z23:AU23"/>
    <mergeCell ref="Z21:AU21"/>
    <mergeCell ref="Z22:AU22"/>
    <mergeCell ref="B21:Y21"/>
    <mergeCell ref="C24:Y24"/>
    <mergeCell ref="C22:Y22"/>
  </mergeCells>
  <conditionalFormatting sqref="I4:O4 AC4:AG4 AQ4:AS4 L6:O6 Z6:AC6 AL6:AO6 L8:AG8 AL8:AS8 B13:AX14 O16:W16 Z16:AH16 H18:AX19">
    <cfRule type="containsBlanks" dxfId="7" priority="5">
      <formula>LEN(TRIM(B4))=0</formula>
    </cfRule>
    <cfRule type="cellIs" dxfId="6" priority="6" operator="equal">
      <formula>0</formula>
    </cfRule>
  </conditionalFormatting>
  <conditionalFormatting sqref="B48:L48 D49:J49">
    <cfRule type="cellIs" dxfId="5" priority="3" operator="equal">
      <formula>0</formula>
    </cfRule>
    <cfRule type="containsBlanks" dxfId="4" priority="4">
      <formula>LEN(TRIM(B48))=0</formula>
    </cfRule>
  </conditionalFormatting>
  <conditionalFormatting sqref="I5:O5">
    <cfRule type="containsBlanks" dxfId="3" priority="1">
      <formula>LEN(TRIM(I5))=0</formula>
    </cfRule>
    <cfRule type="cellIs" dxfId="2" priority="2" operator="equal">
      <formula>0</formula>
    </cfRule>
  </conditionalFormatting>
  <printOptions horizontalCentered="1" verticalCentered="1"/>
  <pageMargins left="0.31496062992125984" right="0.31496062992125984" top="0.55118110236220474" bottom="0.74803149606299213" header="0.31496062992125984" footer="0.31496062992125984"/>
  <pageSetup scale="50" fitToHeight="0" orientation="portrait" r:id="rId1"/>
  <headerFooter>
    <oddFooter>&amp;L&amp;12GA-FOR-044&amp;C&amp;12V 9.0&amp;R &amp;12Página &amp;P de &amp;N</oddFooter>
  </headerFooter>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12">
    <tabColor rgb="FFFFFF00"/>
    <pageSetUpPr fitToPage="1"/>
  </sheetPr>
  <dimension ref="A1:AX46"/>
  <sheetViews>
    <sheetView showGridLines="0" zoomScaleNormal="100" workbookViewId="0">
      <pane xSplit="1" ySplit="3" topLeftCell="B5" activePane="bottomRight" state="frozen"/>
      <selection pane="topRight" activeCell="B1" sqref="B1"/>
      <selection pane="bottomLeft" activeCell="A4" sqref="A4"/>
      <selection pane="bottomRight" activeCell="AH11" sqref="AH11"/>
    </sheetView>
  </sheetViews>
  <sheetFormatPr baseColWidth="10" defaultColWidth="17.33203125" defaultRowHeight="15" customHeight="1" zeroHeight="1"/>
  <cols>
    <col min="1" max="1" width="2.1640625" style="84" customWidth="1"/>
    <col min="2" max="2" width="3.5" style="84" customWidth="1"/>
    <col min="3" max="3" width="2.83203125" style="84" customWidth="1"/>
    <col min="4" max="4" width="3.1640625" style="84" customWidth="1"/>
    <col min="5" max="17" width="2.6640625" style="84" customWidth="1"/>
    <col min="18" max="18" width="3" style="84" customWidth="1"/>
    <col min="19" max="22" width="2.6640625" style="84" customWidth="1"/>
    <col min="23" max="23" width="3.5" style="84" customWidth="1"/>
    <col min="24" max="24" width="3.33203125" style="84" customWidth="1"/>
    <col min="25" max="25" width="3.5" style="84" customWidth="1"/>
    <col min="26" max="37" width="2.83203125" style="84" customWidth="1"/>
    <col min="38" max="38" width="3.1640625" style="84" customWidth="1"/>
    <col min="39" max="39" width="2.83203125" style="84" customWidth="1"/>
    <col min="40" max="43" width="2.33203125" style="84" customWidth="1"/>
    <col min="44" max="44" width="3" style="84" customWidth="1"/>
    <col min="45" max="45" width="3.1640625" style="84" customWidth="1"/>
    <col min="46" max="46" width="3.5" style="84" customWidth="1"/>
    <col min="47" max="47" width="2.5" style="84" customWidth="1"/>
    <col min="48" max="48" width="4.1640625" style="84" customWidth="1"/>
    <col min="49" max="50" width="2.5" style="84" customWidth="1"/>
    <col min="51" max="51" width="2.83203125" style="84" customWidth="1"/>
    <col min="52" max="52" width="5" style="84" customWidth="1"/>
    <col min="53" max="16384" width="17.33203125" style="84"/>
  </cols>
  <sheetData>
    <row r="1" spans="1:50" ht="16" thickTop="1">
      <c r="A1" s="296"/>
      <c r="B1" s="297"/>
      <c r="C1" s="297"/>
      <c r="D1" s="297"/>
      <c r="E1" s="297"/>
      <c r="F1" s="297"/>
      <c r="G1" s="297"/>
      <c r="H1" s="297"/>
      <c r="I1" s="297"/>
      <c r="J1" s="297"/>
      <c r="K1" s="297"/>
      <c r="L1" s="297"/>
      <c r="M1" s="297"/>
      <c r="N1" s="297"/>
      <c r="O1" s="297"/>
      <c r="P1" s="297"/>
      <c r="Q1" s="297"/>
      <c r="R1" s="297"/>
      <c r="S1" s="297"/>
      <c r="T1" s="297"/>
      <c r="U1" s="297"/>
      <c r="V1" s="297"/>
      <c r="W1" s="297"/>
      <c r="X1" s="297"/>
      <c r="Y1" s="297"/>
      <c r="Z1" s="297"/>
      <c r="AA1" s="297"/>
      <c r="AB1" s="297"/>
      <c r="AC1" s="297"/>
      <c r="AD1" s="297"/>
      <c r="AE1" s="297"/>
      <c r="AF1" s="297"/>
      <c r="AG1" s="297"/>
      <c r="AH1" s="297"/>
      <c r="AI1" s="297"/>
      <c r="AJ1" s="297"/>
      <c r="AK1" s="297"/>
      <c r="AL1" s="297"/>
      <c r="AM1" s="297"/>
      <c r="AN1" s="297"/>
      <c r="AO1" s="297"/>
      <c r="AP1" s="297"/>
      <c r="AQ1" s="297"/>
      <c r="AR1" s="297"/>
      <c r="AS1" s="297"/>
      <c r="AT1" s="297"/>
      <c r="AU1" s="297"/>
      <c r="AV1" s="297"/>
      <c r="AW1" s="297"/>
      <c r="AX1" s="298"/>
    </row>
    <row r="2" spans="1:50" ht="68.25" customHeight="1">
      <c r="A2" s="299"/>
      <c r="B2" s="743"/>
      <c r="C2" s="744"/>
      <c r="D2" s="744"/>
      <c r="E2" s="744"/>
      <c r="F2" s="744"/>
      <c r="G2" s="744"/>
      <c r="H2" s="744"/>
      <c r="I2" s="744"/>
      <c r="J2" s="744"/>
      <c r="K2" s="745"/>
      <c r="L2" s="746" t="s">
        <v>20</v>
      </c>
      <c r="M2" s="747"/>
      <c r="N2" s="747"/>
      <c r="O2" s="747"/>
      <c r="P2" s="747"/>
      <c r="Q2" s="747"/>
      <c r="R2" s="747"/>
      <c r="S2" s="747"/>
      <c r="T2" s="747"/>
      <c r="U2" s="747"/>
      <c r="V2" s="747"/>
      <c r="W2" s="747"/>
      <c r="X2" s="747"/>
      <c r="Y2" s="747"/>
      <c r="Z2" s="747"/>
      <c r="AA2" s="747"/>
      <c r="AB2" s="747"/>
      <c r="AC2" s="747"/>
      <c r="AD2" s="747"/>
      <c r="AE2" s="747"/>
      <c r="AF2" s="747"/>
      <c r="AG2" s="747"/>
      <c r="AH2" s="747"/>
      <c r="AI2" s="747"/>
      <c r="AJ2" s="747"/>
      <c r="AK2" s="747"/>
      <c r="AL2" s="747"/>
      <c r="AM2" s="747"/>
      <c r="AN2" s="747"/>
      <c r="AO2" s="747"/>
      <c r="AP2" s="747"/>
      <c r="AQ2" s="747"/>
      <c r="AR2" s="747"/>
      <c r="AS2" s="747"/>
      <c r="AT2" s="747"/>
      <c r="AU2" s="747"/>
      <c r="AV2" s="747"/>
      <c r="AW2" s="747"/>
      <c r="AX2" s="262"/>
    </row>
    <row r="3" spans="1:50" ht="52.5" customHeight="1">
      <c r="A3" s="299"/>
      <c r="B3" s="754" t="s">
        <v>20</v>
      </c>
      <c r="C3" s="755"/>
      <c r="D3" s="755"/>
      <c r="E3" s="755"/>
      <c r="F3" s="755"/>
      <c r="G3" s="755"/>
      <c r="H3" s="755"/>
      <c r="I3" s="755"/>
      <c r="J3" s="755"/>
      <c r="K3" s="755"/>
      <c r="L3" s="755"/>
      <c r="M3" s="755"/>
      <c r="N3" s="755"/>
      <c r="O3" s="755"/>
      <c r="P3" s="755"/>
      <c r="Q3" s="755"/>
      <c r="R3" s="755"/>
      <c r="S3" s="755"/>
      <c r="T3" s="755"/>
      <c r="U3" s="755"/>
      <c r="V3" s="755"/>
      <c r="W3" s="755"/>
      <c r="X3" s="755"/>
      <c r="Y3" s="755"/>
      <c r="Z3" s="755"/>
      <c r="AA3" s="755"/>
      <c r="AB3" s="755"/>
      <c r="AC3" s="755"/>
      <c r="AD3" s="755"/>
      <c r="AE3" s="755"/>
      <c r="AF3" s="755"/>
      <c r="AG3" s="755"/>
      <c r="AH3" s="755"/>
      <c r="AI3" s="755"/>
      <c r="AJ3" s="755"/>
      <c r="AK3" s="755"/>
      <c r="AL3" s="755"/>
      <c r="AM3" s="755"/>
      <c r="AN3" s="755"/>
      <c r="AO3" s="755"/>
      <c r="AP3" s="755"/>
      <c r="AQ3" s="755"/>
      <c r="AR3" s="755"/>
      <c r="AS3" s="755"/>
      <c r="AT3" s="755"/>
      <c r="AU3" s="755"/>
      <c r="AV3" s="755"/>
      <c r="AW3" s="293"/>
      <c r="AX3" s="262"/>
    </row>
    <row r="4" spans="1:50" ht="37.5" customHeight="1">
      <c r="A4" s="299"/>
      <c r="B4" s="749" t="s">
        <v>21</v>
      </c>
      <c r="C4" s="735"/>
      <c r="D4" s="735"/>
      <c r="E4" s="735"/>
      <c r="F4" s="735"/>
      <c r="G4" s="735"/>
      <c r="H4" s="735"/>
      <c r="I4" s="735"/>
      <c r="J4" s="735"/>
      <c r="K4" s="735"/>
      <c r="L4" s="735"/>
      <c r="M4" s="735"/>
      <c r="N4" s="735"/>
      <c r="O4" s="735"/>
      <c r="P4" s="735"/>
      <c r="Q4" s="735"/>
      <c r="R4" s="735"/>
      <c r="S4" s="735"/>
      <c r="T4" s="735"/>
      <c r="U4" s="735"/>
      <c r="V4" s="735"/>
      <c r="W4" s="735"/>
      <c r="X4" s="735"/>
      <c r="Y4" s="735"/>
      <c r="Z4" s="735"/>
      <c r="AA4" s="735"/>
      <c r="AB4" s="735"/>
      <c r="AC4" s="735"/>
      <c r="AD4" s="735"/>
      <c r="AE4" s="735"/>
      <c r="AF4" s="735"/>
      <c r="AG4" s="735"/>
      <c r="AH4" s="735"/>
      <c r="AI4" s="735"/>
      <c r="AJ4" s="735"/>
      <c r="AK4" s="735"/>
      <c r="AL4" s="735"/>
      <c r="AM4" s="735"/>
      <c r="AN4" s="735"/>
      <c r="AO4" s="735"/>
      <c r="AP4" s="735"/>
      <c r="AQ4" s="735"/>
      <c r="AR4" s="735"/>
      <c r="AS4" s="735"/>
      <c r="AT4" s="735"/>
      <c r="AU4" s="735"/>
      <c r="AV4" s="735"/>
      <c r="AW4" s="735"/>
      <c r="AX4" s="300"/>
    </row>
    <row r="5" spans="1:50" ht="39" customHeight="1">
      <c r="A5" s="299"/>
      <c r="B5" s="301"/>
      <c r="C5" s="301"/>
      <c r="D5" s="301"/>
      <c r="E5" s="301"/>
      <c r="F5" s="301"/>
      <c r="G5" s="301"/>
      <c r="H5" s="301"/>
      <c r="I5" s="301"/>
      <c r="J5" s="301"/>
      <c r="K5" s="301"/>
      <c r="L5" s="301"/>
      <c r="M5" s="301"/>
      <c r="N5" s="301"/>
      <c r="O5" s="301"/>
      <c r="P5" s="301"/>
      <c r="Q5" s="301"/>
      <c r="R5" s="301"/>
      <c r="S5" s="301"/>
      <c r="T5" s="301"/>
      <c r="U5" s="301"/>
      <c r="V5" s="301"/>
      <c r="W5" s="301"/>
      <c r="X5" s="301"/>
      <c r="Y5" s="301"/>
      <c r="Z5" s="301"/>
      <c r="AA5" s="301"/>
      <c r="AB5" s="301"/>
      <c r="AC5" s="301"/>
      <c r="AD5" s="301"/>
      <c r="AE5" s="301"/>
      <c r="AF5" s="301"/>
      <c r="AG5" s="301"/>
      <c r="AH5" s="301"/>
      <c r="AI5" s="301"/>
      <c r="AJ5" s="301"/>
      <c r="AK5" s="301"/>
      <c r="AL5" s="301"/>
      <c r="AM5" s="301"/>
      <c r="AN5" s="301"/>
      <c r="AO5" s="301"/>
      <c r="AP5" s="301"/>
      <c r="AQ5" s="301"/>
      <c r="AR5" s="301"/>
      <c r="AS5" s="301"/>
      <c r="AT5" s="301"/>
      <c r="AU5" s="301"/>
      <c r="AV5" s="301"/>
      <c r="AW5" s="301"/>
      <c r="AX5" s="302"/>
    </row>
    <row r="6" spans="1:50" ht="18.75" customHeight="1">
      <c r="A6" s="299"/>
      <c r="B6" s="750" t="s">
        <v>137</v>
      </c>
      <c r="C6" s="751"/>
      <c r="D6" s="751"/>
      <c r="E6" s="751"/>
      <c r="F6" s="751"/>
      <c r="G6" s="751"/>
      <c r="H6" s="751"/>
      <c r="I6" s="378" t="s">
        <v>392</v>
      </c>
      <c r="J6" s="377"/>
      <c r="K6" s="377"/>
      <c r="L6" s="377"/>
      <c r="O6" s="756">
        <f ca="1">IF(CUMPLIDO!J4="","",CUMPLIDO!J4)</f>
        <v>44411</v>
      </c>
      <c r="P6" s="756"/>
      <c r="Q6" s="756"/>
      <c r="R6" s="756"/>
      <c r="S6" s="756"/>
      <c r="T6" s="756"/>
      <c r="U6" s="756"/>
      <c r="V6" s="756"/>
      <c r="W6" s="756"/>
      <c r="X6" s="756"/>
      <c r="Y6" s="756"/>
      <c r="Z6" s="756"/>
      <c r="AA6" s="756"/>
      <c r="AB6" s="301"/>
      <c r="AC6" s="301"/>
      <c r="AD6" s="301"/>
      <c r="AE6" s="301"/>
      <c r="AF6" s="301"/>
      <c r="AG6" s="301"/>
      <c r="AH6" s="301"/>
      <c r="AI6" s="301"/>
      <c r="AJ6" s="301"/>
      <c r="AK6" s="301"/>
      <c r="AL6" s="301"/>
      <c r="AM6" s="301"/>
      <c r="AN6" s="301"/>
      <c r="AO6" s="301"/>
      <c r="AP6" s="301"/>
      <c r="AQ6" s="301"/>
      <c r="AR6" s="301"/>
      <c r="AS6" s="301"/>
      <c r="AT6" s="301"/>
      <c r="AU6" s="301"/>
      <c r="AV6" s="301"/>
      <c r="AW6" s="301"/>
      <c r="AX6" s="302"/>
    </row>
    <row r="7" spans="1:50" ht="44.25" customHeight="1">
      <c r="A7" s="299"/>
      <c r="B7" s="301"/>
      <c r="C7" s="303"/>
      <c r="D7" s="301"/>
      <c r="E7" s="301"/>
      <c r="F7" s="301"/>
      <c r="G7" s="301"/>
      <c r="H7" s="301"/>
      <c r="I7" s="752"/>
      <c r="J7" s="735"/>
      <c r="K7" s="735"/>
      <c r="L7" s="735"/>
      <c r="M7" s="735"/>
      <c r="N7" s="735"/>
      <c r="O7" s="735"/>
      <c r="P7" s="735"/>
      <c r="Q7" s="301"/>
      <c r="R7" s="301"/>
      <c r="S7" s="301"/>
      <c r="T7" s="301"/>
      <c r="U7" s="301"/>
      <c r="V7" s="301"/>
      <c r="W7" s="301"/>
      <c r="X7" s="301"/>
      <c r="Y7" s="301"/>
      <c r="Z7" s="301"/>
      <c r="AA7" s="301"/>
      <c r="AB7" s="301"/>
      <c r="AC7" s="301"/>
      <c r="AD7" s="301"/>
      <c r="AE7" s="301"/>
      <c r="AF7" s="301"/>
      <c r="AG7" s="301"/>
      <c r="AH7" s="301"/>
      <c r="AI7" s="301"/>
      <c r="AJ7" s="301"/>
      <c r="AK7" s="301"/>
      <c r="AL7" s="301"/>
      <c r="AM7" s="301"/>
      <c r="AN7" s="301"/>
      <c r="AO7" s="301"/>
      <c r="AP7" s="301"/>
      <c r="AQ7" s="301"/>
      <c r="AR7" s="301"/>
      <c r="AS7" s="301"/>
      <c r="AT7" s="301"/>
      <c r="AU7" s="301"/>
      <c r="AV7" s="301"/>
      <c r="AW7" s="301"/>
      <c r="AX7" s="302"/>
    </row>
    <row r="8" spans="1:50" ht="18.75" customHeight="1">
      <c r="A8" s="299"/>
      <c r="B8" s="753" t="s">
        <v>138</v>
      </c>
      <c r="C8" s="735"/>
      <c r="D8" s="735"/>
      <c r="E8" s="735"/>
      <c r="F8" s="735"/>
      <c r="G8" s="301"/>
      <c r="H8" s="301"/>
      <c r="I8" s="301"/>
      <c r="J8" s="301"/>
      <c r="K8" s="301"/>
      <c r="L8" s="301"/>
      <c r="M8" s="301"/>
      <c r="N8" s="301"/>
      <c r="O8" s="301"/>
      <c r="P8" s="301"/>
      <c r="Q8" s="301"/>
      <c r="R8" s="301"/>
      <c r="S8" s="301"/>
      <c r="T8" s="301"/>
      <c r="U8" s="301"/>
      <c r="V8" s="301"/>
      <c r="W8" s="301"/>
      <c r="X8" s="301"/>
      <c r="Y8" s="301"/>
      <c r="Z8" s="301"/>
      <c r="AA8" s="301"/>
      <c r="AB8" s="301"/>
      <c r="AC8" s="301"/>
      <c r="AD8" s="301"/>
      <c r="AE8" s="301"/>
      <c r="AF8" s="301"/>
      <c r="AG8" s="301"/>
      <c r="AH8" s="301"/>
      <c r="AI8" s="301"/>
      <c r="AJ8" s="301"/>
      <c r="AK8" s="301"/>
      <c r="AL8" s="301"/>
      <c r="AM8" s="301"/>
      <c r="AN8" s="301"/>
      <c r="AO8" s="301"/>
      <c r="AP8" s="301"/>
      <c r="AQ8" s="301"/>
      <c r="AR8" s="301"/>
      <c r="AS8" s="301"/>
      <c r="AT8" s="301"/>
      <c r="AU8" s="301"/>
      <c r="AV8" s="301"/>
      <c r="AW8" s="301"/>
      <c r="AX8" s="302"/>
    </row>
    <row r="9" spans="1:50" ht="18.75" customHeight="1">
      <c r="A9" s="299"/>
      <c r="B9" s="748" t="s">
        <v>44</v>
      </c>
      <c r="C9" s="735"/>
      <c r="D9" s="735"/>
      <c r="E9" s="735"/>
      <c r="F9" s="301"/>
      <c r="G9" s="301"/>
      <c r="H9" s="301"/>
      <c r="I9" s="301"/>
      <c r="J9" s="301"/>
      <c r="K9" s="301"/>
      <c r="L9" s="301"/>
      <c r="M9" s="301"/>
      <c r="N9" s="301"/>
      <c r="O9" s="301"/>
      <c r="P9" s="301"/>
      <c r="Q9" s="301"/>
      <c r="R9" s="301"/>
      <c r="S9" s="301"/>
      <c r="T9" s="301"/>
      <c r="U9" s="301"/>
      <c r="V9" s="301"/>
      <c r="W9" s="301"/>
      <c r="X9" s="301"/>
      <c r="Y9" s="301"/>
      <c r="Z9" s="301"/>
      <c r="AA9" s="301"/>
      <c r="AB9" s="301"/>
      <c r="AC9" s="301"/>
      <c r="AD9" s="301"/>
      <c r="AE9" s="301"/>
      <c r="AF9" s="301"/>
      <c r="AG9" s="301"/>
      <c r="AH9" s="301"/>
      <c r="AI9" s="301"/>
      <c r="AJ9" s="301"/>
      <c r="AK9" s="301"/>
      <c r="AL9" s="301"/>
      <c r="AM9" s="301"/>
      <c r="AN9" s="301"/>
      <c r="AO9" s="301"/>
      <c r="AP9" s="301"/>
      <c r="AQ9" s="301"/>
      <c r="AR9" s="301"/>
      <c r="AS9" s="301"/>
      <c r="AT9" s="301"/>
      <c r="AU9" s="301"/>
      <c r="AV9" s="301"/>
      <c r="AW9" s="301"/>
      <c r="AX9" s="302"/>
    </row>
    <row r="10" spans="1:50" ht="18.75" hidden="1" customHeight="1">
      <c r="A10" s="299"/>
      <c r="B10" s="301"/>
      <c r="C10" s="303" t="s">
        <v>73</v>
      </c>
      <c r="D10" s="301"/>
      <c r="E10" s="301"/>
      <c r="F10" s="301"/>
      <c r="G10" s="301"/>
      <c r="H10" s="301"/>
      <c r="I10" s="301"/>
      <c r="J10" s="301"/>
      <c r="K10" s="301"/>
      <c r="L10" s="301"/>
      <c r="M10" s="301"/>
      <c r="N10" s="301"/>
      <c r="O10" s="301"/>
      <c r="P10" s="301"/>
      <c r="Q10" s="301"/>
      <c r="R10" s="301"/>
      <c r="S10" s="301"/>
      <c r="T10" s="301"/>
      <c r="U10" s="301"/>
      <c r="V10" s="301"/>
      <c r="W10" s="301"/>
      <c r="X10" s="301"/>
      <c r="Y10" s="301"/>
      <c r="Z10" s="301"/>
      <c r="AA10" s="301"/>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2"/>
    </row>
    <row r="11" spans="1:50" ht="18.75" customHeight="1">
      <c r="A11" s="299"/>
      <c r="B11" s="762" t="s">
        <v>74</v>
      </c>
      <c r="C11" s="751"/>
      <c r="D11" s="751"/>
      <c r="E11" s="751"/>
      <c r="F11" s="751"/>
      <c r="G11" s="751"/>
      <c r="H11" s="751"/>
      <c r="I11" s="751"/>
      <c r="J11" s="751"/>
      <c r="K11" s="751"/>
      <c r="L11" s="751"/>
      <c r="M11" s="751"/>
      <c r="N11" s="751"/>
      <c r="O11" s="301"/>
      <c r="P11" s="301"/>
      <c r="Q11" s="301"/>
      <c r="R11" s="301"/>
      <c r="S11" s="301"/>
      <c r="T11" s="301"/>
      <c r="U11" s="301"/>
      <c r="V11" s="301"/>
      <c r="W11" s="301"/>
      <c r="X11" s="301"/>
      <c r="Y11" s="301"/>
      <c r="Z11" s="301"/>
      <c r="AA11" s="301"/>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2"/>
    </row>
    <row r="12" spans="1:50" ht="18.75" customHeight="1">
      <c r="A12" s="299"/>
      <c r="B12" s="753" t="s">
        <v>75</v>
      </c>
      <c r="C12" s="735"/>
      <c r="D12" s="735"/>
      <c r="E12" s="735"/>
      <c r="F12" s="301"/>
      <c r="G12" s="301"/>
      <c r="H12" s="301"/>
      <c r="I12" s="301"/>
      <c r="J12" s="301"/>
      <c r="K12" s="301"/>
      <c r="L12" s="301"/>
      <c r="M12" s="301"/>
      <c r="N12" s="301"/>
      <c r="O12" s="301"/>
      <c r="P12" s="301"/>
      <c r="Q12" s="301"/>
      <c r="R12" s="301"/>
      <c r="S12" s="301"/>
      <c r="T12" s="301"/>
      <c r="U12" s="301"/>
      <c r="V12" s="301"/>
      <c r="W12" s="301"/>
      <c r="X12" s="301"/>
      <c r="Y12" s="301"/>
      <c r="Z12" s="301"/>
      <c r="AA12" s="301"/>
      <c r="AB12" s="301"/>
      <c r="AC12" s="301"/>
      <c r="AD12" s="301"/>
      <c r="AE12" s="301"/>
      <c r="AF12" s="301"/>
      <c r="AG12" s="301"/>
      <c r="AH12" s="301"/>
      <c r="AI12" s="301"/>
      <c r="AJ12" s="301"/>
      <c r="AK12" s="301"/>
      <c r="AL12" s="301"/>
      <c r="AM12" s="301"/>
      <c r="AN12" s="301"/>
      <c r="AO12" s="301"/>
      <c r="AP12" s="301"/>
      <c r="AQ12" s="301"/>
      <c r="AR12" s="301"/>
      <c r="AS12" s="301"/>
      <c r="AT12" s="301"/>
      <c r="AU12" s="301"/>
      <c r="AV12" s="301"/>
      <c r="AW12" s="301"/>
      <c r="AX12" s="302"/>
    </row>
    <row r="13" spans="1:50" ht="52.5" customHeight="1">
      <c r="A13" s="299"/>
      <c r="B13" s="301"/>
      <c r="C13" s="303"/>
      <c r="D13" s="301"/>
      <c r="E13" s="301"/>
      <c r="F13" s="301"/>
      <c r="G13" s="301"/>
      <c r="H13" s="301"/>
      <c r="I13" s="301"/>
      <c r="J13" s="301"/>
      <c r="K13" s="301"/>
      <c r="L13" s="301"/>
      <c r="M13" s="301"/>
      <c r="N13" s="301"/>
      <c r="O13" s="301"/>
      <c r="P13" s="301"/>
      <c r="Q13" s="301"/>
      <c r="R13" s="301"/>
      <c r="S13" s="301"/>
      <c r="T13" s="301"/>
      <c r="U13" s="301"/>
      <c r="V13" s="301"/>
      <c r="W13" s="301"/>
      <c r="X13" s="301"/>
      <c r="Y13" s="301"/>
      <c r="Z13" s="301"/>
      <c r="AA13" s="301"/>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2"/>
    </row>
    <row r="14" spans="1:50" ht="18.75" customHeight="1">
      <c r="A14" s="299"/>
      <c r="B14" s="753" t="s">
        <v>76</v>
      </c>
      <c r="C14" s="735"/>
      <c r="D14" s="735"/>
      <c r="E14" s="735"/>
      <c r="F14" s="735"/>
      <c r="G14" s="735"/>
      <c r="H14" s="735"/>
      <c r="I14" s="735"/>
      <c r="J14" s="735"/>
      <c r="K14" s="735"/>
      <c r="L14" s="301"/>
      <c r="M14" s="301"/>
      <c r="N14" s="301"/>
      <c r="O14" s="301"/>
      <c r="P14" s="301"/>
      <c r="Q14" s="301"/>
      <c r="R14" s="301"/>
      <c r="S14" s="301"/>
      <c r="T14" s="301"/>
      <c r="U14" s="301"/>
      <c r="V14" s="301"/>
      <c r="W14" s="301"/>
      <c r="X14" s="301"/>
      <c r="Y14" s="301"/>
      <c r="Z14" s="301"/>
      <c r="AA14" s="301"/>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2"/>
    </row>
    <row r="15" spans="1:50" ht="33" customHeight="1">
      <c r="A15" s="299"/>
      <c r="B15" s="301"/>
      <c r="C15" s="301"/>
      <c r="D15" s="301"/>
      <c r="E15" s="301"/>
      <c r="F15" s="301"/>
      <c r="G15" s="301"/>
      <c r="H15" s="301"/>
      <c r="I15" s="301"/>
      <c r="J15" s="301"/>
      <c r="K15" s="301"/>
      <c r="L15" s="301"/>
      <c r="M15" s="301"/>
      <c r="N15" s="301"/>
      <c r="O15" s="301"/>
      <c r="P15" s="301"/>
      <c r="Q15" s="301"/>
      <c r="R15" s="301"/>
      <c r="S15" s="301"/>
      <c r="T15" s="301"/>
      <c r="U15" s="301"/>
      <c r="V15" s="301"/>
      <c r="W15" s="301"/>
      <c r="X15" s="301"/>
      <c r="Y15" s="301"/>
      <c r="Z15" s="301"/>
      <c r="AA15" s="301"/>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2"/>
    </row>
    <row r="16" spans="1:50" ht="18.75" customHeight="1">
      <c r="A16" s="299"/>
      <c r="B16" s="767" t="s">
        <v>77</v>
      </c>
      <c r="C16" s="735"/>
      <c r="D16" s="735"/>
      <c r="E16" s="735"/>
      <c r="F16" s="735"/>
      <c r="G16" s="735"/>
      <c r="H16" s="735"/>
      <c r="I16" s="735"/>
      <c r="J16" s="735"/>
      <c r="K16" s="735"/>
      <c r="L16" s="735"/>
      <c r="M16" s="735"/>
      <c r="N16" s="735"/>
      <c r="O16" s="735"/>
      <c r="P16" s="735"/>
      <c r="Q16" s="735"/>
      <c r="R16" s="735"/>
      <c r="S16" s="735"/>
      <c r="T16" s="735"/>
      <c r="U16" s="735"/>
      <c r="V16" s="735"/>
      <c r="W16" s="735"/>
      <c r="X16" s="735"/>
      <c r="Y16" s="735"/>
      <c r="Z16" s="735"/>
      <c r="AA16" s="735"/>
      <c r="AB16" s="735"/>
      <c r="AC16" s="735"/>
      <c r="AD16" s="735"/>
      <c r="AE16" s="735"/>
      <c r="AF16" s="735"/>
      <c r="AG16" s="735"/>
      <c r="AH16" s="735"/>
      <c r="AI16" s="735"/>
      <c r="AJ16" s="735"/>
      <c r="AK16" s="735"/>
      <c r="AL16" s="735"/>
      <c r="AM16" s="735"/>
      <c r="AN16" s="735"/>
      <c r="AO16" s="735"/>
      <c r="AP16" s="735"/>
      <c r="AQ16" s="735"/>
      <c r="AR16" s="735"/>
      <c r="AS16" s="735"/>
      <c r="AT16" s="735"/>
      <c r="AU16" s="735"/>
      <c r="AV16" s="735"/>
      <c r="AW16" s="735"/>
      <c r="AX16" s="300"/>
    </row>
    <row r="17" spans="1:50" ht="18.75" customHeight="1">
      <c r="A17" s="299"/>
      <c r="B17" s="301" t="s">
        <v>78</v>
      </c>
      <c r="C17" s="304"/>
      <c r="D17" s="304"/>
      <c r="E17" s="304"/>
      <c r="F17" s="304"/>
      <c r="G17" s="304"/>
      <c r="H17" s="304"/>
      <c r="I17" s="304"/>
      <c r="J17" s="304"/>
      <c r="K17" s="304"/>
      <c r="L17" s="304"/>
      <c r="M17" s="304"/>
      <c r="N17" s="304"/>
      <c r="O17" s="304"/>
      <c r="P17" s="304"/>
      <c r="Q17" s="304"/>
      <c r="R17" s="304"/>
      <c r="S17" s="304"/>
      <c r="T17" s="304"/>
      <c r="U17" s="304"/>
      <c r="V17" s="304"/>
      <c r="W17" s="304"/>
      <c r="X17" s="304"/>
      <c r="Y17" s="304"/>
      <c r="Z17" s="304"/>
      <c r="AA17" s="304"/>
      <c r="AB17" s="304"/>
      <c r="AC17" s="304"/>
      <c r="AD17" s="304"/>
      <c r="AE17" s="304"/>
      <c r="AF17" s="304"/>
      <c r="AG17" s="304"/>
      <c r="AH17" s="304"/>
      <c r="AI17" s="304"/>
      <c r="AJ17" s="304"/>
      <c r="AK17" s="304"/>
      <c r="AL17" s="304"/>
      <c r="AM17" s="304"/>
      <c r="AN17" s="304"/>
      <c r="AO17" s="304"/>
      <c r="AP17" s="304"/>
      <c r="AQ17" s="304"/>
      <c r="AR17" s="304"/>
      <c r="AS17" s="304"/>
      <c r="AT17" s="304"/>
      <c r="AU17" s="304"/>
      <c r="AV17" s="304"/>
      <c r="AW17" s="304"/>
      <c r="AX17" s="300"/>
    </row>
    <row r="18" spans="1:50" ht="18.75" customHeight="1">
      <c r="A18" s="299"/>
      <c r="B18" s="301" t="s">
        <v>81</v>
      </c>
      <c r="C18" s="304"/>
      <c r="D18" s="304"/>
      <c r="E18" s="304"/>
      <c r="F18" s="304"/>
      <c r="G18" s="304"/>
      <c r="H18" s="304"/>
      <c r="I18" s="304"/>
      <c r="J18" s="304"/>
      <c r="K18" s="304"/>
      <c r="L18" s="304"/>
      <c r="M18" s="304"/>
      <c r="N18" s="304"/>
      <c r="O18" s="304"/>
      <c r="P18" s="304"/>
      <c r="Q18" s="304"/>
      <c r="R18" s="304"/>
      <c r="S18" s="304"/>
      <c r="T18" s="304"/>
      <c r="U18" s="304"/>
      <c r="V18" s="304"/>
      <c r="W18" s="304"/>
      <c r="X18" s="304"/>
      <c r="Y18" s="304"/>
      <c r="Z18" s="304"/>
      <c r="AA18" s="304"/>
      <c r="AB18" s="304"/>
      <c r="AC18" s="304"/>
      <c r="AD18" s="304"/>
      <c r="AE18" s="304"/>
      <c r="AF18" s="304"/>
      <c r="AG18" s="304"/>
      <c r="AH18" s="304"/>
      <c r="AI18" s="304"/>
      <c r="AJ18" s="304"/>
      <c r="AK18" s="304"/>
      <c r="AL18" s="304"/>
      <c r="AM18" s="304"/>
      <c r="AN18" s="304"/>
      <c r="AO18" s="304"/>
      <c r="AP18" s="304"/>
      <c r="AQ18" s="304"/>
      <c r="AR18" s="304"/>
      <c r="AS18" s="304"/>
      <c r="AT18" s="304"/>
      <c r="AU18" s="304"/>
      <c r="AV18" s="304"/>
      <c r="AW18" s="304"/>
      <c r="AX18" s="305"/>
    </row>
    <row r="19" spans="1:50" ht="18.75" customHeight="1">
      <c r="A19" s="299"/>
      <c r="B19" s="301"/>
      <c r="C19" s="301"/>
      <c r="D19" s="301"/>
      <c r="E19" s="301"/>
      <c r="F19" s="301"/>
      <c r="G19" s="301"/>
      <c r="H19" s="301"/>
      <c r="I19" s="301"/>
      <c r="J19" s="301"/>
      <c r="K19" s="301"/>
      <c r="L19" s="301"/>
      <c r="M19" s="301"/>
      <c r="N19" s="301"/>
      <c r="O19" s="301"/>
      <c r="P19" s="301"/>
      <c r="Q19" s="301"/>
      <c r="R19" s="301"/>
      <c r="S19" s="301"/>
      <c r="T19" s="301"/>
      <c r="U19" s="301"/>
      <c r="V19" s="301"/>
      <c r="W19" s="301"/>
      <c r="X19" s="301"/>
      <c r="Y19" s="301"/>
      <c r="Z19" s="301"/>
      <c r="AA19" s="301"/>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2"/>
    </row>
    <row r="20" spans="1:50" ht="18.75" customHeight="1">
      <c r="A20" s="299"/>
      <c r="B20" s="303" t="s">
        <v>384</v>
      </c>
      <c r="C20" s="301"/>
      <c r="D20" s="301"/>
      <c r="E20" s="301"/>
      <c r="F20" s="301"/>
      <c r="G20" s="301"/>
      <c r="H20" s="301"/>
      <c r="I20" s="301"/>
      <c r="J20" s="301"/>
      <c r="K20" s="301"/>
      <c r="L20" s="301"/>
      <c r="M20" s="301"/>
      <c r="N20" s="301"/>
      <c r="O20" s="301"/>
      <c r="P20" s="301"/>
      <c r="Q20" s="301"/>
      <c r="R20" s="301"/>
      <c r="S20" s="301"/>
      <c r="T20" s="301"/>
      <c r="U20" s="301"/>
      <c r="V20" s="301"/>
      <c r="W20" s="301"/>
      <c r="X20" s="301"/>
      <c r="Y20" s="301"/>
      <c r="Z20" s="301"/>
      <c r="AA20" s="301"/>
      <c r="AB20" s="301"/>
      <c r="AC20" s="301"/>
      <c r="AD20" s="301"/>
      <c r="AE20" s="301"/>
      <c r="AF20" s="301"/>
      <c r="AG20" s="301"/>
      <c r="AH20" s="301"/>
      <c r="AI20" s="301"/>
      <c r="AJ20" s="301"/>
      <c r="AK20" s="301"/>
      <c r="AL20" s="301"/>
      <c r="AM20" s="301"/>
      <c r="AN20" s="301"/>
      <c r="AO20" s="301"/>
      <c r="AP20" s="301"/>
      <c r="AQ20" s="301"/>
      <c r="AR20" s="301"/>
      <c r="AS20" s="301"/>
      <c r="AT20" s="301"/>
      <c r="AU20" s="301"/>
      <c r="AV20" s="301"/>
      <c r="AW20" s="301"/>
      <c r="AX20" s="302"/>
    </row>
    <row r="21" spans="1:50" ht="18.75" customHeight="1">
      <c r="A21" s="299"/>
      <c r="B21" s="303" t="s">
        <v>82</v>
      </c>
      <c r="C21" s="301"/>
      <c r="D21" s="301"/>
      <c r="E21" s="301"/>
      <c r="F21" s="301"/>
      <c r="G21" s="301"/>
      <c r="H21" s="301"/>
      <c r="I21" s="301"/>
      <c r="J21" s="301"/>
      <c r="K21" s="301"/>
      <c r="L21" s="301"/>
      <c r="M21" s="301"/>
      <c r="N21" s="301"/>
      <c r="O21" s="301"/>
      <c r="P21" s="301"/>
      <c r="Q21" s="301"/>
      <c r="R21" s="301"/>
      <c r="S21" s="301"/>
      <c r="T21" s="301"/>
      <c r="U21" s="301"/>
      <c r="V21" s="301"/>
      <c r="W21" s="301"/>
      <c r="X21" s="301"/>
      <c r="Y21" s="301"/>
      <c r="Z21" s="301"/>
      <c r="AA21" s="301"/>
      <c r="AB21" s="301"/>
      <c r="AC21" s="301"/>
      <c r="AD21" s="301"/>
      <c r="AE21" s="301"/>
      <c r="AF21" s="301"/>
      <c r="AG21" s="301"/>
      <c r="AH21" s="301"/>
      <c r="AI21" s="301"/>
      <c r="AJ21" s="301"/>
      <c r="AK21" s="301"/>
      <c r="AL21" s="301"/>
      <c r="AM21" s="301"/>
      <c r="AN21" s="301"/>
      <c r="AO21" s="301"/>
      <c r="AP21" s="301"/>
      <c r="AQ21" s="301"/>
      <c r="AR21" s="301"/>
      <c r="AS21" s="301"/>
      <c r="AT21" s="301"/>
      <c r="AU21" s="301"/>
      <c r="AV21" s="301"/>
      <c r="AW21" s="301"/>
      <c r="AX21" s="302"/>
    </row>
    <row r="22" spans="1:50" ht="18" customHeight="1">
      <c r="A22" s="299"/>
      <c r="B22" s="301"/>
      <c r="C22" s="301"/>
      <c r="D22" s="301"/>
      <c r="E22" s="301"/>
      <c r="F22" s="301"/>
      <c r="G22" s="301"/>
      <c r="H22" s="301"/>
      <c r="I22" s="301"/>
      <c r="J22" s="301"/>
      <c r="K22" s="301"/>
      <c r="L22" s="301"/>
      <c r="M22" s="301"/>
      <c r="N22" s="301"/>
      <c r="O22" s="301"/>
      <c r="P22" s="301"/>
      <c r="Q22" s="301"/>
      <c r="R22" s="301"/>
      <c r="S22" s="301"/>
      <c r="T22" s="301"/>
      <c r="U22" s="301"/>
      <c r="V22" s="301"/>
      <c r="W22" s="301"/>
      <c r="X22" s="301"/>
      <c r="Y22" s="301"/>
      <c r="Z22" s="301"/>
      <c r="AA22" s="301"/>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2"/>
    </row>
    <row r="23" spans="1:50" ht="21" customHeight="1">
      <c r="A23" s="299"/>
      <c r="B23" s="306" t="s">
        <v>83</v>
      </c>
      <c r="C23" s="307"/>
      <c r="D23" s="307"/>
      <c r="E23" s="307"/>
      <c r="F23" s="307"/>
      <c r="G23" s="307"/>
      <c r="H23" s="307"/>
      <c r="I23" s="766" t="str">
        <f>IF(CUMPLIDO!Z98="","",CUMPLIDO!Z98)</f>
        <v>JUNIO</v>
      </c>
      <c r="J23" s="766"/>
      <c r="K23" s="766"/>
      <c r="L23" s="766"/>
      <c r="M23" s="766"/>
      <c r="N23" s="766"/>
      <c r="O23" s="766"/>
      <c r="P23" s="734" t="s">
        <v>84</v>
      </c>
      <c r="Q23" s="735"/>
      <c r="R23" s="735"/>
      <c r="S23" s="735"/>
      <c r="T23" s="735"/>
      <c r="U23" s="735"/>
      <c r="V23" s="740" t="str">
        <f>CUMPLIDO!I8</f>
        <v>03.192-2021</v>
      </c>
      <c r="W23" s="741"/>
      <c r="X23" s="741"/>
      <c r="Y23" s="741"/>
      <c r="Z23" s="741"/>
      <c r="AA23" s="741"/>
      <c r="AC23" s="306" t="s">
        <v>85</v>
      </c>
      <c r="AE23" s="306"/>
      <c r="AF23" s="306"/>
      <c r="AG23" s="306"/>
      <c r="AH23" s="306"/>
      <c r="AI23" s="306"/>
      <c r="AJ23" s="306"/>
      <c r="AK23" s="306"/>
      <c r="AL23" s="301"/>
      <c r="AM23" s="742"/>
      <c r="AN23" s="742"/>
      <c r="AO23" s="742"/>
      <c r="AP23" s="742"/>
      <c r="AQ23" s="742"/>
      <c r="AR23" s="742"/>
      <c r="AS23" s="742"/>
      <c r="AT23" s="742"/>
      <c r="AU23" s="742"/>
      <c r="AV23" s="742"/>
      <c r="AW23" s="742"/>
      <c r="AX23" s="308"/>
    </row>
    <row r="24" spans="1:50" ht="18.75" customHeight="1">
      <c r="A24" s="299"/>
      <c r="B24" s="301"/>
      <c r="C24" s="301"/>
      <c r="D24" s="301"/>
      <c r="E24" s="301"/>
      <c r="F24" s="301"/>
      <c r="G24" s="301"/>
      <c r="H24" s="301"/>
      <c r="I24" s="301"/>
      <c r="J24" s="301"/>
      <c r="K24" s="301"/>
      <c r="L24" s="301"/>
      <c r="M24" s="301"/>
      <c r="N24" s="301"/>
      <c r="O24" s="301"/>
      <c r="P24" s="301"/>
      <c r="Q24" s="301"/>
      <c r="R24" s="301"/>
      <c r="S24" s="301"/>
      <c r="T24" s="301"/>
      <c r="U24" s="301"/>
      <c r="V24" s="301"/>
      <c r="W24" s="301"/>
      <c r="X24" s="301"/>
      <c r="Y24" s="301"/>
      <c r="Z24" s="301"/>
      <c r="AA24" s="301"/>
      <c r="AB24" s="301"/>
      <c r="AC24" s="301"/>
      <c r="AD24" s="301"/>
      <c r="AE24" s="301"/>
      <c r="AF24" s="301"/>
      <c r="AG24" s="301"/>
      <c r="AH24" s="301"/>
      <c r="AI24" s="301"/>
      <c r="AJ24" s="301"/>
      <c r="AK24" s="301"/>
      <c r="AL24" s="301"/>
      <c r="AM24" s="301"/>
      <c r="AN24" s="301"/>
      <c r="AO24" s="301"/>
      <c r="AP24" s="301"/>
      <c r="AQ24" s="301"/>
      <c r="AR24" s="301"/>
      <c r="AS24" s="301"/>
      <c r="AT24" s="301"/>
      <c r="AU24" s="301"/>
      <c r="AV24" s="301"/>
      <c r="AW24" s="301"/>
      <c r="AX24" s="302"/>
    </row>
    <row r="25" spans="1:50" ht="18.75" customHeight="1">
      <c r="A25" s="299"/>
      <c r="B25" s="765" t="s">
        <v>86</v>
      </c>
      <c r="C25" s="737"/>
      <c r="D25" s="737"/>
      <c r="E25" s="737"/>
      <c r="F25" s="737"/>
      <c r="G25" s="737"/>
      <c r="H25" s="737"/>
      <c r="I25" s="737"/>
      <c r="J25" s="737"/>
      <c r="K25" s="737"/>
      <c r="L25" s="737"/>
      <c r="M25" s="737"/>
      <c r="N25" s="737"/>
      <c r="O25" s="737"/>
      <c r="P25" s="737"/>
      <c r="Q25" s="737"/>
      <c r="R25" s="737"/>
      <c r="S25" s="737"/>
      <c r="T25" s="737"/>
      <c r="U25" s="737"/>
      <c r="V25" s="765" t="s">
        <v>87</v>
      </c>
      <c r="W25" s="737"/>
      <c r="X25" s="737"/>
      <c r="Y25" s="737"/>
      <c r="Z25" s="737"/>
      <c r="AA25" s="737"/>
      <c r="AB25" s="737"/>
      <c r="AC25" s="737"/>
      <c r="AD25" s="737"/>
      <c r="AE25" s="737"/>
      <c r="AF25" s="737"/>
      <c r="AG25" s="737"/>
      <c r="AH25" s="737"/>
      <c r="AI25" s="737"/>
      <c r="AJ25" s="737"/>
      <c r="AK25" s="737"/>
      <c r="AL25" s="765" t="s">
        <v>88</v>
      </c>
      <c r="AM25" s="737"/>
      <c r="AN25" s="737"/>
      <c r="AO25" s="737"/>
      <c r="AP25" s="737"/>
      <c r="AQ25" s="737"/>
      <c r="AR25" s="737"/>
      <c r="AS25" s="737"/>
      <c r="AT25" s="737"/>
      <c r="AU25" s="737"/>
      <c r="AV25" s="301"/>
      <c r="AW25" s="301"/>
      <c r="AX25" s="302"/>
    </row>
    <row r="26" spans="1:50" ht="18.75" customHeight="1">
      <c r="A26" s="299"/>
      <c r="B26" s="309" t="s">
        <v>89</v>
      </c>
      <c r="C26" s="310"/>
      <c r="D26" s="311"/>
      <c r="E26" s="311"/>
      <c r="F26" s="311"/>
      <c r="G26" s="311"/>
      <c r="H26" s="311"/>
      <c r="I26" s="311"/>
      <c r="J26" s="311"/>
      <c r="K26" s="311"/>
      <c r="L26" s="311"/>
      <c r="M26" s="311"/>
      <c r="N26" s="311"/>
      <c r="O26" s="311"/>
      <c r="P26" s="311"/>
      <c r="Q26" s="311"/>
      <c r="R26" s="311"/>
      <c r="S26" s="311"/>
      <c r="T26" s="311"/>
      <c r="U26" s="312"/>
      <c r="V26" s="768" t="str">
        <f>+'INF CTO'!B32</f>
        <v>OTRA ARL</v>
      </c>
      <c r="W26" s="739"/>
      <c r="X26" s="739"/>
      <c r="Y26" s="739"/>
      <c r="Z26" s="739"/>
      <c r="AA26" s="739"/>
      <c r="AB26" s="739"/>
      <c r="AC26" s="739"/>
      <c r="AD26" s="739"/>
      <c r="AE26" s="739"/>
      <c r="AF26" s="739"/>
      <c r="AG26" s="739"/>
      <c r="AH26" s="739"/>
      <c r="AI26" s="739"/>
      <c r="AJ26" s="739"/>
      <c r="AK26" s="739"/>
      <c r="AL26" s="736">
        <f>VLOOKUP("N",CONTROL!$N$5:$R$74,5,0)</f>
        <v>0</v>
      </c>
      <c r="AM26" s="737"/>
      <c r="AN26" s="737"/>
      <c r="AO26" s="737"/>
      <c r="AP26" s="737"/>
      <c r="AQ26" s="737"/>
      <c r="AR26" s="737"/>
      <c r="AS26" s="737"/>
      <c r="AT26" s="737"/>
      <c r="AU26" s="737"/>
      <c r="AV26" s="301"/>
      <c r="AW26" s="301"/>
      <c r="AX26" s="302"/>
    </row>
    <row r="27" spans="1:50" ht="18.75" customHeight="1">
      <c r="A27" s="299"/>
      <c r="B27" s="759" t="s">
        <v>118</v>
      </c>
      <c r="C27" s="760"/>
      <c r="D27" s="760"/>
      <c r="E27" s="760"/>
      <c r="F27" s="760"/>
      <c r="G27" s="760"/>
      <c r="H27" s="760"/>
      <c r="I27" s="760"/>
      <c r="J27" s="760"/>
      <c r="K27" s="760"/>
      <c r="L27" s="760"/>
      <c r="M27" s="760"/>
      <c r="N27" s="760"/>
      <c r="O27" s="760"/>
      <c r="P27" s="760"/>
      <c r="Q27" s="760"/>
      <c r="R27" s="760"/>
      <c r="S27" s="760"/>
      <c r="T27" s="760"/>
      <c r="U27" s="761"/>
      <c r="V27" s="738">
        <f>IF('INF CTO'!B31="OTRA EPS",'INF CTO'!C31,'INF CTO'!B31)</f>
        <v>0</v>
      </c>
      <c r="W27" s="739"/>
      <c r="X27" s="739"/>
      <c r="Y27" s="739"/>
      <c r="Z27" s="739"/>
      <c r="AA27" s="739"/>
      <c r="AB27" s="739"/>
      <c r="AC27" s="739"/>
      <c r="AD27" s="739"/>
      <c r="AE27" s="739"/>
      <c r="AF27" s="739"/>
      <c r="AG27" s="739"/>
      <c r="AH27" s="739"/>
      <c r="AI27" s="739"/>
      <c r="AJ27" s="739"/>
      <c r="AK27" s="739"/>
      <c r="AL27" s="736">
        <f>VLOOKUP("n",CONTROL!$N$5:$R$74,4,0)</f>
        <v>0</v>
      </c>
      <c r="AM27" s="737"/>
      <c r="AN27" s="737"/>
      <c r="AO27" s="737"/>
      <c r="AP27" s="737"/>
      <c r="AQ27" s="737"/>
      <c r="AR27" s="737"/>
      <c r="AS27" s="737"/>
      <c r="AT27" s="737"/>
      <c r="AU27" s="737"/>
      <c r="AV27" s="301"/>
      <c r="AW27" s="301"/>
      <c r="AX27" s="302"/>
    </row>
    <row r="28" spans="1:50" ht="18.75" customHeight="1">
      <c r="A28" s="299"/>
      <c r="B28" s="759" t="s">
        <v>119</v>
      </c>
      <c r="C28" s="760"/>
      <c r="D28" s="760"/>
      <c r="E28" s="760"/>
      <c r="F28" s="760"/>
      <c r="G28" s="760"/>
      <c r="H28" s="760"/>
      <c r="I28" s="760"/>
      <c r="J28" s="760"/>
      <c r="K28" s="760"/>
      <c r="L28" s="760"/>
      <c r="M28" s="760"/>
      <c r="N28" s="760"/>
      <c r="O28" s="760"/>
      <c r="P28" s="760"/>
      <c r="Q28" s="760"/>
      <c r="R28" s="760"/>
      <c r="S28" s="760"/>
      <c r="T28" s="760"/>
      <c r="U28" s="761"/>
      <c r="V28" s="738">
        <f>IF('INF CTO'!B30="OTRA AFP",'INF CTO'!C30,'INF CTO'!B30)</f>
        <v>0</v>
      </c>
      <c r="W28" s="739"/>
      <c r="X28" s="739"/>
      <c r="Y28" s="739"/>
      <c r="Z28" s="739"/>
      <c r="AA28" s="739"/>
      <c r="AB28" s="739"/>
      <c r="AC28" s="739"/>
      <c r="AD28" s="739"/>
      <c r="AE28" s="739"/>
      <c r="AF28" s="739"/>
      <c r="AG28" s="739"/>
      <c r="AH28" s="739"/>
      <c r="AI28" s="739"/>
      <c r="AJ28" s="739"/>
      <c r="AK28" s="739"/>
      <c r="AL28" s="736">
        <f>VLOOKUP("n",CONTROL!$N$5:$R$74,3,0)</f>
        <v>0</v>
      </c>
      <c r="AM28" s="737"/>
      <c r="AN28" s="737"/>
      <c r="AO28" s="737"/>
      <c r="AP28" s="737"/>
      <c r="AQ28" s="737"/>
      <c r="AR28" s="737"/>
      <c r="AS28" s="737"/>
      <c r="AT28" s="737"/>
      <c r="AU28" s="737"/>
      <c r="AV28" s="301"/>
      <c r="AW28" s="301"/>
      <c r="AX28" s="302"/>
    </row>
    <row r="29" spans="1:50" ht="18.75" customHeight="1">
      <c r="A29" s="299"/>
      <c r="B29" s="219" t="s">
        <v>725</v>
      </c>
      <c r="C29" s="301"/>
      <c r="D29" s="301"/>
      <c r="E29" s="301"/>
      <c r="F29" s="301"/>
      <c r="G29" s="301"/>
      <c r="H29" s="301"/>
      <c r="I29" s="301"/>
      <c r="J29" s="301"/>
      <c r="K29" s="301"/>
      <c r="L29" s="301"/>
      <c r="M29" s="301"/>
      <c r="N29" s="301"/>
      <c r="O29" s="301"/>
      <c r="P29" s="301"/>
      <c r="Q29" s="301"/>
      <c r="R29" s="301"/>
      <c r="S29" s="301"/>
      <c r="T29" s="301"/>
      <c r="U29" s="301"/>
      <c r="V29" s="301"/>
      <c r="W29" s="301"/>
      <c r="X29" s="301"/>
      <c r="Y29" s="301"/>
      <c r="Z29" s="301"/>
      <c r="AA29" s="301"/>
      <c r="AB29" s="301"/>
      <c r="AC29" s="301"/>
      <c r="AD29" s="301"/>
      <c r="AE29" s="301"/>
      <c r="AF29" s="301"/>
      <c r="AG29" s="301"/>
      <c r="AH29" s="301"/>
      <c r="AI29" s="301"/>
      <c r="AJ29" s="301"/>
      <c r="AK29" s="301"/>
      <c r="AL29" s="301"/>
      <c r="AM29" s="301"/>
      <c r="AN29" s="301"/>
      <c r="AP29" s="301"/>
      <c r="AQ29" s="301"/>
      <c r="AR29" s="301"/>
      <c r="AS29" s="301"/>
      <c r="AT29" s="301"/>
      <c r="AU29" s="301"/>
      <c r="AV29" s="301"/>
      <c r="AW29" s="301"/>
      <c r="AX29" s="302"/>
    </row>
    <row r="30" spans="1:50" ht="18.75" customHeight="1">
      <c r="A30" s="299"/>
      <c r="B30" s="301"/>
      <c r="C30" s="301"/>
      <c r="D30" s="301"/>
      <c r="E30" s="301"/>
      <c r="F30" s="301"/>
      <c r="G30" s="301"/>
      <c r="H30" s="301"/>
      <c r="I30" s="301"/>
      <c r="J30" s="301"/>
      <c r="K30" s="301"/>
      <c r="L30" s="301"/>
      <c r="M30" s="301"/>
      <c r="N30" s="301"/>
      <c r="O30" s="301"/>
      <c r="P30" s="301"/>
      <c r="Q30" s="301"/>
      <c r="R30" s="301"/>
      <c r="S30" s="301"/>
      <c r="T30" s="301"/>
      <c r="U30" s="301"/>
      <c r="V30" s="301"/>
      <c r="W30" s="301"/>
      <c r="X30" s="301"/>
      <c r="Y30" s="301"/>
      <c r="Z30" s="301"/>
      <c r="AA30" s="301"/>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2"/>
    </row>
    <row r="31" spans="1:50" ht="18.75" customHeight="1">
      <c r="A31" s="299"/>
      <c r="B31" s="301"/>
      <c r="C31" s="301"/>
      <c r="D31" s="301"/>
      <c r="E31" s="301"/>
      <c r="F31" s="301"/>
      <c r="G31" s="301"/>
      <c r="H31" s="301"/>
      <c r="I31" s="301"/>
      <c r="J31" s="301"/>
      <c r="K31" s="301"/>
      <c r="L31" s="301"/>
      <c r="M31" s="301"/>
      <c r="N31" s="301"/>
      <c r="O31" s="301"/>
      <c r="P31" s="301"/>
      <c r="Q31" s="301"/>
      <c r="R31" s="301"/>
      <c r="S31" s="301"/>
      <c r="T31" s="301"/>
      <c r="U31" s="301"/>
      <c r="V31" s="301"/>
      <c r="W31" s="301"/>
      <c r="X31" s="301"/>
      <c r="Y31" s="301"/>
      <c r="Z31" s="301"/>
      <c r="AA31" s="301"/>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2"/>
    </row>
    <row r="32" spans="1:50" ht="18.75" customHeight="1">
      <c r="A32" s="299"/>
      <c r="B32" s="303" t="s">
        <v>120</v>
      </c>
      <c r="C32" s="301"/>
      <c r="D32" s="301"/>
      <c r="E32" s="301"/>
      <c r="F32" s="301"/>
      <c r="G32" s="301"/>
      <c r="H32" s="301"/>
      <c r="I32" s="301"/>
      <c r="J32" s="301"/>
      <c r="K32" s="301"/>
      <c r="L32" s="301"/>
      <c r="M32" s="301"/>
      <c r="N32" s="301"/>
      <c r="O32" s="301"/>
      <c r="P32" s="301"/>
      <c r="Q32" s="301"/>
      <c r="R32" s="301"/>
      <c r="S32" s="301"/>
      <c r="T32" s="301"/>
      <c r="U32" s="301"/>
      <c r="V32" s="301"/>
      <c r="W32" s="301"/>
      <c r="X32" s="301"/>
      <c r="Y32" s="301"/>
      <c r="Z32" s="301"/>
      <c r="AA32" s="301"/>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2"/>
    </row>
    <row r="33" spans="1:50" ht="32.25" customHeight="1">
      <c r="A33" s="299"/>
      <c r="B33" s="303"/>
      <c r="C33" s="301"/>
      <c r="D33" s="301"/>
      <c r="E33" s="301"/>
      <c r="F33" s="301"/>
      <c r="G33" s="301"/>
      <c r="H33" s="301"/>
      <c r="I33" s="301"/>
      <c r="J33" s="301"/>
      <c r="K33" s="301"/>
      <c r="L33" s="301"/>
      <c r="M33" s="301"/>
      <c r="N33" s="301"/>
      <c r="O33" s="301"/>
      <c r="P33" s="301"/>
      <c r="Q33" s="301"/>
      <c r="R33" s="301"/>
      <c r="S33" s="301"/>
      <c r="T33" s="301"/>
      <c r="U33" s="301"/>
      <c r="V33" s="301"/>
      <c r="W33" s="301"/>
      <c r="X33" s="301"/>
      <c r="Y33" s="301"/>
      <c r="Z33" s="301"/>
      <c r="AA33" s="301"/>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2"/>
    </row>
    <row r="34" spans="1:50" ht="18.75" customHeight="1">
      <c r="A34" s="299"/>
      <c r="B34" s="303" t="s">
        <v>121</v>
      </c>
      <c r="C34" s="301"/>
      <c r="D34" s="301"/>
      <c r="E34" s="301"/>
      <c r="F34" s="301"/>
      <c r="G34" s="301"/>
      <c r="H34" s="301"/>
      <c r="I34" s="301"/>
      <c r="J34" s="301"/>
      <c r="K34" s="301"/>
      <c r="L34" s="301"/>
      <c r="M34" s="301"/>
      <c r="N34" s="301"/>
      <c r="O34" s="301"/>
      <c r="P34" s="301"/>
      <c r="Q34" s="301"/>
      <c r="R34" s="301"/>
      <c r="S34" s="301"/>
      <c r="T34" s="301"/>
      <c r="U34" s="301"/>
      <c r="V34" s="301"/>
      <c r="W34" s="301"/>
      <c r="X34" s="301"/>
      <c r="Y34" s="301"/>
      <c r="Z34" s="301"/>
      <c r="AA34" s="301"/>
      <c r="AB34" s="301"/>
      <c r="AC34" s="301"/>
      <c r="AD34" s="301"/>
      <c r="AE34" s="301"/>
      <c r="AF34" s="301"/>
      <c r="AG34" s="301"/>
      <c r="AH34" s="301"/>
      <c r="AI34" s="301"/>
      <c r="AJ34" s="301"/>
      <c r="AK34" s="301"/>
      <c r="AL34" s="301"/>
      <c r="AM34" s="301"/>
      <c r="AN34" s="301"/>
      <c r="AO34" s="301"/>
      <c r="AP34" s="301"/>
      <c r="AQ34" s="301"/>
      <c r="AR34" s="301"/>
      <c r="AS34" s="301"/>
      <c r="AT34" s="301"/>
      <c r="AU34" s="301"/>
      <c r="AV34" s="301"/>
      <c r="AW34" s="301"/>
      <c r="AX34" s="302"/>
    </row>
    <row r="35" spans="1:50" ht="68.25" customHeight="1">
      <c r="A35" s="299"/>
      <c r="B35" s="301"/>
      <c r="C35" s="301"/>
      <c r="D35" s="301"/>
      <c r="E35" s="301"/>
      <c r="F35" s="301"/>
      <c r="G35" s="301"/>
      <c r="H35" s="301"/>
      <c r="I35" s="301"/>
      <c r="J35" s="301"/>
      <c r="K35" s="301"/>
      <c r="L35" s="301"/>
      <c r="M35" s="301"/>
      <c r="N35" s="301"/>
      <c r="O35" s="301"/>
      <c r="P35" s="301"/>
      <c r="Q35" s="301"/>
      <c r="R35" s="301"/>
      <c r="S35" s="301"/>
      <c r="T35" s="301"/>
      <c r="U35" s="301"/>
      <c r="V35" s="301"/>
      <c r="W35" s="301"/>
      <c r="X35" s="301"/>
      <c r="Y35" s="301"/>
      <c r="Z35" s="301"/>
      <c r="AA35" s="301"/>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2"/>
    </row>
    <row r="36" spans="1:50" ht="18.75" customHeight="1">
      <c r="A36" s="299"/>
      <c r="B36" s="301"/>
      <c r="C36" s="301"/>
      <c r="D36" s="301"/>
      <c r="E36" s="301"/>
      <c r="F36" s="301"/>
      <c r="G36" s="301"/>
      <c r="H36" s="301"/>
      <c r="I36" s="301"/>
      <c r="J36" s="301"/>
      <c r="K36" s="301"/>
      <c r="L36" s="301"/>
      <c r="M36" s="301"/>
      <c r="N36" s="301"/>
      <c r="O36" s="301"/>
      <c r="P36" s="301"/>
      <c r="Q36" s="301"/>
      <c r="R36" s="301"/>
      <c r="S36" s="301"/>
      <c r="T36" s="301"/>
      <c r="U36" s="301"/>
      <c r="V36" s="301"/>
      <c r="W36" s="301"/>
      <c r="X36" s="301"/>
      <c r="Y36" s="301"/>
      <c r="Z36" s="301"/>
      <c r="AA36" s="301"/>
      <c r="AB36" s="301"/>
      <c r="AC36" s="301"/>
      <c r="AD36" s="301"/>
      <c r="AE36" s="301"/>
      <c r="AF36" s="301"/>
      <c r="AG36" s="301"/>
      <c r="AH36" s="301"/>
      <c r="AI36" s="301"/>
      <c r="AJ36" s="301"/>
      <c r="AK36" s="301"/>
      <c r="AL36" s="301"/>
      <c r="AM36" s="301"/>
      <c r="AN36" s="301"/>
      <c r="AO36" s="301"/>
      <c r="AP36" s="301"/>
      <c r="AQ36" s="301"/>
      <c r="AR36" s="301"/>
      <c r="AS36" s="301"/>
      <c r="AT36" s="301"/>
      <c r="AU36" s="301"/>
      <c r="AV36" s="301"/>
      <c r="AW36" s="301"/>
      <c r="AX36" s="302"/>
    </row>
    <row r="37" spans="1:50" ht="21" customHeight="1">
      <c r="A37" s="299"/>
      <c r="B37" s="763" t="str">
        <f>IF('INF CTO'!B5="","",'INF CTO'!B5)</f>
        <v>ORGANIZACION INTEGRAL EN GESTION EMPRESARIAL, ADMINISTRACION FINANCIERA Y MEDIO AMBIENTE SAS</v>
      </c>
      <c r="C37" s="764"/>
      <c r="D37" s="764"/>
      <c r="E37" s="764"/>
      <c r="F37" s="764"/>
      <c r="G37" s="764"/>
      <c r="H37" s="764"/>
      <c r="I37" s="764"/>
      <c r="J37" s="764"/>
      <c r="K37" s="764"/>
      <c r="L37" s="764"/>
      <c r="M37" s="764"/>
      <c r="N37" s="764"/>
      <c r="O37" s="764"/>
      <c r="P37" s="764"/>
      <c r="Q37" s="764"/>
      <c r="R37" s="764"/>
      <c r="S37" s="764"/>
      <c r="T37" s="764"/>
      <c r="U37" s="764"/>
      <c r="V37" s="764"/>
      <c r="W37" s="764"/>
      <c r="X37" s="764"/>
      <c r="Y37" s="764"/>
      <c r="Z37" s="764"/>
      <c r="AA37" s="764"/>
      <c r="AB37" s="764"/>
      <c r="AC37" s="764"/>
      <c r="AD37" s="764"/>
      <c r="AE37" s="764"/>
      <c r="AF37" s="301"/>
      <c r="AG37" s="301"/>
      <c r="AH37" s="301"/>
      <c r="AI37" s="301"/>
      <c r="AJ37" s="301"/>
      <c r="AK37" s="301"/>
      <c r="AL37" s="301"/>
      <c r="AM37" s="301"/>
      <c r="AN37" s="301"/>
      <c r="AO37" s="301"/>
      <c r="AP37" s="301"/>
      <c r="AQ37" s="301"/>
      <c r="AR37" s="301"/>
      <c r="AS37" s="301"/>
      <c r="AT37" s="301"/>
      <c r="AU37" s="301"/>
      <c r="AV37" s="301"/>
      <c r="AW37" s="301"/>
      <c r="AX37" s="302"/>
    </row>
    <row r="38" spans="1:50" ht="18.75" customHeight="1">
      <c r="A38" s="299"/>
      <c r="B38" s="757" t="s">
        <v>379</v>
      </c>
      <c r="C38" s="757"/>
      <c r="D38" s="757"/>
      <c r="E38" s="757"/>
      <c r="F38" s="758">
        <f>IF('INF CTO'!B6="","",'INF CTO'!B6)</f>
        <v>900072155</v>
      </c>
      <c r="G38" s="758"/>
      <c r="H38" s="758"/>
      <c r="I38" s="758"/>
      <c r="J38" s="758"/>
      <c r="K38" s="758"/>
      <c r="L38" s="758"/>
      <c r="M38" s="758"/>
      <c r="N38" s="758"/>
      <c r="O38" s="758"/>
      <c r="P38" s="313"/>
      <c r="Q38" s="313"/>
      <c r="R38" s="313"/>
      <c r="S38" s="313"/>
      <c r="T38" s="313"/>
      <c r="U38" s="313"/>
      <c r="V38" s="313"/>
      <c r="W38" s="313"/>
      <c r="X38" s="313"/>
      <c r="Y38" s="313"/>
      <c r="Z38" s="313"/>
      <c r="AA38" s="313"/>
      <c r="AB38" s="313"/>
      <c r="AC38" s="313"/>
      <c r="AD38" s="313"/>
      <c r="AE38" s="313"/>
      <c r="AF38" s="301"/>
      <c r="AG38" s="301"/>
      <c r="AH38" s="301"/>
      <c r="AI38" s="301"/>
      <c r="AJ38" s="301"/>
      <c r="AK38" s="301"/>
      <c r="AL38" s="301"/>
      <c r="AM38" s="301"/>
      <c r="AN38" s="301"/>
      <c r="AO38" s="301"/>
      <c r="AP38" s="301"/>
      <c r="AQ38" s="301"/>
      <c r="AR38" s="301"/>
      <c r="AS38" s="301"/>
      <c r="AT38" s="301"/>
      <c r="AU38" s="301"/>
      <c r="AV38" s="301"/>
      <c r="AW38" s="301"/>
      <c r="AX38" s="302"/>
    </row>
    <row r="39" spans="1:50" ht="15.75" customHeight="1" thickBot="1">
      <c r="A39" s="314"/>
      <c r="B39" s="315"/>
      <c r="C39" s="315"/>
      <c r="D39" s="315"/>
      <c r="E39" s="315"/>
      <c r="F39" s="315"/>
      <c r="G39" s="315"/>
      <c r="H39" s="315"/>
      <c r="I39" s="315"/>
      <c r="J39" s="315"/>
      <c r="K39" s="315"/>
      <c r="L39" s="315"/>
      <c r="M39" s="315"/>
      <c r="N39" s="315"/>
      <c r="O39" s="315"/>
      <c r="P39" s="315"/>
      <c r="Q39" s="315"/>
      <c r="R39" s="315"/>
      <c r="S39" s="315"/>
      <c r="T39" s="315"/>
      <c r="U39" s="315"/>
      <c r="V39" s="315"/>
      <c r="W39" s="315"/>
      <c r="X39" s="315"/>
      <c r="Y39" s="315"/>
      <c r="Z39" s="315"/>
      <c r="AA39" s="315"/>
      <c r="AB39" s="315"/>
      <c r="AC39" s="315"/>
      <c r="AD39" s="315"/>
      <c r="AE39" s="315"/>
      <c r="AF39" s="290"/>
      <c r="AG39" s="290"/>
      <c r="AH39" s="290"/>
      <c r="AI39" s="290"/>
      <c r="AJ39" s="290"/>
      <c r="AK39" s="290"/>
      <c r="AL39" s="290"/>
      <c r="AM39" s="290"/>
      <c r="AN39" s="290"/>
      <c r="AO39" s="290"/>
      <c r="AP39" s="290"/>
      <c r="AQ39" s="290"/>
      <c r="AR39" s="290"/>
      <c r="AS39" s="290"/>
      <c r="AT39" s="290"/>
      <c r="AU39" s="290"/>
      <c r="AV39" s="290"/>
      <c r="AW39" s="290"/>
      <c r="AX39" s="316"/>
    </row>
    <row r="40" spans="1:50" ht="16" thickTop="1">
      <c r="A40" s="293"/>
      <c r="B40" s="293"/>
      <c r="C40" s="317"/>
      <c r="D40" s="317"/>
      <c r="E40" s="317"/>
      <c r="F40" s="317"/>
      <c r="G40" s="317"/>
      <c r="H40" s="317"/>
      <c r="I40" s="317"/>
      <c r="J40" s="317"/>
      <c r="K40" s="317"/>
      <c r="L40" s="317"/>
      <c r="M40" s="317"/>
      <c r="N40" s="317"/>
      <c r="O40" s="317"/>
      <c r="P40" s="317"/>
      <c r="Q40" s="317"/>
      <c r="R40" s="317"/>
      <c r="S40" s="317"/>
      <c r="T40" s="317"/>
      <c r="U40" s="317"/>
      <c r="V40" s="317"/>
      <c r="W40" s="317"/>
      <c r="X40" s="317"/>
      <c r="Y40" s="317"/>
      <c r="Z40" s="317"/>
      <c r="AA40" s="317"/>
      <c r="AB40" s="317"/>
      <c r="AC40" s="317"/>
      <c r="AD40" s="317"/>
      <c r="AE40" s="317"/>
      <c r="AF40" s="317"/>
      <c r="AG40" s="317"/>
      <c r="AH40" s="317"/>
      <c r="AI40" s="317"/>
      <c r="AJ40" s="317"/>
      <c r="AK40" s="317"/>
      <c r="AL40" s="317"/>
      <c r="AM40" s="317"/>
      <c r="AN40" s="317"/>
      <c r="AO40" s="317"/>
      <c r="AP40" s="317"/>
      <c r="AQ40" s="317"/>
      <c r="AR40" s="317"/>
      <c r="AS40" s="317"/>
      <c r="AT40" s="317"/>
      <c r="AU40" s="317"/>
      <c r="AV40" s="317"/>
      <c r="AW40" s="293"/>
      <c r="AX40" s="293"/>
    </row>
    <row r="41" spans="1:50" hidden="1">
      <c r="A41" s="293"/>
      <c r="B41" s="293"/>
      <c r="C41" s="293"/>
      <c r="D41" s="293"/>
      <c r="E41" s="293"/>
      <c r="F41" s="293"/>
      <c r="G41" s="293"/>
      <c r="H41" s="293"/>
      <c r="I41" s="293"/>
      <c r="J41" s="293"/>
      <c r="K41" s="293"/>
      <c r="L41" s="293"/>
      <c r="M41" s="293"/>
      <c r="N41" s="293"/>
      <c r="O41" s="293"/>
      <c r="P41" s="293"/>
      <c r="Q41" s="293"/>
      <c r="R41" s="293"/>
      <c r="S41" s="293"/>
      <c r="T41" s="293"/>
      <c r="U41" s="293"/>
      <c r="V41" s="293"/>
      <c r="W41" s="293"/>
      <c r="X41" s="293"/>
      <c r="Y41" s="293"/>
      <c r="Z41" s="293"/>
      <c r="AA41" s="293"/>
      <c r="AB41" s="293"/>
      <c r="AC41" s="293"/>
      <c r="AD41" s="293"/>
      <c r="AE41" s="293"/>
      <c r="AF41" s="293"/>
      <c r="AG41" s="293"/>
      <c r="AH41" s="293"/>
      <c r="AI41" s="293"/>
      <c r="AJ41" s="293"/>
      <c r="AK41" s="293"/>
      <c r="AL41" s="293"/>
      <c r="AM41" s="293"/>
      <c r="AN41" s="293"/>
      <c r="AO41" s="293"/>
      <c r="AP41" s="293"/>
      <c r="AQ41" s="293"/>
      <c r="AR41" s="293"/>
      <c r="AS41" s="293"/>
      <c r="AT41" s="293"/>
      <c r="AU41" s="293"/>
      <c r="AV41" s="293"/>
      <c r="AW41" s="293"/>
      <c r="AX41" s="293"/>
    </row>
    <row r="42" spans="1:50" hidden="1">
      <c r="A42" s="293"/>
      <c r="B42" s="293"/>
      <c r="C42" s="293"/>
      <c r="D42" s="293"/>
      <c r="E42" s="293"/>
      <c r="F42" s="293"/>
      <c r="G42" s="293"/>
      <c r="H42" s="293"/>
      <c r="I42" s="293"/>
      <c r="J42" s="293"/>
      <c r="K42" s="293"/>
      <c r="L42" s="293"/>
      <c r="M42" s="293"/>
      <c r="N42" s="293"/>
      <c r="O42" s="293"/>
      <c r="P42" s="293"/>
      <c r="Q42" s="293"/>
      <c r="R42" s="293"/>
      <c r="S42" s="293"/>
      <c r="T42" s="293"/>
      <c r="U42" s="293"/>
      <c r="V42" s="293"/>
      <c r="W42" s="293"/>
      <c r="X42" s="293"/>
      <c r="Y42" s="293"/>
      <c r="Z42" s="293"/>
      <c r="AA42" s="293"/>
      <c r="AB42" s="293"/>
      <c r="AC42" s="293"/>
      <c r="AD42" s="293"/>
      <c r="AE42" s="293"/>
      <c r="AF42" s="293"/>
      <c r="AG42" s="293"/>
      <c r="AH42" s="293"/>
      <c r="AI42" s="293"/>
      <c r="AJ42" s="293"/>
      <c r="AK42" s="293"/>
      <c r="AL42" s="293"/>
      <c r="AM42" s="293"/>
      <c r="AN42" s="293"/>
      <c r="AO42" s="293"/>
      <c r="AP42" s="293"/>
      <c r="AQ42" s="293"/>
      <c r="AR42" s="293"/>
      <c r="AS42" s="293"/>
      <c r="AT42" s="293"/>
      <c r="AU42" s="293"/>
      <c r="AV42" s="293"/>
      <c r="AW42" s="293"/>
      <c r="AX42" s="293"/>
    </row>
    <row r="43" spans="1:50" hidden="1">
      <c r="A43" s="293"/>
      <c r="B43" s="293"/>
      <c r="C43" s="293"/>
      <c r="D43" s="293"/>
      <c r="E43" s="293"/>
      <c r="F43" s="293"/>
      <c r="G43" s="293"/>
      <c r="H43" s="293"/>
      <c r="I43" s="293"/>
      <c r="J43" s="293"/>
      <c r="K43" s="293"/>
      <c r="L43" s="293"/>
      <c r="M43" s="293"/>
      <c r="N43" s="293"/>
      <c r="O43" s="293"/>
      <c r="P43" s="293"/>
      <c r="Q43" s="293"/>
      <c r="R43" s="293"/>
      <c r="S43" s="293"/>
      <c r="T43" s="293"/>
      <c r="U43" s="293"/>
      <c r="V43" s="293"/>
      <c r="W43" s="293"/>
      <c r="X43" s="293"/>
      <c r="Y43" s="293"/>
      <c r="Z43" s="293"/>
      <c r="AA43" s="293"/>
      <c r="AB43" s="293"/>
      <c r="AC43" s="293"/>
      <c r="AD43" s="293"/>
      <c r="AE43" s="293"/>
      <c r="AF43" s="293"/>
      <c r="AG43" s="293"/>
      <c r="AH43" s="293"/>
      <c r="AI43" s="293"/>
      <c r="AJ43" s="293"/>
      <c r="AK43" s="293"/>
      <c r="AL43" s="293"/>
      <c r="AM43" s="293"/>
      <c r="AN43" s="293"/>
      <c r="AO43" s="293"/>
      <c r="AP43" s="293"/>
      <c r="AQ43" s="293"/>
      <c r="AR43" s="293"/>
      <c r="AS43" s="293"/>
      <c r="AT43" s="293"/>
      <c r="AU43" s="293"/>
      <c r="AV43" s="293"/>
      <c r="AW43" s="293"/>
      <c r="AX43" s="293"/>
    </row>
    <row r="44" spans="1:50" hidden="1">
      <c r="A44" s="293"/>
      <c r="B44" s="293"/>
      <c r="C44" s="293"/>
      <c r="D44" s="293"/>
      <c r="E44" s="293"/>
      <c r="F44" s="293"/>
      <c r="G44" s="293"/>
      <c r="H44" s="293"/>
      <c r="I44" s="293"/>
      <c r="J44" s="293"/>
      <c r="K44" s="293"/>
      <c r="L44" s="293"/>
      <c r="M44" s="293"/>
      <c r="N44" s="293"/>
      <c r="O44" s="293"/>
      <c r="P44" s="293"/>
      <c r="Q44" s="293"/>
      <c r="R44" s="293"/>
      <c r="S44" s="293"/>
      <c r="T44" s="293"/>
      <c r="U44" s="293"/>
      <c r="V44" s="293"/>
      <c r="W44" s="293"/>
      <c r="X44" s="293"/>
      <c r="Y44" s="293"/>
      <c r="Z44" s="293"/>
      <c r="AA44" s="293"/>
      <c r="AB44" s="293"/>
      <c r="AC44" s="293"/>
      <c r="AD44" s="293"/>
      <c r="AE44" s="293"/>
      <c r="AF44" s="293"/>
      <c r="AG44" s="293"/>
      <c r="AH44" s="293"/>
      <c r="AI44" s="293"/>
      <c r="AJ44" s="293"/>
      <c r="AK44" s="293"/>
      <c r="AL44" s="293"/>
      <c r="AM44" s="293"/>
      <c r="AN44" s="293"/>
      <c r="AO44" s="293"/>
      <c r="AP44" s="293"/>
      <c r="AQ44" s="293"/>
      <c r="AR44" s="293"/>
      <c r="AS44" s="293"/>
      <c r="AT44" s="293"/>
      <c r="AU44" s="293"/>
      <c r="AV44" s="293"/>
      <c r="AW44" s="293"/>
      <c r="AX44" s="293"/>
    </row>
    <row r="45" spans="1:50" hidden="1">
      <c r="A45" s="293"/>
      <c r="B45" s="293"/>
      <c r="C45" s="293"/>
      <c r="D45" s="293"/>
      <c r="E45" s="293"/>
      <c r="F45" s="293"/>
      <c r="G45" s="293"/>
      <c r="H45" s="293"/>
      <c r="I45" s="293"/>
      <c r="J45" s="293"/>
      <c r="K45" s="293"/>
      <c r="L45" s="293"/>
      <c r="M45" s="293"/>
      <c r="N45" s="293"/>
      <c r="O45" s="293"/>
      <c r="P45" s="293"/>
      <c r="Q45" s="293"/>
      <c r="R45" s="293"/>
      <c r="S45" s="293"/>
      <c r="T45" s="293"/>
      <c r="U45" s="293"/>
      <c r="V45" s="293"/>
      <c r="W45" s="293"/>
      <c r="X45" s="293"/>
      <c r="Y45" s="293"/>
      <c r="Z45" s="293"/>
      <c r="AA45" s="293"/>
      <c r="AB45" s="293"/>
      <c r="AC45" s="293"/>
      <c r="AD45" s="293"/>
      <c r="AE45" s="293"/>
      <c r="AF45" s="293"/>
      <c r="AG45" s="293"/>
      <c r="AH45" s="293"/>
      <c r="AI45" s="293"/>
      <c r="AJ45" s="293"/>
      <c r="AK45" s="293"/>
      <c r="AL45" s="293"/>
      <c r="AM45" s="293"/>
      <c r="AN45" s="293"/>
      <c r="AO45" s="293"/>
      <c r="AP45" s="293"/>
      <c r="AQ45" s="293"/>
      <c r="AR45" s="293"/>
      <c r="AS45" s="293"/>
      <c r="AT45" s="293"/>
      <c r="AU45" s="293"/>
      <c r="AV45" s="293"/>
      <c r="AW45" s="293"/>
      <c r="AX45" s="293"/>
    </row>
    <row r="46" spans="1:50" hidden="1">
      <c r="A46" s="293"/>
      <c r="B46" s="293"/>
      <c r="C46" s="293"/>
      <c r="D46" s="293"/>
      <c r="E46" s="293"/>
      <c r="F46" s="293"/>
      <c r="G46" s="293"/>
      <c r="H46" s="293"/>
      <c r="I46" s="293"/>
      <c r="J46" s="293"/>
      <c r="K46" s="293"/>
      <c r="L46" s="293"/>
      <c r="M46" s="293"/>
      <c r="N46" s="293"/>
      <c r="O46" s="293"/>
      <c r="P46" s="293"/>
      <c r="Q46" s="293"/>
      <c r="R46" s="293"/>
      <c r="S46" s="293"/>
      <c r="T46" s="293"/>
      <c r="U46" s="293"/>
      <c r="V46" s="293"/>
      <c r="W46" s="293"/>
      <c r="X46" s="293"/>
      <c r="Y46" s="293"/>
      <c r="Z46" s="293"/>
      <c r="AA46" s="293"/>
      <c r="AB46" s="293"/>
      <c r="AC46" s="293"/>
      <c r="AD46" s="293"/>
      <c r="AE46" s="293"/>
      <c r="AF46" s="293"/>
      <c r="AG46" s="293"/>
      <c r="AH46" s="293"/>
      <c r="AI46" s="293"/>
      <c r="AJ46" s="293"/>
      <c r="AK46" s="293"/>
      <c r="AL46" s="293"/>
      <c r="AM46" s="293"/>
      <c r="AN46" s="293"/>
      <c r="AO46" s="293"/>
      <c r="AP46" s="293"/>
      <c r="AQ46" s="293"/>
      <c r="AR46" s="293"/>
      <c r="AS46" s="293"/>
      <c r="AT46" s="293"/>
      <c r="AU46" s="293"/>
      <c r="AV46" s="293"/>
      <c r="AW46" s="293"/>
      <c r="AX46" s="293"/>
    </row>
  </sheetData>
  <sheetProtection algorithmName="SHA-512" hashValue="phUw9JpJTMUzXnL96+xMgYchscYWExry+rbk90qUe00o8DSjQmOEfP0udZE/rdBoD5yjbFjr/zIwSYTJPtpK4A==" saltValue="ljNuU25DbFePyLKhYgie8g==" spinCount="100000" sheet="1" objects="1" scenarios="1" formatCells="0"/>
  <mergeCells count="31">
    <mergeCell ref="B38:E38"/>
    <mergeCell ref="F38:O38"/>
    <mergeCell ref="B27:U27"/>
    <mergeCell ref="B28:U28"/>
    <mergeCell ref="B11:N11"/>
    <mergeCell ref="B37:AE37"/>
    <mergeCell ref="B25:U25"/>
    <mergeCell ref="V28:AK28"/>
    <mergeCell ref="I23:O23"/>
    <mergeCell ref="B12:E12"/>
    <mergeCell ref="B14:K14"/>
    <mergeCell ref="B16:AW16"/>
    <mergeCell ref="AL28:AU28"/>
    <mergeCell ref="V26:AK26"/>
    <mergeCell ref="AL25:AU25"/>
    <mergeCell ref="V25:AK25"/>
    <mergeCell ref="B2:K2"/>
    <mergeCell ref="L2:AW2"/>
    <mergeCell ref="B9:E9"/>
    <mergeCell ref="B4:AW4"/>
    <mergeCell ref="B6:H6"/>
    <mergeCell ref="I7:P7"/>
    <mergeCell ref="B8:F8"/>
    <mergeCell ref="B3:AV3"/>
    <mergeCell ref="O6:AA6"/>
    <mergeCell ref="P23:U23"/>
    <mergeCell ref="AL26:AU26"/>
    <mergeCell ref="V27:AK27"/>
    <mergeCell ref="AL27:AU27"/>
    <mergeCell ref="V23:AA23"/>
    <mergeCell ref="AM23:AW23"/>
  </mergeCells>
  <conditionalFormatting sqref="I23:O23 V23:AA23 AM23:AW23 V26:AK28 B37:AE37 F38:O38">
    <cfRule type="containsBlanks" dxfId="1" priority="2">
      <formula>LEN(TRIM(B23))=0</formula>
    </cfRule>
  </conditionalFormatting>
  <conditionalFormatting sqref="I23:O23 V23:AA23 AM23:AW23 V26:AK28 B37:AE37 F38:O38">
    <cfRule type="cellIs" dxfId="0" priority="1" operator="equal">
      <formula>0</formula>
    </cfRule>
  </conditionalFormatting>
  <dataValidations count="1">
    <dataValidation allowBlank="1" showInputMessage="1" showErrorMessage="1" prompt="Favor diligenciar en este campo:_x000a__x000a_1) El número de la referencia de pago ó_x000a_2) El número de la planilla de liquidación de aportes_x000a__x000a_Correspondiente al periodo certificado para pago. _x000a_" sqref="AM23:AW23" xr:uid="{00000000-0002-0000-0700-000000000000}"/>
  </dataValidations>
  <printOptions horizontalCentered="1" verticalCentered="1"/>
  <pageMargins left="0.70866141732283472" right="0.70866141732283472" top="0.74803149606299213" bottom="0.74803149606299213" header="0.31496062992125984" footer="0.31496062992125984"/>
  <pageSetup scale="59" orientation="portrait" r:id="rId1"/>
  <headerFooter>
    <oddFooter>&amp;L&amp;12GA-FOR-044&amp;C&amp;12V 9.0&amp;R&amp;12 Página &amp;P de &amp;N</oddFooter>
  </headerFooter>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5">
    <tabColor theme="4" tint="0.39997558519241921"/>
  </sheetPr>
  <dimension ref="A1:BR52"/>
  <sheetViews>
    <sheetView workbookViewId="0">
      <selection activeCell="Z28" sqref="Z28"/>
    </sheetView>
  </sheetViews>
  <sheetFormatPr baseColWidth="10" defaultColWidth="2.6640625" defaultRowHeight="14"/>
  <cols>
    <col min="1" max="9" width="2.6640625" style="1"/>
    <col min="10" max="10" width="3.1640625" style="1" customWidth="1"/>
    <col min="11" max="23" width="2.6640625" style="1"/>
    <col min="24" max="24" width="3" style="1" bestFit="1" customWidth="1"/>
    <col min="25" max="25" width="13.83203125" style="1" customWidth="1"/>
    <col min="26" max="26" width="7" style="1" customWidth="1"/>
    <col min="27" max="34" width="2.6640625" style="1"/>
    <col min="35" max="35" width="46.5" style="1" bestFit="1" customWidth="1"/>
    <col min="36" max="36" width="35.33203125" style="1" bestFit="1" customWidth="1"/>
    <col min="37" max="57" width="2.6640625" style="1"/>
    <col min="58" max="58" width="2.5" style="1" customWidth="1"/>
    <col min="59" max="66" width="2.6640625" style="1"/>
    <col min="67" max="67" width="4.83203125" style="1" customWidth="1"/>
    <col min="68" max="16384" width="2.6640625" style="1"/>
  </cols>
  <sheetData>
    <row r="1" spans="1:70">
      <c r="X1" s="1" t="s">
        <v>39</v>
      </c>
      <c r="Y1" s="26">
        <v>781242</v>
      </c>
    </row>
    <row r="2" spans="1:70">
      <c r="AI2" s="53" t="s">
        <v>271</v>
      </c>
      <c r="AJ2" s="53" t="s">
        <v>277</v>
      </c>
      <c r="BG2" s="777">
        <v>689454</v>
      </c>
      <c r="BH2" s="777"/>
      <c r="BI2" s="777"/>
      <c r="BJ2" s="777"/>
      <c r="BK2" s="777"/>
      <c r="BN2" s="771"/>
      <c r="BO2" s="771"/>
    </row>
    <row r="3" spans="1:70" ht="25.5" customHeight="1">
      <c r="B3" s="769" t="s">
        <v>139</v>
      </c>
      <c r="C3" s="769"/>
      <c r="D3" s="769"/>
      <c r="E3" s="769"/>
      <c r="F3" s="769"/>
      <c r="G3" s="769"/>
      <c r="H3" s="769"/>
      <c r="I3" s="769"/>
      <c r="J3" s="769"/>
      <c r="K3" s="769"/>
      <c r="L3" s="778">
        <f>VLOOKUP(X1,CONTROL!$G$5:$H$16,2,TRUE)</f>
        <v>281773</v>
      </c>
      <c r="M3" s="779"/>
      <c r="N3" s="779"/>
      <c r="O3" s="779"/>
      <c r="P3" s="779"/>
      <c r="Q3" s="779"/>
      <c r="R3" s="779"/>
      <c r="S3" s="779"/>
      <c r="AI3" s="54" t="s">
        <v>267</v>
      </c>
      <c r="AJ3" s="54" t="s">
        <v>286</v>
      </c>
      <c r="BG3" s="777">
        <f>+BG2*25</f>
        <v>17236350</v>
      </c>
      <c r="BH3" s="777"/>
      <c r="BI3" s="777"/>
      <c r="BJ3" s="777"/>
      <c r="BK3" s="777"/>
      <c r="BN3" s="5"/>
      <c r="BO3" s="6"/>
      <c r="BP3" s="4"/>
      <c r="BQ3" s="4"/>
      <c r="BR3" s="4"/>
    </row>
    <row r="4" spans="1:70" ht="12" customHeight="1">
      <c r="A4" s="12"/>
      <c r="B4" s="770" t="s">
        <v>140</v>
      </c>
      <c r="C4" s="770"/>
      <c r="D4" s="770"/>
      <c r="E4" s="770"/>
      <c r="F4" s="770"/>
      <c r="G4" s="770"/>
      <c r="H4" s="770"/>
      <c r="I4" s="770"/>
      <c r="J4" s="770"/>
      <c r="K4" s="770"/>
      <c r="L4" s="780">
        <f>+CONTROL!K1</f>
        <v>0.19</v>
      </c>
      <c r="M4" s="781"/>
      <c r="N4" s="781"/>
      <c r="O4" s="781"/>
      <c r="P4" s="781"/>
      <c r="Q4" s="781"/>
      <c r="R4" s="781"/>
      <c r="S4" s="781"/>
      <c r="T4" s="12"/>
      <c r="U4" s="12"/>
      <c r="V4" s="12"/>
      <c r="W4" s="12"/>
      <c r="X4" s="12"/>
      <c r="Y4" s="12"/>
      <c r="Z4" s="12"/>
      <c r="AI4" s="54" t="s">
        <v>262</v>
      </c>
      <c r="AJ4" s="55" t="s">
        <v>287</v>
      </c>
      <c r="BN4" s="5"/>
      <c r="BO4" s="6"/>
      <c r="BP4" s="4"/>
      <c r="BQ4" s="4"/>
      <c r="BR4" s="4"/>
    </row>
    <row r="5" spans="1:70" ht="12" customHeight="1">
      <c r="A5" s="12"/>
      <c r="B5" s="770" t="s">
        <v>141</v>
      </c>
      <c r="C5" s="770"/>
      <c r="D5" s="770"/>
      <c r="E5" s="770"/>
      <c r="F5" s="770"/>
      <c r="G5" s="770"/>
      <c r="H5" s="770"/>
      <c r="I5" s="770"/>
      <c r="J5" s="770"/>
      <c r="K5" s="770"/>
      <c r="L5" s="782">
        <f>+CUMPLIDO!N95</f>
        <v>335309.87</v>
      </c>
      <c r="M5" s="781"/>
      <c r="N5" s="781"/>
      <c r="O5" s="781"/>
      <c r="P5" s="781"/>
      <c r="Q5" s="781"/>
      <c r="R5" s="781"/>
      <c r="S5" s="781"/>
      <c r="T5" s="12"/>
      <c r="U5" s="12"/>
      <c r="V5" s="13"/>
      <c r="W5" s="13"/>
      <c r="X5" s="12"/>
      <c r="Y5" s="12"/>
      <c r="Z5" s="12"/>
      <c r="AI5" s="54" t="s">
        <v>257</v>
      </c>
      <c r="AJ5" s="54" t="s">
        <v>280</v>
      </c>
      <c r="BG5" s="2"/>
      <c r="BH5" s="2"/>
      <c r="BI5" s="2"/>
      <c r="BJ5" s="2"/>
      <c r="BK5" s="2"/>
      <c r="BL5" s="3"/>
      <c r="BM5" s="3"/>
      <c r="BN5" s="5"/>
      <c r="BO5" s="6"/>
      <c r="BP5" s="4"/>
      <c r="BQ5" s="4"/>
      <c r="BR5" s="4"/>
    </row>
    <row r="6" spans="1:70" ht="12" customHeight="1">
      <c r="A6" s="12"/>
      <c r="B6" s="12"/>
      <c r="C6" s="12"/>
      <c r="D6" s="12"/>
      <c r="E6" s="12"/>
      <c r="F6" s="12"/>
      <c r="G6" s="12"/>
      <c r="H6" s="12"/>
      <c r="I6" s="12"/>
      <c r="J6" s="12"/>
      <c r="K6" s="12"/>
      <c r="L6" s="12"/>
      <c r="M6" s="12"/>
      <c r="N6" s="12"/>
      <c r="O6" s="12"/>
      <c r="P6" s="12"/>
      <c r="Q6" s="12"/>
      <c r="R6" s="12"/>
      <c r="S6" s="12"/>
      <c r="T6" s="12"/>
      <c r="U6" s="12"/>
      <c r="V6" s="12"/>
      <c r="W6" s="12"/>
      <c r="X6" s="12"/>
      <c r="Y6" s="12"/>
      <c r="Z6" s="12"/>
      <c r="AI6" s="54" t="s">
        <v>257</v>
      </c>
      <c r="AJ6" s="54" t="s">
        <v>275</v>
      </c>
      <c r="BG6" s="2"/>
      <c r="BH6" s="2"/>
      <c r="BI6" s="2"/>
      <c r="BJ6" s="2"/>
      <c r="BK6" s="2"/>
      <c r="BL6" s="3"/>
      <c r="BM6" s="3"/>
      <c r="BN6" s="5"/>
      <c r="BO6" s="6"/>
      <c r="BP6" s="4"/>
      <c r="BQ6" s="4"/>
      <c r="BR6" s="4"/>
    </row>
    <row r="7" spans="1:70" ht="12" customHeight="1">
      <c r="A7" s="12"/>
      <c r="B7" s="790"/>
      <c r="C7" s="791"/>
      <c r="D7" s="791"/>
      <c r="E7" s="791"/>
      <c r="F7" s="791"/>
      <c r="G7" s="791"/>
      <c r="H7" s="791"/>
      <c r="I7" s="791"/>
      <c r="J7" s="791"/>
      <c r="K7" s="792"/>
      <c r="L7" s="782">
        <f>+L3*0.4</f>
        <v>112709.20000000001</v>
      </c>
      <c r="M7" s="781"/>
      <c r="N7" s="781"/>
      <c r="O7" s="781"/>
      <c r="P7" s="781"/>
      <c r="Q7" s="781"/>
      <c r="R7" s="781"/>
      <c r="S7" s="781"/>
      <c r="T7" s="12"/>
      <c r="U7" s="12"/>
      <c r="V7" s="12"/>
      <c r="W7" s="12"/>
      <c r="X7" s="12"/>
      <c r="Y7" s="12"/>
      <c r="Z7" s="12"/>
      <c r="AI7" s="54" t="s">
        <v>231</v>
      </c>
      <c r="AJ7" s="54" t="s">
        <v>260</v>
      </c>
      <c r="BN7" s="5"/>
      <c r="BO7" s="6"/>
      <c r="BP7" s="4"/>
      <c r="BQ7" s="4"/>
    </row>
    <row r="8" spans="1:70" ht="12" customHeight="1" thickBot="1">
      <c r="A8" s="12"/>
      <c r="B8" s="14"/>
      <c r="C8" s="15"/>
      <c r="D8" s="15"/>
      <c r="E8" s="15"/>
      <c r="F8" s="15"/>
      <c r="G8" s="15"/>
      <c r="H8" s="15"/>
      <c r="I8" s="15"/>
      <c r="J8" s="15"/>
      <c r="K8" s="15"/>
      <c r="L8" s="793">
        <f>IF(L7&lt;=Y1,Y1,L7)</f>
        <v>781242</v>
      </c>
      <c r="M8" s="794"/>
      <c r="N8" s="794"/>
      <c r="O8" s="794"/>
      <c r="P8" s="794"/>
      <c r="Q8" s="794"/>
      <c r="R8" s="794"/>
      <c r="S8" s="794"/>
      <c r="T8" s="12"/>
      <c r="U8" s="12"/>
      <c r="V8" s="12"/>
      <c r="W8" s="12"/>
      <c r="X8" s="12"/>
      <c r="Y8" s="12"/>
      <c r="Z8" s="12"/>
      <c r="AI8" s="54" t="s">
        <v>264</v>
      </c>
      <c r="AJ8" s="54" t="s">
        <v>284</v>
      </c>
      <c r="BN8" s="5"/>
      <c r="BO8" s="6"/>
      <c r="BP8" s="4"/>
      <c r="BQ8" s="4"/>
    </row>
    <row r="9" spans="1:70" ht="12" customHeight="1" thickBot="1">
      <c r="A9" s="12"/>
      <c r="B9" s="775" t="s">
        <v>142</v>
      </c>
      <c r="C9" s="776"/>
      <c r="D9" s="776"/>
      <c r="E9" s="776"/>
      <c r="F9" s="776"/>
      <c r="G9" s="776"/>
      <c r="H9" s="776"/>
      <c r="I9" s="776"/>
      <c r="J9" s="776"/>
      <c r="K9" s="776"/>
      <c r="L9" s="772">
        <f>IF(L7&gt;BG3,BG3,L8)</f>
        <v>781242</v>
      </c>
      <c r="M9" s="773"/>
      <c r="N9" s="773"/>
      <c r="O9" s="773"/>
      <c r="P9" s="773"/>
      <c r="Q9" s="773"/>
      <c r="R9" s="773"/>
      <c r="S9" s="774"/>
      <c r="T9" s="12"/>
      <c r="U9" s="12"/>
      <c r="V9" s="12"/>
      <c r="W9" s="12"/>
      <c r="X9" s="12"/>
      <c r="Y9" s="12"/>
      <c r="Z9" s="12"/>
      <c r="AI9" s="54" t="s">
        <v>260</v>
      </c>
      <c r="AJ9" s="54" t="s">
        <v>272</v>
      </c>
      <c r="BN9" s="5"/>
      <c r="BO9" s="6"/>
      <c r="BP9" s="4"/>
      <c r="BQ9" s="4"/>
      <c r="BR9" s="4"/>
    </row>
    <row r="10" spans="1:70" s="8" customFormat="1" ht="12" customHeight="1">
      <c r="A10" s="16"/>
      <c r="B10" s="17"/>
      <c r="C10" s="17"/>
      <c r="D10" s="17"/>
      <c r="E10" s="17"/>
      <c r="F10" s="17"/>
      <c r="G10" s="17"/>
      <c r="H10" s="17"/>
      <c r="I10" s="17"/>
      <c r="J10" s="17"/>
      <c r="K10" s="17"/>
      <c r="L10" s="18"/>
      <c r="M10" s="19"/>
      <c r="N10" s="19"/>
      <c r="O10" s="19"/>
      <c r="P10" s="19"/>
      <c r="Q10" s="19"/>
      <c r="R10" s="19"/>
      <c r="S10" s="19"/>
      <c r="T10" s="16"/>
      <c r="U10" s="16"/>
      <c r="V10" s="16"/>
      <c r="W10" s="16"/>
      <c r="X10" s="16"/>
      <c r="Y10" s="16"/>
      <c r="Z10" s="16"/>
      <c r="AI10" s="54" t="s">
        <v>263</v>
      </c>
      <c r="AJ10" s="54" t="s">
        <v>273</v>
      </c>
      <c r="BN10" s="9"/>
      <c r="BO10" s="10"/>
      <c r="BP10" s="11"/>
      <c r="BQ10" s="11"/>
      <c r="BR10" s="11"/>
    </row>
    <row r="11" spans="1:70" ht="12" customHeight="1">
      <c r="A11" s="12"/>
      <c r="B11" s="787" t="s">
        <v>123</v>
      </c>
      <c r="C11" s="787"/>
      <c r="D11" s="787"/>
      <c r="E11" s="787"/>
      <c r="F11" s="787"/>
      <c r="G11" s="787"/>
      <c r="H11" s="787"/>
      <c r="I11" s="787"/>
      <c r="J11" s="787"/>
      <c r="K11" s="787"/>
      <c r="L11" s="788">
        <f>+L9/BG2</f>
        <v>1.1331314344394259</v>
      </c>
      <c r="M11" s="788"/>
      <c r="N11" s="788"/>
      <c r="O11" s="788"/>
      <c r="P11" s="788"/>
      <c r="Q11" s="788"/>
      <c r="R11" s="788"/>
      <c r="S11" s="788"/>
      <c r="T11" s="12"/>
      <c r="U11" s="12"/>
      <c r="V11" s="12"/>
      <c r="W11" s="12"/>
      <c r="X11" s="12"/>
      <c r="Y11" s="12"/>
      <c r="Z11" s="12"/>
      <c r="AI11" s="54" t="s">
        <v>229</v>
      </c>
      <c r="AJ11" s="54" t="s">
        <v>285</v>
      </c>
      <c r="BG11" s="2"/>
      <c r="BH11" s="2"/>
      <c r="BI11" s="2"/>
      <c r="BJ11" s="2"/>
      <c r="BK11" s="2"/>
      <c r="BL11" s="3"/>
      <c r="BM11" s="3"/>
      <c r="BN11" s="5"/>
      <c r="BO11" s="6"/>
      <c r="BP11" s="4"/>
      <c r="BQ11" s="4"/>
      <c r="BR11" s="4"/>
    </row>
    <row r="12" spans="1:70" ht="12" customHeight="1">
      <c r="A12" s="12"/>
      <c r="B12" s="795" t="s">
        <v>144</v>
      </c>
      <c r="C12" s="795"/>
      <c r="D12" s="795"/>
      <c r="E12" s="795"/>
      <c r="F12" s="795"/>
      <c r="G12" s="795"/>
      <c r="H12" s="795"/>
      <c r="I12" s="795"/>
      <c r="J12" s="795"/>
      <c r="K12" s="795"/>
      <c r="L12" s="12"/>
      <c r="M12" s="12"/>
      <c r="N12" s="12"/>
      <c r="O12" s="12"/>
      <c r="P12" s="12"/>
      <c r="Q12" s="12"/>
      <c r="R12" s="12"/>
      <c r="S12" s="12"/>
      <c r="T12" s="12"/>
      <c r="U12" s="12"/>
      <c r="V12" s="12"/>
      <c r="W12" s="12"/>
      <c r="X12" s="783" t="s">
        <v>122</v>
      </c>
      <c r="Y12" s="783"/>
      <c r="Z12" s="783"/>
      <c r="AI12" s="54" t="s">
        <v>240</v>
      </c>
      <c r="AJ12" s="54" t="s">
        <v>281</v>
      </c>
      <c r="BG12" s="2"/>
      <c r="BH12" s="2"/>
      <c r="BI12" s="2"/>
      <c r="BJ12" s="2"/>
      <c r="BK12" s="2"/>
      <c r="BL12" s="3"/>
      <c r="BM12" s="3"/>
      <c r="BN12" s="5"/>
      <c r="BO12" s="6"/>
      <c r="BP12" s="4"/>
      <c r="BQ12" s="4"/>
      <c r="BR12" s="4"/>
    </row>
    <row r="13" spans="1:70" ht="12" customHeight="1">
      <c r="A13" s="12"/>
      <c r="B13" s="770" t="s">
        <v>146</v>
      </c>
      <c r="C13" s="770"/>
      <c r="D13" s="770"/>
      <c r="E13" s="770"/>
      <c r="F13" s="770"/>
      <c r="G13" s="770"/>
      <c r="H13" s="770"/>
      <c r="I13" s="770"/>
      <c r="J13" s="770"/>
      <c r="K13" s="770"/>
      <c r="L13" s="789">
        <v>0.16</v>
      </c>
      <c r="M13" s="789"/>
      <c r="N13" s="789"/>
      <c r="O13" s="789"/>
      <c r="P13" s="789"/>
      <c r="Q13" s="789"/>
      <c r="R13" s="789"/>
      <c r="S13" s="789"/>
      <c r="T13" s="12"/>
      <c r="U13" s="12"/>
      <c r="V13" s="12"/>
      <c r="W13" s="12"/>
      <c r="X13" s="20">
        <v>0</v>
      </c>
      <c r="Y13" s="21">
        <f>+X13*$Y$1</f>
        <v>0</v>
      </c>
      <c r="Z13" s="22">
        <v>0</v>
      </c>
      <c r="AI13" s="54" t="s">
        <v>237</v>
      </c>
      <c r="AJ13" s="54" t="s">
        <v>276</v>
      </c>
      <c r="BG13" s="2"/>
      <c r="BH13" s="2"/>
      <c r="BI13" s="2"/>
      <c r="BJ13" s="2"/>
      <c r="BK13" s="2"/>
      <c r="BL13" s="3"/>
      <c r="BM13" s="3"/>
      <c r="BN13" s="5"/>
      <c r="BO13" s="6"/>
      <c r="BP13" s="4"/>
      <c r="BQ13" s="4"/>
      <c r="BR13" s="4"/>
    </row>
    <row r="14" spans="1:70" ht="12" customHeight="1">
      <c r="A14" s="12"/>
      <c r="B14" s="770" t="s">
        <v>145</v>
      </c>
      <c r="C14" s="770"/>
      <c r="D14" s="770"/>
      <c r="E14" s="770"/>
      <c r="F14" s="770"/>
      <c r="G14" s="770"/>
      <c r="H14" s="770"/>
      <c r="I14" s="770"/>
      <c r="J14" s="770"/>
      <c r="K14" s="770"/>
      <c r="L14" s="789">
        <v>0.17</v>
      </c>
      <c r="M14" s="789"/>
      <c r="N14" s="789"/>
      <c r="O14" s="789"/>
      <c r="P14" s="789"/>
      <c r="Q14" s="789"/>
      <c r="R14" s="789"/>
      <c r="S14" s="789"/>
      <c r="T14" s="12"/>
      <c r="U14" s="12"/>
      <c r="V14" s="12"/>
      <c r="W14" s="12"/>
      <c r="X14" s="20">
        <v>4</v>
      </c>
      <c r="Y14" s="23">
        <f t="shared" ref="Y14:Y19" si="0">+X14*$Y$1</f>
        <v>3124968</v>
      </c>
      <c r="Z14" s="22">
        <v>0.01</v>
      </c>
      <c r="AI14" s="54" t="s">
        <v>268</v>
      </c>
      <c r="AJ14" s="54" t="s">
        <v>274</v>
      </c>
      <c r="BG14" s="2"/>
      <c r="BH14" s="2"/>
      <c r="BI14" s="2"/>
      <c r="BJ14" s="2"/>
      <c r="BK14" s="2"/>
      <c r="BL14" s="3"/>
      <c r="BM14" s="3"/>
      <c r="BN14" s="5"/>
      <c r="BO14" s="6"/>
      <c r="BP14" s="4"/>
      <c r="BQ14" s="4"/>
      <c r="BR14" s="4"/>
    </row>
    <row r="15" spans="1:70" ht="12" customHeight="1">
      <c r="A15" s="12"/>
      <c r="B15" s="770" t="s">
        <v>149</v>
      </c>
      <c r="C15" s="770"/>
      <c r="D15" s="770"/>
      <c r="E15" s="770"/>
      <c r="F15" s="770"/>
      <c r="G15" s="770"/>
      <c r="H15" s="770"/>
      <c r="I15" s="770"/>
      <c r="J15" s="770"/>
      <c r="K15" s="770"/>
      <c r="L15" s="789">
        <v>0.17199999999999999</v>
      </c>
      <c r="M15" s="789"/>
      <c r="N15" s="789"/>
      <c r="O15" s="789"/>
      <c r="P15" s="789"/>
      <c r="Q15" s="789"/>
      <c r="R15" s="789"/>
      <c r="S15" s="789"/>
      <c r="T15" s="12"/>
      <c r="U15" s="12"/>
      <c r="V15" s="12"/>
      <c r="W15" s="12"/>
      <c r="X15" s="20">
        <v>16</v>
      </c>
      <c r="Y15" s="23">
        <f t="shared" si="0"/>
        <v>12499872</v>
      </c>
      <c r="Z15" s="24">
        <v>1.2E-2</v>
      </c>
      <c r="AI15" s="54" t="s">
        <v>234</v>
      </c>
      <c r="AJ15" s="54" t="s">
        <v>279</v>
      </c>
      <c r="BG15" s="2"/>
      <c r="BH15" s="2"/>
      <c r="BI15" s="2"/>
      <c r="BJ15" s="2"/>
      <c r="BK15" s="2"/>
      <c r="BL15" s="3"/>
      <c r="BM15" s="3"/>
      <c r="BN15" s="5"/>
      <c r="BO15" s="6"/>
      <c r="BP15" s="4"/>
      <c r="BQ15" s="4"/>
      <c r="BR15" s="4"/>
    </row>
    <row r="16" spans="1:70" ht="12" customHeight="1">
      <c r="A16" s="12"/>
      <c r="B16" s="770" t="s">
        <v>147</v>
      </c>
      <c r="C16" s="770"/>
      <c r="D16" s="770"/>
      <c r="E16" s="770"/>
      <c r="F16" s="770"/>
      <c r="G16" s="770"/>
      <c r="H16" s="770"/>
      <c r="I16" s="770"/>
      <c r="J16" s="770"/>
      <c r="K16" s="770"/>
      <c r="L16" s="789">
        <v>0.17399999999999999</v>
      </c>
      <c r="M16" s="789"/>
      <c r="N16" s="789"/>
      <c r="O16" s="789"/>
      <c r="P16" s="789"/>
      <c r="Q16" s="789"/>
      <c r="R16" s="789"/>
      <c r="S16" s="789"/>
      <c r="T16" s="12"/>
      <c r="U16" s="12"/>
      <c r="V16" s="12"/>
      <c r="W16" s="12"/>
      <c r="X16" s="20">
        <v>17</v>
      </c>
      <c r="Y16" s="23">
        <f t="shared" si="0"/>
        <v>13281114</v>
      </c>
      <c r="Z16" s="24">
        <v>1.4E-2</v>
      </c>
      <c r="AI16" s="54" t="s">
        <v>265</v>
      </c>
      <c r="AJ16" s="54" t="s">
        <v>278</v>
      </c>
      <c r="BG16" s="2"/>
      <c r="BH16" s="2"/>
      <c r="BI16" s="2"/>
      <c r="BJ16" s="2"/>
      <c r="BK16" s="2"/>
      <c r="BL16" s="3"/>
      <c r="BM16" s="3"/>
      <c r="BN16" s="5"/>
      <c r="BO16" s="6"/>
      <c r="BP16" s="4"/>
      <c r="BQ16" s="4"/>
      <c r="BR16" s="4"/>
    </row>
    <row r="17" spans="1:70" ht="12" customHeight="1">
      <c r="A17" s="12"/>
      <c r="B17" s="770" t="s">
        <v>148</v>
      </c>
      <c r="C17" s="770"/>
      <c r="D17" s="770"/>
      <c r="E17" s="770"/>
      <c r="F17" s="770"/>
      <c r="G17" s="770"/>
      <c r="H17" s="770"/>
      <c r="I17" s="770"/>
      <c r="J17" s="770"/>
      <c r="K17" s="770"/>
      <c r="L17" s="789">
        <v>0.17599999999999999</v>
      </c>
      <c r="M17" s="789"/>
      <c r="N17" s="789"/>
      <c r="O17" s="789"/>
      <c r="P17" s="789"/>
      <c r="Q17" s="789"/>
      <c r="R17" s="789"/>
      <c r="S17" s="789"/>
      <c r="T17" s="12"/>
      <c r="U17" s="12"/>
      <c r="V17" s="12"/>
      <c r="W17" s="12"/>
      <c r="X17" s="20">
        <v>18</v>
      </c>
      <c r="Y17" s="23">
        <f t="shared" si="0"/>
        <v>14062356</v>
      </c>
      <c r="Z17" s="24">
        <v>1.6E-2</v>
      </c>
      <c r="AI17" s="54" t="s">
        <v>241</v>
      </c>
      <c r="AJ17" s="54" t="s">
        <v>283</v>
      </c>
      <c r="BG17" s="2"/>
      <c r="BH17" s="2"/>
      <c r="BI17" s="2"/>
      <c r="BJ17" s="2"/>
      <c r="BK17" s="2"/>
      <c r="BL17" s="3"/>
      <c r="BM17" s="3"/>
      <c r="BN17" s="5"/>
      <c r="BO17" s="6"/>
      <c r="BP17" s="4"/>
      <c r="BQ17" s="4"/>
      <c r="BR17" s="4"/>
    </row>
    <row r="18" spans="1:70" ht="12" customHeight="1">
      <c r="A18" s="12"/>
      <c r="B18" s="770" t="s">
        <v>150</v>
      </c>
      <c r="C18" s="770"/>
      <c r="D18" s="770"/>
      <c r="E18" s="770"/>
      <c r="F18" s="770"/>
      <c r="G18" s="770"/>
      <c r="H18" s="770"/>
      <c r="I18" s="770"/>
      <c r="J18" s="770"/>
      <c r="K18" s="770"/>
      <c r="L18" s="789">
        <v>0.17799999999999999</v>
      </c>
      <c r="M18" s="789"/>
      <c r="N18" s="789"/>
      <c r="O18" s="789"/>
      <c r="P18" s="789"/>
      <c r="Q18" s="789"/>
      <c r="R18" s="789"/>
      <c r="S18" s="789"/>
      <c r="T18" s="12"/>
      <c r="U18" s="12"/>
      <c r="V18" s="12"/>
      <c r="W18" s="12"/>
      <c r="X18" s="20">
        <v>19</v>
      </c>
      <c r="Y18" s="23">
        <f t="shared" si="0"/>
        <v>14843598</v>
      </c>
      <c r="Z18" s="24">
        <v>1.7999999999999999E-2</v>
      </c>
      <c r="AI18" s="54" t="s">
        <v>244</v>
      </c>
      <c r="AJ18" s="54" t="s">
        <v>282</v>
      </c>
      <c r="BG18" s="2"/>
      <c r="BH18" s="2"/>
      <c r="BI18" s="2"/>
      <c r="BJ18" s="2"/>
      <c r="BK18" s="2"/>
      <c r="BL18" s="3"/>
      <c r="BM18" s="3"/>
      <c r="BN18" s="5"/>
      <c r="BO18" s="6"/>
      <c r="BP18" s="4"/>
      <c r="BQ18" s="4"/>
      <c r="BR18" s="4"/>
    </row>
    <row r="19" spans="1:70" ht="12" customHeight="1" thickBot="1">
      <c r="A19" s="12"/>
      <c r="B19" s="808" t="s">
        <v>151</v>
      </c>
      <c r="C19" s="808"/>
      <c r="D19" s="808"/>
      <c r="E19" s="808"/>
      <c r="F19" s="808"/>
      <c r="G19" s="808"/>
      <c r="H19" s="808"/>
      <c r="I19" s="808"/>
      <c r="J19" s="808"/>
      <c r="K19" s="808"/>
      <c r="L19" s="796">
        <v>0.18</v>
      </c>
      <c r="M19" s="796"/>
      <c r="N19" s="796"/>
      <c r="O19" s="796"/>
      <c r="P19" s="796"/>
      <c r="Q19" s="796"/>
      <c r="R19" s="796"/>
      <c r="S19" s="796"/>
      <c r="T19" s="12"/>
      <c r="U19" s="12"/>
      <c r="V19" s="12"/>
      <c r="W19" s="12"/>
      <c r="X19" s="20">
        <v>20</v>
      </c>
      <c r="Y19" s="23">
        <f t="shared" si="0"/>
        <v>15624840</v>
      </c>
      <c r="Z19" s="24">
        <v>0.02</v>
      </c>
      <c r="AI19" s="54" t="s">
        <v>252</v>
      </c>
      <c r="AJ19" s="55" t="s">
        <v>288</v>
      </c>
      <c r="BF19" s="2"/>
      <c r="BG19" s="2"/>
      <c r="BH19" s="2"/>
      <c r="BI19" s="2"/>
      <c r="BJ19" s="2"/>
      <c r="BK19" s="3"/>
      <c r="BL19" s="3"/>
      <c r="BM19" s="5"/>
      <c r="BN19" s="6"/>
      <c r="BO19" s="4"/>
      <c r="BP19" s="4"/>
      <c r="BQ19" s="4"/>
    </row>
    <row r="20" spans="1:70" ht="18.75" customHeight="1" thickBot="1">
      <c r="A20" s="12"/>
      <c r="B20" s="800" t="s">
        <v>144</v>
      </c>
      <c r="C20" s="801"/>
      <c r="D20" s="801"/>
      <c r="E20" s="801"/>
      <c r="F20" s="801"/>
      <c r="G20" s="801"/>
      <c r="H20" s="801"/>
      <c r="I20" s="804">
        <f>16%+VLOOKUP(L9,$Y$13:Z$19,2,TRUE)</f>
        <v>0.16</v>
      </c>
      <c r="J20" s="804"/>
      <c r="K20" s="805"/>
      <c r="L20" s="797">
        <f>+L9*I20</f>
        <v>124998.72</v>
      </c>
      <c r="M20" s="798"/>
      <c r="N20" s="798"/>
      <c r="O20" s="798"/>
      <c r="P20" s="798"/>
      <c r="Q20" s="798"/>
      <c r="R20" s="798"/>
      <c r="S20" s="799"/>
      <c r="T20" s="12"/>
      <c r="U20" s="12"/>
      <c r="V20" s="12"/>
      <c r="W20" s="12"/>
      <c r="X20" s="12"/>
      <c r="Y20" s="37"/>
      <c r="Z20" s="12"/>
      <c r="AI20" s="54" t="s">
        <v>269</v>
      </c>
      <c r="AJ20" s="55" t="s">
        <v>221</v>
      </c>
      <c r="BF20" s="2"/>
      <c r="BG20" s="2"/>
      <c r="BH20" s="2"/>
      <c r="BI20" s="2"/>
      <c r="BJ20" s="2"/>
      <c r="BK20" s="3"/>
      <c r="BL20" s="3"/>
      <c r="BM20" s="5"/>
      <c r="BN20" s="6"/>
      <c r="BO20" s="4"/>
      <c r="BP20" s="4"/>
      <c r="BQ20" s="4"/>
    </row>
    <row r="21" spans="1:70" ht="12" customHeight="1" thickBot="1">
      <c r="A21" s="12"/>
      <c r="B21" s="12"/>
      <c r="C21" s="12"/>
      <c r="D21" s="12"/>
      <c r="E21" s="12"/>
      <c r="F21" s="12"/>
      <c r="G21" s="12"/>
      <c r="H21" s="12"/>
      <c r="I21" s="25"/>
      <c r="J21" s="25"/>
      <c r="K21" s="25"/>
      <c r="L21" s="12"/>
      <c r="M21" s="12"/>
      <c r="N21" s="12"/>
      <c r="O21" s="12"/>
      <c r="P21" s="12"/>
      <c r="Q21" s="12"/>
      <c r="R21" s="12"/>
      <c r="S21" s="12"/>
      <c r="T21" s="12"/>
      <c r="U21" s="12"/>
      <c r="V21" s="12"/>
      <c r="W21" s="12"/>
      <c r="X21" s="12"/>
      <c r="Y21" s="12"/>
      <c r="Z21" s="12"/>
      <c r="AI21" s="54" t="s">
        <v>259</v>
      </c>
      <c r="BG21" s="2"/>
      <c r="BH21" s="2"/>
      <c r="BI21" s="2"/>
      <c r="BJ21" s="2"/>
      <c r="BK21" s="2"/>
      <c r="BL21" s="3"/>
      <c r="BM21" s="3"/>
      <c r="BN21" s="5"/>
      <c r="BO21" s="6"/>
      <c r="BP21" s="4"/>
      <c r="BQ21" s="4"/>
      <c r="BR21" s="4"/>
    </row>
    <row r="22" spans="1:70" ht="12" customHeight="1" thickBot="1">
      <c r="A22" s="12"/>
      <c r="B22" s="802" t="s">
        <v>143</v>
      </c>
      <c r="C22" s="803"/>
      <c r="D22" s="803"/>
      <c r="E22" s="803"/>
      <c r="F22" s="803"/>
      <c r="G22" s="803"/>
      <c r="H22" s="803"/>
      <c r="I22" s="806">
        <v>0.125</v>
      </c>
      <c r="J22" s="806"/>
      <c r="K22" s="807"/>
      <c r="L22" s="784">
        <f>+L9*I22</f>
        <v>97655.25</v>
      </c>
      <c r="M22" s="785"/>
      <c r="N22" s="785"/>
      <c r="O22" s="785"/>
      <c r="P22" s="785"/>
      <c r="Q22" s="785"/>
      <c r="R22" s="785"/>
      <c r="S22" s="786"/>
      <c r="T22" s="12"/>
      <c r="U22" s="12"/>
      <c r="V22" s="12"/>
      <c r="W22" s="12"/>
      <c r="X22" s="12"/>
      <c r="Y22" s="12"/>
      <c r="Z22" s="12"/>
      <c r="AI22" s="54" t="s">
        <v>235</v>
      </c>
      <c r="BN22" s="5"/>
      <c r="BO22" s="6"/>
      <c r="BP22" s="4"/>
      <c r="BQ22" s="4"/>
      <c r="BR22" s="4"/>
    </row>
    <row r="23" spans="1:70" ht="12" customHeight="1">
      <c r="A23" s="12"/>
      <c r="B23" s="12"/>
      <c r="C23" s="12"/>
      <c r="D23" s="12"/>
      <c r="E23" s="12"/>
      <c r="F23" s="12"/>
      <c r="G23" s="12"/>
      <c r="H23" s="12"/>
      <c r="I23" s="12"/>
      <c r="J23" s="12"/>
      <c r="K23" s="12"/>
      <c r="L23" s="12"/>
      <c r="M23" s="12"/>
      <c r="N23" s="12"/>
      <c r="O23" s="12"/>
      <c r="P23" s="12"/>
      <c r="Q23" s="12"/>
      <c r="R23" s="12"/>
      <c r="S23" s="12"/>
      <c r="T23" s="12"/>
      <c r="U23" s="12"/>
      <c r="V23" s="12"/>
      <c r="W23" s="12"/>
      <c r="X23" s="12"/>
      <c r="Y23" s="12"/>
      <c r="Z23" s="12"/>
      <c r="AI23" s="54" t="s">
        <v>270</v>
      </c>
      <c r="BN23" s="5"/>
      <c r="BO23" s="6"/>
      <c r="BP23" s="4"/>
      <c r="BQ23" s="4"/>
      <c r="BR23" s="4"/>
    </row>
    <row r="24" spans="1:70" ht="12" customHeight="1">
      <c r="A24" s="12"/>
      <c r="B24" s="795" t="s">
        <v>152</v>
      </c>
      <c r="C24" s="795"/>
      <c r="D24" s="795"/>
      <c r="E24" s="795"/>
      <c r="F24" s="795"/>
      <c r="G24" s="795"/>
      <c r="H24" s="795"/>
      <c r="I24" s="795"/>
      <c r="J24" s="795"/>
      <c r="K24" s="795"/>
      <c r="L24" s="12"/>
      <c r="M24" s="12"/>
      <c r="N24" s="12"/>
      <c r="O24" s="12"/>
      <c r="P24" s="12"/>
      <c r="Q24" s="12"/>
      <c r="R24" s="12"/>
      <c r="S24" s="12"/>
      <c r="T24" s="12"/>
      <c r="U24" s="12"/>
      <c r="V24" s="12"/>
      <c r="W24" s="12"/>
      <c r="X24" s="12"/>
      <c r="Y24" s="12"/>
      <c r="Z24" s="12"/>
      <c r="AI24" s="54" t="s">
        <v>258</v>
      </c>
      <c r="BN24" s="5"/>
      <c r="BO24" s="6"/>
      <c r="BP24" s="4"/>
      <c r="BQ24" s="4"/>
      <c r="BR24" s="4"/>
    </row>
    <row r="25" spans="1:70" ht="12" customHeight="1">
      <c r="A25" s="12"/>
      <c r="B25" s="770" t="s">
        <v>153</v>
      </c>
      <c r="C25" s="770"/>
      <c r="D25" s="770"/>
      <c r="E25" s="770"/>
      <c r="F25" s="770"/>
      <c r="G25" s="770"/>
      <c r="H25" s="770"/>
      <c r="I25" s="770"/>
      <c r="J25" s="770"/>
      <c r="K25" s="770"/>
      <c r="L25" s="809">
        <v>5.2199999999999998E-3</v>
      </c>
      <c r="M25" s="809"/>
      <c r="N25" s="809"/>
      <c r="O25" s="809"/>
      <c r="P25" s="809"/>
      <c r="Q25" s="809"/>
      <c r="R25" s="809"/>
      <c r="S25" s="809"/>
      <c r="T25" s="12"/>
      <c r="U25" s="12"/>
      <c r="V25" s="12"/>
      <c r="W25" s="12"/>
      <c r="X25" s="12"/>
      <c r="Y25" s="12"/>
      <c r="Z25" s="12"/>
      <c r="AI25" s="54" t="s">
        <v>242</v>
      </c>
      <c r="BN25" s="5"/>
      <c r="BO25" s="6"/>
      <c r="BP25" s="4"/>
      <c r="BQ25" s="4"/>
      <c r="BR25" s="4"/>
    </row>
    <row r="26" spans="1:70" ht="12" customHeight="1">
      <c r="A26" s="12"/>
      <c r="B26" s="770" t="s">
        <v>154</v>
      </c>
      <c r="C26" s="770"/>
      <c r="D26" s="770"/>
      <c r="E26" s="770"/>
      <c r="F26" s="770"/>
      <c r="G26" s="770"/>
      <c r="H26" s="770"/>
      <c r="I26" s="770"/>
      <c r="J26" s="770"/>
      <c r="K26" s="770"/>
      <c r="L26" s="809">
        <v>1.044E-2</v>
      </c>
      <c r="M26" s="809"/>
      <c r="N26" s="809"/>
      <c r="O26" s="809"/>
      <c r="P26" s="809"/>
      <c r="Q26" s="809"/>
      <c r="R26" s="809"/>
      <c r="S26" s="809"/>
      <c r="T26" s="12"/>
      <c r="U26" s="12"/>
      <c r="V26" s="12"/>
      <c r="W26" s="12"/>
      <c r="X26" s="12"/>
      <c r="Y26" s="12"/>
      <c r="Z26" s="12"/>
      <c r="AI26" s="54" t="s">
        <v>253</v>
      </c>
      <c r="BN26" s="5"/>
      <c r="BO26" s="6"/>
      <c r="BP26" s="4"/>
      <c r="BQ26" s="4"/>
      <c r="BR26" s="4"/>
    </row>
    <row r="27" spans="1:70" ht="12" customHeight="1">
      <c r="A27" s="12"/>
      <c r="B27" s="770" t="s">
        <v>155</v>
      </c>
      <c r="C27" s="770"/>
      <c r="D27" s="770"/>
      <c r="E27" s="770"/>
      <c r="F27" s="770"/>
      <c r="G27" s="770"/>
      <c r="H27" s="770"/>
      <c r="I27" s="770"/>
      <c r="J27" s="770"/>
      <c r="K27" s="770"/>
      <c r="L27" s="809">
        <v>2.436E-2</v>
      </c>
      <c r="M27" s="809"/>
      <c r="N27" s="809"/>
      <c r="O27" s="809"/>
      <c r="P27" s="809"/>
      <c r="Q27" s="809"/>
      <c r="R27" s="809"/>
      <c r="S27" s="809"/>
      <c r="T27" s="12"/>
      <c r="U27" s="12"/>
      <c r="V27" s="12"/>
      <c r="W27" s="12"/>
      <c r="X27" s="12"/>
      <c r="Y27" s="12"/>
      <c r="Z27" s="12"/>
      <c r="AI27" s="54" t="s">
        <v>251</v>
      </c>
      <c r="BN27" s="5"/>
      <c r="BO27" s="6"/>
      <c r="BP27" s="4"/>
      <c r="BQ27" s="4"/>
      <c r="BR27" s="4"/>
    </row>
    <row r="28" spans="1:70" ht="12" customHeight="1">
      <c r="A28" s="12"/>
      <c r="B28" s="770" t="s">
        <v>156</v>
      </c>
      <c r="C28" s="770"/>
      <c r="D28" s="770"/>
      <c r="E28" s="770"/>
      <c r="F28" s="770"/>
      <c r="G28" s="770"/>
      <c r="H28" s="770"/>
      <c r="I28" s="770"/>
      <c r="J28" s="770"/>
      <c r="K28" s="770"/>
      <c r="L28" s="809">
        <v>4.3499999999999997E-2</v>
      </c>
      <c r="M28" s="809"/>
      <c r="N28" s="809"/>
      <c r="O28" s="809"/>
      <c r="P28" s="809"/>
      <c r="Q28" s="809"/>
      <c r="R28" s="809"/>
      <c r="S28" s="809"/>
      <c r="T28" s="12"/>
      <c r="U28" s="12"/>
      <c r="V28" s="12"/>
      <c r="W28" s="12"/>
      <c r="X28" s="12"/>
      <c r="Y28" s="12"/>
      <c r="Z28" s="12"/>
      <c r="AI28" s="54" t="s">
        <v>239</v>
      </c>
      <c r="BN28" s="5"/>
      <c r="BO28" s="6"/>
      <c r="BP28" s="4"/>
      <c r="BQ28" s="4"/>
      <c r="BR28" s="4"/>
    </row>
    <row r="29" spans="1:70" ht="12" customHeight="1" thickBot="1">
      <c r="A29" s="12"/>
      <c r="B29" s="808" t="s">
        <v>157</v>
      </c>
      <c r="C29" s="808"/>
      <c r="D29" s="808"/>
      <c r="E29" s="808"/>
      <c r="F29" s="808"/>
      <c r="G29" s="808"/>
      <c r="H29" s="808"/>
      <c r="I29" s="808"/>
      <c r="J29" s="808"/>
      <c r="K29" s="808"/>
      <c r="L29" s="812">
        <v>6.9599999999999995E-2</v>
      </c>
      <c r="M29" s="812"/>
      <c r="N29" s="812"/>
      <c r="O29" s="812"/>
      <c r="P29" s="812"/>
      <c r="Q29" s="812"/>
      <c r="R29" s="812"/>
      <c r="S29" s="812"/>
      <c r="T29" s="12"/>
      <c r="U29" s="12"/>
      <c r="V29" s="12"/>
      <c r="W29" s="12"/>
      <c r="X29" s="12"/>
      <c r="Y29" s="12"/>
      <c r="Z29" s="12"/>
      <c r="AI29" s="54" t="s">
        <v>233</v>
      </c>
      <c r="BN29" s="5"/>
      <c r="BO29" s="6"/>
      <c r="BP29" s="4"/>
      <c r="BQ29" s="4"/>
      <c r="BR29" s="4"/>
    </row>
    <row r="30" spans="1:70" ht="18" customHeight="1" thickBot="1">
      <c r="A30" s="12"/>
      <c r="B30" s="800" t="s">
        <v>152</v>
      </c>
      <c r="C30" s="801"/>
      <c r="D30" s="801"/>
      <c r="E30" s="801"/>
      <c r="F30" s="801"/>
      <c r="G30" s="801"/>
      <c r="H30" s="801"/>
      <c r="I30" s="813">
        <v>5.2199999999999998E-3</v>
      </c>
      <c r="J30" s="813"/>
      <c r="K30" s="814"/>
      <c r="L30" s="797">
        <f>+L9*I30</f>
        <v>4078.0832399999999</v>
      </c>
      <c r="M30" s="798"/>
      <c r="N30" s="798"/>
      <c r="O30" s="798"/>
      <c r="P30" s="798"/>
      <c r="Q30" s="798"/>
      <c r="R30" s="798"/>
      <c r="S30" s="799"/>
      <c r="T30" s="12"/>
      <c r="U30" s="12"/>
      <c r="V30" s="12"/>
      <c r="W30" s="12"/>
      <c r="X30" s="12"/>
      <c r="Y30" s="12"/>
      <c r="Z30" s="12"/>
      <c r="AI30" s="54" t="s">
        <v>256</v>
      </c>
      <c r="BN30" s="5"/>
      <c r="BO30" s="6"/>
      <c r="BP30" s="4"/>
      <c r="BQ30" s="4"/>
      <c r="BR30" s="4"/>
    </row>
    <row r="31" spans="1:70" ht="12" customHeight="1" thickBot="1">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I31" s="54" t="s">
        <v>255</v>
      </c>
      <c r="BN31" s="5"/>
      <c r="BO31" s="6"/>
      <c r="BP31" s="4"/>
      <c r="BQ31" s="4"/>
      <c r="BR31" s="4"/>
    </row>
    <row r="32" spans="1:70" ht="12" customHeight="1" thickBot="1">
      <c r="A32" s="12"/>
      <c r="B32" s="810" t="s">
        <v>158</v>
      </c>
      <c r="C32" s="811"/>
      <c r="D32" s="811"/>
      <c r="E32" s="811"/>
      <c r="F32" s="811"/>
      <c r="G32" s="811"/>
      <c r="H32" s="811"/>
      <c r="I32" s="811"/>
      <c r="J32" s="811"/>
      <c r="K32" s="811"/>
      <c r="L32" s="772">
        <f>+L30+L22+L20</f>
        <v>226732.05324000001</v>
      </c>
      <c r="M32" s="773"/>
      <c r="N32" s="773"/>
      <c r="O32" s="773"/>
      <c r="P32" s="773"/>
      <c r="Q32" s="773"/>
      <c r="R32" s="773"/>
      <c r="S32" s="774"/>
      <c r="T32" s="12"/>
      <c r="U32" s="12"/>
      <c r="V32" s="12"/>
      <c r="W32" s="12"/>
      <c r="X32" s="12"/>
      <c r="Y32" s="12"/>
      <c r="Z32" s="12"/>
      <c r="AI32" s="54" t="s">
        <v>254</v>
      </c>
      <c r="BN32" s="5"/>
      <c r="BO32" s="6"/>
      <c r="BP32" s="4"/>
      <c r="BQ32" s="4"/>
      <c r="BR32" s="4"/>
    </row>
    <row r="33" spans="24:70">
      <c r="AI33" s="54" t="s">
        <v>250</v>
      </c>
      <c r="BN33" s="5"/>
      <c r="BO33" s="6"/>
      <c r="BP33" s="4"/>
      <c r="BQ33" s="4"/>
      <c r="BR33" s="4"/>
    </row>
    <row r="34" spans="24:70">
      <c r="AI34" s="54" t="s">
        <v>249</v>
      </c>
      <c r="BN34" s="5"/>
      <c r="BO34" s="6"/>
      <c r="BP34" s="4"/>
      <c r="BQ34" s="4"/>
      <c r="BR34" s="4"/>
    </row>
    <row r="35" spans="24:70">
      <c r="AI35" s="54" t="s">
        <v>248</v>
      </c>
      <c r="BN35" s="5"/>
      <c r="BO35" s="6"/>
      <c r="BP35" s="4"/>
      <c r="BQ35" s="4"/>
      <c r="BR35" s="4"/>
    </row>
    <row r="36" spans="24:70">
      <c r="AI36" s="54" t="s">
        <v>243</v>
      </c>
      <c r="BN36" s="5"/>
      <c r="BO36" s="6"/>
      <c r="BP36" s="4"/>
      <c r="BQ36" s="4"/>
      <c r="BR36" s="4"/>
    </row>
    <row r="37" spans="24:70">
      <c r="AI37" s="54" t="s">
        <v>230</v>
      </c>
      <c r="BO37" s="7"/>
      <c r="BP37" s="6"/>
      <c r="BQ37" s="6"/>
      <c r="BR37" s="6"/>
    </row>
    <row r="38" spans="24:70">
      <c r="AI38" s="54" t="s">
        <v>247</v>
      </c>
    </row>
    <row r="39" spans="24:70">
      <c r="AI39" s="54" t="s">
        <v>238</v>
      </c>
    </row>
    <row r="40" spans="24:70">
      <c r="X40" s="1">
        <v>0</v>
      </c>
      <c r="Y40" s="418" t="s">
        <v>723</v>
      </c>
      <c r="Z40" s="1">
        <v>0</v>
      </c>
      <c r="AI40" s="54" t="s">
        <v>246</v>
      </c>
    </row>
    <row r="41" spans="24:70">
      <c r="X41" s="1">
        <v>1</v>
      </c>
      <c r="Y41" s="1" t="s">
        <v>90</v>
      </c>
      <c r="Z41" s="1">
        <v>1</v>
      </c>
      <c r="AI41" s="54" t="s">
        <v>232</v>
      </c>
    </row>
    <row r="42" spans="24:70">
      <c r="X42" s="1">
        <v>2</v>
      </c>
      <c r="Y42" s="1" t="s">
        <v>94</v>
      </c>
      <c r="Z42" s="1">
        <v>2</v>
      </c>
      <c r="AI42" s="54" t="s">
        <v>266</v>
      </c>
    </row>
    <row r="43" spans="24:70">
      <c r="X43" s="1">
        <v>3</v>
      </c>
      <c r="Y43" s="1" t="s">
        <v>95</v>
      </c>
      <c r="Z43" s="1">
        <v>3</v>
      </c>
      <c r="AI43" s="54" t="s">
        <v>245</v>
      </c>
    </row>
    <row r="44" spans="24:70">
      <c r="X44" s="1">
        <v>4</v>
      </c>
      <c r="Y44" s="1" t="s">
        <v>96</v>
      </c>
      <c r="Z44" s="1">
        <v>4</v>
      </c>
      <c r="AI44" s="54" t="s">
        <v>236</v>
      </c>
    </row>
    <row r="45" spans="24:70">
      <c r="X45" s="1">
        <v>5</v>
      </c>
      <c r="Y45" s="1" t="s">
        <v>97</v>
      </c>
      <c r="Z45" s="1">
        <v>5</v>
      </c>
      <c r="AI45" s="54" t="s">
        <v>261</v>
      </c>
    </row>
    <row r="46" spans="24:70">
      <c r="X46" s="1">
        <v>6</v>
      </c>
      <c r="Y46" s="1" t="s">
        <v>98</v>
      </c>
      <c r="Z46" s="1">
        <v>6</v>
      </c>
      <c r="AI46" s="55" t="s">
        <v>289</v>
      </c>
    </row>
    <row r="47" spans="24:70">
      <c r="X47" s="1">
        <v>7</v>
      </c>
      <c r="Y47" s="1" t="s">
        <v>99</v>
      </c>
      <c r="Z47" s="1">
        <v>7</v>
      </c>
    </row>
    <row r="48" spans="24:70">
      <c r="X48" s="1">
        <v>8</v>
      </c>
      <c r="Y48" s="1" t="s">
        <v>100</v>
      </c>
      <c r="Z48" s="1">
        <v>8</v>
      </c>
    </row>
    <row r="49" spans="24:26">
      <c r="X49" s="1">
        <v>9</v>
      </c>
      <c r="Y49" s="1" t="s">
        <v>101</v>
      </c>
      <c r="Z49" s="1">
        <v>9</v>
      </c>
    </row>
    <row r="50" spans="24:26">
      <c r="X50" s="1">
        <v>10</v>
      </c>
      <c r="Y50" s="1" t="s">
        <v>102</v>
      </c>
      <c r="Z50" s="1">
        <v>10</v>
      </c>
    </row>
    <row r="51" spans="24:26">
      <c r="X51" s="1">
        <v>11</v>
      </c>
      <c r="Y51" s="1" t="s">
        <v>103</v>
      </c>
      <c r="Z51" s="1">
        <v>11</v>
      </c>
    </row>
    <row r="52" spans="24:26">
      <c r="X52" s="1">
        <v>12</v>
      </c>
      <c r="Y52" s="1" t="s">
        <v>104</v>
      </c>
      <c r="Z52" s="1">
        <v>12</v>
      </c>
    </row>
  </sheetData>
  <autoFilter ref="AJ2:AJ18" xr:uid="{00000000-0009-0000-0000-000008000000}">
    <sortState xmlns:xlrd2="http://schemas.microsoft.com/office/spreadsheetml/2017/richdata2" ref="AJ3:AJ46">
      <sortCondition ref="AJ2:AJ18"/>
    </sortState>
  </autoFilter>
  <mergeCells count="54">
    <mergeCell ref="B25:K25"/>
    <mergeCell ref="L25:S25"/>
    <mergeCell ref="B26:K26"/>
    <mergeCell ref="B27:K27"/>
    <mergeCell ref="B32:K32"/>
    <mergeCell ref="L32:S32"/>
    <mergeCell ref="B29:K29"/>
    <mergeCell ref="L26:S26"/>
    <mergeCell ref="L27:S27"/>
    <mergeCell ref="L28:S28"/>
    <mergeCell ref="L29:S29"/>
    <mergeCell ref="B30:H30"/>
    <mergeCell ref="I30:K30"/>
    <mergeCell ref="L30:S30"/>
    <mergeCell ref="B28:K28"/>
    <mergeCell ref="B22:H22"/>
    <mergeCell ref="I20:K20"/>
    <mergeCell ref="I22:K22"/>
    <mergeCell ref="B19:K19"/>
    <mergeCell ref="B24:K24"/>
    <mergeCell ref="B17:K17"/>
    <mergeCell ref="L17:S17"/>
    <mergeCell ref="B18:K18"/>
    <mergeCell ref="L18:S18"/>
    <mergeCell ref="B20:H20"/>
    <mergeCell ref="L22:S22"/>
    <mergeCell ref="B11:K11"/>
    <mergeCell ref="L11:S11"/>
    <mergeCell ref="L15:S15"/>
    <mergeCell ref="B7:K7"/>
    <mergeCell ref="L7:S7"/>
    <mergeCell ref="L8:S8"/>
    <mergeCell ref="B12:K12"/>
    <mergeCell ref="B13:K13"/>
    <mergeCell ref="L13:S13"/>
    <mergeCell ref="B14:K14"/>
    <mergeCell ref="L14:S14"/>
    <mergeCell ref="L19:S19"/>
    <mergeCell ref="L20:S20"/>
    <mergeCell ref="B16:K16"/>
    <mergeCell ref="L16:S16"/>
    <mergeCell ref="B3:K3"/>
    <mergeCell ref="B4:K4"/>
    <mergeCell ref="B5:K5"/>
    <mergeCell ref="B15:K15"/>
    <mergeCell ref="BN2:BO2"/>
    <mergeCell ref="L9:S9"/>
    <mergeCell ref="B9:K9"/>
    <mergeCell ref="BG2:BK2"/>
    <mergeCell ref="BG3:BK3"/>
    <mergeCell ref="L3:S3"/>
    <mergeCell ref="L4:S4"/>
    <mergeCell ref="L5:S5"/>
    <mergeCell ref="X12:Z12"/>
  </mergeCells>
  <pageMargins left="0.7" right="0.7" top="0.75" bottom="0.75" header="0.3" footer="0.3"/>
  <pageSetup orientation="portrait"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6FAA1-4FBC-4630-8D1C-2E439CB86895}">
  <dimension ref="A1:G597"/>
  <sheetViews>
    <sheetView topLeftCell="C64" workbookViewId="0">
      <selection activeCell="E27" sqref="E27"/>
    </sheetView>
  </sheetViews>
  <sheetFormatPr baseColWidth="10" defaultColWidth="11.5" defaultRowHeight="15"/>
  <cols>
    <col min="1" max="1" width="28.6640625" style="403" customWidth="1"/>
    <col min="2" max="2" width="99.1640625" style="403" bestFit="1" customWidth="1"/>
    <col min="3" max="3" width="11.5" style="403"/>
    <col min="4" max="4" width="29.1640625" style="403" customWidth="1"/>
    <col min="5" max="5" width="255.6640625" style="403" bestFit="1" customWidth="1"/>
    <col min="6" max="7" width="11.5" style="436"/>
    <col min="8" max="16384" width="11.5" style="403"/>
  </cols>
  <sheetData>
    <row r="1" spans="1:5" ht="16" thickBot="1">
      <c r="A1" s="425" t="s">
        <v>570</v>
      </c>
      <c r="B1" s="426" t="s">
        <v>571</v>
      </c>
      <c r="D1" s="438" t="s">
        <v>408</v>
      </c>
      <c r="E1" s="438" t="s">
        <v>409</v>
      </c>
    </row>
    <row r="2" spans="1:5">
      <c r="A2" s="427" t="s">
        <v>563</v>
      </c>
      <c r="B2" s="428" t="s">
        <v>427</v>
      </c>
      <c r="C2" s="415"/>
      <c r="D2" s="439" t="s">
        <v>615</v>
      </c>
      <c r="E2" s="440" t="s">
        <v>415</v>
      </c>
    </row>
    <row r="3" spans="1:5">
      <c r="A3" s="427" t="s">
        <v>572</v>
      </c>
      <c r="B3" s="428" t="s">
        <v>552</v>
      </c>
      <c r="C3" s="415"/>
      <c r="D3" s="439" t="s">
        <v>617</v>
      </c>
      <c r="E3" s="441" t="s">
        <v>543</v>
      </c>
    </row>
    <row r="4" spans="1:5">
      <c r="A4" s="429" t="s">
        <v>560</v>
      </c>
      <c r="B4" s="430" t="s">
        <v>546</v>
      </c>
      <c r="C4" s="415"/>
      <c r="D4" s="439" t="s">
        <v>618</v>
      </c>
      <c r="E4" s="441" t="s">
        <v>542</v>
      </c>
    </row>
    <row r="5" spans="1:5">
      <c r="A5" s="429" t="s">
        <v>559</v>
      </c>
      <c r="B5" s="430" t="s">
        <v>432</v>
      </c>
      <c r="C5" s="415"/>
      <c r="D5" s="439" t="s">
        <v>619</v>
      </c>
      <c r="E5" s="441" t="s">
        <v>541</v>
      </c>
    </row>
    <row r="6" spans="1:5">
      <c r="A6" s="431" t="s">
        <v>573</v>
      </c>
      <c r="B6" s="431" t="s">
        <v>418</v>
      </c>
      <c r="C6" s="417"/>
      <c r="D6" s="439" t="s">
        <v>620</v>
      </c>
      <c r="E6" s="441" t="s">
        <v>540</v>
      </c>
    </row>
    <row r="7" spans="1:5">
      <c r="A7" s="429" t="s">
        <v>574</v>
      </c>
      <c r="B7" s="430" t="s">
        <v>440</v>
      </c>
      <c r="C7" s="417"/>
      <c r="D7" s="439" t="s">
        <v>621</v>
      </c>
      <c r="E7" s="441" t="s">
        <v>539</v>
      </c>
    </row>
    <row r="8" spans="1:5">
      <c r="A8" s="429" t="s">
        <v>562</v>
      </c>
      <c r="B8" s="430" t="s">
        <v>553</v>
      </c>
      <c r="C8" s="417"/>
      <c r="D8" s="439" t="s">
        <v>622</v>
      </c>
      <c r="E8" s="441" t="s">
        <v>538</v>
      </c>
    </row>
    <row r="9" spans="1:5">
      <c r="A9" s="429" t="s">
        <v>575</v>
      </c>
      <c r="B9" s="432" t="s">
        <v>550</v>
      </c>
      <c r="C9" s="417"/>
      <c r="D9" s="439" t="s">
        <v>623</v>
      </c>
      <c r="E9" s="441" t="s">
        <v>537</v>
      </c>
    </row>
    <row r="10" spans="1:5">
      <c r="A10" s="429" t="s">
        <v>576</v>
      </c>
      <c r="B10" s="430" t="s">
        <v>577</v>
      </c>
      <c r="C10" s="417"/>
      <c r="D10" s="439" t="s">
        <v>624</v>
      </c>
      <c r="E10" s="441" t="s">
        <v>536</v>
      </c>
    </row>
    <row r="11" spans="1:5">
      <c r="A11" s="429" t="s">
        <v>578</v>
      </c>
      <c r="B11" s="432" t="s">
        <v>554</v>
      </c>
      <c r="C11" s="417"/>
      <c r="D11" s="439" t="s">
        <v>625</v>
      </c>
      <c r="E11" s="441" t="s">
        <v>535</v>
      </c>
    </row>
    <row r="12" spans="1:5">
      <c r="A12" s="429" t="s">
        <v>579</v>
      </c>
      <c r="B12" s="430" t="s">
        <v>551</v>
      </c>
      <c r="C12" s="417"/>
      <c r="D12" s="439" t="s">
        <v>626</v>
      </c>
      <c r="E12" s="441" t="s">
        <v>414</v>
      </c>
    </row>
    <row r="13" spans="1:5">
      <c r="A13" s="429" t="s">
        <v>566</v>
      </c>
      <c r="B13" s="430" t="s">
        <v>567</v>
      </c>
      <c r="C13" s="417"/>
      <c r="D13" s="439" t="s">
        <v>627</v>
      </c>
      <c r="E13" s="441" t="s">
        <v>534</v>
      </c>
    </row>
    <row r="14" spans="1:5">
      <c r="A14" s="429" t="s">
        <v>580</v>
      </c>
      <c r="B14" s="430" t="s">
        <v>548</v>
      </c>
      <c r="C14" s="404"/>
      <c r="D14" s="439" t="s">
        <v>628</v>
      </c>
      <c r="E14" s="441" t="s">
        <v>533</v>
      </c>
    </row>
    <row r="15" spans="1:5">
      <c r="A15" s="429" t="s">
        <v>581</v>
      </c>
      <c r="B15" s="430" t="s">
        <v>547</v>
      </c>
      <c r="C15" s="404"/>
      <c r="D15" s="439" t="s">
        <v>629</v>
      </c>
      <c r="E15" s="441" t="s">
        <v>532</v>
      </c>
    </row>
    <row r="16" spans="1:5">
      <c r="A16" s="429" t="s">
        <v>582</v>
      </c>
      <c r="B16" s="430" t="s">
        <v>443</v>
      </c>
      <c r="C16" s="404"/>
      <c r="D16" s="439" t="s">
        <v>630</v>
      </c>
      <c r="E16" s="441" t="s">
        <v>531</v>
      </c>
    </row>
    <row r="17" spans="1:6">
      <c r="A17" s="429" t="s">
        <v>583</v>
      </c>
      <c r="B17" s="430" t="s">
        <v>447</v>
      </c>
      <c r="C17" s="404"/>
      <c r="D17" s="439" t="s">
        <v>631</v>
      </c>
      <c r="E17" s="441" t="s">
        <v>530</v>
      </c>
    </row>
    <row r="18" spans="1:6">
      <c r="A18" s="429" t="s">
        <v>584</v>
      </c>
      <c r="B18" s="430" t="s">
        <v>544</v>
      </c>
      <c r="C18" s="404"/>
      <c r="D18" s="439" t="s">
        <v>632</v>
      </c>
      <c r="E18" s="441" t="s">
        <v>529</v>
      </c>
    </row>
    <row r="19" spans="1:6">
      <c r="A19" s="429" t="s">
        <v>585</v>
      </c>
      <c r="B19" s="430" t="s">
        <v>545</v>
      </c>
      <c r="C19" s="404"/>
      <c r="D19" s="439" t="s">
        <v>633</v>
      </c>
      <c r="E19" s="441" t="s">
        <v>528</v>
      </c>
    </row>
    <row r="20" spans="1:6">
      <c r="A20" s="429" t="s">
        <v>586</v>
      </c>
      <c r="B20" s="430" t="s">
        <v>430</v>
      </c>
      <c r="C20" s="404"/>
      <c r="D20" s="439" t="s">
        <v>634</v>
      </c>
      <c r="E20" s="441" t="s">
        <v>527</v>
      </c>
    </row>
    <row r="21" spans="1:6">
      <c r="A21" s="429" t="s">
        <v>587</v>
      </c>
      <c r="B21" s="430" t="s">
        <v>445</v>
      </c>
      <c r="C21" s="413"/>
      <c r="D21" s="439" t="s">
        <v>635</v>
      </c>
      <c r="E21" s="441" t="s">
        <v>526</v>
      </c>
    </row>
    <row r="22" spans="1:6">
      <c r="A22" s="429" t="s">
        <v>588</v>
      </c>
      <c r="B22" s="430" t="s">
        <v>549</v>
      </c>
      <c r="C22" s="415"/>
      <c r="D22" s="439" t="s">
        <v>636</v>
      </c>
      <c r="E22" s="441" t="s">
        <v>525</v>
      </c>
    </row>
    <row r="23" spans="1:6">
      <c r="A23" s="433" t="s">
        <v>561</v>
      </c>
      <c r="B23" s="430" t="s">
        <v>555</v>
      </c>
      <c r="C23" s="415"/>
      <c r="D23" s="439" t="s">
        <v>637</v>
      </c>
      <c r="E23" s="441" t="s">
        <v>524</v>
      </c>
    </row>
    <row r="24" spans="1:6">
      <c r="A24" s="429" t="s">
        <v>589</v>
      </c>
      <c r="B24" s="432" t="s">
        <v>590</v>
      </c>
      <c r="C24" s="415"/>
      <c r="D24" s="439" t="s">
        <v>638</v>
      </c>
      <c r="E24" s="441" t="s">
        <v>523</v>
      </c>
    </row>
    <row r="25" spans="1:6" ht="25">
      <c r="A25" s="434" t="s">
        <v>564</v>
      </c>
      <c r="B25" s="435" t="s">
        <v>565</v>
      </c>
      <c r="C25" s="404"/>
      <c r="D25" s="439" t="s">
        <v>639</v>
      </c>
      <c r="E25" s="441" t="s">
        <v>522</v>
      </c>
    </row>
    <row r="26" spans="1:6" ht="25">
      <c r="A26" s="434" t="s">
        <v>569</v>
      </c>
      <c r="B26" s="434" t="s">
        <v>591</v>
      </c>
      <c r="C26" s="404"/>
      <c r="D26" s="439" t="s">
        <v>640</v>
      </c>
      <c r="E26" s="441" t="s">
        <v>521</v>
      </c>
    </row>
    <row r="27" spans="1:6">
      <c r="A27" s="431" t="s">
        <v>592</v>
      </c>
      <c r="B27" s="431" t="s">
        <v>593</v>
      </c>
      <c r="C27" s="404"/>
      <c r="D27" s="439" t="s">
        <v>641</v>
      </c>
      <c r="E27" s="441" t="s">
        <v>417</v>
      </c>
    </row>
    <row r="28" spans="1:6">
      <c r="A28" s="431" t="s">
        <v>594</v>
      </c>
      <c r="B28" s="431" t="s">
        <v>595</v>
      </c>
      <c r="C28" s="404"/>
      <c r="D28" s="439" t="s">
        <v>681</v>
      </c>
      <c r="E28" s="442" t="s">
        <v>550</v>
      </c>
      <c r="F28" s="437"/>
    </row>
    <row r="29" spans="1:6">
      <c r="A29" s="431" t="s">
        <v>596</v>
      </c>
      <c r="B29" s="431" t="s">
        <v>597</v>
      </c>
      <c r="C29" s="404"/>
      <c r="D29" s="439" t="s">
        <v>642</v>
      </c>
      <c r="E29" s="441" t="s">
        <v>520</v>
      </c>
    </row>
    <row r="30" spans="1:6">
      <c r="A30" s="431" t="s">
        <v>598</v>
      </c>
      <c r="B30" s="431" t="s">
        <v>593</v>
      </c>
      <c r="C30" s="404"/>
      <c r="D30" s="439" t="s">
        <v>573</v>
      </c>
      <c r="E30" s="442" t="s">
        <v>418</v>
      </c>
      <c r="F30" s="437"/>
    </row>
    <row r="31" spans="1:6">
      <c r="A31" s="431" t="s">
        <v>599</v>
      </c>
      <c r="B31" s="431" t="s">
        <v>600</v>
      </c>
      <c r="C31" s="404"/>
      <c r="D31" s="439" t="s">
        <v>643</v>
      </c>
      <c r="E31" s="441" t="s">
        <v>419</v>
      </c>
    </row>
    <row r="32" spans="1:6">
      <c r="A32" s="431" t="s">
        <v>601</v>
      </c>
      <c r="B32" s="431" t="s">
        <v>597</v>
      </c>
      <c r="C32" s="404"/>
      <c r="D32" s="439" t="s">
        <v>644</v>
      </c>
      <c r="E32" s="441" t="s">
        <v>519</v>
      </c>
    </row>
    <row r="33" spans="1:6">
      <c r="A33" s="431" t="s">
        <v>602</v>
      </c>
      <c r="B33" s="431" t="s">
        <v>603</v>
      </c>
      <c r="C33" s="404"/>
      <c r="D33" s="439" t="s">
        <v>682</v>
      </c>
      <c r="E33" s="442" t="s">
        <v>420</v>
      </c>
      <c r="F33" s="437"/>
    </row>
    <row r="34" spans="1:6">
      <c r="A34" s="431" t="s">
        <v>604</v>
      </c>
      <c r="B34" s="431" t="s">
        <v>605</v>
      </c>
      <c r="C34" s="404"/>
      <c r="D34" s="439" t="s">
        <v>683</v>
      </c>
      <c r="E34" s="442" t="s">
        <v>421</v>
      </c>
    </row>
    <row r="35" spans="1:6">
      <c r="A35" s="431" t="s">
        <v>606</v>
      </c>
      <c r="B35" s="431" t="s">
        <v>607</v>
      </c>
      <c r="C35" s="404"/>
      <c r="D35" s="439" t="s">
        <v>684</v>
      </c>
      <c r="E35" s="442" t="s">
        <v>518</v>
      </c>
    </row>
    <row r="36" spans="1:6">
      <c r="A36" s="431" t="s">
        <v>608</v>
      </c>
      <c r="B36" s="431" t="s">
        <v>609</v>
      </c>
      <c r="C36" s="404"/>
      <c r="D36" s="439" t="s">
        <v>685</v>
      </c>
      <c r="E36" s="442" t="s">
        <v>517</v>
      </c>
    </row>
    <row r="37" spans="1:6">
      <c r="A37" s="431" t="s">
        <v>610</v>
      </c>
      <c r="B37" s="431" t="s">
        <v>611</v>
      </c>
      <c r="C37" s="404"/>
      <c r="D37" s="439" t="s">
        <v>686</v>
      </c>
      <c r="E37" s="442" t="s">
        <v>516</v>
      </c>
    </row>
    <row r="38" spans="1:6">
      <c r="A38" s="431" t="s">
        <v>612</v>
      </c>
      <c r="B38" s="431" t="s">
        <v>613</v>
      </c>
      <c r="C38" s="404"/>
      <c r="D38" s="439" t="s">
        <v>687</v>
      </c>
      <c r="E38" s="442" t="s">
        <v>515</v>
      </c>
    </row>
    <row r="39" spans="1:6">
      <c r="A39" s="431" t="s">
        <v>614</v>
      </c>
      <c r="B39" s="431" t="s">
        <v>613</v>
      </c>
      <c r="C39" s="404"/>
      <c r="D39" s="439" t="s">
        <v>688</v>
      </c>
      <c r="E39" s="442" t="s">
        <v>514</v>
      </c>
    </row>
    <row r="40" spans="1:6">
      <c r="A40" s="416"/>
      <c r="B40" s="410"/>
      <c r="C40" s="404"/>
      <c r="D40" s="439" t="s">
        <v>689</v>
      </c>
      <c r="E40" s="442" t="s">
        <v>513</v>
      </c>
    </row>
    <row r="41" spans="1:6">
      <c r="A41" s="416"/>
      <c r="B41" s="410"/>
      <c r="C41" s="404"/>
      <c r="D41" s="439" t="s">
        <v>690</v>
      </c>
      <c r="E41" s="442" t="s">
        <v>512</v>
      </c>
    </row>
    <row r="42" spans="1:6">
      <c r="A42" s="416"/>
      <c r="B42" s="409"/>
      <c r="C42" s="404"/>
      <c r="D42" s="439" t="s">
        <v>691</v>
      </c>
      <c r="E42" s="442" t="s">
        <v>422</v>
      </c>
    </row>
    <row r="43" spans="1:6">
      <c r="A43" s="416"/>
      <c r="B43" s="410"/>
      <c r="C43" s="404"/>
      <c r="D43" s="439" t="s">
        <v>692</v>
      </c>
      <c r="E43" s="442" t="s">
        <v>423</v>
      </c>
    </row>
    <row r="44" spans="1:6">
      <c r="A44" s="416"/>
      <c r="B44" s="410"/>
      <c r="C44" s="411"/>
      <c r="D44" s="439" t="s">
        <v>693</v>
      </c>
      <c r="E44" s="442" t="s">
        <v>511</v>
      </c>
    </row>
    <row r="45" spans="1:6">
      <c r="A45" s="416"/>
      <c r="B45" s="410"/>
      <c r="C45" s="404"/>
      <c r="D45" s="439" t="s">
        <v>694</v>
      </c>
      <c r="E45" s="442" t="s">
        <v>424</v>
      </c>
    </row>
    <row r="46" spans="1:6">
      <c r="A46" s="416"/>
      <c r="B46" s="410"/>
      <c r="C46" s="404"/>
      <c r="D46" s="439" t="s">
        <v>645</v>
      </c>
      <c r="E46" s="441" t="s">
        <v>510</v>
      </c>
    </row>
    <row r="47" spans="1:6">
      <c r="A47" s="416"/>
      <c r="B47" s="410"/>
      <c r="C47" s="404"/>
      <c r="D47" s="439" t="s">
        <v>646</v>
      </c>
      <c r="E47" s="441" t="s">
        <v>425</v>
      </c>
    </row>
    <row r="48" spans="1:6">
      <c r="A48" s="416"/>
      <c r="B48" s="410"/>
      <c r="C48" s="404"/>
      <c r="D48" s="439" t="s">
        <v>647</v>
      </c>
      <c r="E48" s="441" t="s">
        <v>426</v>
      </c>
    </row>
    <row r="49" spans="1:5">
      <c r="A49" s="416"/>
      <c r="B49" s="410"/>
      <c r="C49" s="404"/>
      <c r="D49" s="439" t="s">
        <v>648</v>
      </c>
      <c r="E49" s="441" t="s">
        <v>509</v>
      </c>
    </row>
    <row r="50" spans="1:5">
      <c r="A50" s="416"/>
      <c r="B50" s="410"/>
      <c r="C50" s="404"/>
      <c r="D50" s="439" t="s">
        <v>649</v>
      </c>
      <c r="E50" s="441" t="s">
        <v>508</v>
      </c>
    </row>
    <row r="51" spans="1:5">
      <c r="A51" s="416"/>
      <c r="B51" s="410"/>
      <c r="C51" s="404"/>
      <c r="D51" s="439" t="s">
        <v>1291</v>
      </c>
      <c r="E51" s="455" t="s">
        <v>1292</v>
      </c>
    </row>
    <row r="52" spans="1:5">
      <c r="A52" s="416"/>
      <c r="B52" s="410"/>
      <c r="C52" s="404"/>
      <c r="D52" s="439" t="s">
        <v>695</v>
      </c>
      <c r="E52" s="442" t="s">
        <v>507</v>
      </c>
    </row>
    <row r="53" spans="1:5">
      <c r="A53" s="416"/>
      <c r="B53" s="410"/>
      <c r="C53" s="404"/>
      <c r="D53" s="439" t="s">
        <v>696</v>
      </c>
      <c r="E53" s="442" t="s">
        <v>506</v>
      </c>
    </row>
    <row r="54" spans="1:5">
      <c r="A54" s="416"/>
      <c r="B54" s="410"/>
      <c r="C54" s="404"/>
      <c r="D54" s="439" t="s">
        <v>697</v>
      </c>
      <c r="E54" s="442" t="s">
        <v>505</v>
      </c>
    </row>
    <row r="55" spans="1:5">
      <c r="A55" s="416"/>
      <c r="B55" s="410"/>
      <c r="C55" s="404"/>
      <c r="D55" s="439" t="s">
        <v>698</v>
      </c>
      <c r="E55" s="442" t="s">
        <v>504</v>
      </c>
    </row>
    <row r="56" spans="1:5">
      <c r="A56" s="416"/>
      <c r="B56" s="410"/>
      <c r="C56" s="404"/>
      <c r="D56" s="439" t="s">
        <v>699</v>
      </c>
      <c r="E56" s="442" t="s">
        <v>428</v>
      </c>
    </row>
    <row r="57" spans="1:5">
      <c r="A57" s="416"/>
      <c r="B57" s="410"/>
      <c r="C57" s="404"/>
      <c r="D57" s="439" t="s">
        <v>700</v>
      </c>
      <c r="E57" s="442" t="s">
        <v>503</v>
      </c>
    </row>
    <row r="58" spans="1:5">
      <c r="A58" s="416"/>
      <c r="B58" s="410"/>
      <c r="C58" s="404"/>
      <c r="D58" s="439" t="s">
        <v>701</v>
      </c>
      <c r="E58" s="442" t="s">
        <v>429</v>
      </c>
    </row>
    <row r="59" spans="1:5">
      <c r="A59" s="416"/>
      <c r="B59" s="410"/>
      <c r="C59" s="404"/>
      <c r="D59" s="439" t="s">
        <v>650</v>
      </c>
      <c r="E59" s="441" t="s">
        <v>431</v>
      </c>
    </row>
    <row r="60" spans="1:5">
      <c r="A60" s="416"/>
      <c r="B60" s="410"/>
      <c r="C60" s="404"/>
      <c r="D60" s="439" t="s">
        <v>651</v>
      </c>
      <c r="E60" s="441" t="s">
        <v>502</v>
      </c>
    </row>
    <row r="61" spans="1:5">
      <c r="A61" s="416"/>
      <c r="B61" s="410"/>
      <c r="C61" s="404"/>
      <c r="D61" s="439" t="s">
        <v>652</v>
      </c>
      <c r="E61" s="441" t="s">
        <v>501</v>
      </c>
    </row>
    <row r="62" spans="1:5">
      <c r="A62" s="416"/>
      <c r="B62" s="409"/>
      <c r="C62" s="404"/>
      <c r="D62" s="439" t="s">
        <v>653</v>
      </c>
      <c r="E62" s="441" t="s">
        <v>500</v>
      </c>
    </row>
    <row r="63" spans="1:5">
      <c r="A63" s="416"/>
      <c r="B63" s="409"/>
      <c r="C63" s="404"/>
      <c r="D63" s="439" t="s">
        <v>654</v>
      </c>
      <c r="E63" s="441" t="s">
        <v>499</v>
      </c>
    </row>
    <row r="64" spans="1:5">
      <c r="A64" s="416"/>
      <c r="B64" s="409"/>
      <c r="C64" s="409"/>
      <c r="D64" s="439" t="s">
        <v>655</v>
      </c>
      <c r="E64" s="441" t="s">
        <v>498</v>
      </c>
    </row>
    <row r="65" spans="1:5">
      <c r="A65" s="416"/>
      <c r="B65" s="409"/>
      <c r="C65" s="409"/>
      <c r="D65" s="439" t="s">
        <v>656</v>
      </c>
      <c r="E65" s="441" t="s">
        <v>433</v>
      </c>
    </row>
    <row r="66" spans="1:5">
      <c r="A66" s="416"/>
      <c r="B66" s="409"/>
      <c r="C66" s="409"/>
      <c r="D66" s="439" t="s">
        <v>657</v>
      </c>
      <c r="E66" s="441" t="s">
        <v>497</v>
      </c>
    </row>
    <row r="67" spans="1:5">
      <c r="A67" s="416"/>
      <c r="B67" s="410"/>
      <c r="C67" s="409"/>
      <c r="D67" s="439" t="s">
        <v>658</v>
      </c>
      <c r="E67" s="441" t="s">
        <v>434</v>
      </c>
    </row>
    <row r="68" spans="1:5">
      <c r="A68" s="416"/>
      <c r="B68" s="410"/>
      <c r="C68" s="409"/>
      <c r="D68" s="439" t="s">
        <v>659</v>
      </c>
      <c r="E68" s="441" t="s">
        <v>496</v>
      </c>
    </row>
    <row r="69" spans="1:5">
      <c r="A69" s="416"/>
      <c r="B69" s="410"/>
      <c r="C69" s="404"/>
      <c r="D69" s="439" t="s">
        <v>660</v>
      </c>
      <c r="E69" s="441" t="s">
        <v>435</v>
      </c>
    </row>
    <row r="70" spans="1:5">
      <c r="A70" s="416"/>
      <c r="B70" s="410"/>
      <c r="C70" s="404"/>
      <c r="D70" s="439" t="s">
        <v>661</v>
      </c>
      <c r="E70" s="441" t="s">
        <v>436</v>
      </c>
    </row>
    <row r="71" spans="1:5">
      <c r="B71" s="410"/>
      <c r="C71" s="404"/>
      <c r="D71" s="439" t="s">
        <v>702</v>
      </c>
      <c r="E71" s="442" t="s">
        <v>495</v>
      </c>
    </row>
    <row r="72" spans="1:5">
      <c r="B72" s="410"/>
      <c r="C72" s="404"/>
      <c r="D72" s="439" t="s">
        <v>703</v>
      </c>
      <c r="E72" s="442" t="s">
        <v>494</v>
      </c>
    </row>
    <row r="73" spans="1:5">
      <c r="B73" s="410"/>
      <c r="C73" s="404"/>
      <c r="D73" s="439" t="s">
        <v>704</v>
      </c>
      <c r="E73" s="442" t="s">
        <v>437</v>
      </c>
    </row>
    <row r="74" spans="1:5">
      <c r="B74" s="410"/>
      <c r="C74" s="404"/>
      <c r="D74" s="439" t="s">
        <v>705</v>
      </c>
      <c r="E74" s="442" t="s">
        <v>493</v>
      </c>
    </row>
    <row r="75" spans="1:5">
      <c r="B75" s="410"/>
      <c r="C75" s="404"/>
      <c r="D75" s="439" t="s">
        <v>706</v>
      </c>
      <c r="E75" s="442" t="s">
        <v>438</v>
      </c>
    </row>
    <row r="76" spans="1:5">
      <c r="B76" s="410"/>
      <c r="C76" s="404"/>
      <c r="D76" s="439" t="s">
        <v>707</v>
      </c>
      <c r="E76" s="442" t="s">
        <v>492</v>
      </c>
    </row>
    <row r="77" spans="1:5">
      <c r="B77" s="410"/>
      <c r="C77" s="404"/>
      <c r="D77" s="439" t="s">
        <v>708</v>
      </c>
      <c r="E77" s="442" t="s">
        <v>491</v>
      </c>
    </row>
    <row r="78" spans="1:5">
      <c r="B78" s="410"/>
      <c r="C78" s="404"/>
      <c r="D78" s="439" t="s">
        <v>709</v>
      </c>
      <c r="E78" s="442" t="s">
        <v>439</v>
      </c>
    </row>
    <row r="79" spans="1:5">
      <c r="B79" s="410"/>
      <c r="C79" s="404"/>
      <c r="D79" s="439" t="s">
        <v>662</v>
      </c>
      <c r="E79" s="441" t="s">
        <v>441</v>
      </c>
    </row>
    <row r="80" spans="1:5">
      <c r="B80" s="410"/>
      <c r="C80" s="404"/>
      <c r="D80" s="439" t="s">
        <v>710</v>
      </c>
      <c r="E80" s="442" t="s">
        <v>442</v>
      </c>
    </row>
    <row r="81" spans="1:5">
      <c r="B81" s="410"/>
      <c r="C81" s="404"/>
      <c r="D81" s="439" t="s">
        <v>711</v>
      </c>
      <c r="E81" s="442" t="s">
        <v>490</v>
      </c>
    </row>
    <row r="82" spans="1:5">
      <c r="B82" s="410"/>
      <c r="C82" s="404"/>
      <c r="D82" s="439" t="s">
        <v>712</v>
      </c>
      <c r="E82" s="442" t="s">
        <v>489</v>
      </c>
    </row>
    <row r="83" spans="1:5">
      <c r="B83" s="410"/>
      <c r="C83" s="404"/>
      <c r="D83" s="439" t="s">
        <v>713</v>
      </c>
      <c r="E83" s="442" t="s">
        <v>488</v>
      </c>
    </row>
    <row r="84" spans="1:5">
      <c r="B84" s="410"/>
      <c r="C84" s="404"/>
      <c r="D84" s="439" t="s">
        <v>714</v>
      </c>
      <c r="E84" s="442" t="s">
        <v>487</v>
      </c>
    </row>
    <row r="85" spans="1:5">
      <c r="B85" s="410"/>
      <c r="C85" s="404"/>
      <c r="D85" s="439" t="s">
        <v>663</v>
      </c>
      <c r="E85" s="441" t="s">
        <v>486</v>
      </c>
    </row>
    <row r="86" spans="1:5">
      <c r="B86" s="410"/>
      <c r="C86" s="404"/>
      <c r="D86" s="439" t="s">
        <v>715</v>
      </c>
      <c r="E86" s="442" t="s">
        <v>485</v>
      </c>
    </row>
    <row r="87" spans="1:5">
      <c r="B87" s="410"/>
      <c r="C87" s="404"/>
      <c r="D87" s="439" t="s">
        <v>716</v>
      </c>
      <c r="E87" s="442" t="s">
        <v>484</v>
      </c>
    </row>
    <row r="88" spans="1:5">
      <c r="B88" s="410"/>
      <c r="C88" s="404"/>
      <c r="D88" s="439" t="s">
        <v>664</v>
      </c>
      <c r="E88" s="441" t="s">
        <v>483</v>
      </c>
    </row>
    <row r="89" spans="1:5">
      <c r="B89" s="410"/>
      <c r="C89" s="404"/>
      <c r="D89" s="439" t="s">
        <v>717</v>
      </c>
      <c r="E89" s="442" t="s">
        <v>482</v>
      </c>
    </row>
    <row r="90" spans="1:5">
      <c r="B90" s="410"/>
      <c r="C90" s="404"/>
      <c r="D90" s="439" t="s">
        <v>718</v>
      </c>
      <c r="E90" s="442" t="s">
        <v>481</v>
      </c>
    </row>
    <row r="91" spans="1:5">
      <c r="B91" s="410"/>
      <c r="C91" s="404"/>
      <c r="D91" s="439" t="s">
        <v>719</v>
      </c>
      <c r="E91" s="442" t="s">
        <v>480</v>
      </c>
    </row>
    <row r="92" spans="1:5">
      <c r="B92" s="410"/>
      <c r="C92" s="404"/>
      <c r="D92" s="439" t="s">
        <v>720</v>
      </c>
      <c r="E92" s="442" t="s">
        <v>479</v>
      </c>
    </row>
    <row r="93" spans="1:5">
      <c r="B93" s="410"/>
      <c r="C93" s="404"/>
      <c r="D93" s="439" t="s">
        <v>721</v>
      </c>
      <c r="E93" s="442" t="s">
        <v>478</v>
      </c>
    </row>
    <row r="94" spans="1:5">
      <c r="A94" s="424"/>
      <c r="C94" s="404"/>
      <c r="D94" s="439" t="s">
        <v>665</v>
      </c>
      <c r="E94" s="441" t="s">
        <v>444</v>
      </c>
    </row>
    <row r="95" spans="1:5">
      <c r="A95" s="424"/>
      <c r="C95" s="404"/>
      <c r="D95" s="439" t="s">
        <v>666</v>
      </c>
      <c r="E95" s="441" t="s">
        <v>477</v>
      </c>
    </row>
    <row r="96" spans="1:5">
      <c r="A96" s="424"/>
      <c r="D96" s="439" t="s">
        <v>667</v>
      </c>
      <c r="E96" s="441" t="s">
        <v>446</v>
      </c>
    </row>
    <row r="97" spans="4:6">
      <c r="D97" s="439" t="s">
        <v>668</v>
      </c>
      <c r="E97" s="441" t="s">
        <v>476</v>
      </c>
    </row>
    <row r="98" spans="4:6">
      <c r="D98" s="439" t="s">
        <v>669</v>
      </c>
      <c r="E98" s="441" t="s">
        <v>475</v>
      </c>
    </row>
    <row r="99" spans="4:6">
      <c r="D99" s="439" t="s">
        <v>670</v>
      </c>
      <c r="E99" s="441" t="s">
        <v>474</v>
      </c>
    </row>
    <row r="100" spans="4:6">
      <c r="D100" s="439" t="s">
        <v>671</v>
      </c>
      <c r="E100" s="441" t="s">
        <v>473</v>
      </c>
    </row>
    <row r="101" spans="4:6">
      <c r="D101" s="439" t="s">
        <v>672</v>
      </c>
      <c r="E101" s="441" t="s">
        <v>472</v>
      </c>
    </row>
    <row r="102" spans="4:6">
      <c r="D102" s="439" t="s">
        <v>673</v>
      </c>
      <c r="E102" s="441" t="s">
        <v>471</v>
      </c>
    </row>
    <row r="103" spans="4:6">
      <c r="D103" s="439" t="s">
        <v>674</v>
      </c>
      <c r="E103" s="441" t="s">
        <v>470</v>
      </c>
    </row>
    <row r="104" spans="4:6">
      <c r="D104" s="439" t="s">
        <v>675</v>
      </c>
      <c r="E104" s="441" t="s">
        <v>469</v>
      </c>
    </row>
    <row r="105" spans="4:6">
      <c r="D105" s="439" t="s">
        <v>676</v>
      </c>
      <c r="E105" s="441" t="s">
        <v>468</v>
      </c>
    </row>
    <row r="106" spans="4:6">
      <c r="D106" s="439" t="s">
        <v>677</v>
      </c>
      <c r="E106" s="441" t="s">
        <v>467</v>
      </c>
    </row>
    <row r="107" spans="4:6">
      <c r="D107" s="439" t="s">
        <v>678</v>
      </c>
      <c r="E107" s="441" t="s">
        <v>466</v>
      </c>
    </row>
    <row r="108" spans="4:6">
      <c r="D108" s="439" t="s">
        <v>679</v>
      </c>
      <c r="E108" s="441" t="s">
        <v>448</v>
      </c>
    </row>
    <row r="109" spans="4:6">
      <c r="D109" s="439" t="s">
        <v>680</v>
      </c>
      <c r="E109" s="441" t="s">
        <v>465</v>
      </c>
      <c r="F109" s="437"/>
    </row>
    <row r="110" spans="4:6">
      <c r="D110" s="439" t="s">
        <v>589</v>
      </c>
      <c r="E110" s="442" t="s">
        <v>616</v>
      </c>
    </row>
    <row r="111" spans="4:6">
      <c r="D111" s="439" t="s">
        <v>722</v>
      </c>
      <c r="E111" s="442" t="s">
        <v>416</v>
      </c>
    </row>
    <row r="112" spans="4:6">
      <c r="D112" s="405"/>
      <c r="E112" s="404"/>
    </row>
    <row r="113" spans="4:5">
      <c r="D113" s="405"/>
      <c r="E113" s="404"/>
    </row>
    <row r="114" spans="4:5">
      <c r="D114" s="405"/>
      <c r="E114" s="404"/>
    </row>
    <row r="115" spans="4:5">
      <c r="D115" s="405"/>
      <c r="E115" s="404"/>
    </row>
    <row r="116" spans="4:5">
      <c r="D116" s="405"/>
      <c r="E116" s="404"/>
    </row>
    <row r="117" spans="4:5">
      <c r="D117" s="405"/>
      <c r="E117" s="413"/>
    </row>
    <row r="118" spans="4:5">
      <c r="D118" s="405"/>
      <c r="E118" s="415"/>
    </row>
    <row r="119" spans="4:5">
      <c r="D119" s="405"/>
      <c r="E119" s="415"/>
    </row>
    <row r="120" spans="4:5">
      <c r="D120" s="405"/>
      <c r="E120" s="415"/>
    </row>
    <row r="121" spans="4:5">
      <c r="D121" s="405"/>
      <c r="E121" s="415"/>
    </row>
    <row r="122" spans="4:5">
      <c r="D122" s="405"/>
      <c r="E122" s="415"/>
    </row>
    <row r="123" spans="4:5">
      <c r="D123" s="405"/>
      <c r="E123" s="415"/>
    </row>
    <row r="124" spans="4:5">
      <c r="D124" s="405"/>
      <c r="E124" s="415"/>
    </row>
    <row r="125" spans="4:5">
      <c r="D125" s="405"/>
      <c r="E125" s="406"/>
    </row>
    <row r="126" spans="4:5">
      <c r="D126" s="405"/>
      <c r="E126" s="415"/>
    </row>
    <row r="127" spans="4:5">
      <c r="D127" s="405"/>
      <c r="E127" s="415"/>
    </row>
    <row r="128" spans="4:5">
      <c r="D128" s="405"/>
      <c r="E128" s="415"/>
    </row>
    <row r="129" spans="4:5">
      <c r="D129" s="405"/>
      <c r="E129" s="415"/>
    </row>
    <row r="130" spans="4:5">
      <c r="D130" s="405"/>
      <c r="E130" s="415"/>
    </row>
    <row r="131" spans="4:5">
      <c r="D131" s="405"/>
      <c r="E131" s="415"/>
    </row>
    <row r="132" spans="4:5">
      <c r="D132" s="405"/>
      <c r="E132" s="415"/>
    </row>
    <row r="133" spans="4:5">
      <c r="D133" s="405"/>
      <c r="E133" s="415"/>
    </row>
    <row r="134" spans="4:5">
      <c r="D134" s="405"/>
      <c r="E134" s="415"/>
    </row>
    <row r="135" spans="4:5">
      <c r="D135" s="405"/>
      <c r="E135" s="415"/>
    </row>
    <row r="136" spans="4:5">
      <c r="D136" s="405"/>
      <c r="E136" s="415"/>
    </row>
    <row r="137" spans="4:5">
      <c r="D137" s="405"/>
      <c r="E137" s="415"/>
    </row>
    <row r="138" spans="4:5">
      <c r="D138" s="405"/>
      <c r="E138" s="415"/>
    </row>
    <row r="139" spans="4:5">
      <c r="D139" s="405"/>
      <c r="E139" s="415"/>
    </row>
    <row r="140" spans="4:5">
      <c r="D140" s="405"/>
      <c r="E140" s="415"/>
    </row>
    <row r="141" spans="4:5">
      <c r="D141" s="405"/>
      <c r="E141" s="415"/>
    </row>
    <row r="142" spans="4:5">
      <c r="D142" s="405"/>
      <c r="E142" s="415"/>
    </row>
    <row r="143" spans="4:5">
      <c r="D143" s="405"/>
      <c r="E143" s="415"/>
    </row>
    <row r="144" spans="4:5">
      <c r="D144" s="405"/>
      <c r="E144" s="415"/>
    </row>
    <row r="145" spans="4:5">
      <c r="D145" s="405"/>
      <c r="E145" s="415"/>
    </row>
    <row r="146" spans="4:5">
      <c r="D146" s="405"/>
      <c r="E146" s="415"/>
    </row>
    <row r="147" spans="4:5">
      <c r="D147" s="405"/>
      <c r="E147" s="415"/>
    </row>
    <row r="148" spans="4:5">
      <c r="D148" s="405"/>
      <c r="E148" s="415"/>
    </row>
    <row r="149" spans="4:5">
      <c r="D149" s="405"/>
      <c r="E149" s="415"/>
    </row>
    <row r="150" spans="4:5">
      <c r="D150" s="405"/>
      <c r="E150" s="415"/>
    </row>
    <row r="151" spans="4:5">
      <c r="D151" s="405"/>
      <c r="E151" s="415"/>
    </row>
    <row r="152" spans="4:5">
      <c r="D152" s="405"/>
      <c r="E152" s="415"/>
    </row>
    <row r="153" spans="4:5">
      <c r="D153" s="405"/>
      <c r="E153" s="415"/>
    </row>
    <row r="154" spans="4:5">
      <c r="D154" s="405"/>
      <c r="E154" s="415"/>
    </row>
    <row r="155" spans="4:5">
      <c r="D155" s="405"/>
      <c r="E155" s="415"/>
    </row>
    <row r="156" spans="4:5">
      <c r="D156" s="405"/>
      <c r="E156" s="415"/>
    </row>
    <row r="157" spans="4:5">
      <c r="D157" s="405"/>
      <c r="E157" s="415"/>
    </row>
    <row r="158" spans="4:5">
      <c r="D158" s="405"/>
      <c r="E158" s="413"/>
    </row>
    <row r="159" spans="4:5">
      <c r="D159" s="405"/>
      <c r="E159" s="406"/>
    </row>
    <row r="160" spans="4:5">
      <c r="D160" s="405"/>
      <c r="E160" s="414"/>
    </row>
    <row r="161" spans="4:5">
      <c r="D161" s="405"/>
      <c r="E161" s="404"/>
    </row>
    <row r="162" spans="4:5">
      <c r="D162" s="405"/>
      <c r="E162" s="404"/>
    </row>
    <row r="163" spans="4:5">
      <c r="D163" s="405"/>
      <c r="E163" s="413"/>
    </row>
    <row r="164" spans="4:5">
      <c r="D164" s="405"/>
      <c r="E164" s="406"/>
    </row>
    <row r="165" spans="4:5">
      <c r="D165" s="405"/>
      <c r="E165" s="406"/>
    </row>
    <row r="166" spans="4:5">
      <c r="D166" s="405"/>
      <c r="E166" s="412"/>
    </row>
    <row r="167" spans="4:5">
      <c r="D167" s="405"/>
      <c r="E167" s="408"/>
    </row>
    <row r="168" spans="4:5">
      <c r="D168" s="405"/>
      <c r="E168" s="406"/>
    </row>
    <row r="169" spans="4:5">
      <c r="D169" s="405"/>
      <c r="E169" s="410"/>
    </row>
    <row r="170" spans="4:5">
      <c r="D170" s="405"/>
      <c r="E170" s="404"/>
    </row>
    <row r="171" spans="4:5">
      <c r="D171" s="405"/>
      <c r="E171" s="404"/>
    </row>
    <row r="172" spans="4:5">
      <c r="D172" s="405"/>
      <c r="E172" s="404"/>
    </row>
    <row r="173" spans="4:5">
      <c r="D173" s="405"/>
      <c r="E173" s="404"/>
    </row>
    <row r="174" spans="4:5">
      <c r="D174" s="405"/>
      <c r="E174" s="404"/>
    </row>
    <row r="175" spans="4:5">
      <c r="D175" s="405"/>
      <c r="E175" s="404"/>
    </row>
    <row r="176" spans="4:5">
      <c r="D176" s="405"/>
      <c r="E176" s="404"/>
    </row>
    <row r="177" spans="4:5">
      <c r="D177" s="405"/>
      <c r="E177" s="404"/>
    </row>
    <row r="178" spans="4:5">
      <c r="D178" s="405"/>
      <c r="E178" s="404"/>
    </row>
    <row r="179" spans="4:5">
      <c r="D179" s="405"/>
      <c r="E179" s="404"/>
    </row>
    <row r="180" spans="4:5">
      <c r="D180" s="405"/>
      <c r="E180" s="404"/>
    </row>
    <row r="181" spans="4:5">
      <c r="D181" s="405"/>
      <c r="E181" s="404"/>
    </row>
    <row r="182" spans="4:5">
      <c r="D182" s="405"/>
      <c r="E182" s="404"/>
    </row>
    <row r="183" spans="4:5">
      <c r="D183" s="405"/>
      <c r="E183" s="404"/>
    </row>
    <row r="184" spans="4:5">
      <c r="D184" s="405"/>
      <c r="E184" s="404"/>
    </row>
    <row r="185" spans="4:5">
      <c r="D185" s="405"/>
      <c r="E185" s="404"/>
    </row>
    <row r="186" spans="4:5">
      <c r="D186" s="405"/>
      <c r="E186" s="404"/>
    </row>
    <row r="187" spans="4:5">
      <c r="D187" s="405"/>
      <c r="E187" s="404"/>
    </row>
    <row r="188" spans="4:5">
      <c r="D188" s="405"/>
      <c r="E188" s="404"/>
    </row>
    <row r="189" spans="4:5">
      <c r="D189" s="405"/>
      <c r="E189" s="404"/>
    </row>
    <row r="190" spans="4:5">
      <c r="D190" s="405"/>
      <c r="E190" s="404"/>
    </row>
    <row r="191" spans="4:5">
      <c r="D191" s="405"/>
      <c r="E191" s="404"/>
    </row>
    <row r="192" spans="4:5">
      <c r="D192" s="405"/>
      <c r="E192" s="404"/>
    </row>
    <row r="193" spans="4:5">
      <c r="D193" s="405"/>
      <c r="E193" s="404"/>
    </row>
    <row r="194" spans="4:5">
      <c r="D194" s="405"/>
      <c r="E194" s="404"/>
    </row>
    <row r="195" spans="4:5">
      <c r="D195" s="405"/>
      <c r="E195" s="406"/>
    </row>
    <row r="196" spans="4:5">
      <c r="D196" s="405"/>
      <c r="E196" s="404"/>
    </row>
    <row r="197" spans="4:5">
      <c r="D197" s="405"/>
      <c r="E197" s="404"/>
    </row>
    <row r="198" spans="4:5">
      <c r="D198" s="405"/>
      <c r="E198" s="404"/>
    </row>
    <row r="199" spans="4:5">
      <c r="D199" s="405"/>
      <c r="E199" s="404"/>
    </row>
    <row r="200" spans="4:5">
      <c r="D200" s="405"/>
      <c r="E200" s="404"/>
    </row>
    <row r="201" spans="4:5">
      <c r="D201" s="405"/>
      <c r="E201" s="404"/>
    </row>
    <row r="202" spans="4:5">
      <c r="D202" s="405"/>
      <c r="E202" s="404"/>
    </row>
    <row r="203" spans="4:5">
      <c r="D203" s="405"/>
      <c r="E203" s="404"/>
    </row>
    <row r="204" spans="4:5">
      <c r="D204" s="405"/>
      <c r="E204" s="404"/>
    </row>
    <row r="205" spans="4:5">
      <c r="D205" s="405"/>
      <c r="E205" s="404"/>
    </row>
    <row r="206" spans="4:5">
      <c r="D206" s="405"/>
      <c r="E206" s="404"/>
    </row>
    <row r="207" spans="4:5">
      <c r="D207" s="405"/>
      <c r="E207" s="404"/>
    </row>
    <row r="208" spans="4:5">
      <c r="D208" s="405"/>
      <c r="E208" s="404"/>
    </row>
    <row r="209" spans="4:5">
      <c r="D209" s="405"/>
      <c r="E209" s="404"/>
    </row>
    <row r="210" spans="4:5">
      <c r="D210" s="405"/>
      <c r="E210" s="404"/>
    </row>
    <row r="211" spans="4:5">
      <c r="D211" s="405"/>
      <c r="E211" s="406"/>
    </row>
    <row r="212" spans="4:5">
      <c r="D212" s="405"/>
      <c r="E212" s="404"/>
    </row>
    <row r="213" spans="4:5">
      <c r="D213" s="405"/>
      <c r="E213" s="404"/>
    </row>
    <row r="214" spans="4:5">
      <c r="D214" s="405"/>
      <c r="E214" s="404"/>
    </row>
    <row r="215" spans="4:5">
      <c r="D215" s="405"/>
      <c r="E215" s="404"/>
    </row>
    <row r="216" spans="4:5">
      <c r="D216" s="405"/>
      <c r="E216" s="404"/>
    </row>
    <row r="217" spans="4:5">
      <c r="D217" s="405"/>
      <c r="E217" s="404"/>
    </row>
    <row r="218" spans="4:5">
      <c r="D218" s="405"/>
      <c r="E218" s="404"/>
    </row>
    <row r="219" spans="4:5">
      <c r="D219" s="405"/>
      <c r="E219" s="404"/>
    </row>
    <row r="220" spans="4:5">
      <c r="D220" s="405"/>
      <c r="E220" s="404"/>
    </row>
    <row r="221" spans="4:5">
      <c r="D221" s="405"/>
      <c r="E221" s="404"/>
    </row>
    <row r="222" spans="4:5">
      <c r="D222" s="405"/>
      <c r="E222" s="404"/>
    </row>
    <row r="223" spans="4:5">
      <c r="D223" s="405"/>
      <c r="E223" s="404"/>
    </row>
    <row r="224" spans="4:5">
      <c r="D224" s="405"/>
      <c r="E224" s="404"/>
    </row>
    <row r="225" spans="4:5">
      <c r="D225" s="405"/>
      <c r="E225" s="404"/>
    </row>
    <row r="226" spans="4:5">
      <c r="D226" s="405"/>
      <c r="E226" s="404"/>
    </row>
    <row r="227" spans="4:5">
      <c r="D227" s="405"/>
      <c r="E227" s="404"/>
    </row>
    <row r="228" spans="4:5">
      <c r="D228" s="405"/>
      <c r="E228" s="404"/>
    </row>
    <row r="229" spans="4:5">
      <c r="D229" s="405"/>
      <c r="E229" s="404"/>
    </row>
    <row r="230" spans="4:5">
      <c r="D230" s="405"/>
      <c r="E230" s="404"/>
    </row>
    <row r="231" spans="4:5">
      <c r="D231" s="405"/>
      <c r="E231" s="404"/>
    </row>
    <row r="232" spans="4:5">
      <c r="D232" s="405"/>
      <c r="E232" s="404"/>
    </row>
    <row r="233" spans="4:5">
      <c r="D233" s="405"/>
      <c r="E233" s="404"/>
    </row>
    <row r="234" spans="4:5">
      <c r="D234" s="405"/>
      <c r="E234" s="404"/>
    </row>
    <row r="235" spans="4:5">
      <c r="D235" s="405"/>
      <c r="E235" s="404"/>
    </row>
    <row r="236" spans="4:5">
      <c r="D236" s="405"/>
      <c r="E236" s="404"/>
    </row>
    <row r="237" spans="4:5">
      <c r="D237" s="405"/>
      <c r="E237" s="404"/>
    </row>
    <row r="238" spans="4:5">
      <c r="D238" s="405"/>
      <c r="E238" s="404"/>
    </row>
    <row r="239" spans="4:5">
      <c r="D239" s="405"/>
      <c r="E239" s="411"/>
    </row>
    <row r="240" spans="4:5">
      <c r="D240" s="405"/>
      <c r="E240" s="406"/>
    </row>
    <row r="241" spans="4:5">
      <c r="D241" s="405"/>
      <c r="E241" s="404"/>
    </row>
    <row r="242" spans="4:5">
      <c r="D242" s="405"/>
      <c r="E242" s="404"/>
    </row>
    <row r="243" spans="4:5">
      <c r="D243" s="405"/>
      <c r="E243" s="404"/>
    </row>
    <row r="244" spans="4:5">
      <c r="D244" s="405"/>
      <c r="E244" s="404"/>
    </row>
    <row r="245" spans="4:5">
      <c r="D245" s="405"/>
      <c r="E245" s="404"/>
    </row>
    <row r="246" spans="4:5">
      <c r="D246" s="405"/>
      <c r="E246" s="404"/>
    </row>
    <row r="247" spans="4:5">
      <c r="D247" s="405"/>
      <c r="E247" s="404"/>
    </row>
    <row r="248" spans="4:5">
      <c r="D248" s="405"/>
      <c r="E248" s="404"/>
    </row>
    <row r="249" spans="4:5">
      <c r="D249" s="405"/>
      <c r="E249" s="404"/>
    </row>
    <row r="250" spans="4:5">
      <c r="D250" s="405"/>
      <c r="E250" s="404"/>
    </row>
    <row r="251" spans="4:5">
      <c r="D251" s="405"/>
      <c r="E251" s="404"/>
    </row>
    <row r="252" spans="4:5">
      <c r="D252" s="405"/>
      <c r="E252" s="404"/>
    </row>
    <row r="253" spans="4:5">
      <c r="D253" s="405"/>
      <c r="E253" s="404"/>
    </row>
    <row r="254" spans="4:5">
      <c r="D254" s="405"/>
      <c r="E254" s="404"/>
    </row>
    <row r="255" spans="4:5">
      <c r="D255" s="405"/>
      <c r="E255" s="404"/>
    </row>
    <row r="256" spans="4:5">
      <c r="D256" s="405"/>
      <c r="E256" s="404"/>
    </row>
    <row r="257" spans="4:5">
      <c r="D257" s="405"/>
      <c r="E257" s="404"/>
    </row>
    <row r="258" spans="4:5">
      <c r="D258" s="405"/>
      <c r="E258" s="404"/>
    </row>
    <row r="259" spans="4:5">
      <c r="D259" s="405"/>
      <c r="E259" s="404"/>
    </row>
    <row r="260" spans="4:5">
      <c r="D260" s="405"/>
      <c r="E260" s="404"/>
    </row>
    <row r="261" spans="4:5">
      <c r="D261" s="405"/>
      <c r="E261" s="404"/>
    </row>
    <row r="262" spans="4:5">
      <c r="D262" s="405"/>
      <c r="E262" s="404"/>
    </row>
    <row r="263" spans="4:5">
      <c r="D263" s="405"/>
      <c r="E263" s="404"/>
    </row>
    <row r="264" spans="4:5">
      <c r="D264" s="405"/>
      <c r="E264" s="404"/>
    </row>
    <row r="265" spans="4:5">
      <c r="D265" s="405"/>
      <c r="E265" s="404"/>
    </row>
    <row r="266" spans="4:5">
      <c r="D266" s="405"/>
      <c r="E266" s="404"/>
    </row>
    <row r="267" spans="4:5">
      <c r="D267" s="405"/>
      <c r="E267" s="404"/>
    </row>
    <row r="268" spans="4:5">
      <c r="D268" s="405"/>
      <c r="E268" s="404"/>
    </row>
    <row r="269" spans="4:5">
      <c r="D269" s="405"/>
      <c r="E269" s="404"/>
    </row>
    <row r="270" spans="4:5">
      <c r="D270" s="405"/>
      <c r="E270" s="404"/>
    </row>
    <row r="271" spans="4:5">
      <c r="D271" s="405"/>
      <c r="E271" s="404"/>
    </row>
    <row r="272" spans="4:5">
      <c r="D272" s="405"/>
      <c r="E272" s="404"/>
    </row>
    <row r="273" spans="4:5">
      <c r="D273" s="405"/>
      <c r="E273" s="404"/>
    </row>
    <row r="274" spans="4:5">
      <c r="D274" s="405"/>
      <c r="E274" s="404"/>
    </row>
    <row r="275" spans="4:5">
      <c r="D275" s="405"/>
      <c r="E275" s="404"/>
    </row>
    <row r="276" spans="4:5">
      <c r="D276" s="405"/>
      <c r="E276" s="404"/>
    </row>
    <row r="277" spans="4:5">
      <c r="D277" s="405"/>
      <c r="E277" s="404"/>
    </row>
    <row r="278" spans="4:5">
      <c r="D278" s="405"/>
      <c r="E278" s="404"/>
    </row>
    <row r="279" spans="4:5">
      <c r="D279" s="405"/>
      <c r="E279" s="404"/>
    </row>
    <row r="280" spans="4:5">
      <c r="D280" s="405"/>
      <c r="E280" s="404"/>
    </row>
    <row r="281" spans="4:5">
      <c r="D281" s="405"/>
      <c r="E281" s="404"/>
    </row>
    <row r="282" spans="4:5">
      <c r="D282" s="405"/>
      <c r="E282" s="404"/>
    </row>
    <row r="283" spans="4:5">
      <c r="D283" s="405"/>
      <c r="E283" s="404"/>
    </row>
    <row r="284" spans="4:5">
      <c r="D284" s="405"/>
      <c r="E284" s="404"/>
    </row>
    <row r="285" spans="4:5">
      <c r="D285" s="405"/>
      <c r="E285" s="404"/>
    </row>
    <row r="286" spans="4:5">
      <c r="D286" s="405"/>
      <c r="E286" s="404"/>
    </row>
    <row r="287" spans="4:5">
      <c r="D287" s="405"/>
      <c r="E287" s="404"/>
    </row>
    <row r="288" spans="4:5">
      <c r="D288" s="405"/>
      <c r="E288" s="404"/>
    </row>
    <row r="289" spans="4:5">
      <c r="D289" s="405"/>
      <c r="E289" s="404"/>
    </row>
    <row r="290" spans="4:5">
      <c r="D290" s="405"/>
      <c r="E290" s="404"/>
    </row>
    <row r="291" spans="4:5">
      <c r="D291" s="405"/>
      <c r="E291" s="404"/>
    </row>
    <row r="292" spans="4:5">
      <c r="D292" s="405"/>
      <c r="E292" s="404"/>
    </row>
    <row r="293" spans="4:5">
      <c r="D293" s="405"/>
      <c r="E293" s="404"/>
    </row>
    <row r="294" spans="4:5">
      <c r="D294" s="405"/>
      <c r="E294" s="404"/>
    </row>
    <row r="295" spans="4:5">
      <c r="D295" s="405"/>
      <c r="E295" s="404"/>
    </row>
    <row r="296" spans="4:5">
      <c r="D296" s="405"/>
      <c r="E296" s="404"/>
    </row>
    <row r="297" spans="4:5">
      <c r="D297" s="405"/>
      <c r="E297" s="404"/>
    </row>
    <row r="298" spans="4:5">
      <c r="D298" s="405"/>
      <c r="E298" s="404"/>
    </row>
    <row r="299" spans="4:5">
      <c r="D299" s="405"/>
      <c r="E299" s="404"/>
    </row>
    <row r="300" spans="4:5">
      <c r="D300" s="405"/>
      <c r="E300" s="404"/>
    </row>
    <row r="301" spans="4:5">
      <c r="D301" s="405"/>
      <c r="E301" s="404"/>
    </row>
    <row r="302" spans="4:5">
      <c r="D302" s="405"/>
      <c r="E302" s="404"/>
    </row>
    <row r="303" spans="4:5">
      <c r="D303" s="405"/>
      <c r="E303" s="406"/>
    </row>
    <row r="304" spans="4:5">
      <c r="D304" s="405"/>
      <c r="E304" s="410"/>
    </row>
    <row r="305" spans="4:5">
      <c r="D305" s="405"/>
      <c r="E305" s="410"/>
    </row>
    <row r="306" spans="4:5">
      <c r="D306" s="405"/>
      <c r="E306" s="410"/>
    </row>
    <row r="307" spans="4:5">
      <c r="D307" s="405"/>
      <c r="E307" s="404"/>
    </row>
    <row r="308" spans="4:5">
      <c r="D308" s="405"/>
      <c r="E308" s="404"/>
    </row>
    <row r="309" spans="4:5">
      <c r="D309" s="405"/>
      <c r="E309" s="404"/>
    </row>
    <row r="310" spans="4:5">
      <c r="D310" s="405"/>
      <c r="E310" s="404"/>
    </row>
    <row r="311" spans="4:5">
      <c r="D311" s="405"/>
      <c r="E311" s="404"/>
    </row>
    <row r="312" spans="4:5">
      <c r="D312" s="405"/>
      <c r="E312" s="404"/>
    </row>
    <row r="313" spans="4:5">
      <c r="D313" s="405"/>
      <c r="E313" s="404"/>
    </row>
    <row r="314" spans="4:5">
      <c r="D314" s="405"/>
      <c r="E314" s="404"/>
    </row>
    <row r="315" spans="4:5">
      <c r="D315" s="405"/>
      <c r="E315" s="404"/>
    </row>
    <row r="316" spans="4:5">
      <c r="D316" s="405"/>
      <c r="E316" s="404"/>
    </row>
    <row r="317" spans="4:5">
      <c r="D317" s="405"/>
      <c r="E317" s="404"/>
    </row>
    <row r="318" spans="4:5">
      <c r="D318" s="405"/>
      <c r="E318" s="404"/>
    </row>
    <row r="319" spans="4:5">
      <c r="D319" s="405"/>
      <c r="E319" s="404"/>
    </row>
    <row r="320" spans="4:5">
      <c r="D320" s="405"/>
      <c r="E320" s="404"/>
    </row>
    <row r="321" spans="4:5">
      <c r="D321" s="405"/>
      <c r="E321" s="404"/>
    </row>
    <row r="322" spans="4:5">
      <c r="D322" s="405"/>
      <c r="E322" s="404"/>
    </row>
    <row r="323" spans="4:5">
      <c r="D323" s="405"/>
      <c r="E323" s="404"/>
    </row>
    <row r="324" spans="4:5">
      <c r="D324" s="405"/>
      <c r="E324" s="404"/>
    </row>
    <row r="325" spans="4:5">
      <c r="D325" s="405"/>
      <c r="E325" s="404"/>
    </row>
    <row r="326" spans="4:5">
      <c r="D326" s="405"/>
      <c r="E326" s="404"/>
    </row>
    <row r="327" spans="4:5">
      <c r="D327" s="405"/>
      <c r="E327" s="404"/>
    </row>
    <row r="328" spans="4:5">
      <c r="D328" s="405"/>
      <c r="E328" s="404"/>
    </row>
    <row r="329" spans="4:5">
      <c r="D329" s="405"/>
      <c r="E329" s="404"/>
    </row>
    <row r="330" spans="4:5">
      <c r="D330" s="405"/>
      <c r="E330" s="404"/>
    </row>
    <row r="331" spans="4:5">
      <c r="D331" s="405"/>
      <c r="E331" s="404"/>
    </row>
    <row r="332" spans="4:5">
      <c r="D332" s="405"/>
      <c r="E332" s="404"/>
    </row>
    <row r="333" spans="4:5">
      <c r="D333" s="405"/>
      <c r="E333" s="404"/>
    </row>
    <row r="334" spans="4:5">
      <c r="D334" s="405"/>
      <c r="E334" s="404"/>
    </row>
    <row r="335" spans="4:5">
      <c r="D335" s="405"/>
      <c r="E335" s="404"/>
    </row>
    <row r="336" spans="4:5">
      <c r="D336" s="405"/>
      <c r="E336" s="404"/>
    </row>
    <row r="337" spans="4:5">
      <c r="D337" s="405"/>
      <c r="E337" s="404"/>
    </row>
    <row r="338" spans="4:5">
      <c r="D338" s="405"/>
      <c r="E338" s="404"/>
    </row>
    <row r="339" spans="4:5">
      <c r="D339" s="405"/>
      <c r="E339" s="404"/>
    </row>
    <row r="340" spans="4:5">
      <c r="D340" s="405"/>
      <c r="E340" s="404"/>
    </row>
    <row r="341" spans="4:5">
      <c r="D341" s="405"/>
      <c r="E341" s="404"/>
    </row>
    <row r="342" spans="4:5">
      <c r="D342" s="405"/>
      <c r="E342" s="404"/>
    </row>
    <row r="343" spans="4:5">
      <c r="D343" s="405"/>
      <c r="E343" s="404"/>
    </row>
    <row r="344" spans="4:5">
      <c r="D344" s="405"/>
      <c r="E344" s="404"/>
    </row>
    <row r="345" spans="4:5">
      <c r="D345" s="405"/>
      <c r="E345" s="404"/>
    </row>
    <row r="346" spans="4:5">
      <c r="D346" s="405"/>
      <c r="E346" s="404"/>
    </row>
    <row r="347" spans="4:5">
      <c r="D347" s="405"/>
      <c r="E347" s="404"/>
    </row>
    <row r="348" spans="4:5">
      <c r="D348" s="405"/>
      <c r="E348" s="404"/>
    </row>
    <row r="349" spans="4:5">
      <c r="D349" s="405"/>
      <c r="E349" s="404"/>
    </row>
    <row r="350" spans="4:5">
      <c r="D350" s="405"/>
      <c r="E350" s="404"/>
    </row>
    <row r="351" spans="4:5">
      <c r="D351" s="405"/>
      <c r="E351" s="404"/>
    </row>
    <row r="352" spans="4:5">
      <c r="D352" s="405"/>
      <c r="E352" s="404"/>
    </row>
    <row r="353" spans="4:5">
      <c r="D353" s="405"/>
      <c r="E353" s="404"/>
    </row>
    <row r="354" spans="4:5">
      <c r="D354" s="405"/>
      <c r="E354" s="404"/>
    </row>
    <row r="355" spans="4:5">
      <c r="D355" s="405"/>
      <c r="E355" s="404"/>
    </row>
    <row r="356" spans="4:5">
      <c r="D356" s="405"/>
      <c r="E356" s="404"/>
    </row>
    <row r="357" spans="4:5">
      <c r="D357" s="405"/>
      <c r="E357" s="404"/>
    </row>
    <row r="358" spans="4:5">
      <c r="D358" s="405"/>
      <c r="E358" s="404"/>
    </row>
    <row r="359" spans="4:5">
      <c r="D359" s="405"/>
      <c r="E359" s="406"/>
    </row>
    <row r="360" spans="4:5">
      <c r="D360" s="405"/>
      <c r="E360" s="409"/>
    </row>
    <row r="361" spans="4:5">
      <c r="D361" s="405"/>
      <c r="E361" s="409"/>
    </row>
    <row r="362" spans="4:5">
      <c r="D362" s="405"/>
      <c r="E362" s="409"/>
    </row>
    <row r="363" spans="4:5">
      <c r="D363" s="405"/>
      <c r="E363" s="409"/>
    </row>
    <row r="364" spans="4:5">
      <c r="D364" s="405"/>
      <c r="E364" s="409"/>
    </row>
    <row r="365" spans="4:5">
      <c r="D365" s="405"/>
      <c r="E365" s="408"/>
    </row>
    <row r="366" spans="4:5">
      <c r="D366" s="405"/>
      <c r="E366" s="406"/>
    </row>
    <row r="367" spans="4:5">
      <c r="D367" s="405"/>
      <c r="E367" s="404"/>
    </row>
    <row r="368" spans="4:5">
      <c r="D368" s="405"/>
      <c r="E368" s="404"/>
    </row>
    <row r="369" spans="4:5">
      <c r="D369" s="405"/>
      <c r="E369" s="404"/>
    </row>
    <row r="370" spans="4:5">
      <c r="D370" s="405"/>
      <c r="E370" s="404"/>
    </row>
    <row r="371" spans="4:5">
      <c r="D371" s="405"/>
      <c r="E371" s="404"/>
    </row>
    <row r="372" spans="4:5">
      <c r="D372" s="405"/>
      <c r="E372" s="404"/>
    </row>
    <row r="373" spans="4:5">
      <c r="D373" s="405"/>
      <c r="E373" s="404"/>
    </row>
    <row r="374" spans="4:5">
      <c r="D374" s="405"/>
      <c r="E374" s="404"/>
    </row>
    <row r="375" spans="4:5">
      <c r="D375" s="405"/>
      <c r="E375" s="404"/>
    </row>
    <row r="376" spans="4:5">
      <c r="D376" s="405"/>
      <c r="E376" s="404"/>
    </row>
    <row r="377" spans="4:5">
      <c r="D377" s="405"/>
      <c r="E377" s="404"/>
    </row>
    <row r="378" spans="4:5">
      <c r="D378" s="405"/>
      <c r="E378" s="404"/>
    </row>
    <row r="379" spans="4:5">
      <c r="D379" s="405"/>
      <c r="E379" s="404"/>
    </row>
    <row r="380" spans="4:5">
      <c r="D380" s="405"/>
      <c r="E380" s="404"/>
    </row>
    <row r="381" spans="4:5">
      <c r="D381" s="405"/>
      <c r="E381" s="404"/>
    </row>
    <row r="382" spans="4:5">
      <c r="D382" s="405"/>
      <c r="E382" s="404"/>
    </row>
    <row r="383" spans="4:5">
      <c r="D383" s="405"/>
      <c r="E383" s="404"/>
    </row>
    <row r="384" spans="4:5">
      <c r="D384" s="405"/>
      <c r="E384" s="404"/>
    </row>
    <row r="385" spans="4:5">
      <c r="D385" s="405"/>
      <c r="E385" s="406"/>
    </row>
    <row r="386" spans="4:5">
      <c r="D386" s="405"/>
      <c r="E386" s="404"/>
    </row>
    <row r="387" spans="4:5">
      <c r="D387" s="405"/>
      <c r="E387" s="404"/>
    </row>
    <row r="388" spans="4:5">
      <c r="D388" s="405"/>
      <c r="E388" s="404"/>
    </row>
    <row r="389" spans="4:5">
      <c r="D389" s="405"/>
      <c r="E389" s="404"/>
    </row>
    <row r="390" spans="4:5">
      <c r="D390" s="405"/>
      <c r="E390" s="404"/>
    </row>
    <row r="391" spans="4:5">
      <c r="D391" s="405"/>
      <c r="E391" s="404"/>
    </row>
    <row r="392" spans="4:5">
      <c r="D392" s="405"/>
      <c r="E392" s="404"/>
    </row>
    <row r="393" spans="4:5">
      <c r="D393" s="405"/>
      <c r="E393" s="404"/>
    </row>
    <row r="394" spans="4:5">
      <c r="D394" s="405"/>
      <c r="E394" s="404"/>
    </row>
    <row r="395" spans="4:5">
      <c r="D395" s="405"/>
      <c r="E395" s="404"/>
    </row>
    <row r="396" spans="4:5">
      <c r="D396" s="405"/>
      <c r="E396" s="404"/>
    </row>
    <row r="397" spans="4:5">
      <c r="D397" s="405"/>
      <c r="E397" s="404"/>
    </row>
    <row r="398" spans="4:5">
      <c r="D398" s="405"/>
      <c r="E398" s="404"/>
    </row>
    <row r="399" spans="4:5">
      <c r="D399" s="405"/>
      <c r="E399" s="404"/>
    </row>
    <row r="400" spans="4:5">
      <c r="D400" s="405"/>
      <c r="E400" s="404"/>
    </row>
    <row r="401" spans="4:5">
      <c r="D401" s="405"/>
      <c r="E401" s="404"/>
    </row>
    <row r="402" spans="4:5">
      <c r="D402" s="405"/>
      <c r="E402" s="404"/>
    </row>
    <row r="403" spans="4:5">
      <c r="D403" s="405"/>
      <c r="E403" s="404"/>
    </row>
    <row r="404" spans="4:5">
      <c r="D404" s="405"/>
      <c r="E404" s="404"/>
    </row>
    <row r="405" spans="4:5">
      <c r="D405" s="405"/>
      <c r="E405" s="404"/>
    </row>
    <row r="406" spans="4:5">
      <c r="D406" s="405"/>
      <c r="E406" s="404"/>
    </row>
    <row r="407" spans="4:5">
      <c r="D407" s="405"/>
      <c r="E407" s="404"/>
    </row>
    <row r="408" spans="4:5">
      <c r="D408" s="405"/>
      <c r="E408" s="404"/>
    </row>
    <row r="409" spans="4:5">
      <c r="D409" s="405"/>
      <c r="E409" s="406"/>
    </row>
    <row r="410" spans="4:5">
      <c r="D410" s="405"/>
      <c r="E410" s="404"/>
    </row>
    <row r="411" spans="4:5">
      <c r="D411" s="405"/>
      <c r="E411" s="404"/>
    </row>
    <row r="412" spans="4:5">
      <c r="D412" s="405"/>
      <c r="E412" s="404"/>
    </row>
    <row r="413" spans="4:5">
      <c r="D413" s="405"/>
      <c r="E413" s="404"/>
    </row>
    <row r="414" spans="4:5">
      <c r="D414" s="405"/>
      <c r="E414" s="404"/>
    </row>
    <row r="415" spans="4:5">
      <c r="D415" s="405"/>
      <c r="E415" s="404"/>
    </row>
    <row r="416" spans="4:5">
      <c r="D416" s="405"/>
      <c r="E416" s="404"/>
    </row>
    <row r="417" spans="4:5">
      <c r="D417" s="405"/>
      <c r="E417" s="404"/>
    </row>
    <row r="418" spans="4:5">
      <c r="D418" s="405"/>
      <c r="E418" s="404"/>
    </row>
    <row r="419" spans="4:5">
      <c r="D419" s="405"/>
      <c r="E419" s="404"/>
    </row>
    <row r="420" spans="4:5">
      <c r="D420" s="405"/>
      <c r="E420" s="404"/>
    </row>
    <row r="421" spans="4:5">
      <c r="D421" s="405"/>
      <c r="E421" s="404"/>
    </row>
    <row r="422" spans="4:5">
      <c r="D422" s="405"/>
      <c r="E422" s="404"/>
    </row>
    <row r="423" spans="4:5">
      <c r="D423" s="405"/>
      <c r="E423" s="404"/>
    </row>
    <row r="424" spans="4:5">
      <c r="D424" s="405"/>
      <c r="E424" s="404"/>
    </row>
    <row r="425" spans="4:5">
      <c r="D425" s="405"/>
      <c r="E425" s="404"/>
    </row>
    <row r="426" spans="4:5">
      <c r="D426" s="405"/>
      <c r="E426" s="404"/>
    </row>
    <row r="427" spans="4:5">
      <c r="D427" s="405"/>
      <c r="E427" s="404"/>
    </row>
    <row r="428" spans="4:5">
      <c r="D428" s="405"/>
      <c r="E428" s="404"/>
    </row>
    <row r="429" spans="4:5">
      <c r="D429" s="405"/>
      <c r="E429" s="404"/>
    </row>
    <row r="430" spans="4:5">
      <c r="D430" s="405"/>
      <c r="E430" s="404"/>
    </row>
    <row r="431" spans="4:5">
      <c r="D431" s="405"/>
      <c r="E431" s="404"/>
    </row>
    <row r="432" spans="4:5">
      <c r="D432" s="405"/>
      <c r="E432" s="404"/>
    </row>
    <row r="433" spans="4:5">
      <c r="D433" s="405"/>
      <c r="E433" s="404"/>
    </row>
    <row r="434" spans="4:5">
      <c r="D434" s="405"/>
      <c r="E434" s="404"/>
    </row>
    <row r="435" spans="4:5">
      <c r="D435" s="405"/>
      <c r="E435" s="404"/>
    </row>
    <row r="436" spans="4:5">
      <c r="D436" s="405"/>
      <c r="E436" s="404"/>
    </row>
    <row r="437" spans="4:5">
      <c r="D437" s="405"/>
      <c r="E437" s="404"/>
    </row>
    <row r="438" spans="4:5">
      <c r="D438" s="405"/>
      <c r="E438" s="404"/>
    </row>
    <row r="439" spans="4:5">
      <c r="D439" s="405"/>
      <c r="E439" s="404"/>
    </row>
    <row r="440" spans="4:5">
      <c r="D440" s="405"/>
      <c r="E440" s="404"/>
    </row>
    <row r="441" spans="4:5">
      <c r="D441" s="405"/>
      <c r="E441" s="404"/>
    </row>
    <row r="442" spans="4:5">
      <c r="D442" s="405"/>
      <c r="E442" s="404"/>
    </row>
    <row r="443" spans="4:5">
      <c r="D443" s="405"/>
      <c r="E443" s="404"/>
    </row>
    <row r="444" spans="4:5">
      <c r="D444" s="405"/>
      <c r="E444" s="404"/>
    </row>
    <row r="445" spans="4:5">
      <c r="D445" s="405"/>
      <c r="E445" s="404"/>
    </row>
    <row r="446" spans="4:5">
      <c r="D446" s="405"/>
      <c r="E446" s="404"/>
    </row>
    <row r="447" spans="4:5">
      <c r="D447" s="405"/>
      <c r="E447" s="404"/>
    </row>
    <row r="448" spans="4:5">
      <c r="D448" s="405"/>
      <c r="E448" s="404"/>
    </row>
    <row r="449" spans="4:5">
      <c r="D449" s="405"/>
      <c r="E449" s="404"/>
    </row>
    <row r="450" spans="4:5">
      <c r="D450" s="405"/>
      <c r="E450" s="404"/>
    </row>
    <row r="451" spans="4:5">
      <c r="D451" s="405"/>
      <c r="E451" s="404"/>
    </row>
    <row r="452" spans="4:5">
      <c r="D452" s="405"/>
      <c r="E452" s="404"/>
    </row>
    <row r="453" spans="4:5">
      <c r="D453" s="405"/>
      <c r="E453" s="404"/>
    </row>
    <row r="454" spans="4:5">
      <c r="D454" s="405"/>
      <c r="E454" s="404"/>
    </row>
    <row r="455" spans="4:5">
      <c r="D455" s="405"/>
      <c r="E455" s="404"/>
    </row>
    <row r="456" spans="4:5">
      <c r="D456" s="405"/>
      <c r="E456" s="404"/>
    </row>
    <row r="457" spans="4:5">
      <c r="D457" s="405"/>
      <c r="E457" s="404"/>
    </row>
    <row r="458" spans="4:5">
      <c r="D458" s="405"/>
      <c r="E458" s="404"/>
    </row>
    <row r="459" spans="4:5">
      <c r="D459" s="405"/>
      <c r="E459" s="404"/>
    </row>
    <row r="460" spans="4:5">
      <c r="D460" s="405"/>
      <c r="E460" s="404"/>
    </row>
    <row r="461" spans="4:5">
      <c r="D461" s="405"/>
      <c r="E461" s="404"/>
    </row>
    <row r="462" spans="4:5">
      <c r="D462" s="405"/>
      <c r="E462" s="404"/>
    </row>
    <row r="463" spans="4:5">
      <c r="D463" s="405"/>
      <c r="E463" s="404"/>
    </row>
    <row r="464" spans="4:5">
      <c r="D464" s="405"/>
      <c r="E464" s="404"/>
    </row>
    <row r="465" spans="4:5">
      <c r="D465" s="405"/>
      <c r="E465" s="404"/>
    </row>
    <row r="466" spans="4:5">
      <c r="D466" s="405"/>
      <c r="E466" s="406"/>
    </row>
    <row r="467" spans="4:5">
      <c r="D467" s="405"/>
      <c r="E467" s="404"/>
    </row>
    <row r="468" spans="4:5">
      <c r="D468" s="405"/>
      <c r="E468" s="404"/>
    </row>
    <row r="469" spans="4:5">
      <c r="D469" s="405"/>
      <c r="E469" s="404"/>
    </row>
    <row r="470" spans="4:5">
      <c r="D470" s="405"/>
      <c r="E470" s="404"/>
    </row>
    <row r="471" spans="4:5">
      <c r="D471" s="405"/>
      <c r="E471" s="404"/>
    </row>
    <row r="472" spans="4:5">
      <c r="D472" s="405"/>
      <c r="E472" s="404"/>
    </row>
    <row r="473" spans="4:5">
      <c r="D473" s="405"/>
      <c r="E473" s="407"/>
    </row>
    <row r="474" spans="4:5">
      <c r="D474" s="405"/>
      <c r="E474" s="404"/>
    </row>
    <row r="475" spans="4:5">
      <c r="D475" s="405"/>
      <c r="E475" s="404"/>
    </row>
    <row r="476" spans="4:5">
      <c r="D476" s="405"/>
      <c r="E476" s="404"/>
    </row>
    <row r="477" spans="4:5">
      <c r="D477" s="405"/>
      <c r="E477" s="404"/>
    </row>
    <row r="478" spans="4:5">
      <c r="D478" s="405"/>
      <c r="E478" s="404"/>
    </row>
    <row r="479" spans="4:5">
      <c r="D479" s="405"/>
      <c r="E479" s="404"/>
    </row>
    <row r="480" spans="4:5">
      <c r="D480" s="405"/>
      <c r="E480" s="404"/>
    </row>
    <row r="481" spans="4:5">
      <c r="D481" s="405"/>
      <c r="E481" s="404"/>
    </row>
    <row r="482" spans="4:5">
      <c r="D482" s="405"/>
      <c r="E482" s="404"/>
    </row>
    <row r="483" spans="4:5">
      <c r="D483" s="405"/>
      <c r="E483" s="404"/>
    </row>
    <row r="484" spans="4:5">
      <c r="D484" s="405"/>
      <c r="E484" s="404"/>
    </row>
    <row r="485" spans="4:5">
      <c r="D485" s="405"/>
      <c r="E485" s="404"/>
    </row>
    <row r="486" spans="4:5">
      <c r="D486" s="405"/>
      <c r="E486" s="404"/>
    </row>
    <row r="487" spans="4:5">
      <c r="D487" s="405"/>
      <c r="E487" s="404"/>
    </row>
    <row r="488" spans="4:5">
      <c r="D488" s="405"/>
      <c r="E488" s="404"/>
    </row>
    <row r="489" spans="4:5">
      <c r="D489" s="405"/>
      <c r="E489" s="404"/>
    </row>
    <row r="490" spans="4:5">
      <c r="D490" s="405"/>
      <c r="E490" s="404"/>
    </row>
    <row r="491" spans="4:5">
      <c r="D491" s="405"/>
      <c r="E491" s="404"/>
    </row>
    <row r="492" spans="4:5">
      <c r="D492" s="405"/>
      <c r="E492" s="404"/>
    </row>
    <row r="493" spans="4:5">
      <c r="D493" s="405"/>
      <c r="E493" s="404"/>
    </row>
    <row r="494" spans="4:5">
      <c r="D494" s="405"/>
      <c r="E494" s="404"/>
    </row>
    <row r="495" spans="4:5">
      <c r="D495" s="405"/>
      <c r="E495" s="404"/>
    </row>
    <row r="496" spans="4:5">
      <c r="D496" s="405"/>
      <c r="E496" s="404"/>
    </row>
    <row r="497" spans="4:5">
      <c r="D497" s="405"/>
      <c r="E497" s="404"/>
    </row>
    <row r="498" spans="4:5">
      <c r="D498" s="405"/>
      <c r="E498" s="404"/>
    </row>
    <row r="499" spans="4:5">
      <c r="D499" s="405"/>
      <c r="E499" s="404"/>
    </row>
    <row r="500" spans="4:5">
      <c r="D500" s="405"/>
      <c r="E500" s="404"/>
    </row>
    <row r="501" spans="4:5">
      <c r="D501" s="405"/>
      <c r="E501" s="404"/>
    </row>
    <row r="502" spans="4:5">
      <c r="D502" s="405"/>
      <c r="E502" s="404"/>
    </row>
    <row r="503" spans="4:5">
      <c r="D503" s="405"/>
      <c r="E503" s="404"/>
    </row>
    <row r="504" spans="4:5">
      <c r="D504" s="405"/>
      <c r="E504" s="404"/>
    </row>
    <row r="505" spans="4:5">
      <c r="D505" s="405"/>
      <c r="E505" s="404"/>
    </row>
    <row r="506" spans="4:5">
      <c r="D506" s="405"/>
      <c r="E506" s="404"/>
    </row>
    <row r="507" spans="4:5">
      <c r="D507" s="405"/>
      <c r="E507" s="404"/>
    </row>
    <row r="508" spans="4:5">
      <c r="D508" s="405"/>
      <c r="E508" s="404"/>
    </row>
    <row r="509" spans="4:5">
      <c r="D509" s="405"/>
      <c r="E509" s="404"/>
    </row>
    <row r="510" spans="4:5">
      <c r="D510" s="405"/>
      <c r="E510" s="404"/>
    </row>
    <row r="511" spans="4:5">
      <c r="D511" s="405"/>
      <c r="E511" s="404"/>
    </row>
    <row r="512" spans="4:5">
      <c r="D512" s="405"/>
      <c r="E512" s="404"/>
    </row>
    <row r="513" spans="4:5">
      <c r="D513" s="405"/>
      <c r="E513" s="404"/>
    </row>
    <row r="514" spans="4:5">
      <c r="D514" s="405"/>
      <c r="E514" s="404"/>
    </row>
    <row r="515" spans="4:5">
      <c r="D515" s="405"/>
      <c r="E515" s="404"/>
    </row>
    <row r="516" spans="4:5">
      <c r="D516" s="405"/>
      <c r="E516" s="404"/>
    </row>
    <row r="517" spans="4:5">
      <c r="D517" s="405"/>
      <c r="E517" s="404"/>
    </row>
    <row r="518" spans="4:5">
      <c r="D518" s="405"/>
      <c r="E518" s="404"/>
    </row>
    <row r="519" spans="4:5">
      <c r="D519" s="405"/>
      <c r="E519" s="404"/>
    </row>
    <row r="520" spans="4:5">
      <c r="D520" s="405"/>
      <c r="E520" s="404"/>
    </row>
    <row r="521" spans="4:5">
      <c r="D521" s="405"/>
      <c r="E521" s="404"/>
    </row>
    <row r="522" spans="4:5">
      <c r="D522" s="405"/>
      <c r="E522" s="404"/>
    </row>
    <row r="523" spans="4:5">
      <c r="D523" s="405"/>
      <c r="E523" s="404"/>
    </row>
    <row r="524" spans="4:5">
      <c r="D524" s="405"/>
      <c r="E524" s="404"/>
    </row>
    <row r="525" spans="4:5">
      <c r="D525" s="405"/>
      <c r="E525" s="404"/>
    </row>
    <row r="526" spans="4:5">
      <c r="D526" s="405"/>
      <c r="E526" s="404"/>
    </row>
    <row r="527" spans="4:5">
      <c r="D527" s="405"/>
      <c r="E527" s="404"/>
    </row>
    <row r="528" spans="4:5">
      <c r="D528" s="405"/>
      <c r="E528" s="404"/>
    </row>
    <row r="529" spans="4:5">
      <c r="D529" s="405"/>
      <c r="E529" s="404"/>
    </row>
    <row r="530" spans="4:5">
      <c r="D530" s="405"/>
      <c r="E530" s="404"/>
    </row>
    <row r="531" spans="4:5">
      <c r="D531" s="405"/>
      <c r="E531" s="404"/>
    </row>
    <row r="532" spans="4:5">
      <c r="D532" s="405"/>
      <c r="E532" s="404"/>
    </row>
    <row r="533" spans="4:5">
      <c r="D533" s="405"/>
      <c r="E533" s="404"/>
    </row>
    <row r="534" spans="4:5">
      <c r="D534" s="405"/>
      <c r="E534" s="404"/>
    </row>
    <row r="535" spans="4:5">
      <c r="D535" s="405"/>
      <c r="E535" s="404"/>
    </row>
    <row r="536" spans="4:5">
      <c r="D536" s="405"/>
      <c r="E536" s="404"/>
    </row>
    <row r="537" spans="4:5">
      <c r="D537" s="405"/>
      <c r="E537" s="404"/>
    </row>
    <row r="538" spans="4:5">
      <c r="D538" s="405"/>
      <c r="E538" s="404"/>
    </row>
    <row r="539" spans="4:5">
      <c r="D539" s="405"/>
      <c r="E539" s="404"/>
    </row>
    <row r="540" spans="4:5">
      <c r="D540" s="405"/>
      <c r="E540" s="404"/>
    </row>
    <row r="541" spans="4:5">
      <c r="D541" s="405"/>
      <c r="E541" s="404"/>
    </row>
    <row r="542" spans="4:5">
      <c r="D542" s="405"/>
      <c r="E542" s="404"/>
    </row>
    <row r="543" spans="4:5">
      <c r="D543" s="405"/>
      <c r="E543" s="404"/>
    </row>
    <row r="544" spans="4:5">
      <c r="D544" s="405"/>
      <c r="E544" s="404"/>
    </row>
    <row r="545" spans="4:5">
      <c r="D545" s="405"/>
      <c r="E545" s="404"/>
    </row>
    <row r="546" spans="4:5">
      <c r="D546" s="405"/>
      <c r="E546" s="404"/>
    </row>
    <row r="547" spans="4:5">
      <c r="D547" s="405"/>
      <c r="E547" s="404"/>
    </row>
    <row r="548" spans="4:5">
      <c r="D548" s="405"/>
      <c r="E548" s="404"/>
    </row>
    <row r="549" spans="4:5">
      <c r="D549" s="405"/>
      <c r="E549" s="404"/>
    </row>
    <row r="550" spans="4:5">
      <c r="D550" s="405"/>
      <c r="E550" s="404"/>
    </row>
    <row r="551" spans="4:5">
      <c r="D551" s="405"/>
      <c r="E551" s="404"/>
    </row>
    <row r="552" spans="4:5">
      <c r="D552" s="405"/>
      <c r="E552" s="404"/>
    </row>
    <row r="553" spans="4:5">
      <c r="D553" s="405"/>
      <c r="E553" s="404"/>
    </row>
    <row r="554" spans="4:5">
      <c r="D554" s="405"/>
      <c r="E554" s="404"/>
    </row>
    <row r="555" spans="4:5">
      <c r="D555" s="405"/>
      <c r="E555" s="404"/>
    </row>
    <row r="556" spans="4:5">
      <c r="D556" s="405"/>
      <c r="E556" s="404"/>
    </row>
    <row r="557" spans="4:5">
      <c r="D557" s="405"/>
      <c r="E557" s="404"/>
    </row>
    <row r="558" spans="4:5">
      <c r="D558" s="405"/>
      <c r="E558" s="404"/>
    </row>
    <row r="559" spans="4:5">
      <c r="D559" s="405"/>
      <c r="E559" s="406"/>
    </row>
    <row r="560" spans="4:5">
      <c r="D560" s="405"/>
      <c r="E560" s="404"/>
    </row>
    <row r="561" spans="4:5">
      <c r="D561" s="405"/>
      <c r="E561" s="404"/>
    </row>
    <row r="562" spans="4:5">
      <c r="D562" s="405"/>
      <c r="E562" s="404"/>
    </row>
    <row r="563" spans="4:5">
      <c r="D563" s="405"/>
      <c r="E563" s="404"/>
    </row>
    <row r="564" spans="4:5">
      <c r="D564" s="405"/>
      <c r="E564" s="404"/>
    </row>
    <row r="565" spans="4:5">
      <c r="D565" s="405"/>
      <c r="E565" s="404"/>
    </row>
    <row r="566" spans="4:5">
      <c r="D566" s="405"/>
      <c r="E566" s="404"/>
    </row>
    <row r="567" spans="4:5">
      <c r="D567" s="405"/>
      <c r="E567" s="404"/>
    </row>
    <row r="568" spans="4:5">
      <c r="D568" s="405"/>
      <c r="E568" s="404"/>
    </row>
    <row r="569" spans="4:5">
      <c r="D569" s="405"/>
      <c r="E569" s="404"/>
    </row>
    <row r="570" spans="4:5">
      <c r="D570" s="405"/>
      <c r="E570" s="404"/>
    </row>
    <row r="571" spans="4:5">
      <c r="D571" s="405"/>
      <c r="E571" s="404"/>
    </row>
    <row r="572" spans="4:5">
      <c r="D572" s="405"/>
      <c r="E572" s="404"/>
    </row>
    <row r="573" spans="4:5">
      <c r="D573" s="405"/>
      <c r="E573" s="404"/>
    </row>
    <row r="574" spans="4:5">
      <c r="D574" s="405"/>
      <c r="E574" s="404"/>
    </row>
    <row r="575" spans="4:5">
      <c r="D575" s="405"/>
      <c r="E575" s="404"/>
    </row>
    <row r="576" spans="4:5">
      <c r="D576" s="405"/>
      <c r="E576" s="404"/>
    </row>
    <row r="577" spans="4:5">
      <c r="D577" s="405"/>
      <c r="E577" s="404"/>
    </row>
    <row r="578" spans="4:5">
      <c r="D578" s="405"/>
      <c r="E578" s="404"/>
    </row>
    <row r="579" spans="4:5">
      <c r="D579" s="405"/>
      <c r="E579" s="404"/>
    </row>
    <row r="580" spans="4:5">
      <c r="D580" s="405"/>
      <c r="E580" s="404"/>
    </row>
    <row r="581" spans="4:5">
      <c r="D581" s="405"/>
      <c r="E581" s="404"/>
    </row>
    <row r="582" spans="4:5">
      <c r="D582" s="405"/>
      <c r="E582" s="404"/>
    </row>
    <row r="583" spans="4:5">
      <c r="D583" s="405"/>
      <c r="E583" s="404"/>
    </row>
    <row r="584" spans="4:5">
      <c r="D584" s="405"/>
      <c r="E584" s="404"/>
    </row>
    <row r="585" spans="4:5">
      <c r="D585" s="405"/>
      <c r="E585" s="404"/>
    </row>
    <row r="586" spans="4:5">
      <c r="D586" s="405"/>
      <c r="E586" s="404"/>
    </row>
    <row r="587" spans="4:5">
      <c r="D587" s="405"/>
      <c r="E587" s="404"/>
    </row>
    <row r="588" spans="4:5">
      <c r="D588" s="405"/>
      <c r="E588" s="404"/>
    </row>
    <row r="589" spans="4:5">
      <c r="D589" s="405"/>
      <c r="E589" s="404"/>
    </row>
    <row r="590" spans="4:5">
      <c r="D590" s="405"/>
      <c r="E590" s="404"/>
    </row>
    <row r="591" spans="4:5">
      <c r="D591" s="405"/>
      <c r="E591" s="404"/>
    </row>
    <row r="592" spans="4:5">
      <c r="D592" s="405"/>
      <c r="E592" s="404"/>
    </row>
    <row r="593" spans="4:5">
      <c r="D593" s="405"/>
      <c r="E593" s="404"/>
    </row>
    <row r="594" spans="4:5">
      <c r="D594" s="405"/>
      <c r="E594" s="404"/>
    </row>
    <row r="595" spans="4:5">
      <c r="D595" s="405"/>
      <c r="E595" s="404"/>
    </row>
    <row r="596" spans="4:5">
      <c r="D596" s="405"/>
      <c r="E596" s="404"/>
    </row>
    <row r="597" spans="4:5">
      <c r="D597" s="405"/>
      <c r="E597" s="404"/>
    </row>
  </sheetData>
  <autoFilter ref="A1:B39" xr:uid="{57A637DA-BBD1-42F0-AFE4-B455DCD2A189}"/>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5"/>
  <dimension ref="A1:L27"/>
  <sheetViews>
    <sheetView topLeftCell="C1" workbookViewId="0">
      <selection activeCell="K10" sqref="K10"/>
    </sheetView>
  </sheetViews>
  <sheetFormatPr baseColWidth="10" defaultColWidth="11.5" defaultRowHeight="14"/>
  <cols>
    <col min="1" max="1" width="33.5" style="1" bestFit="1" customWidth="1"/>
    <col min="2" max="4" width="11.5" style="1"/>
    <col min="5" max="5" width="51" style="1" bestFit="1" customWidth="1"/>
    <col min="6" max="6" width="11.5" style="1"/>
    <col min="7" max="7" width="32.5" style="1" bestFit="1" customWidth="1"/>
    <col min="8" max="11" width="11.5" style="1"/>
    <col min="12" max="12" width="19.5" style="1" customWidth="1"/>
    <col min="13" max="16384" width="11.5" style="1"/>
  </cols>
  <sheetData>
    <row r="1" spans="1:12" s="33" customFormat="1">
      <c r="A1" s="32"/>
    </row>
    <row r="2" spans="1:12" s="33" customFormat="1" ht="16">
      <c r="A2" s="34" t="s">
        <v>195</v>
      </c>
      <c r="C2" s="36">
        <v>2014</v>
      </c>
      <c r="E2" s="33" t="s">
        <v>330</v>
      </c>
      <c r="G2" s="33" t="s">
        <v>352</v>
      </c>
      <c r="I2" s="357">
        <v>5.2199999999999998E-3</v>
      </c>
      <c r="J2" s="33" t="s">
        <v>194</v>
      </c>
      <c r="L2" s="33" t="s">
        <v>451</v>
      </c>
    </row>
    <row r="3" spans="1:12" ht="16">
      <c r="A3" s="34" t="s">
        <v>196</v>
      </c>
      <c r="C3" s="35">
        <v>2015</v>
      </c>
      <c r="E3" s="1" t="s">
        <v>331</v>
      </c>
      <c r="G3" s="1" t="s">
        <v>353</v>
      </c>
      <c r="I3" s="357">
        <v>1.044E-2</v>
      </c>
      <c r="J3" s="1" t="s">
        <v>79</v>
      </c>
      <c r="L3" s="1" t="s">
        <v>79</v>
      </c>
    </row>
    <row r="4" spans="1:12" ht="16">
      <c r="A4" s="34" t="s">
        <v>197</v>
      </c>
      <c r="C4" s="36">
        <v>2016</v>
      </c>
      <c r="E4" s="1" t="s">
        <v>332</v>
      </c>
      <c r="G4" s="1" t="s">
        <v>354</v>
      </c>
      <c r="J4" s="1" t="s">
        <v>80</v>
      </c>
      <c r="L4" s="1" t="s">
        <v>452</v>
      </c>
    </row>
    <row r="5" spans="1:12" ht="16">
      <c r="A5" s="34" t="s">
        <v>198</v>
      </c>
      <c r="C5" s="35">
        <v>2017</v>
      </c>
      <c r="E5" s="1" t="s">
        <v>333</v>
      </c>
      <c r="G5" s="1" t="s">
        <v>355</v>
      </c>
    </row>
    <row r="6" spans="1:12" ht="16">
      <c r="A6" s="34" t="s">
        <v>199</v>
      </c>
      <c r="C6" s="36">
        <v>2018</v>
      </c>
      <c r="E6" s="1" t="s">
        <v>334</v>
      </c>
      <c r="G6" s="1" t="s">
        <v>356</v>
      </c>
    </row>
    <row r="7" spans="1:12" ht="16">
      <c r="A7" s="34" t="s">
        <v>200</v>
      </c>
      <c r="C7" s="35">
        <v>2019</v>
      </c>
      <c r="E7" s="1" t="s">
        <v>335</v>
      </c>
      <c r="G7" s="1" t="s">
        <v>357</v>
      </c>
    </row>
    <row r="8" spans="1:12" ht="16">
      <c r="A8" s="34" t="s">
        <v>201</v>
      </c>
      <c r="C8" s="36">
        <v>2020</v>
      </c>
      <c r="E8" s="1" t="s">
        <v>336</v>
      </c>
      <c r="G8" s="1" t="s">
        <v>358</v>
      </c>
    </row>
    <row r="9" spans="1:12" ht="16">
      <c r="A9" s="34" t="s">
        <v>202</v>
      </c>
      <c r="C9" s="35">
        <v>2021</v>
      </c>
      <c r="E9" s="1" t="s">
        <v>337</v>
      </c>
      <c r="G9" s="1" t="s">
        <v>359</v>
      </c>
    </row>
    <row r="10" spans="1:12" ht="16">
      <c r="A10" s="34" t="s">
        <v>203</v>
      </c>
      <c r="C10" s="36">
        <v>2022</v>
      </c>
      <c r="E10" s="1" t="s">
        <v>338</v>
      </c>
      <c r="G10" s="1" t="s">
        <v>360</v>
      </c>
    </row>
    <row r="11" spans="1:12" ht="15">
      <c r="A11" s="34" t="s">
        <v>204</v>
      </c>
      <c r="E11" s="1" t="s">
        <v>339</v>
      </c>
      <c r="G11" s="1" t="s">
        <v>361</v>
      </c>
    </row>
    <row r="12" spans="1:12" ht="15">
      <c r="A12" s="34" t="s">
        <v>205</v>
      </c>
      <c r="E12" s="1" t="s">
        <v>340</v>
      </c>
      <c r="G12" s="1" t="s">
        <v>362</v>
      </c>
    </row>
    <row r="13" spans="1:12" ht="15">
      <c r="A13" s="34" t="s">
        <v>206</v>
      </c>
      <c r="E13" s="1" t="s">
        <v>341</v>
      </c>
      <c r="G13" s="1" t="s">
        <v>363</v>
      </c>
    </row>
    <row r="14" spans="1:12" ht="15">
      <c r="A14" s="34" t="s">
        <v>207</v>
      </c>
      <c r="E14" s="1" t="s">
        <v>342</v>
      </c>
      <c r="G14" s="1" t="s">
        <v>364</v>
      </c>
    </row>
    <row r="15" spans="1:12" ht="15">
      <c r="A15" s="34" t="s">
        <v>208</v>
      </c>
      <c r="E15" s="1" t="s">
        <v>343</v>
      </c>
      <c r="G15" s="1" t="s">
        <v>365</v>
      </c>
    </row>
    <row r="16" spans="1:12" ht="15">
      <c r="A16" s="34" t="s">
        <v>209</v>
      </c>
      <c r="E16" s="1" t="s">
        <v>344</v>
      </c>
      <c r="G16" s="1" t="s">
        <v>366</v>
      </c>
    </row>
    <row r="17" spans="1:7" ht="15">
      <c r="A17" s="34" t="s">
        <v>212</v>
      </c>
      <c r="E17" s="1" t="s">
        <v>345</v>
      </c>
      <c r="G17" s="1" t="s">
        <v>367</v>
      </c>
    </row>
    <row r="18" spans="1:7" ht="15">
      <c r="A18" s="34" t="s">
        <v>210</v>
      </c>
      <c r="E18" s="1" t="s">
        <v>346</v>
      </c>
      <c r="G18" s="1" t="s">
        <v>368</v>
      </c>
    </row>
    <row r="19" spans="1:7" ht="15">
      <c r="A19" s="34" t="s">
        <v>211</v>
      </c>
      <c r="E19" s="1" t="s">
        <v>347</v>
      </c>
      <c r="G19" s="1" t="s">
        <v>369</v>
      </c>
    </row>
    <row r="20" spans="1:7">
      <c r="A20" s="1" t="s">
        <v>297</v>
      </c>
      <c r="E20" s="1" t="s">
        <v>348</v>
      </c>
      <c r="G20" s="1" t="s">
        <v>370</v>
      </c>
    </row>
    <row r="21" spans="1:7">
      <c r="E21" s="1" t="s">
        <v>349</v>
      </c>
      <c r="G21" s="1" t="s">
        <v>371</v>
      </c>
    </row>
    <row r="22" spans="1:7">
      <c r="E22" s="1" t="s">
        <v>350</v>
      </c>
      <c r="G22" s="1" t="s">
        <v>372</v>
      </c>
    </row>
    <row r="23" spans="1:7">
      <c r="E23" s="1" t="s">
        <v>351</v>
      </c>
      <c r="G23" s="1" t="s">
        <v>373</v>
      </c>
    </row>
    <row r="24" spans="1:7">
      <c r="G24" s="1" t="s">
        <v>374</v>
      </c>
    </row>
    <row r="25" spans="1:7">
      <c r="G25" s="1" t="s">
        <v>375</v>
      </c>
    </row>
    <row r="26" spans="1:7">
      <c r="G26" s="1" t="s">
        <v>376</v>
      </c>
    </row>
    <row r="27" spans="1:7">
      <c r="G27" s="1" t="s">
        <v>377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2"/>
  <dimension ref="A1:N425"/>
  <sheetViews>
    <sheetView workbookViewId="0">
      <pane xSplit="2" ySplit="2" topLeftCell="C3" activePane="bottomRight" state="frozen"/>
      <selection pane="topRight" activeCell="B1" sqref="B1"/>
      <selection pane="bottomLeft" activeCell="A2" sqref="A2"/>
      <selection pane="bottomRight" activeCell="D10" sqref="D10"/>
    </sheetView>
  </sheetViews>
  <sheetFormatPr baseColWidth="10" defaultRowHeight="13"/>
  <cols>
    <col min="1" max="1" width="11" bestFit="1" customWidth="1"/>
    <col min="2" max="2" width="13.6640625" bestFit="1" customWidth="1"/>
    <col min="3" max="3" width="19.1640625" bestFit="1" customWidth="1"/>
    <col min="4" max="4" width="53.83203125" customWidth="1"/>
    <col min="5" max="5" width="22.33203125" bestFit="1" customWidth="1"/>
    <col min="6" max="6" width="46.5" bestFit="1" customWidth="1"/>
    <col min="7" max="7" width="13.5" customWidth="1"/>
    <col min="8" max="8" width="10.5" customWidth="1"/>
    <col min="9" max="9" width="9.33203125" bestFit="1" customWidth="1"/>
    <col min="10" max="10" width="11.1640625" customWidth="1"/>
    <col min="11" max="11" width="24.33203125" bestFit="1" customWidth="1"/>
    <col min="12" max="12" width="24.5" bestFit="1" customWidth="1"/>
  </cols>
  <sheetData>
    <row r="1" spans="1:12">
      <c r="A1">
        <v>1</v>
      </c>
      <c r="B1">
        <f t="shared" ref="B1" si="0">+A1+1</f>
        <v>2</v>
      </c>
      <c r="C1">
        <f t="shared" ref="C1" si="1">+B1+1</f>
        <v>3</v>
      </c>
      <c r="D1">
        <f t="shared" ref="D1" si="2">+C1+1</f>
        <v>4</v>
      </c>
      <c r="E1" s="383"/>
      <c r="F1">
        <v>6</v>
      </c>
      <c r="G1">
        <f t="shared" ref="G1" si="3">+F1+1</f>
        <v>7</v>
      </c>
      <c r="H1">
        <f t="shared" ref="H1" si="4">+G1+1</f>
        <v>8</v>
      </c>
      <c r="I1">
        <f t="shared" ref="I1" si="5">+H1+1</f>
        <v>9</v>
      </c>
      <c r="J1">
        <f t="shared" ref="J1" si="6">+I1+1</f>
        <v>10</v>
      </c>
      <c r="K1">
        <f t="shared" ref="K1" si="7">+J1+1</f>
        <v>11</v>
      </c>
      <c r="L1">
        <f t="shared" ref="L1" si="8">+K1+1</f>
        <v>12</v>
      </c>
    </row>
    <row r="2" spans="1:12" ht="51" customHeight="1">
      <c r="A2" s="381" t="s">
        <v>405</v>
      </c>
      <c r="B2" s="392" t="s">
        <v>395</v>
      </c>
      <c r="C2" s="379" t="s">
        <v>396</v>
      </c>
      <c r="D2" s="381" t="s">
        <v>220</v>
      </c>
      <c r="E2" s="379" t="s">
        <v>397</v>
      </c>
      <c r="F2" s="379" t="s">
        <v>398</v>
      </c>
      <c r="G2" s="379" t="s">
        <v>399</v>
      </c>
      <c r="H2" s="379" t="s">
        <v>400</v>
      </c>
      <c r="I2" s="379" t="s">
        <v>401</v>
      </c>
      <c r="J2" s="379" t="s">
        <v>402</v>
      </c>
      <c r="K2" s="379" t="s">
        <v>403</v>
      </c>
      <c r="L2" s="379" t="s">
        <v>404</v>
      </c>
    </row>
    <row r="3" spans="1:12" s="423" customFormat="1" ht="14">
      <c r="A3" s="450">
        <v>830083523</v>
      </c>
      <c r="B3" s="420" t="s">
        <v>1157</v>
      </c>
      <c r="C3" s="450" t="s">
        <v>729</v>
      </c>
      <c r="D3" s="450" t="s">
        <v>879</v>
      </c>
      <c r="E3" s="453" t="s">
        <v>1040</v>
      </c>
      <c r="F3" s="421" t="s">
        <v>1038</v>
      </c>
      <c r="G3" s="421" t="s">
        <v>1041</v>
      </c>
      <c r="H3" s="421">
        <v>921</v>
      </c>
      <c r="I3" s="421">
        <v>121</v>
      </c>
      <c r="J3" s="422">
        <v>44202</v>
      </c>
      <c r="K3" s="421" t="s">
        <v>559</v>
      </c>
      <c r="L3" s="421" t="s">
        <v>432</v>
      </c>
    </row>
    <row r="4" spans="1:12" s="423" customFormat="1" ht="14">
      <c r="A4" s="451">
        <v>860518862</v>
      </c>
      <c r="B4" s="420" t="s">
        <v>1158</v>
      </c>
      <c r="C4" s="451" t="s">
        <v>730</v>
      </c>
      <c r="D4" s="451" t="s">
        <v>880</v>
      </c>
      <c r="E4" s="453" t="s">
        <v>1042</v>
      </c>
      <c r="F4" s="421" t="s">
        <v>1036</v>
      </c>
      <c r="G4" s="421" t="s">
        <v>1041</v>
      </c>
      <c r="H4" s="421">
        <v>1121</v>
      </c>
      <c r="I4" s="421">
        <v>321</v>
      </c>
      <c r="J4" s="422">
        <v>44202</v>
      </c>
      <c r="K4" s="421" t="s">
        <v>559</v>
      </c>
      <c r="L4" s="421" t="s">
        <v>432</v>
      </c>
    </row>
    <row r="5" spans="1:12" s="423" customFormat="1" ht="14">
      <c r="A5" s="451">
        <v>800156362</v>
      </c>
      <c r="B5" s="420" t="s">
        <v>1159</v>
      </c>
      <c r="C5" s="451" t="s">
        <v>731</v>
      </c>
      <c r="D5" s="451" t="s">
        <v>881</v>
      </c>
      <c r="E5" s="453" t="s">
        <v>1043</v>
      </c>
      <c r="F5" s="421" t="s">
        <v>1039</v>
      </c>
      <c r="G5" s="421" t="s">
        <v>1034</v>
      </c>
      <c r="H5" s="421">
        <v>1221</v>
      </c>
      <c r="I5" s="421">
        <v>421</v>
      </c>
      <c r="J5" s="422">
        <v>44202</v>
      </c>
      <c r="K5" s="421" t="s">
        <v>559</v>
      </c>
      <c r="L5" s="421" t="s">
        <v>432</v>
      </c>
    </row>
    <row r="6" spans="1:12" s="423" customFormat="1" ht="14">
      <c r="A6" s="451">
        <v>830013774</v>
      </c>
      <c r="B6" s="420" t="s">
        <v>1160</v>
      </c>
      <c r="C6" s="451" t="s">
        <v>732</v>
      </c>
      <c r="D6" s="451" t="s">
        <v>882</v>
      </c>
      <c r="E6" s="453" t="s">
        <v>1044</v>
      </c>
      <c r="F6" s="421" t="s">
        <v>1045</v>
      </c>
      <c r="G6" s="421" t="s">
        <v>1041</v>
      </c>
      <c r="H6" s="421">
        <v>1521</v>
      </c>
      <c r="I6" s="421">
        <v>721</v>
      </c>
      <c r="J6" s="422">
        <v>44202</v>
      </c>
      <c r="K6" s="421" t="s">
        <v>563</v>
      </c>
      <c r="L6" s="421" t="s">
        <v>427</v>
      </c>
    </row>
    <row r="7" spans="1:12" s="423" customFormat="1" ht="14">
      <c r="A7" s="451">
        <v>900459056</v>
      </c>
      <c r="B7" s="420" t="s">
        <v>1161</v>
      </c>
      <c r="C7" s="451" t="s">
        <v>733</v>
      </c>
      <c r="D7" s="451" t="s">
        <v>883</v>
      </c>
      <c r="E7" s="453" t="s">
        <v>1046</v>
      </c>
      <c r="F7" s="421" t="s">
        <v>202</v>
      </c>
      <c r="G7" s="421" t="s">
        <v>1041</v>
      </c>
      <c r="H7" s="421">
        <v>1321</v>
      </c>
      <c r="I7" s="421">
        <v>521</v>
      </c>
      <c r="J7" s="422">
        <v>44202</v>
      </c>
      <c r="K7" s="421" t="s">
        <v>560</v>
      </c>
      <c r="L7" s="421" t="s">
        <v>546</v>
      </c>
    </row>
    <row r="8" spans="1:12" s="423" customFormat="1" ht="14">
      <c r="A8" s="451">
        <v>901348061</v>
      </c>
      <c r="B8" s="420" t="s">
        <v>1162</v>
      </c>
      <c r="C8" s="451" t="s">
        <v>734</v>
      </c>
      <c r="D8" s="451" t="s">
        <v>884</v>
      </c>
      <c r="E8" s="453" t="s">
        <v>1037</v>
      </c>
      <c r="F8" s="421">
        <v>0</v>
      </c>
      <c r="G8" s="421">
        <v>0</v>
      </c>
      <c r="H8" s="421">
        <v>2621</v>
      </c>
      <c r="I8" s="421">
        <v>2021</v>
      </c>
      <c r="J8" s="422">
        <v>44202</v>
      </c>
      <c r="K8" s="421" t="s">
        <v>560</v>
      </c>
      <c r="L8" s="421" t="s">
        <v>565</v>
      </c>
    </row>
    <row r="9" spans="1:12" s="423" customFormat="1" ht="14">
      <c r="A9" s="451">
        <v>830016840</v>
      </c>
      <c r="B9" s="420" t="s">
        <v>1163</v>
      </c>
      <c r="C9" s="451" t="s">
        <v>735</v>
      </c>
      <c r="D9" s="451" t="s">
        <v>885</v>
      </c>
      <c r="E9" s="453">
        <v>6900308807</v>
      </c>
      <c r="F9" s="421" t="s">
        <v>202</v>
      </c>
      <c r="G9" s="421" t="s">
        <v>1034</v>
      </c>
      <c r="H9" s="421">
        <v>2221</v>
      </c>
      <c r="I9" s="421">
        <v>1521</v>
      </c>
      <c r="J9" s="422">
        <v>44202</v>
      </c>
      <c r="K9" s="421" t="s">
        <v>564</v>
      </c>
      <c r="L9" s="421" t="s">
        <v>565</v>
      </c>
    </row>
    <row r="10" spans="1:12" s="423" customFormat="1" ht="14">
      <c r="A10" s="451">
        <v>830016840</v>
      </c>
      <c r="B10" s="420" t="s">
        <v>1163</v>
      </c>
      <c r="C10" s="451" t="s">
        <v>735</v>
      </c>
      <c r="D10" s="451" t="s">
        <v>885</v>
      </c>
      <c r="E10" s="453">
        <v>6900308807</v>
      </c>
      <c r="F10" s="421" t="s">
        <v>202</v>
      </c>
      <c r="G10" s="421" t="s">
        <v>1034</v>
      </c>
      <c r="H10" s="421">
        <v>2321</v>
      </c>
      <c r="I10" s="421">
        <v>1621</v>
      </c>
      <c r="J10" s="422">
        <v>44202</v>
      </c>
      <c r="K10" s="421" t="s">
        <v>581</v>
      </c>
      <c r="L10" s="421" t="s">
        <v>547</v>
      </c>
    </row>
    <row r="11" spans="1:12" s="423" customFormat="1" ht="14">
      <c r="A11" s="451">
        <v>830084433</v>
      </c>
      <c r="B11" s="420" t="s">
        <v>1163</v>
      </c>
      <c r="C11" s="451" t="s">
        <v>736</v>
      </c>
      <c r="D11" s="451" t="s">
        <v>886</v>
      </c>
      <c r="E11" s="453" t="s">
        <v>1047</v>
      </c>
      <c r="F11" s="421" t="s">
        <v>1039</v>
      </c>
      <c r="G11" s="421" t="s">
        <v>1034</v>
      </c>
      <c r="H11" s="421">
        <v>2921</v>
      </c>
      <c r="I11" s="421">
        <v>2521</v>
      </c>
      <c r="J11" s="422">
        <v>44202</v>
      </c>
      <c r="K11" s="421" t="s">
        <v>581</v>
      </c>
      <c r="L11" s="421" t="s">
        <v>547</v>
      </c>
    </row>
    <row r="12" spans="1:12" s="423" customFormat="1" ht="14">
      <c r="A12" s="451">
        <v>860522381</v>
      </c>
      <c r="B12" s="420" t="s">
        <v>1164</v>
      </c>
      <c r="C12" s="451" t="s">
        <v>737</v>
      </c>
      <c r="D12" s="451" t="s">
        <v>887</v>
      </c>
      <c r="E12" s="453" t="s">
        <v>1048</v>
      </c>
      <c r="F12" s="421" t="s">
        <v>1038</v>
      </c>
      <c r="G12" s="421" t="s">
        <v>1034</v>
      </c>
      <c r="H12" s="421">
        <v>1021</v>
      </c>
      <c r="I12" s="421">
        <v>221</v>
      </c>
      <c r="J12" s="422">
        <v>44202</v>
      </c>
      <c r="K12" s="421" t="s">
        <v>560</v>
      </c>
      <c r="L12" s="421" t="s">
        <v>546</v>
      </c>
    </row>
    <row r="13" spans="1:12" s="423" customFormat="1" ht="14">
      <c r="A13" s="451">
        <v>900171597</v>
      </c>
      <c r="B13" s="420" t="s">
        <v>1163</v>
      </c>
      <c r="C13" s="451" t="s">
        <v>738</v>
      </c>
      <c r="D13" s="451" t="s">
        <v>888</v>
      </c>
      <c r="E13" s="453" t="s">
        <v>1049</v>
      </c>
      <c r="F13" s="421" t="s">
        <v>203</v>
      </c>
      <c r="G13" s="421" t="s">
        <v>1041</v>
      </c>
      <c r="H13" s="421">
        <v>1921</v>
      </c>
      <c r="I13" s="421">
        <v>1121</v>
      </c>
      <c r="J13" s="422">
        <v>44202</v>
      </c>
      <c r="K13" s="421" t="s">
        <v>566</v>
      </c>
      <c r="L13" s="421" t="s">
        <v>567</v>
      </c>
    </row>
    <row r="14" spans="1:12" s="423" customFormat="1" ht="14">
      <c r="A14" s="451">
        <v>900004830</v>
      </c>
      <c r="B14" s="420" t="s">
        <v>1163</v>
      </c>
      <c r="C14" s="451" t="s">
        <v>738</v>
      </c>
      <c r="D14" s="451" t="s">
        <v>889</v>
      </c>
      <c r="E14" s="453" t="s">
        <v>1049</v>
      </c>
      <c r="F14" s="421" t="s">
        <v>203</v>
      </c>
      <c r="G14" s="421" t="s">
        <v>1041</v>
      </c>
      <c r="H14" s="454">
        <v>1921</v>
      </c>
      <c r="I14" s="454">
        <v>1221</v>
      </c>
      <c r="J14" s="422">
        <v>44202</v>
      </c>
      <c r="K14" s="421" t="s">
        <v>566</v>
      </c>
      <c r="L14" s="421" t="s">
        <v>567</v>
      </c>
    </row>
    <row r="15" spans="1:12" s="423" customFormat="1" ht="14">
      <c r="A15" s="451">
        <v>900123569</v>
      </c>
      <c r="B15" s="420" t="s">
        <v>1163</v>
      </c>
      <c r="C15" s="451" t="s">
        <v>739</v>
      </c>
      <c r="D15" s="451" t="s">
        <v>890</v>
      </c>
      <c r="E15" s="453" t="s">
        <v>1050</v>
      </c>
      <c r="F15" s="421" t="s">
        <v>1045</v>
      </c>
      <c r="G15" s="421" t="s">
        <v>1034</v>
      </c>
      <c r="H15" s="421">
        <v>2721</v>
      </c>
      <c r="I15" s="421">
        <v>2121</v>
      </c>
      <c r="J15" s="422">
        <v>44202</v>
      </c>
      <c r="K15" s="421" t="s">
        <v>566</v>
      </c>
      <c r="L15" s="421" t="s">
        <v>567</v>
      </c>
    </row>
    <row r="16" spans="1:12" s="423" customFormat="1" ht="14">
      <c r="A16" s="451">
        <v>800256395</v>
      </c>
      <c r="B16" s="420" t="s">
        <v>1163</v>
      </c>
      <c r="C16" s="451" t="s">
        <v>739</v>
      </c>
      <c r="D16" s="451" t="s">
        <v>891</v>
      </c>
      <c r="E16" s="453" t="s">
        <v>1050</v>
      </c>
      <c r="F16" s="421" t="s">
        <v>1045</v>
      </c>
      <c r="G16" s="421" t="s">
        <v>1034</v>
      </c>
      <c r="H16" s="421">
        <v>2721</v>
      </c>
      <c r="I16" s="421">
        <v>2221</v>
      </c>
      <c r="J16" s="422">
        <v>44202</v>
      </c>
      <c r="K16" s="421" t="s">
        <v>566</v>
      </c>
      <c r="L16" s="421" t="s">
        <v>567</v>
      </c>
    </row>
    <row r="17" spans="1:12" s="423" customFormat="1" ht="14">
      <c r="A17" s="451">
        <v>900088538</v>
      </c>
      <c r="B17" s="420" t="s">
        <v>1163</v>
      </c>
      <c r="C17" s="451" t="s">
        <v>1165</v>
      </c>
      <c r="D17" s="451" t="s">
        <v>892</v>
      </c>
      <c r="E17" s="453" t="s">
        <v>1051</v>
      </c>
      <c r="F17" s="421" t="s">
        <v>1038</v>
      </c>
      <c r="G17" s="421" t="s">
        <v>1041</v>
      </c>
      <c r="H17" s="421">
        <v>2421</v>
      </c>
      <c r="I17" s="421">
        <v>1721</v>
      </c>
      <c r="J17" s="422">
        <v>44202</v>
      </c>
      <c r="K17" s="421" t="s">
        <v>566</v>
      </c>
      <c r="L17" s="421" t="s">
        <v>567</v>
      </c>
    </row>
    <row r="18" spans="1:12" s="423" customFormat="1" ht="14">
      <c r="A18" s="451">
        <v>900532437</v>
      </c>
      <c r="B18" s="420" t="s">
        <v>1163</v>
      </c>
      <c r="C18" s="451" t="s">
        <v>740</v>
      </c>
      <c r="D18" s="451" t="s">
        <v>893</v>
      </c>
      <c r="E18" s="453" t="s">
        <v>1052</v>
      </c>
      <c r="F18" s="421" t="s">
        <v>1053</v>
      </c>
      <c r="G18" s="421" t="s">
        <v>1041</v>
      </c>
      <c r="H18" s="421">
        <v>1721</v>
      </c>
      <c r="I18" s="421">
        <v>921</v>
      </c>
      <c r="J18" s="422">
        <v>44202</v>
      </c>
      <c r="K18" s="421" t="s">
        <v>566</v>
      </c>
      <c r="L18" s="421" t="s">
        <v>567</v>
      </c>
    </row>
    <row r="19" spans="1:12" s="423" customFormat="1" ht="14">
      <c r="A19" s="451">
        <v>890911431</v>
      </c>
      <c r="B19" s="420" t="s">
        <v>1163</v>
      </c>
      <c r="C19" s="451" t="s">
        <v>741</v>
      </c>
      <c r="D19" s="451" t="s">
        <v>894</v>
      </c>
      <c r="E19" s="453" t="s">
        <v>1054</v>
      </c>
      <c r="F19" s="421" t="s">
        <v>1038</v>
      </c>
      <c r="G19" s="421" t="s">
        <v>1041</v>
      </c>
      <c r="H19" s="421">
        <v>2821</v>
      </c>
      <c r="I19" s="421">
        <v>2321</v>
      </c>
      <c r="J19" s="422">
        <v>44202</v>
      </c>
      <c r="K19" s="421" t="s">
        <v>566</v>
      </c>
      <c r="L19" s="421" t="s">
        <v>567</v>
      </c>
    </row>
    <row r="20" spans="1:12" s="423" customFormat="1" ht="14">
      <c r="A20" s="451">
        <v>900317183</v>
      </c>
      <c r="B20" s="420" t="s">
        <v>1163</v>
      </c>
      <c r="C20" s="451" t="s">
        <v>741</v>
      </c>
      <c r="D20" s="451" t="s">
        <v>895</v>
      </c>
      <c r="E20" s="453" t="s">
        <v>1054</v>
      </c>
      <c r="F20" s="421" t="s">
        <v>1038</v>
      </c>
      <c r="G20" s="421" t="s">
        <v>1041</v>
      </c>
      <c r="H20" s="421">
        <v>2821</v>
      </c>
      <c r="I20" s="421">
        <v>2421</v>
      </c>
      <c r="J20" s="422">
        <v>44202</v>
      </c>
      <c r="K20" s="421" t="s">
        <v>566</v>
      </c>
      <c r="L20" s="421" t="s">
        <v>567</v>
      </c>
    </row>
    <row r="21" spans="1:12" s="423" customFormat="1" ht="14">
      <c r="A21" s="451">
        <v>860048112</v>
      </c>
      <c r="B21" s="420" t="s">
        <v>1163</v>
      </c>
      <c r="C21" s="451" t="s">
        <v>742</v>
      </c>
      <c r="D21" s="451" t="s">
        <v>896</v>
      </c>
      <c r="E21" s="453" t="s">
        <v>1055</v>
      </c>
      <c r="F21" s="421" t="s">
        <v>1038</v>
      </c>
      <c r="G21" s="421" t="s">
        <v>1034</v>
      </c>
      <c r="H21" s="421">
        <v>2021</v>
      </c>
      <c r="I21" s="421">
        <v>1321</v>
      </c>
      <c r="J21" s="422">
        <v>44202</v>
      </c>
      <c r="K21" s="421" t="s">
        <v>566</v>
      </c>
      <c r="L21" s="421" t="s">
        <v>567</v>
      </c>
    </row>
    <row r="22" spans="1:12" s="423" customFormat="1" ht="14">
      <c r="A22" s="451">
        <v>900341172</v>
      </c>
      <c r="B22" s="420" t="s">
        <v>1163</v>
      </c>
      <c r="C22" s="451" t="s">
        <v>742</v>
      </c>
      <c r="D22" s="451" t="s">
        <v>897</v>
      </c>
      <c r="E22" s="453" t="s">
        <v>1055</v>
      </c>
      <c r="F22" s="421" t="s">
        <v>1038</v>
      </c>
      <c r="G22" s="421" t="s">
        <v>1034</v>
      </c>
      <c r="H22" s="454">
        <v>2121</v>
      </c>
      <c r="I22" s="454">
        <v>1421</v>
      </c>
      <c r="J22" s="422">
        <v>44202</v>
      </c>
      <c r="K22" s="421" t="s">
        <v>566</v>
      </c>
      <c r="L22" s="421" t="s">
        <v>567</v>
      </c>
    </row>
    <row r="23" spans="1:12" s="423" customFormat="1" ht="14">
      <c r="A23" s="451">
        <v>900073948</v>
      </c>
      <c r="B23" s="420" t="s">
        <v>1163</v>
      </c>
      <c r="C23" s="451" t="s">
        <v>743</v>
      </c>
      <c r="D23" s="451" t="s">
        <v>898</v>
      </c>
      <c r="E23" s="453" t="s">
        <v>1056</v>
      </c>
      <c r="F23" s="421" t="s">
        <v>1038</v>
      </c>
      <c r="G23" s="421" t="s">
        <v>1034</v>
      </c>
      <c r="H23" s="421">
        <v>2521</v>
      </c>
      <c r="I23" s="421">
        <v>1821</v>
      </c>
      <c r="J23" s="422">
        <v>44202</v>
      </c>
      <c r="K23" s="421" t="s">
        <v>566</v>
      </c>
      <c r="L23" s="421" t="s">
        <v>567</v>
      </c>
    </row>
    <row r="24" spans="1:12" s="423" customFormat="1" ht="14">
      <c r="A24" s="451">
        <v>900335875</v>
      </c>
      <c r="B24" s="420" t="s">
        <v>1163</v>
      </c>
      <c r="C24" s="451" t="s">
        <v>743</v>
      </c>
      <c r="D24" s="451" t="s">
        <v>899</v>
      </c>
      <c r="E24" s="453" t="s">
        <v>1056</v>
      </c>
      <c r="F24" s="421" t="s">
        <v>1038</v>
      </c>
      <c r="G24" s="421" t="s">
        <v>1034</v>
      </c>
      <c r="H24" s="421">
        <v>2521</v>
      </c>
      <c r="I24" s="421">
        <v>1921</v>
      </c>
      <c r="J24" s="422">
        <v>44202</v>
      </c>
      <c r="K24" s="421" t="s">
        <v>566</v>
      </c>
      <c r="L24" s="421" t="s">
        <v>567</v>
      </c>
    </row>
    <row r="25" spans="1:12" s="423" customFormat="1" ht="14">
      <c r="A25" s="451">
        <v>900062917</v>
      </c>
      <c r="B25" s="420" t="s">
        <v>1163</v>
      </c>
      <c r="C25" s="451" t="s">
        <v>744</v>
      </c>
      <c r="D25" s="451" t="s">
        <v>900</v>
      </c>
      <c r="E25" s="453" t="s">
        <v>1057</v>
      </c>
      <c r="F25" s="421" t="s">
        <v>203</v>
      </c>
      <c r="G25" s="421" t="s">
        <v>1034</v>
      </c>
      <c r="H25" s="421">
        <v>1421</v>
      </c>
      <c r="I25" s="421">
        <v>621</v>
      </c>
      <c r="J25" s="422">
        <v>44202</v>
      </c>
      <c r="K25" s="421" t="s">
        <v>573</v>
      </c>
      <c r="L25" s="421" t="s">
        <v>418</v>
      </c>
    </row>
    <row r="26" spans="1:12" s="423" customFormat="1" ht="14">
      <c r="A26" s="451">
        <v>800075003</v>
      </c>
      <c r="B26" s="420" t="s">
        <v>1163</v>
      </c>
      <c r="C26" s="451" t="s">
        <v>745</v>
      </c>
      <c r="D26" s="451" t="s">
        <v>901</v>
      </c>
      <c r="E26" s="453" t="s">
        <v>1058</v>
      </c>
      <c r="F26" s="421" t="s">
        <v>1038</v>
      </c>
      <c r="G26" s="421" t="s">
        <v>1041</v>
      </c>
      <c r="H26" s="421">
        <v>1621</v>
      </c>
      <c r="I26" s="421">
        <v>821</v>
      </c>
      <c r="J26" s="422">
        <v>44202</v>
      </c>
      <c r="K26" s="421" t="s">
        <v>681</v>
      </c>
      <c r="L26" s="421" t="s">
        <v>550</v>
      </c>
    </row>
    <row r="27" spans="1:12" s="423" customFormat="1" ht="14">
      <c r="A27" s="451">
        <v>830042244</v>
      </c>
      <c r="B27" s="420" t="s">
        <v>1166</v>
      </c>
      <c r="C27" s="451" t="s">
        <v>746</v>
      </c>
      <c r="D27" s="451" t="s">
        <v>902</v>
      </c>
      <c r="E27" s="453" t="s">
        <v>1059</v>
      </c>
      <c r="F27" s="421" t="s">
        <v>1038</v>
      </c>
      <c r="G27" s="421" t="s">
        <v>1034</v>
      </c>
      <c r="H27" s="421">
        <v>4321</v>
      </c>
      <c r="I27" s="421">
        <v>3821</v>
      </c>
      <c r="J27" s="422">
        <v>44203</v>
      </c>
      <c r="K27" s="421" t="s">
        <v>581</v>
      </c>
      <c r="L27" s="421" t="s">
        <v>547</v>
      </c>
    </row>
    <row r="28" spans="1:12" s="423" customFormat="1" ht="14">
      <c r="A28" s="451">
        <v>830126395</v>
      </c>
      <c r="B28" s="420" t="s">
        <v>1163</v>
      </c>
      <c r="C28" s="451" t="s">
        <v>747</v>
      </c>
      <c r="D28" s="451" t="s">
        <v>903</v>
      </c>
      <c r="E28" s="453" t="s">
        <v>1060</v>
      </c>
      <c r="F28" s="421" t="s">
        <v>1038</v>
      </c>
      <c r="G28" s="421" t="s">
        <v>1041</v>
      </c>
      <c r="H28" s="421">
        <v>3221</v>
      </c>
      <c r="I28" s="421">
        <v>2721</v>
      </c>
      <c r="J28" s="422">
        <v>44203</v>
      </c>
      <c r="K28" s="421" t="s">
        <v>559</v>
      </c>
      <c r="L28" s="421" t="s">
        <v>432</v>
      </c>
    </row>
    <row r="29" spans="1:12" s="423" customFormat="1" ht="14">
      <c r="A29" s="451">
        <v>900373414</v>
      </c>
      <c r="B29" s="420" t="s">
        <v>1167</v>
      </c>
      <c r="C29" s="451" t="s">
        <v>748</v>
      </c>
      <c r="D29" s="451" t="s">
        <v>904</v>
      </c>
      <c r="E29" s="453" t="s">
        <v>1061</v>
      </c>
      <c r="F29" s="421" t="s">
        <v>1045</v>
      </c>
      <c r="G29" s="421" t="s">
        <v>1041</v>
      </c>
      <c r="H29" s="421">
        <v>3921</v>
      </c>
      <c r="I29" s="421">
        <v>3421</v>
      </c>
      <c r="J29" s="422">
        <v>44203</v>
      </c>
      <c r="K29" s="421" t="s">
        <v>563</v>
      </c>
      <c r="L29" s="421" t="s">
        <v>427</v>
      </c>
    </row>
    <row r="30" spans="1:12" s="423" customFormat="1" ht="14">
      <c r="A30" s="451">
        <v>900373414</v>
      </c>
      <c r="B30" s="420" t="s">
        <v>1167</v>
      </c>
      <c r="C30" s="451" t="s">
        <v>748</v>
      </c>
      <c r="D30" s="451" t="s">
        <v>904</v>
      </c>
      <c r="E30" s="453" t="s">
        <v>1061</v>
      </c>
      <c r="F30" s="421" t="s">
        <v>1045</v>
      </c>
      <c r="G30" s="421" t="s">
        <v>1041</v>
      </c>
      <c r="H30" s="421">
        <v>4121</v>
      </c>
      <c r="I30" s="421">
        <v>3621</v>
      </c>
      <c r="J30" s="422">
        <v>44203</v>
      </c>
      <c r="K30" s="421" t="s">
        <v>564</v>
      </c>
      <c r="L30" s="421" t="s">
        <v>565</v>
      </c>
    </row>
    <row r="31" spans="1:12" s="423" customFormat="1" ht="14">
      <c r="A31" s="451">
        <v>900373414</v>
      </c>
      <c r="B31" s="420" t="s">
        <v>1168</v>
      </c>
      <c r="C31" s="451" t="s">
        <v>749</v>
      </c>
      <c r="D31" s="451" t="s">
        <v>904</v>
      </c>
      <c r="E31" s="453" t="s">
        <v>1061</v>
      </c>
      <c r="F31" s="421" t="s">
        <v>1045</v>
      </c>
      <c r="G31" s="421" t="s">
        <v>1041</v>
      </c>
      <c r="H31" s="421">
        <v>4021</v>
      </c>
      <c r="I31" s="421">
        <v>3521</v>
      </c>
      <c r="J31" s="422">
        <v>44203</v>
      </c>
      <c r="K31" s="421" t="s">
        <v>563</v>
      </c>
      <c r="L31" s="421" t="s">
        <v>427</v>
      </c>
    </row>
    <row r="32" spans="1:12" s="423" customFormat="1" ht="14">
      <c r="A32" s="451">
        <v>830019581</v>
      </c>
      <c r="B32" s="420" t="s">
        <v>1169</v>
      </c>
      <c r="C32" s="451" t="s">
        <v>750</v>
      </c>
      <c r="D32" s="451" t="s">
        <v>905</v>
      </c>
      <c r="E32" s="453" t="s">
        <v>1062</v>
      </c>
      <c r="F32" s="421" t="s">
        <v>1038</v>
      </c>
      <c r="G32" s="421" t="s">
        <v>1041</v>
      </c>
      <c r="H32" s="421">
        <v>3121</v>
      </c>
      <c r="I32" s="421">
        <v>2621</v>
      </c>
      <c r="J32" s="422">
        <v>44203</v>
      </c>
      <c r="K32" s="421" t="s">
        <v>559</v>
      </c>
      <c r="L32" s="421" t="s">
        <v>432</v>
      </c>
    </row>
    <row r="33" spans="1:12" s="423" customFormat="1" ht="14">
      <c r="A33" s="451">
        <v>860531202</v>
      </c>
      <c r="B33" s="420" t="s">
        <v>1170</v>
      </c>
      <c r="C33" s="451" t="s">
        <v>751</v>
      </c>
      <c r="D33" s="451" t="s">
        <v>906</v>
      </c>
      <c r="E33" s="453" t="s">
        <v>1063</v>
      </c>
      <c r="F33" s="421" t="s">
        <v>1053</v>
      </c>
      <c r="G33" s="421" t="s">
        <v>1041</v>
      </c>
      <c r="H33" s="421">
        <v>3821</v>
      </c>
      <c r="I33" s="421">
        <v>3321</v>
      </c>
      <c r="J33" s="422">
        <v>44203</v>
      </c>
      <c r="K33" s="421" t="s">
        <v>563</v>
      </c>
      <c r="L33" s="421" t="s">
        <v>427</v>
      </c>
    </row>
    <row r="34" spans="1:12" s="423" customFormat="1" ht="14">
      <c r="A34" s="451">
        <v>830039329</v>
      </c>
      <c r="B34" s="420" t="s">
        <v>1163</v>
      </c>
      <c r="C34" s="451" t="s">
        <v>752</v>
      </c>
      <c r="D34" s="451" t="s">
        <v>907</v>
      </c>
      <c r="E34" s="453" t="s">
        <v>1064</v>
      </c>
      <c r="F34" s="421" t="s">
        <v>1053</v>
      </c>
      <c r="G34" s="421" t="s">
        <v>1041</v>
      </c>
      <c r="H34" s="421">
        <v>3321</v>
      </c>
      <c r="I34" s="421">
        <v>2821</v>
      </c>
      <c r="J34" s="422">
        <v>44203</v>
      </c>
      <c r="K34" s="421" t="s">
        <v>559</v>
      </c>
      <c r="L34" s="421" t="s">
        <v>432</v>
      </c>
    </row>
    <row r="35" spans="1:12" s="423" customFormat="1" ht="14">
      <c r="A35" s="451">
        <v>800148041</v>
      </c>
      <c r="B35" s="420" t="s">
        <v>1163</v>
      </c>
      <c r="C35" s="451" t="s">
        <v>753</v>
      </c>
      <c r="D35" s="451" t="s">
        <v>908</v>
      </c>
      <c r="E35" s="453" t="s">
        <v>1065</v>
      </c>
      <c r="F35" s="421" t="s">
        <v>1038</v>
      </c>
      <c r="G35" s="421" t="s">
        <v>1041</v>
      </c>
      <c r="H35" s="421">
        <v>3621</v>
      </c>
      <c r="I35" s="421">
        <v>3121</v>
      </c>
      <c r="J35" s="422">
        <v>44203</v>
      </c>
      <c r="K35" s="421" t="s">
        <v>579</v>
      </c>
      <c r="L35" s="421" t="s">
        <v>551</v>
      </c>
    </row>
    <row r="36" spans="1:12" s="423" customFormat="1" ht="14">
      <c r="A36" s="451">
        <v>800148041</v>
      </c>
      <c r="B36" s="420" t="s">
        <v>1163</v>
      </c>
      <c r="C36" s="451" t="s">
        <v>753</v>
      </c>
      <c r="D36" s="451" t="s">
        <v>908</v>
      </c>
      <c r="E36" s="453" t="s">
        <v>1065</v>
      </c>
      <c r="F36" s="421" t="s">
        <v>1038</v>
      </c>
      <c r="G36" s="421" t="s">
        <v>1041</v>
      </c>
      <c r="H36" s="421">
        <v>3621</v>
      </c>
      <c r="I36" s="421">
        <v>3121</v>
      </c>
      <c r="J36" s="422">
        <v>44203</v>
      </c>
      <c r="K36" s="421" t="s">
        <v>579</v>
      </c>
      <c r="L36" s="421" t="s">
        <v>551</v>
      </c>
    </row>
    <row r="37" spans="1:12" s="423" customFormat="1" ht="14">
      <c r="A37" s="451">
        <v>800062177</v>
      </c>
      <c r="B37" s="420" t="s">
        <v>1163</v>
      </c>
      <c r="C37" s="451" t="s">
        <v>754</v>
      </c>
      <c r="D37" s="451" t="s">
        <v>909</v>
      </c>
      <c r="E37" s="453" t="s">
        <v>1066</v>
      </c>
      <c r="F37" s="421" t="s">
        <v>1038</v>
      </c>
      <c r="G37" s="421" t="s">
        <v>1034</v>
      </c>
      <c r="H37" s="421">
        <v>3721</v>
      </c>
      <c r="I37" s="421">
        <v>3221</v>
      </c>
      <c r="J37" s="422">
        <v>44203</v>
      </c>
      <c r="K37" s="421" t="s">
        <v>579</v>
      </c>
      <c r="L37" s="421" t="s">
        <v>551</v>
      </c>
    </row>
    <row r="38" spans="1:12" s="423" customFormat="1" ht="14">
      <c r="A38" s="451">
        <v>800062177</v>
      </c>
      <c r="B38" s="420" t="s">
        <v>1163</v>
      </c>
      <c r="C38" s="451" t="s">
        <v>754</v>
      </c>
      <c r="D38" s="451" t="s">
        <v>909</v>
      </c>
      <c r="E38" s="453" t="s">
        <v>1066</v>
      </c>
      <c r="F38" s="421" t="s">
        <v>1038</v>
      </c>
      <c r="G38" s="421" t="s">
        <v>1034</v>
      </c>
      <c r="H38" s="421">
        <v>3721</v>
      </c>
      <c r="I38" s="421">
        <v>3221</v>
      </c>
      <c r="J38" s="422">
        <v>44203</v>
      </c>
      <c r="K38" s="421" t="s">
        <v>579</v>
      </c>
      <c r="L38" s="421" t="s">
        <v>551</v>
      </c>
    </row>
    <row r="39" spans="1:12" s="423" customFormat="1" ht="14">
      <c r="A39" s="451">
        <v>901351365</v>
      </c>
      <c r="B39" s="420" t="s">
        <v>1163</v>
      </c>
      <c r="C39" s="451" t="s">
        <v>755</v>
      </c>
      <c r="D39" s="451" t="s">
        <v>910</v>
      </c>
      <c r="E39" s="453" t="s">
        <v>1067</v>
      </c>
      <c r="F39" s="421" t="s">
        <v>1068</v>
      </c>
      <c r="G39" s="421" t="s">
        <v>1034</v>
      </c>
      <c r="H39" s="421">
        <v>3521</v>
      </c>
      <c r="I39" s="421">
        <v>3021</v>
      </c>
      <c r="J39" s="422">
        <v>44203</v>
      </c>
      <c r="K39" s="421" t="s">
        <v>579</v>
      </c>
      <c r="L39" s="421" t="s">
        <v>551</v>
      </c>
    </row>
    <row r="40" spans="1:12" s="423" customFormat="1" ht="14">
      <c r="A40" s="451">
        <v>901351365</v>
      </c>
      <c r="B40" s="420" t="s">
        <v>1163</v>
      </c>
      <c r="C40" s="451" t="s">
        <v>755</v>
      </c>
      <c r="D40" s="451" t="s">
        <v>910</v>
      </c>
      <c r="E40" s="453" t="s">
        <v>1067</v>
      </c>
      <c r="F40" s="421" t="s">
        <v>1068</v>
      </c>
      <c r="G40" s="421" t="s">
        <v>1034</v>
      </c>
      <c r="H40" s="421">
        <v>3521</v>
      </c>
      <c r="I40" s="421">
        <v>3021</v>
      </c>
      <c r="J40" s="422">
        <v>44203</v>
      </c>
      <c r="K40" s="421" t="s">
        <v>579</v>
      </c>
      <c r="L40" s="421" t="s">
        <v>551</v>
      </c>
    </row>
    <row r="41" spans="1:12" s="423" customFormat="1" ht="14">
      <c r="A41" s="451">
        <v>890327601</v>
      </c>
      <c r="B41" s="420" t="s">
        <v>1163</v>
      </c>
      <c r="C41" s="451" t="s">
        <v>756</v>
      </c>
      <c r="D41" s="451" t="s">
        <v>911</v>
      </c>
      <c r="E41" s="453" t="s">
        <v>1069</v>
      </c>
      <c r="F41" s="421" t="s">
        <v>1036</v>
      </c>
      <c r="G41" s="421" t="s">
        <v>1041</v>
      </c>
      <c r="H41" s="421">
        <v>3421</v>
      </c>
      <c r="I41" s="421">
        <v>2921</v>
      </c>
      <c r="J41" s="422">
        <v>44203</v>
      </c>
      <c r="K41" s="421" t="s">
        <v>579</v>
      </c>
      <c r="L41" s="421" t="s">
        <v>551</v>
      </c>
    </row>
    <row r="42" spans="1:12" s="423" customFormat="1" ht="14">
      <c r="A42" s="451">
        <v>890327601</v>
      </c>
      <c r="B42" s="420" t="s">
        <v>1163</v>
      </c>
      <c r="C42" s="451" t="s">
        <v>756</v>
      </c>
      <c r="D42" s="451" t="s">
        <v>911</v>
      </c>
      <c r="E42" s="453" t="s">
        <v>1069</v>
      </c>
      <c r="F42" s="421" t="s">
        <v>1036</v>
      </c>
      <c r="G42" s="421" t="s">
        <v>1041</v>
      </c>
      <c r="H42" s="421">
        <v>3421</v>
      </c>
      <c r="I42" s="421">
        <v>2921</v>
      </c>
      <c r="J42" s="422">
        <v>44203</v>
      </c>
      <c r="K42" s="421" t="s">
        <v>579</v>
      </c>
      <c r="L42" s="421" t="s">
        <v>551</v>
      </c>
    </row>
    <row r="43" spans="1:12" s="423" customFormat="1" ht="14">
      <c r="A43" s="451">
        <v>860042945</v>
      </c>
      <c r="B43" s="420" t="s">
        <v>1171</v>
      </c>
      <c r="C43" s="451" t="s">
        <v>757</v>
      </c>
      <c r="D43" s="451" t="s">
        <v>912</v>
      </c>
      <c r="E43" s="453" t="s">
        <v>1070</v>
      </c>
      <c r="F43" s="421" t="s">
        <v>1038</v>
      </c>
      <c r="G43" s="421" t="s">
        <v>1034</v>
      </c>
      <c r="H43" s="421">
        <v>4221</v>
      </c>
      <c r="I43" s="421">
        <v>3721</v>
      </c>
      <c r="J43" s="422">
        <v>44203</v>
      </c>
      <c r="K43" s="421" t="s">
        <v>581</v>
      </c>
      <c r="L43" s="421" t="s">
        <v>547</v>
      </c>
    </row>
    <row r="44" spans="1:12" s="423" customFormat="1" ht="14">
      <c r="A44" s="451">
        <v>830077380</v>
      </c>
      <c r="B44" s="420" t="s">
        <v>1163</v>
      </c>
      <c r="C44" s="451" t="s">
        <v>758</v>
      </c>
      <c r="D44" s="451" t="s">
        <v>913</v>
      </c>
      <c r="E44" s="453">
        <v>0</v>
      </c>
      <c r="F44" s="421">
        <v>0</v>
      </c>
      <c r="G44" s="421">
        <v>0</v>
      </c>
      <c r="H44" s="421">
        <v>6021</v>
      </c>
      <c r="I44" s="421">
        <v>10021</v>
      </c>
      <c r="J44" s="422">
        <v>44211</v>
      </c>
      <c r="K44" s="421" t="s">
        <v>563</v>
      </c>
      <c r="L44" s="421" t="s">
        <v>427</v>
      </c>
    </row>
    <row r="45" spans="1:12" s="423" customFormat="1" ht="14">
      <c r="A45" s="451">
        <v>35505248</v>
      </c>
      <c r="B45" s="420" t="s">
        <v>1172</v>
      </c>
      <c r="C45" s="451" t="s">
        <v>759</v>
      </c>
      <c r="D45" s="451" t="s">
        <v>914</v>
      </c>
      <c r="E45" s="453" t="s">
        <v>1071</v>
      </c>
      <c r="F45" s="421" t="s">
        <v>202</v>
      </c>
      <c r="G45" s="421" t="s">
        <v>1034</v>
      </c>
      <c r="H45" s="421">
        <v>4521</v>
      </c>
      <c r="I45" s="421">
        <v>4321</v>
      </c>
      <c r="J45" s="422">
        <v>44208</v>
      </c>
      <c r="K45" s="421" t="s">
        <v>563</v>
      </c>
      <c r="L45" s="421" t="s">
        <v>427</v>
      </c>
    </row>
    <row r="46" spans="1:12" s="423" customFormat="1" ht="14">
      <c r="A46" s="451">
        <v>52013051</v>
      </c>
      <c r="B46" s="420" t="s">
        <v>1173</v>
      </c>
      <c r="C46" s="451" t="s">
        <v>760</v>
      </c>
      <c r="D46" s="451" t="s">
        <v>915</v>
      </c>
      <c r="E46" s="453" t="s">
        <v>1072</v>
      </c>
      <c r="F46" s="421" t="s">
        <v>202</v>
      </c>
      <c r="G46" s="421" t="s">
        <v>1034</v>
      </c>
      <c r="H46" s="421">
        <v>4421</v>
      </c>
      <c r="I46" s="421">
        <v>4421</v>
      </c>
      <c r="J46" s="422">
        <v>44208</v>
      </c>
      <c r="K46" s="421" t="s">
        <v>563</v>
      </c>
      <c r="L46" s="421" t="s">
        <v>427</v>
      </c>
    </row>
    <row r="47" spans="1:12" s="423" customFormat="1" ht="14">
      <c r="A47" s="451">
        <v>1010180303</v>
      </c>
      <c r="B47" s="420" t="s">
        <v>1174</v>
      </c>
      <c r="C47" s="451" t="s">
        <v>761</v>
      </c>
      <c r="D47" s="451" t="s">
        <v>916</v>
      </c>
      <c r="E47" s="453" t="s">
        <v>1073</v>
      </c>
      <c r="F47" s="421" t="s">
        <v>1038</v>
      </c>
      <c r="G47" s="421" t="s">
        <v>1034</v>
      </c>
      <c r="H47" s="421">
        <v>4621</v>
      </c>
      <c r="I47" s="421">
        <v>4521</v>
      </c>
      <c r="J47" s="422">
        <v>44208</v>
      </c>
      <c r="K47" s="421" t="s">
        <v>563</v>
      </c>
      <c r="L47" s="421" t="s">
        <v>427</v>
      </c>
    </row>
    <row r="48" spans="1:12" s="423" customFormat="1" ht="14">
      <c r="A48" s="451">
        <v>1069584985</v>
      </c>
      <c r="B48" s="420" t="s">
        <v>1175</v>
      </c>
      <c r="C48" s="451" t="s">
        <v>762</v>
      </c>
      <c r="D48" s="451" t="s">
        <v>917</v>
      </c>
      <c r="E48" s="453" t="s">
        <v>1074</v>
      </c>
      <c r="F48" s="421" t="s">
        <v>1053</v>
      </c>
      <c r="G48" s="421" t="s">
        <v>1034</v>
      </c>
      <c r="H48" s="421">
        <v>4721</v>
      </c>
      <c r="I48" s="421">
        <v>4621</v>
      </c>
      <c r="J48" s="422">
        <v>44209</v>
      </c>
      <c r="K48" s="421" t="s">
        <v>563</v>
      </c>
      <c r="L48" s="421" t="s">
        <v>427</v>
      </c>
    </row>
    <row r="49" spans="1:12" s="423" customFormat="1" ht="14">
      <c r="A49" s="451">
        <v>1058058274</v>
      </c>
      <c r="B49" s="420" t="s">
        <v>1176</v>
      </c>
      <c r="C49" s="451" t="s">
        <v>763</v>
      </c>
      <c r="D49" s="451" t="s">
        <v>918</v>
      </c>
      <c r="E49" s="453" t="s">
        <v>1075</v>
      </c>
      <c r="F49" s="421" t="s">
        <v>1038</v>
      </c>
      <c r="G49" s="421" t="s">
        <v>1034</v>
      </c>
      <c r="H49" s="421">
        <v>4921</v>
      </c>
      <c r="I49" s="421">
        <v>4721</v>
      </c>
      <c r="J49" s="422">
        <v>44209</v>
      </c>
      <c r="K49" s="421" t="s">
        <v>563</v>
      </c>
      <c r="L49" s="421" t="s">
        <v>427</v>
      </c>
    </row>
    <row r="50" spans="1:12" s="423" customFormat="1" ht="14">
      <c r="A50" s="451">
        <v>19452781</v>
      </c>
      <c r="B50" s="420" t="s">
        <v>1177</v>
      </c>
      <c r="C50" s="451" t="s">
        <v>764</v>
      </c>
      <c r="D50" s="451" t="s">
        <v>919</v>
      </c>
      <c r="E50" s="453" t="s">
        <v>1076</v>
      </c>
      <c r="F50" s="421" t="s">
        <v>202</v>
      </c>
      <c r="G50" s="421" t="s">
        <v>1034</v>
      </c>
      <c r="H50" s="421">
        <v>5021</v>
      </c>
      <c r="I50" s="421">
        <v>4821</v>
      </c>
      <c r="J50" s="422">
        <v>44209</v>
      </c>
      <c r="K50" s="421" t="s">
        <v>563</v>
      </c>
      <c r="L50" s="421" t="s">
        <v>427</v>
      </c>
    </row>
    <row r="51" spans="1:12" s="423" customFormat="1" ht="14">
      <c r="A51" s="451">
        <v>1020779282</v>
      </c>
      <c r="B51" s="420" t="s">
        <v>1178</v>
      </c>
      <c r="C51" s="451" t="s">
        <v>765</v>
      </c>
      <c r="D51" s="451" t="s">
        <v>920</v>
      </c>
      <c r="E51" s="453" t="s">
        <v>1077</v>
      </c>
      <c r="F51" s="421" t="s">
        <v>1038</v>
      </c>
      <c r="G51" s="421" t="s">
        <v>1034</v>
      </c>
      <c r="H51" s="421">
        <v>5121</v>
      </c>
      <c r="I51" s="421">
        <v>5021</v>
      </c>
      <c r="J51" s="422">
        <v>44209</v>
      </c>
      <c r="K51" s="421" t="s">
        <v>560</v>
      </c>
      <c r="L51" s="421" t="s">
        <v>546</v>
      </c>
    </row>
    <row r="52" spans="1:12" s="423" customFormat="1" ht="14">
      <c r="A52" s="451">
        <v>1073512063</v>
      </c>
      <c r="B52" s="420" t="s">
        <v>1179</v>
      </c>
      <c r="C52" s="451" t="s">
        <v>766</v>
      </c>
      <c r="D52" s="451" t="s">
        <v>921</v>
      </c>
      <c r="E52" s="453" t="s">
        <v>1078</v>
      </c>
      <c r="F52" s="421" t="s">
        <v>1038</v>
      </c>
      <c r="G52" s="421" t="s">
        <v>1034</v>
      </c>
      <c r="H52" s="421">
        <v>5321</v>
      </c>
      <c r="I52" s="421">
        <v>5121</v>
      </c>
      <c r="J52" s="422">
        <v>44209</v>
      </c>
      <c r="K52" s="421" t="s">
        <v>560</v>
      </c>
      <c r="L52" s="421" t="s">
        <v>546</v>
      </c>
    </row>
    <row r="53" spans="1:12" s="423" customFormat="1" ht="14">
      <c r="A53" s="451">
        <v>1073165340</v>
      </c>
      <c r="B53" s="420" t="s">
        <v>1180</v>
      </c>
      <c r="C53" s="451" t="s">
        <v>767</v>
      </c>
      <c r="D53" s="451" t="s">
        <v>922</v>
      </c>
      <c r="E53" s="453" t="s">
        <v>1079</v>
      </c>
      <c r="F53" s="421" t="s">
        <v>202</v>
      </c>
      <c r="G53" s="421" t="s">
        <v>1034</v>
      </c>
      <c r="H53" s="421">
        <v>5221</v>
      </c>
      <c r="I53" s="421">
        <v>5221</v>
      </c>
      <c r="J53" s="422">
        <v>44209</v>
      </c>
      <c r="K53" s="421" t="s">
        <v>560</v>
      </c>
      <c r="L53" s="421" t="s">
        <v>546</v>
      </c>
    </row>
    <row r="54" spans="1:12" s="423" customFormat="1" ht="14">
      <c r="A54" s="451">
        <v>1023885484</v>
      </c>
      <c r="B54" s="420" t="s">
        <v>1181</v>
      </c>
      <c r="C54" s="451" t="s">
        <v>768</v>
      </c>
      <c r="D54" s="451" t="s">
        <v>923</v>
      </c>
      <c r="E54" s="453">
        <v>0</v>
      </c>
      <c r="F54" s="421">
        <v>0</v>
      </c>
      <c r="G54" s="421">
        <v>0</v>
      </c>
      <c r="H54" s="421">
        <v>5421</v>
      </c>
      <c r="I54" s="421">
        <v>17821</v>
      </c>
      <c r="J54" s="422">
        <v>44217</v>
      </c>
      <c r="K54" s="421" t="s">
        <v>560</v>
      </c>
      <c r="L54" s="421" t="s">
        <v>546</v>
      </c>
    </row>
    <row r="55" spans="1:12" s="423" customFormat="1" ht="14">
      <c r="A55" s="451">
        <v>1022380421</v>
      </c>
      <c r="B55" s="420" t="s">
        <v>1182</v>
      </c>
      <c r="C55" s="451" t="s">
        <v>769</v>
      </c>
      <c r="D55" s="451" t="s">
        <v>924</v>
      </c>
      <c r="E55" s="453" t="s">
        <v>1080</v>
      </c>
      <c r="F55" s="421" t="s">
        <v>1038</v>
      </c>
      <c r="G55" s="421" t="s">
        <v>1034</v>
      </c>
      <c r="H55" s="421">
        <v>4821</v>
      </c>
      <c r="I55" s="421">
        <v>4921</v>
      </c>
      <c r="J55" s="422">
        <v>44209</v>
      </c>
      <c r="K55" s="421" t="s">
        <v>563</v>
      </c>
      <c r="L55" s="421" t="s">
        <v>427</v>
      </c>
    </row>
    <row r="56" spans="1:12" s="423" customFormat="1" ht="14">
      <c r="A56" s="451">
        <v>900530718</v>
      </c>
      <c r="B56" s="420" t="s">
        <v>1183</v>
      </c>
      <c r="C56" s="451" t="s">
        <v>770</v>
      </c>
      <c r="D56" s="451" t="s">
        <v>925</v>
      </c>
      <c r="E56" s="453" t="s">
        <v>1081</v>
      </c>
      <c r="F56" s="421" t="s">
        <v>1036</v>
      </c>
      <c r="G56" s="421" t="s">
        <v>1034</v>
      </c>
      <c r="H56" s="421">
        <v>5621</v>
      </c>
      <c r="I56" s="421">
        <v>5521</v>
      </c>
      <c r="J56" s="422">
        <v>44210</v>
      </c>
      <c r="K56" s="421" t="s">
        <v>560</v>
      </c>
      <c r="L56" s="421" t="s">
        <v>546</v>
      </c>
    </row>
    <row r="57" spans="1:12" s="423" customFormat="1" ht="14">
      <c r="A57" s="451">
        <v>900623280</v>
      </c>
      <c r="B57" s="420" t="s">
        <v>1184</v>
      </c>
      <c r="C57" s="451" t="s">
        <v>771</v>
      </c>
      <c r="D57" s="451" t="s">
        <v>926</v>
      </c>
      <c r="E57" s="453">
        <v>0</v>
      </c>
      <c r="F57" s="421">
        <v>0</v>
      </c>
      <c r="G57" s="421">
        <v>0</v>
      </c>
      <c r="H57" s="421">
        <v>5621</v>
      </c>
      <c r="I57" s="421">
        <v>9021</v>
      </c>
      <c r="J57" s="422">
        <v>44210</v>
      </c>
      <c r="K57" s="421" t="s">
        <v>560</v>
      </c>
      <c r="L57" s="421" t="s">
        <v>546</v>
      </c>
    </row>
    <row r="58" spans="1:12" s="423" customFormat="1" ht="14">
      <c r="A58" s="451">
        <v>900656705</v>
      </c>
      <c r="B58" s="420" t="s">
        <v>1185</v>
      </c>
      <c r="C58" s="451" t="s">
        <v>772</v>
      </c>
      <c r="D58" s="451" t="s">
        <v>927</v>
      </c>
      <c r="E58" s="453" t="s">
        <v>1082</v>
      </c>
      <c r="F58" s="421" t="s">
        <v>1053</v>
      </c>
      <c r="G58" s="421" t="s">
        <v>1034</v>
      </c>
      <c r="H58" s="421">
        <v>5621</v>
      </c>
      <c r="I58" s="421">
        <v>5621</v>
      </c>
      <c r="J58" s="422">
        <v>44210</v>
      </c>
      <c r="K58" s="421" t="s">
        <v>560</v>
      </c>
      <c r="L58" s="421" t="s">
        <v>546</v>
      </c>
    </row>
    <row r="59" spans="1:12" s="423" customFormat="1" ht="14">
      <c r="A59" s="451">
        <v>900316828</v>
      </c>
      <c r="B59" s="420" t="s">
        <v>1186</v>
      </c>
      <c r="C59" s="451" t="s">
        <v>773</v>
      </c>
      <c r="D59" s="451" t="s">
        <v>928</v>
      </c>
      <c r="E59" s="453" t="s">
        <v>1083</v>
      </c>
      <c r="F59" s="421" t="s">
        <v>1068</v>
      </c>
      <c r="G59" s="421" t="s">
        <v>1041</v>
      </c>
      <c r="H59" s="421">
        <v>5621</v>
      </c>
      <c r="I59" s="421">
        <v>5721</v>
      </c>
      <c r="J59" s="422">
        <v>44210</v>
      </c>
      <c r="K59" s="421" t="s">
        <v>560</v>
      </c>
      <c r="L59" s="421" t="s">
        <v>546</v>
      </c>
    </row>
    <row r="60" spans="1:12" s="423" customFormat="1" ht="14">
      <c r="A60" s="451">
        <v>901046359</v>
      </c>
      <c r="B60" s="420" t="s">
        <v>1187</v>
      </c>
      <c r="C60" s="451" t="s">
        <v>774</v>
      </c>
      <c r="D60" s="451" t="s">
        <v>929</v>
      </c>
      <c r="E60" s="453" t="s">
        <v>1084</v>
      </c>
      <c r="F60" s="421" t="s">
        <v>1039</v>
      </c>
      <c r="G60" s="421" t="s">
        <v>1041</v>
      </c>
      <c r="H60" s="421">
        <v>5621</v>
      </c>
      <c r="I60" s="421">
        <v>5821</v>
      </c>
      <c r="J60" s="422">
        <v>44210</v>
      </c>
      <c r="K60" s="421" t="s">
        <v>560</v>
      </c>
      <c r="L60" s="421" t="s">
        <v>546</v>
      </c>
    </row>
    <row r="61" spans="1:12" s="423" customFormat="1" ht="14">
      <c r="A61" s="451">
        <v>901018169</v>
      </c>
      <c r="B61" s="420" t="s">
        <v>1188</v>
      </c>
      <c r="C61" s="451" t="s">
        <v>775</v>
      </c>
      <c r="D61" s="451" t="s">
        <v>930</v>
      </c>
      <c r="E61" s="453" t="s">
        <v>1085</v>
      </c>
      <c r="F61" s="421" t="s">
        <v>1038</v>
      </c>
      <c r="G61" s="421" t="s">
        <v>1034</v>
      </c>
      <c r="H61" s="421">
        <v>5621</v>
      </c>
      <c r="I61" s="421">
        <v>5921</v>
      </c>
      <c r="J61" s="422">
        <v>44210</v>
      </c>
      <c r="K61" s="421" t="s">
        <v>560</v>
      </c>
      <c r="L61" s="421" t="s">
        <v>546</v>
      </c>
    </row>
    <row r="62" spans="1:12" s="423" customFormat="1" ht="14">
      <c r="A62" s="451">
        <v>900616392</v>
      </c>
      <c r="B62" s="420" t="s">
        <v>1189</v>
      </c>
      <c r="C62" s="451" t="s">
        <v>776</v>
      </c>
      <c r="D62" s="451" t="s">
        <v>931</v>
      </c>
      <c r="E62" s="453" t="s">
        <v>1086</v>
      </c>
      <c r="F62" s="421" t="s">
        <v>202</v>
      </c>
      <c r="G62" s="421" t="s">
        <v>1034</v>
      </c>
      <c r="H62" s="421">
        <v>5621</v>
      </c>
      <c r="I62" s="421">
        <v>6021</v>
      </c>
      <c r="J62" s="422">
        <v>44210</v>
      </c>
      <c r="K62" s="421" t="s">
        <v>560</v>
      </c>
      <c r="L62" s="421" t="s">
        <v>546</v>
      </c>
    </row>
    <row r="63" spans="1:12" s="423" customFormat="1" ht="14">
      <c r="A63" s="451">
        <v>900369514</v>
      </c>
      <c r="B63" s="420" t="s">
        <v>1190</v>
      </c>
      <c r="C63" s="451" t="s">
        <v>777</v>
      </c>
      <c r="D63" s="451" t="s">
        <v>932</v>
      </c>
      <c r="E63" s="453">
        <v>0</v>
      </c>
      <c r="F63" s="421">
        <v>0</v>
      </c>
      <c r="G63" s="421">
        <v>0</v>
      </c>
      <c r="H63" s="421">
        <v>5621</v>
      </c>
      <c r="I63" s="421">
        <v>7121</v>
      </c>
      <c r="J63" s="422">
        <v>44210</v>
      </c>
      <c r="K63" s="421" t="s">
        <v>560</v>
      </c>
      <c r="L63" s="421" t="s">
        <v>546</v>
      </c>
    </row>
    <row r="64" spans="1:12" s="423" customFormat="1" ht="14">
      <c r="A64" s="451">
        <v>900559058</v>
      </c>
      <c r="B64" s="420" t="s">
        <v>1191</v>
      </c>
      <c r="C64" s="451" t="s">
        <v>778</v>
      </c>
      <c r="D64" s="451" t="s">
        <v>933</v>
      </c>
      <c r="E64" s="453">
        <v>0</v>
      </c>
      <c r="F64" s="421">
        <v>0</v>
      </c>
      <c r="G64" s="421">
        <v>0</v>
      </c>
      <c r="H64" s="421">
        <v>5621</v>
      </c>
      <c r="I64" s="421">
        <v>6921</v>
      </c>
      <c r="J64" s="422">
        <v>44210</v>
      </c>
      <c r="K64" s="421" t="s">
        <v>560</v>
      </c>
      <c r="L64" s="421" t="s">
        <v>546</v>
      </c>
    </row>
    <row r="65" spans="1:12" s="423" customFormat="1" ht="14">
      <c r="A65" s="451">
        <v>900569499</v>
      </c>
      <c r="B65" s="420" t="s">
        <v>1192</v>
      </c>
      <c r="C65" s="451" t="s">
        <v>779</v>
      </c>
      <c r="D65" s="451" t="s">
        <v>934</v>
      </c>
      <c r="E65" s="453" t="s">
        <v>1087</v>
      </c>
      <c r="F65" s="421" t="s">
        <v>1038</v>
      </c>
      <c r="G65" s="421" t="s">
        <v>1041</v>
      </c>
      <c r="H65" s="421">
        <v>5621</v>
      </c>
      <c r="I65" s="421">
        <v>7421</v>
      </c>
      <c r="J65" s="422">
        <v>44210</v>
      </c>
      <c r="K65" s="421" t="s">
        <v>560</v>
      </c>
      <c r="L65" s="421" t="s">
        <v>546</v>
      </c>
    </row>
    <row r="66" spans="1:12" s="423" customFormat="1" ht="14">
      <c r="A66" s="451">
        <v>900735104</v>
      </c>
      <c r="B66" s="420" t="s">
        <v>1193</v>
      </c>
      <c r="C66" s="451" t="s">
        <v>780</v>
      </c>
      <c r="D66" s="451" t="s">
        <v>935</v>
      </c>
      <c r="E66" s="453">
        <v>0</v>
      </c>
      <c r="F66" s="421">
        <v>0</v>
      </c>
      <c r="G66" s="421">
        <v>0</v>
      </c>
      <c r="H66" s="421">
        <v>5621</v>
      </c>
      <c r="I66" s="421">
        <v>8821</v>
      </c>
      <c r="J66" s="422">
        <v>44210</v>
      </c>
      <c r="K66" s="421" t="s">
        <v>560</v>
      </c>
      <c r="L66" s="421" t="s">
        <v>546</v>
      </c>
    </row>
    <row r="67" spans="1:12" s="423" customFormat="1" ht="14">
      <c r="A67" s="451">
        <v>900720599</v>
      </c>
      <c r="B67" s="420" t="s">
        <v>1194</v>
      </c>
      <c r="C67" s="451" t="s">
        <v>781</v>
      </c>
      <c r="D67" s="451" t="s">
        <v>936</v>
      </c>
      <c r="E67" s="453" t="s">
        <v>1088</v>
      </c>
      <c r="F67" s="421" t="s">
        <v>202</v>
      </c>
      <c r="G67" s="421" t="s">
        <v>1034</v>
      </c>
      <c r="H67" s="421">
        <v>5621</v>
      </c>
      <c r="I67" s="421">
        <v>9221</v>
      </c>
      <c r="J67" s="422">
        <v>44210</v>
      </c>
      <c r="K67" s="421" t="s">
        <v>560</v>
      </c>
      <c r="L67" s="421" t="s">
        <v>546</v>
      </c>
    </row>
    <row r="68" spans="1:12" s="423" customFormat="1" ht="14">
      <c r="A68" s="451">
        <v>900624047</v>
      </c>
      <c r="B68" s="420" t="s">
        <v>1195</v>
      </c>
      <c r="C68" s="451" t="s">
        <v>782</v>
      </c>
      <c r="D68" s="451" t="s">
        <v>937</v>
      </c>
      <c r="E68" s="453" t="s">
        <v>1089</v>
      </c>
      <c r="F68" s="421" t="s">
        <v>202</v>
      </c>
      <c r="G68" s="421" t="s">
        <v>1034</v>
      </c>
      <c r="H68" s="421">
        <v>5621</v>
      </c>
      <c r="I68" s="421">
        <v>6121</v>
      </c>
      <c r="J68" s="422">
        <v>44210</v>
      </c>
      <c r="K68" s="421" t="s">
        <v>560</v>
      </c>
      <c r="L68" s="421" t="s">
        <v>546</v>
      </c>
    </row>
    <row r="69" spans="1:12" s="423" customFormat="1" ht="14">
      <c r="A69" s="451">
        <v>900906804</v>
      </c>
      <c r="B69" s="420" t="s">
        <v>1196</v>
      </c>
      <c r="C69" s="451" t="s">
        <v>783</v>
      </c>
      <c r="D69" s="451" t="s">
        <v>938</v>
      </c>
      <c r="E69" s="453">
        <v>0</v>
      </c>
      <c r="F69" s="421">
        <v>0</v>
      </c>
      <c r="G69" s="421">
        <v>0</v>
      </c>
      <c r="H69" s="421">
        <v>5621</v>
      </c>
      <c r="I69" s="421">
        <v>8921</v>
      </c>
      <c r="J69" s="422">
        <v>44210</v>
      </c>
      <c r="K69" s="421" t="s">
        <v>560</v>
      </c>
      <c r="L69" s="421" t="s">
        <v>546</v>
      </c>
    </row>
    <row r="70" spans="1:12" s="423" customFormat="1" ht="14">
      <c r="A70" s="451">
        <v>900616113</v>
      </c>
      <c r="B70" s="420" t="s">
        <v>1197</v>
      </c>
      <c r="C70" s="451" t="s">
        <v>784</v>
      </c>
      <c r="D70" s="451" t="s">
        <v>939</v>
      </c>
      <c r="E70" s="453">
        <v>0</v>
      </c>
      <c r="F70" s="421">
        <v>0</v>
      </c>
      <c r="G70" s="421">
        <v>0</v>
      </c>
      <c r="H70" s="421">
        <v>5621</v>
      </c>
      <c r="I70" s="421">
        <v>9121</v>
      </c>
      <c r="J70" s="422">
        <v>44210</v>
      </c>
      <c r="K70" s="421" t="s">
        <v>560</v>
      </c>
      <c r="L70" s="421" t="s">
        <v>546</v>
      </c>
    </row>
    <row r="71" spans="1:12" s="423" customFormat="1" ht="14">
      <c r="A71" s="451">
        <v>900674224</v>
      </c>
      <c r="B71" s="420" t="s">
        <v>1198</v>
      </c>
      <c r="C71" s="451" t="s">
        <v>785</v>
      </c>
      <c r="D71" s="451" t="s">
        <v>940</v>
      </c>
      <c r="E71" s="453" t="s">
        <v>1090</v>
      </c>
      <c r="F71" s="421" t="s">
        <v>1038</v>
      </c>
      <c r="G71" s="421" t="s">
        <v>1034</v>
      </c>
      <c r="H71" s="421">
        <v>5621</v>
      </c>
      <c r="I71" s="421">
        <v>6221</v>
      </c>
      <c r="J71" s="422">
        <v>44210</v>
      </c>
      <c r="K71" s="421" t="s">
        <v>560</v>
      </c>
      <c r="L71" s="421" t="s">
        <v>546</v>
      </c>
    </row>
    <row r="72" spans="1:12" s="423" customFormat="1" ht="14">
      <c r="A72" s="451">
        <v>900742798</v>
      </c>
      <c r="B72" s="420" t="s">
        <v>1199</v>
      </c>
      <c r="C72" s="451" t="s">
        <v>786</v>
      </c>
      <c r="D72" s="451" t="s">
        <v>941</v>
      </c>
      <c r="E72" s="453" t="s">
        <v>1091</v>
      </c>
      <c r="F72" s="421" t="s">
        <v>1045</v>
      </c>
      <c r="G72" s="421" t="s">
        <v>1041</v>
      </c>
      <c r="H72" s="421">
        <v>5621</v>
      </c>
      <c r="I72" s="421">
        <v>7021</v>
      </c>
      <c r="J72" s="422">
        <v>44210</v>
      </c>
      <c r="K72" s="421" t="s">
        <v>560</v>
      </c>
      <c r="L72" s="421" t="s">
        <v>546</v>
      </c>
    </row>
    <row r="73" spans="1:12" s="423" customFormat="1" ht="14">
      <c r="A73" s="451">
        <v>900615809</v>
      </c>
      <c r="B73" s="420" t="s">
        <v>1200</v>
      </c>
      <c r="C73" s="451" t="s">
        <v>787</v>
      </c>
      <c r="D73" s="451" t="s">
        <v>942</v>
      </c>
      <c r="E73" s="453">
        <v>0</v>
      </c>
      <c r="F73" s="421">
        <v>0</v>
      </c>
      <c r="G73" s="421">
        <v>0</v>
      </c>
      <c r="H73" s="421">
        <v>5621</v>
      </c>
      <c r="I73" s="421">
        <v>7221</v>
      </c>
      <c r="J73" s="422">
        <v>44210</v>
      </c>
      <c r="K73" s="421" t="s">
        <v>560</v>
      </c>
      <c r="L73" s="421" t="s">
        <v>546</v>
      </c>
    </row>
    <row r="74" spans="1:12" s="423" customFormat="1" ht="14">
      <c r="A74" s="451">
        <v>901350566</v>
      </c>
      <c r="B74" s="420" t="s">
        <v>1201</v>
      </c>
      <c r="C74" s="451" t="s">
        <v>788</v>
      </c>
      <c r="D74" s="451" t="s">
        <v>943</v>
      </c>
      <c r="E74" s="453" t="s">
        <v>1092</v>
      </c>
      <c r="F74" s="421" t="s">
        <v>202</v>
      </c>
      <c r="G74" s="421" t="s">
        <v>1034</v>
      </c>
      <c r="H74" s="421">
        <v>5621</v>
      </c>
      <c r="I74" s="421">
        <v>6321</v>
      </c>
      <c r="J74" s="422">
        <v>44210</v>
      </c>
      <c r="K74" s="421" t="s">
        <v>560</v>
      </c>
      <c r="L74" s="421" t="s">
        <v>546</v>
      </c>
    </row>
    <row r="75" spans="1:12" s="423" customFormat="1" ht="14">
      <c r="A75" s="451">
        <v>900309056</v>
      </c>
      <c r="B75" s="420" t="s">
        <v>1202</v>
      </c>
      <c r="C75" s="451" t="s">
        <v>789</v>
      </c>
      <c r="D75" s="451" t="s">
        <v>944</v>
      </c>
      <c r="E75" s="453" t="s">
        <v>1093</v>
      </c>
      <c r="F75" s="421" t="s">
        <v>1045</v>
      </c>
      <c r="G75" s="421" t="s">
        <v>1041</v>
      </c>
      <c r="H75" s="421">
        <v>5621</v>
      </c>
      <c r="I75" s="421">
        <v>7321</v>
      </c>
      <c r="J75" s="422">
        <v>44210</v>
      </c>
      <c r="K75" s="421" t="s">
        <v>560</v>
      </c>
      <c r="L75" s="421" t="s">
        <v>546</v>
      </c>
    </row>
    <row r="76" spans="1:12" s="423" customFormat="1" ht="14">
      <c r="A76" s="451">
        <v>900264538</v>
      </c>
      <c r="B76" s="420" t="s">
        <v>1203</v>
      </c>
      <c r="C76" s="451" t="s">
        <v>790</v>
      </c>
      <c r="D76" s="451" t="s">
        <v>945</v>
      </c>
      <c r="E76" s="453" t="s">
        <v>1094</v>
      </c>
      <c r="F76" s="421" t="s">
        <v>1068</v>
      </c>
      <c r="G76" s="421" t="s">
        <v>1041</v>
      </c>
      <c r="H76" s="421">
        <v>5621</v>
      </c>
      <c r="I76" s="421">
        <v>10721</v>
      </c>
      <c r="J76" s="422">
        <v>44211</v>
      </c>
      <c r="K76" s="421" t="s">
        <v>560</v>
      </c>
      <c r="L76" s="421" t="s">
        <v>546</v>
      </c>
    </row>
    <row r="77" spans="1:12" s="423" customFormat="1" ht="14">
      <c r="A77" s="451">
        <v>900623841</v>
      </c>
      <c r="B77" s="420" t="s">
        <v>1204</v>
      </c>
      <c r="C77" s="451" t="s">
        <v>791</v>
      </c>
      <c r="D77" s="451" t="s">
        <v>946</v>
      </c>
      <c r="E77" s="453">
        <v>0</v>
      </c>
      <c r="F77" s="421">
        <v>0</v>
      </c>
      <c r="G77" s="421">
        <v>0</v>
      </c>
      <c r="H77" s="421">
        <v>5621</v>
      </c>
      <c r="I77" s="421">
        <v>10221</v>
      </c>
      <c r="J77" s="422">
        <v>44211</v>
      </c>
      <c r="K77" s="421" t="s">
        <v>560</v>
      </c>
      <c r="L77" s="421" t="s">
        <v>546</v>
      </c>
    </row>
    <row r="78" spans="1:12" s="423" customFormat="1" ht="14">
      <c r="A78" s="451">
        <v>900599481</v>
      </c>
      <c r="B78" s="420" t="s">
        <v>1205</v>
      </c>
      <c r="C78" s="451" t="s">
        <v>792</v>
      </c>
      <c r="D78" s="451" t="s">
        <v>947</v>
      </c>
      <c r="E78" s="453">
        <v>0</v>
      </c>
      <c r="F78" s="421">
        <v>0</v>
      </c>
      <c r="G78" s="421">
        <v>0</v>
      </c>
      <c r="H78" s="421">
        <v>5621</v>
      </c>
      <c r="I78" s="421">
        <v>11221</v>
      </c>
      <c r="J78" s="422">
        <v>44214</v>
      </c>
      <c r="K78" s="421" t="s">
        <v>560</v>
      </c>
      <c r="L78" s="421" t="s">
        <v>546</v>
      </c>
    </row>
    <row r="79" spans="1:12" s="423" customFormat="1" ht="14">
      <c r="A79" s="451">
        <v>900905026</v>
      </c>
      <c r="B79" s="420" t="s">
        <v>1206</v>
      </c>
      <c r="C79" s="451" t="s">
        <v>793</v>
      </c>
      <c r="D79" s="451" t="s">
        <v>948</v>
      </c>
      <c r="E79" s="453">
        <v>0</v>
      </c>
      <c r="F79" s="421">
        <v>0</v>
      </c>
      <c r="G79" s="421">
        <v>0</v>
      </c>
      <c r="H79" s="421">
        <v>5621</v>
      </c>
      <c r="I79" s="421">
        <v>11121</v>
      </c>
      <c r="J79" s="422">
        <v>44214</v>
      </c>
      <c r="K79" s="421" t="s">
        <v>560</v>
      </c>
      <c r="L79" s="421" t="s">
        <v>546</v>
      </c>
    </row>
    <row r="80" spans="1:12" s="423" customFormat="1" ht="14">
      <c r="A80" s="451">
        <v>900145671</v>
      </c>
      <c r="B80" s="420" t="s">
        <v>1207</v>
      </c>
      <c r="C80" s="451" t="s">
        <v>794</v>
      </c>
      <c r="D80" s="451" t="s">
        <v>949</v>
      </c>
      <c r="E80" s="453" t="s">
        <v>1095</v>
      </c>
      <c r="F80" s="421" t="s">
        <v>1039</v>
      </c>
      <c r="G80" s="421" t="s">
        <v>1034</v>
      </c>
      <c r="H80" s="421">
        <v>5621</v>
      </c>
      <c r="I80" s="421">
        <v>11021</v>
      </c>
      <c r="J80" s="422">
        <v>44214</v>
      </c>
      <c r="K80" s="421" t="s">
        <v>560</v>
      </c>
      <c r="L80" s="421" t="s">
        <v>546</v>
      </c>
    </row>
    <row r="81" spans="1:12" s="423" customFormat="1" ht="14">
      <c r="A81" s="451">
        <v>900833635</v>
      </c>
      <c r="B81" s="420" t="s">
        <v>1208</v>
      </c>
      <c r="C81" s="451" t="s">
        <v>795</v>
      </c>
      <c r="D81" s="451" t="s">
        <v>950</v>
      </c>
      <c r="E81" s="453">
        <v>0</v>
      </c>
      <c r="F81" s="421">
        <v>0</v>
      </c>
      <c r="G81" s="421">
        <v>0</v>
      </c>
      <c r="H81" s="421">
        <v>5621</v>
      </c>
      <c r="I81" s="421">
        <v>11421</v>
      </c>
      <c r="J81" s="422">
        <v>44214</v>
      </c>
      <c r="K81" s="421" t="s">
        <v>560</v>
      </c>
      <c r="L81" s="421" t="s">
        <v>546</v>
      </c>
    </row>
    <row r="82" spans="1:12" s="423" customFormat="1" ht="14">
      <c r="A82" s="451">
        <v>900621569</v>
      </c>
      <c r="B82" s="420" t="s">
        <v>1209</v>
      </c>
      <c r="C82" s="451" t="s">
        <v>796</v>
      </c>
      <c r="D82" s="451" t="s">
        <v>951</v>
      </c>
      <c r="E82" s="453">
        <v>0</v>
      </c>
      <c r="F82" s="421">
        <v>0</v>
      </c>
      <c r="G82" s="421">
        <v>0</v>
      </c>
      <c r="H82" s="421">
        <v>5621</v>
      </c>
      <c r="I82" s="421">
        <v>11321</v>
      </c>
      <c r="J82" s="422">
        <v>44214</v>
      </c>
      <c r="K82" s="421" t="s">
        <v>560</v>
      </c>
      <c r="L82" s="421" t="s">
        <v>546</v>
      </c>
    </row>
    <row r="83" spans="1:12" s="423" customFormat="1" ht="14">
      <c r="A83" s="451">
        <v>900647324</v>
      </c>
      <c r="B83" s="420" t="s">
        <v>1210</v>
      </c>
      <c r="C83" s="451" t="s">
        <v>797</v>
      </c>
      <c r="D83" s="451" t="s">
        <v>952</v>
      </c>
      <c r="E83" s="453">
        <v>86100112506</v>
      </c>
      <c r="F83" s="421" t="s">
        <v>202</v>
      </c>
      <c r="G83" s="421" t="s">
        <v>1034</v>
      </c>
      <c r="H83" s="421">
        <v>5621</v>
      </c>
      <c r="I83" s="421">
        <v>12121</v>
      </c>
      <c r="J83" s="422">
        <v>44214</v>
      </c>
      <c r="K83" s="421" t="s">
        <v>560</v>
      </c>
      <c r="L83" s="421" t="s">
        <v>546</v>
      </c>
    </row>
    <row r="84" spans="1:12" s="423" customFormat="1" ht="14">
      <c r="A84" s="451">
        <v>1001314359</v>
      </c>
      <c r="B84" s="420" t="s">
        <v>1211</v>
      </c>
      <c r="C84" s="451" t="s">
        <v>798</v>
      </c>
      <c r="D84" s="451" t="s">
        <v>953</v>
      </c>
      <c r="E84" s="453" t="s">
        <v>1096</v>
      </c>
      <c r="F84" s="421" t="s">
        <v>202</v>
      </c>
      <c r="G84" s="421" t="s">
        <v>1034</v>
      </c>
      <c r="H84" s="421">
        <v>5621</v>
      </c>
      <c r="I84" s="421">
        <v>12221</v>
      </c>
      <c r="J84" s="422">
        <v>44214</v>
      </c>
      <c r="K84" s="421" t="s">
        <v>560</v>
      </c>
      <c r="L84" s="421" t="s">
        <v>546</v>
      </c>
    </row>
    <row r="85" spans="1:12" s="423" customFormat="1" ht="14">
      <c r="A85" s="451">
        <v>60448476</v>
      </c>
      <c r="B85" s="420" t="s">
        <v>1212</v>
      </c>
      <c r="C85" s="451" t="s">
        <v>799</v>
      </c>
      <c r="D85" s="451" t="s">
        <v>954</v>
      </c>
      <c r="E85" s="453" t="s">
        <v>1035</v>
      </c>
      <c r="F85" s="421">
        <v>0</v>
      </c>
      <c r="G85" s="421">
        <v>0</v>
      </c>
      <c r="H85" s="421">
        <v>5621</v>
      </c>
      <c r="I85" s="421">
        <v>13221</v>
      </c>
      <c r="J85" s="422">
        <v>44215</v>
      </c>
      <c r="K85" s="421" t="s">
        <v>560</v>
      </c>
      <c r="L85" s="421" t="s">
        <v>546</v>
      </c>
    </row>
    <row r="86" spans="1:12" s="423" customFormat="1" ht="14">
      <c r="A86" s="451">
        <v>80407453</v>
      </c>
      <c r="B86" s="420" t="s">
        <v>1213</v>
      </c>
      <c r="C86" s="451" t="s">
        <v>800</v>
      </c>
      <c r="D86" s="451" t="s">
        <v>955</v>
      </c>
      <c r="E86" s="453">
        <v>0</v>
      </c>
      <c r="F86" s="421">
        <v>0</v>
      </c>
      <c r="G86" s="421">
        <v>0</v>
      </c>
      <c r="H86" s="421">
        <v>5621</v>
      </c>
      <c r="I86" s="421">
        <v>13021</v>
      </c>
      <c r="J86" s="422">
        <v>44214</v>
      </c>
      <c r="K86" s="421" t="s">
        <v>560</v>
      </c>
      <c r="L86" s="421" t="s">
        <v>546</v>
      </c>
    </row>
    <row r="87" spans="1:12" s="423" customFormat="1" ht="14">
      <c r="A87" s="451">
        <v>18002739</v>
      </c>
      <c r="B87" s="420" t="s">
        <v>1214</v>
      </c>
      <c r="C87" s="451" t="s">
        <v>801</v>
      </c>
      <c r="D87" s="451" t="s">
        <v>956</v>
      </c>
      <c r="E87" s="453">
        <v>831861070</v>
      </c>
      <c r="F87" s="421" t="s">
        <v>1036</v>
      </c>
      <c r="G87" s="421" t="s">
        <v>1034</v>
      </c>
      <c r="H87" s="452">
        <v>5621</v>
      </c>
      <c r="I87" s="452">
        <v>12321</v>
      </c>
      <c r="J87" s="422">
        <v>44214</v>
      </c>
      <c r="K87" s="421" t="s">
        <v>560</v>
      </c>
      <c r="L87" s="421" t="s">
        <v>546</v>
      </c>
    </row>
    <row r="88" spans="1:12" s="423" customFormat="1" ht="14">
      <c r="A88" s="451">
        <v>40400099</v>
      </c>
      <c r="B88" s="420" t="s">
        <v>1215</v>
      </c>
      <c r="C88" s="451" t="s">
        <v>802</v>
      </c>
      <c r="D88" s="451" t="s">
        <v>957</v>
      </c>
      <c r="E88" s="453" t="s">
        <v>1097</v>
      </c>
      <c r="F88" s="421" t="s">
        <v>1038</v>
      </c>
      <c r="G88" s="421" t="s">
        <v>1034</v>
      </c>
      <c r="H88" s="421">
        <v>5821</v>
      </c>
      <c r="I88" s="421">
        <v>15421</v>
      </c>
      <c r="J88" s="422">
        <v>44216</v>
      </c>
      <c r="K88" s="421" t="s">
        <v>560</v>
      </c>
      <c r="L88" s="421" t="s">
        <v>546</v>
      </c>
    </row>
    <row r="89" spans="1:12" s="423" customFormat="1" ht="14">
      <c r="A89" s="451">
        <v>52350544</v>
      </c>
      <c r="B89" s="420" t="s">
        <v>1216</v>
      </c>
      <c r="C89" s="451" t="s">
        <v>803</v>
      </c>
      <c r="D89" s="451" t="s">
        <v>958</v>
      </c>
      <c r="E89" s="453">
        <v>0</v>
      </c>
      <c r="F89" s="421">
        <v>0</v>
      </c>
      <c r="G89" s="421">
        <v>0</v>
      </c>
      <c r="H89" s="421">
        <v>5821</v>
      </c>
      <c r="I89" s="421">
        <v>15621</v>
      </c>
      <c r="J89" s="422">
        <v>44216</v>
      </c>
      <c r="K89" s="421" t="s">
        <v>560</v>
      </c>
      <c r="L89" s="421" t="s">
        <v>546</v>
      </c>
    </row>
    <row r="90" spans="1:12" s="423" customFormat="1" ht="14">
      <c r="A90" s="451">
        <v>52898656</v>
      </c>
      <c r="B90" s="420" t="s">
        <v>1217</v>
      </c>
      <c r="C90" s="451" t="s">
        <v>804</v>
      </c>
      <c r="D90" s="451" t="s">
        <v>959</v>
      </c>
      <c r="E90" s="453" t="s">
        <v>1098</v>
      </c>
      <c r="F90" s="421" t="s">
        <v>202</v>
      </c>
      <c r="G90" s="421" t="s">
        <v>1034</v>
      </c>
      <c r="H90" s="421">
        <v>5821</v>
      </c>
      <c r="I90" s="421">
        <v>15521</v>
      </c>
      <c r="J90" s="422">
        <v>44216</v>
      </c>
      <c r="K90" s="421" t="s">
        <v>560</v>
      </c>
      <c r="L90" s="421" t="s">
        <v>546</v>
      </c>
    </row>
    <row r="91" spans="1:12" s="423" customFormat="1" ht="14">
      <c r="A91" s="451">
        <v>900918590</v>
      </c>
      <c r="B91" s="420" t="s">
        <v>1218</v>
      </c>
      <c r="C91" s="451" t="s">
        <v>805</v>
      </c>
      <c r="D91" s="451" t="s">
        <v>960</v>
      </c>
      <c r="E91" s="453">
        <v>0</v>
      </c>
      <c r="F91" s="421">
        <v>0</v>
      </c>
      <c r="G91" s="421">
        <v>0</v>
      </c>
      <c r="H91" s="421">
        <v>5721</v>
      </c>
      <c r="I91" s="421">
        <v>7521</v>
      </c>
      <c r="J91" s="422">
        <v>44210</v>
      </c>
      <c r="K91" s="421" t="s">
        <v>560</v>
      </c>
      <c r="L91" s="421" t="s">
        <v>546</v>
      </c>
    </row>
    <row r="92" spans="1:12" s="423" customFormat="1" ht="14">
      <c r="A92" s="451">
        <v>900122398</v>
      </c>
      <c r="B92" s="420" t="s">
        <v>1219</v>
      </c>
      <c r="C92" s="451" t="s">
        <v>806</v>
      </c>
      <c r="D92" s="451" t="s">
        <v>961</v>
      </c>
      <c r="E92" s="453" t="s">
        <v>1099</v>
      </c>
      <c r="F92" s="421" t="s">
        <v>1038</v>
      </c>
      <c r="G92" s="421" t="s">
        <v>1041</v>
      </c>
      <c r="H92" s="421">
        <v>5721</v>
      </c>
      <c r="I92" s="421">
        <v>7621</v>
      </c>
      <c r="J92" s="422">
        <v>44210</v>
      </c>
      <c r="K92" s="421" t="s">
        <v>560</v>
      </c>
      <c r="L92" s="421" t="s">
        <v>546</v>
      </c>
    </row>
    <row r="93" spans="1:12" s="423" customFormat="1" ht="14">
      <c r="A93" s="451">
        <v>901232302</v>
      </c>
      <c r="B93" s="420" t="s">
        <v>1220</v>
      </c>
      <c r="C93" s="451" t="s">
        <v>807</v>
      </c>
      <c r="D93" s="451" t="s">
        <v>962</v>
      </c>
      <c r="E93" s="453" t="s">
        <v>1100</v>
      </c>
      <c r="F93" s="421" t="s">
        <v>202</v>
      </c>
      <c r="G93" s="421" t="s">
        <v>1034</v>
      </c>
      <c r="H93" s="421">
        <v>5721</v>
      </c>
      <c r="I93" s="421">
        <v>7721</v>
      </c>
      <c r="J93" s="422">
        <v>44210</v>
      </c>
      <c r="K93" s="421" t="s">
        <v>560</v>
      </c>
      <c r="L93" s="421" t="s">
        <v>546</v>
      </c>
    </row>
    <row r="94" spans="1:12" s="423" customFormat="1" ht="14">
      <c r="A94" s="451">
        <v>901032467</v>
      </c>
      <c r="B94" s="420" t="s">
        <v>1221</v>
      </c>
      <c r="C94" s="451" t="s">
        <v>808</v>
      </c>
      <c r="D94" s="451" t="s">
        <v>963</v>
      </c>
      <c r="E94" s="453" t="s">
        <v>1101</v>
      </c>
      <c r="F94" s="421" t="s">
        <v>202</v>
      </c>
      <c r="G94" s="421" t="s">
        <v>1034</v>
      </c>
      <c r="H94" s="421">
        <v>5721</v>
      </c>
      <c r="I94" s="421">
        <v>7821</v>
      </c>
      <c r="J94" s="422">
        <v>44210</v>
      </c>
      <c r="K94" s="421" t="s">
        <v>560</v>
      </c>
      <c r="L94" s="421" t="s">
        <v>546</v>
      </c>
    </row>
    <row r="95" spans="1:12" s="423" customFormat="1" ht="14">
      <c r="A95" s="451">
        <v>900616726</v>
      </c>
      <c r="B95" s="420" t="s">
        <v>1222</v>
      </c>
      <c r="C95" s="451" t="s">
        <v>809</v>
      </c>
      <c r="D95" s="451" t="s">
        <v>964</v>
      </c>
      <c r="E95" s="453" t="s">
        <v>1102</v>
      </c>
      <c r="F95" s="421" t="s">
        <v>1039</v>
      </c>
      <c r="G95" s="421" t="s">
        <v>1034</v>
      </c>
      <c r="H95" s="421">
        <v>5721</v>
      </c>
      <c r="I95" s="421">
        <v>7921</v>
      </c>
      <c r="J95" s="422">
        <v>44210</v>
      </c>
      <c r="K95" s="421" t="s">
        <v>560</v>
      </c>
      <c r="L95" s="421" t="s">
        <v>546</v>
      </c>
    </row>
    <row r="96" spans="1:12" s="423" customFormat="1" ht="14">
      <c r="A96" s="451">
        <v>901269750</v>
      </c>
      <c r="B96" s="420" t="s">
        <v>1223</v>
      </c>
      <c r="C96" s="451" t="s">
        <v>810</v>
      </c>
      <c r="D96" s="451" t="s">
        <v>965</v>
      </c>
      <c r="E96" s="453" t="s">
        <v>1103</v>
      </c>
      <c r="F96" s="421" t="s">
        <v>1038</v>
      </c>
      <c r="G96" s="421" t="s">
        <v>1034</v>
      </c>
      <c r="H96" s="421">
        <v>5721</v>
      </c>
      <c r="I96" s="421">
        <v>8021</v>
      </c>
      <c r="J96" s="422">
        <v>44210</v>
      </c>
      <c r="K96" s="421" t="s">
        <v>560</v>
      </c>
      <c r="L96" s="421" t="s">
        <v>546</v>
      </c>
    </row>
    <row r="97" spans="1:12" s="423" customFormat="1" ht="14">
      <c r="A97" s="451">
        <v>87069677</v>
      </c>
      <c r="B97" s="420" t="s">
        <v>1224</v>
      </c>
      <c r="C97" s="451" t="s">
        <v>811</v>
      </c>
      <c r="D97" s="451" t="s">
        <v>966</v>
      </c>
      <c r="E97" s="453">
        <v>0</v>
      </c>
      <c r="F97" s="421">
        <v>0</v>
      </c>
      <c r="G97" s="421">
        <v>0</v>
      </c>
      <c r="H97" s="421">
        <v>5721</v>
      </c>
      <c r="I97" s="421">
        <v>8121</v>
      </c>
      <c r="J97" s="422">
        <v>44210</v>
      </c>
      <c r="K97" s="421" t="s">
        <v>560</v>
      </c>
      <c r="L97" s="421" t="s">
        <v>546</v>
      </c>
    </row>
    <row r="98" spans="1:12" s="423" customFormat="1" ht="14">
      <c r="A98" s="451">
        <v>900990947</v>
      </c>
      <c r="B98" s="420" t="s">
        <v>1225</v>
      </c>
      <c r="C98" s="451" t="s">
        <v>812</v>
      </c>
      <c r="D98" s="451" t="s">
        <v>967</v>
      </c>
      <c r="E98" s="453" t="s">
        <v>1104</v>
      </c>
      <c r="F98" s="421" t="s">
        <v>202</v>
      </c>
      <c r="G98" s="421" t="s">
        <v>1034</v>
      </c>
      <c r="H98" s="421">
        <v>5721</v>
      </c>
      <c r="I98" s="421">
        <v>8221</v>
      </c>
      <c r="J98" s="422">
        <v>44210</v>
      </c>
      <c r="K98" s="421" t="s">
        <v>560</v>
      </c>
      <c r="L98" s="421" t="s">
        <v>546</v>
      </c>
    </row>
    <row r="99" spans="1:12" s="423" customFormat="1" ht="14">
      <c r="A99" s="451">
        <v>901326620</v>
      </c>
      <c r="B99" s="420" t="s">
        <v>1226</v>
      </c>
      <c r="C99" s="451" t="s">
        <v>813</v>
      </c>
      <c r="D99" s="451" t="s">
        <v>968</v>
      </c>
      <c r="E99" s="453" t="s">
        <v>1105</v>
      </c>
      <c r="F99" s="421" t="s">
        <v>1038</v>
      </c>
      <c r="G99" s="421" t="s">
        <v>1034</v>
      </c>
      <c r="H99" s="421">
        <v>5721</v>
      </c>
      <c r="I99" s="421">
        <v>8321</v>
      </c>
      <c r="J99" s="422">
        <v>44210</v>
      </c>
      <c r="K99" s="421" t="s">
        <v>560</v>
      </c>
      <c r="L99" s="421" t="s">
        <v>546</v>
      </c>
    </row>
    <row r="100" spans="1:12" s="423" customFormat="1" ht="14">
      <c r="A100" s="451">
        <v>900611836</v>
      </c>
      <c r="B100" s="420" t="s">
        <v>1227</v>
      </c>
      <c r="C100" s="451" t="s">
        <v>814</v>
      </c>
      <c r="D100" s="451" t="s">
        <v>969</v>
      </c>
      <c r="E100" s="453">
        <v>0</v>
      </c>
      <c r="F100" s="421">
        <v>0</v>
      </c>
      <c r="G100" s="421">
        <v>0</v>
      </c>
      <c r="H100" s="421">
        <v>5721</v>
      </c>
      <c r="I100" s="421">
        <v>8421</v>
      </c>
      <c r="J100" s="422">
        <v>44210</v>
      </c>
      <c r="K100" s="421" t="s">
        <v>560</v>
      </c>
      <c r="L100" s="421" t="s">
        <v>546</v>
      </c>
    </row>
    <row r="101" spans="1:12" s="423" customFormat="1" ht="14">
      <c r="A101" s="451">
        <v>80192147</v>
      </c>
      <c r="B101" s="420" t="s">
        <v>1228</v>
      </c>
      <c r="C101" s="451" t="s">
        <v>815</v>
      </c>
      <c r="D101" s="451" t="s">
        <v>970</v>
      </c>
      <c r="E101" s="453" t="s">
        <v>1106</v>
      </c>
      <c r="F101" s="421" t="s">
        <v>1038</v>
      </c>
      <c r="G101" s="421" t="s">
        <v>1034</v>
      </c>
      <c r="H101" s="421">
        <v>6421</v>
      </c>
      <c r="I101" s="421">
        <v>8721</v>
      </c>
      <c r="J101" s="422">
        <v>44210</v>
      </c>
      <c r="K101" s="421" t="s">
        <v>560</v>
      </c>
      <c r="L101" s="421" t="s">
        <v>546</v>
      </c>
    </row>
    <row r="102" spans="1:12" s="423" customFormat="1" ht="14">
      <c r="A102" s="451">
        <v>80003037</v>
      </c>
      <c r="B102" s="420" t="s">
        <v>1229</v>
      </c>
      <c r="C102" s="451" t="s">
        <v>816</v>
      </c>
      <c r="D102" s="451" t="s">
        <v>971</v>
      </c>
      <c r="E102" s="453" t="s">
        <v>1107</v>
      </c>
      <c r="F102" s="421" t="s">
        <v>1038</v>
      </c>
      <c r="G102" s="421" t="s">
        <v>1034</v>
      </c>
      <c r="H102" s="421">
        <v>6521</v>
      </c>
      <c r="I102" s="421">
        <v>9521</v>
      </c>
      <c r="J102" s="422">
        <v>44210</v>
      </c>
      <c r="K102" s="421" t="s">
        <v>563</v>
      </c>
      <c r="L102" s="421" t="s">
        <v>427</v>
      </c>
    </row>
    <row r="103" spans="1:12" s="423" customFormat="1" ht="14">
      <c r="A103" s="451">
        <v>1049611890</v>
      </c>
      <c r="B103" s="420" t="s">
        <v>1230</v>
      </c>
      <c r="C103" s="451" t="s">
        <v>817</v>
      </c>
      <c r="D103" s="451" t="s">
        <v>972</v>
      </c>
      <c r="E103" s="453" t="s">
        <v>1108</v>
      </c>
      <c r="F103" s="421" t="s">
        <v>1068</v>
      </c>
      <c r="G103" s="421" t="s">
        <v>1034</v>
      </c>
      <c r="H103" s="421">
        <v>6621</v>
      </c>
      <c r="I103" s="421">
        <v>9321</v>
      </c>
      <c r="J103" s="422">
        <v>44210</v>
      </c>
      <c r="K103" s="421" t="s">
        <v>560</v>
      </c>
      <c r="L103" s="421" t="s">
        <v>546</v>
      </c>
    </row>
    <row r="104" spans="1:12" s="423" customFormat="1" ht="14">
      <c r="A104" s="451">
        <v>52324657</v>
      </c>
      <c r="B104" s="420" t="s">
        <v>1231</v>
      </c>
      <c r="C104" s="451" t="s">
        <v>818</v>
      </c>
      <c r="D104" s="451" t="s">
        <v>973</v>
      </c>
      <c r="E104" s="453" t="s">
        <v>1109</v>
      </c>
      <c r="F104" s="421" t="s">
        <v>1053</v>
      </c>
      <c r="G104" s="421" t="s">
        <v>1034</v>
      </c>
      <c r="H104" s="421">
        <v>6621</v>
      </c>
      <c r="I104" s="421">
        <v>9421</v>
      </c>
      <c r="J104" s="422">
        <v>44210</v>
      </c>
      <c r="K104" s="421" t="s">
        <v>560</v>
      </c>
      <c r="L104" s="421" t="s">
        <v>546</v>
      </c>
    </row>
    <row r="105" spans="1:12" s="423" customFormat="1" ht="14">
      <c r="A105" s="451">
        <v>1018407709</v>
      </c>
      <c r="B105" s="420" t="s">
        <v>1232</v>
      </c>
      <c r="C105" s="451" t="s">
        <v>819</v>
      </c>
      <c r="D105" s="451" t="s">
        <v>974</v>
      </c>
      <c r="E105" s="453" t="s">
        <v>1110</v>
      </c>
      <c r="F105" s="421" t="s">
        <v>1053</v>
      </c>
      <c r="G105" s="421" t="s">
        <v>1034</v>
      </c>
      <c r="H105" s="421">
        <v>6621</v>
      </c>
      <c r="I105" s="421">
        <v>6521</v>
      </c>
      <c r="J105" s="422">
        <v>44210</v>
      </c>
      <c r="K105" s="421" t="s">
        <v>560</v>
      </c>
      <c r="L105" s="421" t="s">
        <v>546</v>
      </c>
    </row>
    <row r="106" spans="1:12" s="423" customFormat="1" ht="14">
      <c r="A106" s="451">
        <v>1024547128</v>
      </c>
      <c r="B106" s="420" t="s">
        <v>1233</v>
      </c>
      <c r="C106" s="451" t="s">
        <v>820</v>
      </c>
      <c r="D106" s="451" t="s">
        <v>975</v>
      </c>
      <c r="E106" s="453" t="s">
        <v>1111</v>
      </c>
      <c r="F106" s="421" t="s">
        <v>1068</v>
      </c>
      <c r="G106" s="421" t="s">
        <v>1034</v>
      </c>
      <c r="H106" s="421">
        <v>7221</v>
      </c>
      <c r="I106" s="421">
        <v>9921</v>
      </c>
      <c r="J106" s="422">
        <v>44210</v>
      </c>
      <c r="K106" s="421" t="s">
        <v>563</v>
      </c>
      <c r="L106" s="421" t="s">
        <v>427</v>
      </c>
    </row>
    <row r="107" spans="1:12" s="423" customFormat="1" ht="14">
      <c r="A107" s="451">
        <v>53030653</v>
      </c>
      <c r="B107" s="420" t="s">
        <v>1234</v>
      </c>
      <c r="C107" s="451" t="s">
        <v>821</v>
      </c>
      <c r="D107" s="451" t="s">
        <v>976</v>
      </c>
      <c r="E107" s="453">
        <v>0</v>
      </c>
      <c r="F107" s="421">
        <v>0</v>
      </c>
      <c r="G107" s="421">
        <v>0</v>
      </c>
      <c r="H107" s="421">
        <v>6921</v>
      </c>
      <c r="I107" s="421">
        <v>8621</v>
      </c>
      <c r="J107" s="422">
        <v>44210</v>
      </c>
      <c r="K107" s="421" t="s">
        <v>560</v>
      </c>
      <c r="L107" s="421" t="s">
        <v>546</v>
      </c>
    </row>
    <row r="108" spans="1:12" s="423" customFormat="1" ht="14">
      <c r="A108" s="451">
        <v>52262178</v>
      </c>
      <c r="B108" s="420" t="s">
        <v>1235</v>
      </c>
      <c r="C108" s="451" t="s">
        <v>822</v>
      </c>
      <c r="D108" s="451" t="s">
        <v>977</v>
      </c>
      <c r="E108" s="453" t="s">
        <v>1112</v>
      </c>
      <c r="F108" s="421" t="s">
        <v>1038</v>
      </c>
      <c r="G108" s="421" t="s">
        <v>1034</v>
      </c>
      <c r="H108" s="421">
        <v>6821</v>
      </c>
      <c r="I108" s="421">
        <v>8521</v>
      </c>
      <c r="J108" s="422">
        <v>44210</v>
      </c>
      <c r="K108" s="421" t="s">
        <v>563</v>
      </c>
      <c r="L108" s="421" t="s">
        <v>427</v>
      </c>
    </row>
    <row r="109" spans="1:12" s="423" customFormat="1" ht="14">
      <c r="A109" s="451">
        <v>1053322690</v>
      </c>
      <c r="B109" s="420" t="s">
        <v>1236</v>
      </c>
      <c r="C109" s="451" t="s">
        <v>823</v>
      </c>
      <c r="D109" s="451" t="s">
        <v>978</v>
      </c>
      <c r="E109" s="453">
        <v>0</v>
      </c>
      <c r="F109" s="421">
        <v>0</v>
      </c>
      <c r="G109" s="421">
        <v>0</v>
      </c>
      <c r="H109" s="421">
        <v>7021</v>
      </c>
      <c r="I109" s="421">
        <v>9621</v>
      </c>
      <c r="J109" s="422">
        <v>44210</v>
      </c>
      <c r="K109" s="421" t="s">
        <v>563</v>
      </c>
      <c r="L109" s="421" t="s">
        <v>427</v>
      </c>
    </row>
    <row r="110" spans="1:12" s="423" customFormat="1" ht="14">
      <c r="A110" s="451">
        <v>1091679109</v>
      </c>
      <c r="B110" s="420" t="s">
        <v>1237</v>
      </c>
      <c r="C110" s="451" t="s">
        <v>824</v>
      </c>
      <c r="D110" s="451" t="s">
        <v>979</v>
      </c>
      <c r="E110" s="453" t="s">
        <v>1113</v>
      </c>
      <c r="F110" s="421" t="s">
        <v>1068</v>
      </c>
      <c r="G110" s="421" t="s">
        <v>1034</v>
      </c>
      <c r="H110" s="421">
        <v>7121</v>
      </c>
      <c r="I110" s="421">
        <v>5421</v>
      </c>
      <c r="J110" s="422">
        <v>44209</v>
      </c>
      <c r="K110" s="421" t="s">
        <v>563</v>
      </c>
      <c r="L110" s="421" t="s">
        <v>427</v>
      </c>
    </row>
    <row r="111" spans="1:12" s="423" customFormat="1" ht="14">
      <c r="A111" s="451">
        <v>35427564</v>
      </c>
      <c r="B111" s="420" t="s">
        <v>1238</v>
      </c>
      <c r="C111" s="451" t="s">
        <v>825</v>
      </c>
      <c r="D111" s="451" t="s">
        <v>980</v>
      </c>
      <c r="E111" s="453" t="s">
        <v>1114</v>
      </c>
      <c r="F111" s="421" t="s">
        <v>1053</v>
      </c>
      <c r="G111" s="421" t="s">
        <v>1034</v>
      </c>
      <c r="H111" s="421">
        <v>7121</v>
      </c>
      <c r="I111" s="421">
        <v>5321</v>
      </c>
      <c r="J111" s="422">
        <v>44209</v>
      </c>
      <c r="K111" s="421" t="s">
        <v>563</v>
      </c>
      <c r="L111" s="421" t="s">
        <v>427</v>
      </c>
    </row>
    <row r="112" spans="1:12" s="423" customFormat="1" ht="14">
      <c r="A112" s="451">
        <v>1014274779</v>
      </c>
      <c r="B112" s="420" t="s">
        <v>1239</v>
      </c>
      <c r="C112" s="451" t="s">
        <v>826</v>
      </c>
      <c r="D112" s="451" t="s">
        <v>981</v>
      </c>
      <c r="E112" s="453" t="s">
        <v>1115</v>
      </c>
      <c r="F112" s="421" t="s">
        <v>1116</v>
      </c>
      <c r="G112" s="421" t="s">
        <v>1034</v>
      </c>
      <c r="H112" s="421">
        <v>7121</v>
      </c>
      <c r="I112" s="421">
        <v>6421</v>
      </c>
      <c r="J112" s="422">
        <v>44210</v>
      </c>
      <c r="K112" s="421" t="s">
        <v>563</v>
      </c>
      <c r="L112" s="421" t="s">
        <v>427</v>
      </c>
    </row>
    <row r="113" spans="1:12" s="423" customFormat="1" ht="14">
      <c r="A113" s="451">
        <v>80740078</v>
      </c>
      <c r="B113" s="420" t="s">
        <v>1240</v>
      </c>
      <c r="C113" s="451" t="s">
        <v>827</v>
      </c>
      <c r="D113" s="451" t="s">
        <v>982</v>
      </c>
      <c r="E113" s="453">
        <v>0</v>
      </c>
      <c r="F113" s="421">
        <v>0</v>
      </c>
      <c r="G113" s="421">
        <v>0</v>
      </c>
      <c r="H113" s="421">
        <v>7121</v>
      </c>
      <c r="I113" s="421">
        <v>9821</v>
      </c>
      <c r="J113" s="422">
        <v>44210</v>
      </c>
      <c r="K113" s="421" t="s">
        <v>563</v>
      </c>
      <c r="L113" s="421" t="s">
        <v>427</v>
      </c>
    </row>
    <row r="114" spans="1:12" s="423" customFormat="1" ht="14">
      <c r="A114" s="451">
        <v>41250556</v>
      </c>
      <c r="B114" s="420" t="s">
        <v>1241</v>
      </c>
      <c r="C114" s="451" t="s">
        <v>828</v>
      </c>
      <c r="D114" s="451" t="s">
        <v>983</v>
      </c>
      <c r="E114" s="453" t="s">
        <v>1117</v>
      </c>
      <c r="F114" s="421" t="s">
        <v>1038</v>
      </c>
      <c r="G114" s="421" t="s">
        <v>1034</v>
      </c>
      <c r="H114" s="421">
        <v>7121</v>
      </c>
      <c r="I114" s="421">
        <v>15921</v>
      </c>
      <c r="J114" s="422">
        <v>44216</v>
      </c>
      <c r="K114" s="421" t="s">
        <v>563</v>
      </c>
      <c r="L114" s="421" t="s">
        <v>427</v>
      </c>
    </row>
    <row r="115" spans="1:12" s="423" customFormat="1" ht="14">
      <c r="A115" s="451">
        <v>9535647</v>
      </c>
      <c r="B115" s="420" t="s">
        <v>1242</v>
      </c>
      <c r="C115" s="451" t="s">
        <v>829</v>
      </c>
      <c r="D115" s="451" t="s">
        <v>984</v>
      </c>
      <c r="E115" s="453" t="s">
        <v>1118</v>
      </c>
      <c r="F115" s="421" t="s">
        <v>1036</v>
      </c>
      <c r="G115" s="421" t="s">
        <v>1034</v>
      </c>
      <c r="H115" s="421">
        <v>7121</v>
      </c>
      <c r="I115" s="421">
        <v>16021</v>
      </c>
      <c r="J115" s="422">
        <v>44216</v>
      </c>
      <c r="K115" s="421" t="s">
        <v>563</v>
      </c>
      <c r="L115" s="421" t="s">
        <v>427</v>
      </c>
    </row>
    <row r="116" spans="1:12" s="423" customFormat="1" ht="14">
      <c r="A116" s="451">
        <v>52936106</v>
      </c>
      <c r="B116" s="420" t="s">
        <v>1243</v>
      </c>
      <c r="C116" s="451" t="s">
        <v>830</v>
      </c>
      <c r="D116" s="451" t="s">
        <v>985</v>
      </c>
      <c r="E116" s="453" t="s">
        <v>1119</v>
      </c>
      <c r="F116" s="421" t="s">
        <v>1038</v>
      </c>
      <c r="G116" s="421" t="s">
        <v>1034</v>
      </c>
      <c r="H116" s="421">
        <v>7121</v>
      </c>
      <c r="I116" s="421">
        <v>9721</v>
      </c>
      <c r="J116" s="422">
        <v>44210</v>
      </c>
      <c r="K116" s="421" t="s">
        <v>563</v>
      </c>
      <c r="L116" s="421" t="s">
        <v>427</v>
      </c>
    </row>
    <row r="117" spans="1:12" s="423" customFormat="1" ht="14">
      <c r="A117" s="451">
        <v>1020778470</v>
      </c>
      <c r="B117" s="420" t="s">
        <v>1244</v>
      </c>
      <c r="C117" s="451" t="s">
        <v>831</v>
      </c>
      <c r="D117" s="451" t="s">
        <v>986</v>
      </c>
      <c r="E117" s="453" t="s">
        <v>1037</v>
      </c>
      <c r="F117" s="421">
        <v>0</v>
      </c>
      <c r="G117" s="421">
        <v>0</v>
      </c>
      <c r="H117" s="421">
        <v>7121</v>
      </c>
      <c r="I117" s="421">
        <v>17521</v>
      </c>
      <c r="J117" s="422">
        <v>44217</v>
      </c>
      <c r="K117" s="421" t="s">
        <v>563</v>
      </c>
      <c r="L117" s="421" t="s">
        <v>427</v>
      </c>
    </row>
    <row r="118" spans="1:12" s="423" customFormat="1" ht="14">
      <c r="A118" s="451">
        <v>80221203</v>
      </c>
      <c r="B118" s="420" t="s">
        <v>1245</v>
      </c>
      <c r="C118" s="451" t="s">
        <v>832</v>
      </c>
      <c r="D118" s="451" t="s">
        <v>987</v>
      </c>
      <c r="E118" s="453">
        <v>0</v>
      </c>
      <c r="F118" s="421">
        <v>0</v>
      </c>
      <c r="G118" s="421">
        <v>0</v>
      </c>
      <c r="H118" s="421">
        <v>8321</v>
      </c>
      <c r="I118" s="421">
        <v>11721</v>
      </c>
      <c r="J118" s="422">
        <v>44214</v>
      </c>
      <c r="K118" s="421" t="s">
        <v>563</v>
      </c>
      <c r="L118" s="421" t="s">
        <v>427</v>
      </c>
    </row>
    <row r="119" spans="1:12" s="423" customFormat="1" ht="14">
      <c r="A119" s="451">
        <v>80119345</v>
      </c>
      <c r="B119" s="420" t="s">
        <v>1246</v>
      </c>
      <c r="C119" s="451" t="s">
        <v>833</v>
      </c>
      <c r="D119" s="451" t="s">
        <v>988</v>
      </c>
      <c r="E119" s="453" t="s">
        <v>1120</v>
      </c>
      <c r="F119" s="421" t="s">
        <v>1116</v>
      </c>
      <c r="G119" s="421" t="s">
        <v>1034</v>
      </c>
      <c r="H119" s="421">
        <v>8321</v>
      </c>
      <c r="I119" s="421">
        <v>11621</v>
      </c>
      <c r="J119" s="422">
        <v>44214</v>
      </c>
      <c r="K119" s="421" t="s">
        <v>563</v>
      </c>
      <c r="L119" s="421" t="s">
        <v>427</v>
      </c>
    </row>
    <row r="120" spans="1:12" s="423" customFormat="1" ht="14">
      <c r="A120" s="451">
        <v>1068926897</v>
      </c>
      <c r="B120" s="420" t="s">
        <v>1247</v>
      </c>
      <c r="C120" s="451" t="s">
        <v>834</v>
      </c>
      <c r="D120" s="451" t="s">
        <v>989</v>
      </c>
      <c r="E120" s="453" t="s">
        <v>1121</v>
      </c>
      <c r="F120" s="421" t="s">
        <v>1038</v>
      </c>
      <c r="G120" s="421" t="s">
        <v>1034</v>
      </c>
      <c r="H120" s="421">
        <v>8321</v>
      </c>
      <c r="I120" s="421">
        <v>11821</v>
      </c>
      <c r="J120" s="422">
        <v>44214</v>
      </c>
      <c r="K120" s="421" t="s">
        <v>563</v>
      </c>
      <c r="L120" s="421" t="s">
        <v>427</v>
      </c>
    </row>
    <row r="121" spans="1:12" s="423" customFormat="1" ht="14">
      <c r="A121" s="451">
        <v>51612634</v>
      </c>
      <c r="B121" s="420" t="s">
        <v>1248</v>
      </c>
      <c r="C121" s="451" t="s">
        <v>835</v>
      </c>
      <c r="D121" s="451" t="s">
        <v>990</v>
      </c>
      <c r="E121" s="453">
        <v>0</v>
      </c>
      <c r="F121" s="421">
        <v>0</v>
      </c>
      <c r="G121" s="421">
        <v>0</v>
      </c>
      <c r="H121" s="421">
        <v>9221</v>
      </c>
      <c r="I121" s="421">
        <v>16321</v>
      </c>
      <c r="J121" s="422">
        <v>44216</v>
      </c>
      <c r="K121" s="421" t="s">
        <v>560</v>
      </c>
      <c r="L121" s="421" t="s">
        <v>546</v>
      </c>
    </row>
    <row r="122" spans="1:12" s="423" customFormat="1" ht="14">
      <c r="A122" s="451">
        <v>79957470</v>
      </c>
      <c r="B122" s="420" t="s">
        <v>1249</v>
      </c>
      <c r="C122" s="451" t="s">
        <v>836</v>
      </c>
      <c r="D122" s="451" t="s">
        <v>991</v>
      </c>
      <c r="E122" s="453" t="s">
        <v>1122</v>
      </c>
      <c r="F122" s="421" t="s">
        <v>202</v>
      </c>
      <c r="G122" s="421" t="s">
        <v>1034</v>
      </c>
      <c r="H122" s="421">
        <v>9721</v>
      </c>
      <c r="I122" s="421">
        <v>16421</v>
      </c>
      <c r="J122" s="422">
        <v>44216</v>
      </c>
      <c r="K122" s="421" t="s">
        <v>560</v>
      </c>
      <c r="L122" s="421" t="s">
        <v>546</v>
      </c>
    </row>
    <row r="123" spans="1:12" s="423" customFormat="1" ht="14">
      <c r="A123" s="451">
        <v>52487642</v>
      </c>
      <c r="B123" s="420" t="s">
        <v>1250</v>
      </c>
      <c r="C123" s="451" t="s">
        <v>837</v>
      </c>
      <c r="D123" s="451" t="s">
        <v>992</v>
      </c>
      <c r="E123" s="453" t="s">
        <v>1123</v>
      </c>
      <c r="F123" s="421" t="s">
        <v>1038</v>
      </c>
      <c r="G123" s="421" t="s">
        <v>1034</v>
      </c>
      <c r="H123" s="421">
        <v>9721</v>
      </c>
      <c r="I123" s="421">
        <v>16521</v>
      </c>
      <c r="J123" s="422">
        <v>44216</v>
      </c>
      <c r="K123" s="421" t="s">
        <v>560</v>
      </c>
      <c r="L123" s="421" t="s">
        <v>546</v>
      </c>
    </row>
    <row r="124" spans="1:12" s="423" customFormat="1" ht="14">
      <c r="A124" s="451">
        <v>7549217</v>
      </c>
      <c r="B124" s="420" t="s">
        <v>1251</v>
      </c>
      <c r="C124" s="451" t="s">
        <v>838</v>
      </c>
      <c r="D124" s="451" t="s">
        <v>993</v>
      </c>
      <c r="E124" s="453" t="s">
        <v>1124</v>
      </c>
      <c r="F124" s="421" t="s">
        <v>1038</v>
      </c>
      <c r="G124" s="421" t="s">
        <v>1034</v>
      </c>
      <c r="H124" s="421">
        <v>8721</v>
      </c>
      <c r="I124" s="421">
        <v>6621</v>
      </c>
      <c r="J124" s="422">
        <v>44210</v>
      </c>
      <c r="K124" s="421" t="s">
        <v>560</v>
      </c>
      <c r="L124" s="421" t="s">
        <v>546</v>
      </c>
    </row>
    <row r="125" spans="1:12" s="423" customFormat="1" ht="14">
      <c r="A125" s="451">
        <v>1030649772</v>
      </c>
      <c r="B125" s="420" t="s">
        <v>1252</v>
      </c>
      <c r="C125" s="451" t="s">
        <v>839</v>
      </c>
      <c r="D125" s="451" t="s">
        <v>994</v>
      </c>
      <c r="E125" s="453" t="s">
        <v>1125</v>
      </c>
      <c r="F125" s="421" t="s">
        <v>1039</v>
      </c>
      <c r="G125" s="421" t="s">
        <v>1034</v>
      </c>
      <c r="H125" s="421">
        <v>8721</v>
      </c>
      <c r="I125" s="421">
        <v>6721</v>
      </c>
      <c r="J125" s="422">
        <v>44210</v>
      </c>
      <c r="K125" s="421" t="s">
        <v>560</v>
      </c>
      <c r="L125" s="421" t="s">
        <v>546</v>
      </c>
    </row>
    <row r="126" spans="1:12" s="423" customFormat="1" ht="14">
      <c r="A126" s="451">
        <v>30413919</v>
      </c>
      <c r="B126" s="420" t="s">
        <v>1253</v>
      </c>
      <c r="C126" s="451" t="s">
        <v>840</v>
      </c>
      <c r="D126" s="451" t="s">
        <v>995</v>
      </c>
      <c r="E126" s="453" t="s">
        <v>1126</v>
      </c>
      <c r="F126" s="421" t="s">
        <v>1053</v>
      </c>
      <c r="G126" s="421" t="s">
        <v>1034</v>
      </c>
      <c r="H126" s="421">
        <v>8821</v>
      </c>
      <c r="I126" s="421">
        <v>6821</v>
      </c>
      <c r="J126" s="422">
        <v>44210</v>
      </c>
      <c r="K126" s="421" t="s">
        <v>560</v>
      </c>
      <c r="L126" s="421" t="s">
        <v>546</v>
      </c>
    </row>
    <row r="127" spans="1:12" s="423" customFormat="1" ht="14">
      <c r="A127" s="451">
        <v>80736068</v>
      </c>
      <c r="B127" s="420" t="s">
        <v>1254</v>
      </c>
      <c r="C127" s="451" t="s">
        <v>841</v>
      </c>
      <c r="D127" s="451" t="s">
        <v>996</v>
      </c>
      <c r="E127" s="453">
        <v>0</v>
      </c>
      <c r="F127" s="421">
        <v>0</v>
      </c>
      <c r="G127" s="421">
        <v>0</v>
      </c>
      <c r="H127" s="421">
        <v>8521</v>
      </c>
      <c r="I127" s="421">
        <v>12421</v>
      </c>
      <c r="J127" s="422">
        <v>44214</v>
      </c>
      <c r="K127" s="421" t="s">
        <v>563</v>
      </c>
      <c r="L127" s="421" t="s">
        <v>427</v>
      </c>
    </row>
    <row r="128" spans="1:12" s="423" customFormat="1" ht="14">
      <c r="A128" s="451">
        <v>23324947</v>
      </c>
      <c r="B128" s="420" t="s">
        <v>1255</v>
      </c>
      <c r="C128" s="451" t="s">
        <v>842</v>
      </c>
      <c r="D128" s="451" t="s">
        <v>997</v>
      </c>
      <c r="E128" s="453" t="s">
        <v>1127</v>
      </c>
      <c r="F128" s="421" t="s">
        <v>1038</v>
      </c>
      <c r="G128" s="421" t="s">
        <v>1034</v>
      </c>
      <c r="H128" s="421">
        <v>8521</v>
      </c>
      <c r="I128" s="421">
        <v>12521</v>
      </c>
      <c r="J128" s="422">
        <v>44214</v>
      </c>
      <c r="K128" s="421" t="s">
        <v>563</v>
      </c>
      <c r="L128" s="421" t="s">
        <v>427</v>
      </c>
    </row>
    <row r="129" spans="1:12" s="423" customFormat="1" ht="14">
      <c r="A129" s="451">
        <v>1022399820</v>
      </c>
      <c r="B129" s="420" t="s">
        <v>1256</v>
      </c>
      <c r="C129" s="451" t="s">
        <v>843</v>
      </c>
      <c r="D129" s="451" t="s">
        <v>998</v>
      </c>
      <c r="E129" s="453" t="s">
        <v>1128</v>
      </c>
      <c r="F129" s="421" t="s">
        <v>1039</v>
      </c>
      <c r="G129" s="421" t="s">
        <v>1034</v>
      </c>
      <c r="H129" s="421">
        <v>8621</v>
      </c>
      <c r="I129" s="421">
        <v>12621</v>
      </c>
      <c r="J129" s="422">
        <v>44214</v>
      </c>
      <c r="K129" s="421" t="s">
        <v>560</v>
      </c>
      <c r="L129" s="421" t="s">
        <v>546</v>
      </c>
    </row>
    <row r="130" spans="1:12" s="423" customFormat="1" ht="14">
      <c r="A130" s="451">
        <v>1032398097</v>
      </c>
      <c r="B130" s="420" t="s">
        <v>1257</v>
      </c>
      <c r="C130" s="451" t="s">
        <v>844</v>
      </c>
      <c r="D130" s="451" t="s">
        <v>999</v>
      </c>
      <c r="E130" s="453" t="s">
        <v>1129</v>
      </c>
      <c r="F130" s="421" t="s">
        <v>1038</v>
      </c>
      <c r="G130" s="421" t="s">
        <v>1034</v>
      </c>
      <c r="H130" s="421">
        <v>8421</v>
      </c>
      <c r="I130" s="421">
        <v>12721</v>
      </c>
      <c r="J130" s="422">
        <v>44214</v>
      </c>
      <c r="K130" s="421" t="s">
        <v>563</v>
      </c>
      <c r="L130" s="421" t="s">
        <v>427</v>
      </c>
    </row>
    <row r="131" spans="1:12" s="423" customFormat="1" ht="14">
      <c r="A131" s="451">
        <v>80233769</v>
      </c>
      <c r="B131" s="420" t="s">
        <v>1258</v>
      </c>
      <c r="C131" s="451" t="s">
        <v>845</v>
      </c>
      <c r="D131" s="451" t="s">
        <v>1000</v>
      </c>
      <c r="E131" s="453" t="s">
        <v>1130</v>
      </c>
      <c r="F131" s="421" t="s">
        <v>1039</v>
      </c>
      <c r="G131" s="421" t="s">
        <v>1034</v>
      </c>
      <c r="H131" s="421">
        <v>12221</v>
      </c>
      <c r="I131" s="421">
        <v>16621</v>
      </c>
      <c r="J131" s="422">
        <v>44216</v>
      </c>
      <c r="K131" s="421" t="s">
        <v>569</v>
      </c>
      <c r="L131" s="421" t="s">
        <v>591</v>
      </c>
    </row>
    <row r="132" spans="1:12" s="423" customFormat="1" ht="14">
      <c r="A132" s="451">
        <v>73157378</v>
      </c>
      <c r="B132" s="420" t="s">
        <v>1259</v>
      </c>
      <c r="C132" s="451" t="s">
        <v>846</v>
      </c>
      <c r="D132" s="451" t="s">
        <v>1001</v>
      </c>
      <c r="E132" s="453" t="s">
        <v>1131</v>
      </c>
      <c r="F132" s="421" t="s">
        <v>202</v>
      </c>
      <c r="G132" s="421" t="s">
        <v>1034</v>
      </c>
      <c r="H132" s="421">
        <v>12821</v>
      </c>
      <c r="I132" s="421">
        <v>16821</v>
      </c>
      <c r="J132" s="422">
        <v>44216</v>
      </c>
      <c r="K132" s="421" t="s">
        <v>569</v>
      </c>
      <c r="L132" s="421" t="s">
        <v>591</v>
      </c>
    </row>
    <row r="133" spans="1:12" s="423" customFormat="1" ht="14">
      <c r="A133" s="451">
        <v>80161193</v>
      </c>
      <c r="B133" s="420" t="s">
        <v>1260</v>
      </c>
      <c r="C133" s="451" t="s">
        <v>847</v>
      </c>
      <c r="D133" s="451" t="s">
        <v>1002</v>
      </c>
      <c r="E133" s="453" t="s">
        <v>1132</v>
      </c>
      <c r="F133" s="421" t="s">
        <v>1038</v>
      </c>
      <c r="G133" s="421" t="s">
        <v>1034</v>
      </c>
      <c r="H133" s="421">
        <v>12421</v>
      </c>
      <c r="I133" s="421">
        <v>16921</v>
      </c>
      <c r="J133" s="422">
        <v>44216</v>
      </c>
      <c r="K133" s="421" t="s">
        <v>564</v>
      </c>
      <c r="L133" s="421" t="s">
        <v>565</v>
      </c>
    </row>
    <row r="134" spans="1:12" s="423" customFormat="1" ht="14">
      <c r="A134" s="451">
        <v>72155281</v>
      </c>
      <c r="B134" s="420" t="s">
        <v>1261</v>
      </c>
      <c r="C134" s="451" t="s">
        <v>848</v>
      </c>
      <c r="D134" s="451" t="s">
        <v>1003</v>
      </c>
      <c r="E134" s="453" t="s">
        <v>1133</v>
      </c>
      <c r="F134" s="421" t="s">
        <v>1053</v>
      </c>
      <c r="G134" s="421" t="s">
        <v>1034</v>
      </c>
      <c r="H134" s="421">
        <v>13021</v>
      </c>
      <c r="I134" s="421">
        <v>17021</v>
      </c>
      <c r="J134" s="422">
        <v>44216</v>
      </c>
      <c r="K134" s="421" t="s">
        <v>569</v>
      </c>
      <c r="L134" s="421" t="s">
        <v>591</v>
      </c>
    </row>
    <row r="135" spans="1:12" s="423" customFormat="1" ht="14">
      <c r="A135" s="451">
        <v>79465605</v>
      </c>
      <c r="B135" s="420" t="s">
        <v>1262</v>
      </c>
      <c r="C135" s="451" t="s">
        <v>849</v>
      </c>
      <c r="D135" s="451" t="s">
        <v>1004</v>
      </c>
      <c r="E135" s="453" t="s">
        <v>1134</v>
      </c>
      <c r="F135" s="421" t="s">
        <v>1038</v>
      </c>
      <c r="G135" s="421" t="s">
        <v>1034</v>
      </c>
      <c r="H135" s="421">
        <v>13421</v>
      </c>
      <c r="I135" s="421">
        <v>16721</v>
      </c>
      <c r="J135" s="422">
        <v>44216</v>
      </c>
      <c r="K135" s="421" t="s">
        <v>564</v>
      </c>
      <c r="L135" s="421" t="s">
        <v>565</v>
      </c>
    </row>
    <row r="136" spans="1:12" s="423" customFormat="1" ht="14">
      <c r="A136" s="451">
        <v>52260962</v>
      </c>
      <c r="B136" s="420" t="s">
        <v>1263</v>
      </c>
      <c r="C136" s="451" t="s">
        <v>850</v>
      </c>
      <c r="D136" s="451" t="s">
        <v>1005</v>
      </c>
      <c r="E136" s="453" t="s">
        <v>1135</v>
      </c>
      <c r="F136" s="421" t="s">
        <v>1116</v>
      </c>
      <c r="G136" s="421" t="s">
        <v>1034</v>
      </c>
      <c r="H136" s="421">
        <v>11021</v>
      </c>
      <c r="I136" s="421">
        <v>10821</v>
      </c>
      <c r="J136" s="422">
        <v>44211</v>
      </c>
      <c r="K136" s="421" t="s">
        <v>563</v>
      </c>
      <c r="L136" s="421" t="s">
        <v>427</v>
      </c>
    </row>
    <row r="137" spans="1:12" s="423" customFormat="1" ht="14">
      <c r="A137" s="451">
        <v>79729322</v>
      </c>
      <c r="B137" s="420" t="s">
        <v>1264</v>
      </c>
      <c r="C137" s="451" t="s">
        <v>851</v>
      </c>
      <c r="D137" s="451" t="s">
        <v>1006</v>
      </c>
      <c r="E137" s="453" t="s">
        <v>1136</v>
      </c>
      <c r="F137" s="421" t="s">
        <v>1068</v>
      </c>
      <c r="G137" s="421" t="s">
        <v>1034</v>
      </c>
      <c r="H137" s="421">
        <v>11221</v>
      </c>
      <c r="I137" s="421">
        <v>11521</v>
      </c>
      <c r="J137" s="422">
        <v>44214</v>
      </c>
      <c r="K137" s="421" t="s">
        <v>563</v>
      </c>
      <c r="L137" s="421" t="s">
        <v>427</v>
      </c>
    </row>
    <row r="138" spans="1:12" s="423" customFormat="1" ht="14">
      <c r="A138" s="451">
        <v>80192045</v>
      </c>
      <c r="B138" s="420" t="s">
        <v>1265</v>
      </c>
      <c r="C138" s="451" t="s">
        <v>852</v>
      </c>
      <c r="D138" s="451" t="s">
        <v>1007</v>
      </c>
      <c r="E138" s="453" t="s">
        <v>1137</v>
      </c>
      <c r="F138" s="421" t="s">
        <v>1038</v>
      </c>
      <c r="G138" s="421" t="s">
        <v>1034</v>
      </c>
      <c r="H138" s="421">
        <v>11721</v>
      </c>
      <c r="I138" s="421">
        <v>10921</v>
      </c>
      <c r="J138" s="422">
        <v>44211</v>
      </c>
      <c r="K138" s="421" t="s">
        <v>563</v>
      </c>
      <c r="L138" s="421" t="s">
        <v>427</v>
      </c>
    </row>
    <row r="139" spans="1:12" s="423" customFormat="1" ht="14">
      <c r="A139" s="451">
        <v>39570825</v>
      </c>
      <c r="B139" s="420" t="s">
        <v>1266</v>
      </c>
      <c r="C139" s="451" t="s">
        <v>853</v>
      </c>
      <c r="D139" s="451" t="s">
        <v>1008</v>
      </c>
      <c r="E139" s="453" t="s">
        <v>1138</v>
      </c>
      <c r="F139" s="421" t="s">
        <v>1038</v>
      </c>
      <c r="G139" s="421" t="s">
        <v>1034</v>
      </c>
      <c r="H139" s="421">
        <v>11821</v>
      </c>
      <c r="I139" s="421">
        <v>12821</v>
      </c>
      <c r="J139" s="422">
        <v>44214</v>
      </c>
      <c r="K139" s="421" t="s">
        <v>563</v>
      </c>
      <c r="L139" s="421" t="s">
        <v>427</v>
      </c>
    </row>
    <row r="140" spans="1:12" s="423" customFormat="1" ht="14">
      <c r="A140" s="451">
        <v>1019018000</v>
      </c>
      <c r="B140" s="420" t="s">
        <v>1267</v>
      </c>
      <c r="C140" s="451" t="s">
        <v>854</v>
      </c>
      <c r="D140" s="451" t="s">
        <v>1009</v>
      </c>
      <c r="E140" s="453" t="s">
        <v>1139</v>
      </c>
      <c r="F140" s="421" t="s">
        <v>1116</v>
      </c>
      <c r="G140" s="421" t="s">
        <v>1034</v>
      </c>
      <c r="H140" s="421">
        <v>11921</v>
      </c>
      <c r="I140" s="421">
        <v>12921</v>
      </c>
      <c r="J140" s="422">
        <v>44214</v>
      </c>
      <c r="K140" s="421" t="s">
        <v>563</v>
      </c>
      <c r="L140" s="421" t="s">
        <v>427</v>
      </c>
    </row>
    <row r="141" spans="1:12" s="423" customFormat="1" ht="14">
      <c r="A141" s="451">
        <v>52268048</v>
      </c>
      <c r="B141" s="420" t="s">
        <v>1268</v>
      </c>
      <c r="C141" s="451" t="s">
        <v>855</v>
      </c>
      <c r="D141" s="451" t="s">
        <v>1010</v>
      </c>
      <c r="E141" s="453">
        <v>20165831883</v>
      </c>
      <c r="F141" s="421" t="s">
        <v>1038</v>
      </c>
      <c r="G141" s="421" t="s">
        <v>1034</v>
      </c>
      <c r="H141" s="421">
        <v>12021</v>
      </c>
      <c r="I141" s="421">
        <v>13321</v>
      </c>
      <c r="J141" s="422">
        <v>44215</v>
      </c>
      <c r="K141" s="421" t="s">
        <v>563</v>
      </c>
      <c r="L141" s="421" t="s">
        <v>427</v>
      </c>
    </row>
    <row r="142" spans="1:12" s="423" customFormat="1" ht="14">
      <c r="A142" s="451">
        <v>53106783</v>
      </c>
      <c r="B142" s="420" t="s">
        <v>1269</v>
      </c>
      <c r="C142" s="451" t="s">
        <v>856</v>
      </c>
      <c r="D142" s="451" t="s">
        <v>1011</v>
      </c>
      <c r="E142" s="453" t="s">
        <v>1140</v>
      </c>
      <c r="F142" s="421" t="s">
        <v>1038</v>
      </c>
      <c r="G142" s="421" t="s">
        <v>1034</v>
      </c>
      <c r="H142" s="421">
        <v>12021</v>
      </c>
      <c r="I142" s="421">
        <v>13421</v>
      </c>
      <c r="J142" s="422">
        <v>44215</v>
      </c>
      <c r="K142" s="421" t="s">
        <v>563</v>
      </c>
      <c r="L142" s="421" t="s">
        <v>427</v>
      </c>
    </row>
    <row r="143" spans="1:12" s="423" customFormat="1" ht="14">
      <c r="A143" s="451">
        <v>52966487</v>
      </c>
      <c r="B143" s="420" t="s">
        <v>1270</v>
      </c>
      <c r="C143" s="451" t="s">
        <v>857</v>
      </c>
      <c r="D143" s="451" t="s">
        <v>1012</v>
      </c>
      <c r="E143" s="453">
        <v>0</v>
      </c>
      <c r="F143" s="421">
        <v>0</v>
      </c>
      <c r="G143" s="421">
        <v>0</v>
      </c>
      <c r="H143" s="421">
        <v>12021</v>
      </c>
      <c r="I143" s="421">
        <v>14721</v>
      </c>
      <c r="J143" s="422">
        <v>44216</v>
      </c>
      <c r="K143" s="421" t="s">
        <v>563</v>
      </c>
      <c r="L143" s="421" t="s">
        <v>427</v>
      </c>
    </row>
    <row r="144" spans="1:12" s="423" customFormat="1" ht="14">
      <c r="A144" s="451">
        <v>1030607410</v>
      </c>
      <c r="B144" s="420" t="s">
        <v>1271</v>
      </c>
      <c r="C144" s="451" t="s">
        <v>858</v>
      </c>
      <c r="D144" s="451" t="s">
        <v>1013</v>
      </c>
      <c r="E144" s="453" t="s">
        <v>1141</v>
      </c>
      <c r="F144" s="421" t="s">
        <v>1038</v>
      </c>
      <c r="G144" s="421" t="s">
        <v>1034</v>
      </c>
      <c r="H144" s="421">
        <v>12121</v>
      </c>
      <c r="I144" s="421">
        <v>13521</v>
      </c>
      <c r="J144" s="422">
        <v>44215</v>
      </c>
      <c r="K144" s="421" t="s">
        <v>563</v>
      </c>
      <c r="L144" s="421" t="s">
        <v>427</v>
      </c>
    </row>
    <row r="145" spans="1:14" s="423" customFormat="1" ht="14">
      <c r="A145" s="451">
        <v>1018444985</v>
      </c>
      <c r="B145" s="420" t="s">
        <v>1272</v>
      </c>
      <c r="C145" s="451" t="s">
        <v>859</v>
      </c>
      <c r="D145" s="451" t="s">
        <v>1014</v>
      </c>
      <c r="E145" s="453" t="s">
        <v>1142</v>
      </c>
      <c r="F145" s="421" t="s">
        <v>1038</v>
      </c>
      <c r="G145" s="421" t="s">
        <v>1034</v>
      </c>
      <c r="H145" s="421">
        <v>11621</v>
      </c>
      <c r="I145" s="421">
        <v>15121</v>
      </c>
      <c r="J145" s="422">
        <v>44216</v>
      </c>
      <c r="K145" s="421" t="s">
        <v>560</v>
      </c>
      <c r="L145" s="421" t="s">
        <v>546</v>
      </c>
    </row>
    <row r="146" spans="1:14" s="423" customFormat="1" ht="14">
      <c r="A146" s="451">
        <v>1018423054</v>
      </c>
      <c r="B146" s="420" t="s">
        <v>1273</v>
      </c>
      <c r="C146" s="451" t="s">
        <v>860</v>
      </c>
      <c r="D146" s="451" t="s">
        <v>1015</v>
      </c>
      <c r="E146" s="453" t="s">
        <v>1143</v>
      </c>
      <c r="F146" s="421" t="s">
        <v>202</v>
      </c>
      <c r="G146" s="421" t="s">
        <v>1034</v>
      </c>
      <c r="H146" s="421">
        <v>11621</v>
      </c>
      <c r="I146" s="421">
        <v>13621</v>
      </c>
      <c r="J146" s="422">
        <v>44215</v>
      </c>
      <c r="K146" s="421" t="s">
        <v>560</v>
      </c>
      <c r="L146" s="421" t="s">
        <v>546</v>
      </c>
    </row>
    <row r="147" spans="1:14" s="423" customFormat="1" ht="14">
      <c r="A147" s="451">
        <v>53161376</v>
      </c>
      <c r="B147" s="420" t="s">
        <v>1274</v>
      </c>
      <c r="C147" s="451" t="s">
        <v>861</v>
      </c>
      <c r="D147" s="451" t="s">
        <v>1016</v>
      </c>
      <c r="E147" s="453" t="s">
        <v>1144</v>
      </c>
      <c r="F147" s="421" t="s">
        <v>1036</v>
      </c>
      <c r="G147" s="421" t="s">
        <v>1034</v>
      </c>
      <c r="H147" s="421">
        <v>11621</v>
      </c>
      <c r="I147" s="421">
        <v>14821</v>
      </c>
      <c r="J147" s="422">
        <v>44216</v>
      </c>
      <c r="K147" s="421" t="s">
        <v>560</v>
      </c>
      <c r="L147" s="421" t="s">
        <v>546</v>
      </c>
    </row>
    <row r="148" spans="1:14" s="423" customFormat="1" ht="14">
      <c r="A148" s="451">
        <v>8163423</v>
      </c>
      <c r="B148" s="420" t="s">
        <v>1275</v>
      </c>
      <c r="C148" s="451" t="s">
        <v>862</v>
      </c>
      <c r="D148" s="451" t="s">
        <v>1017</v>
      </c>
      <c r="E148" s="453" t="s">
        <v>1145</v>
      </c>
      <c r="F148" s="421" t="s">
        <v>1038</v>
      </c>
      <c r="G148" s="421" t="s">
        <v>1034</v>
      </c>
      <c r="H148" s="421">
        <v>11321</v>
      </c>
      <c r="I148" s="421">
        <v>14921</v>
      </c>
      <c r="J148" s="422">
        <v>44216</v>
      </c>
      <c r="K148" s="421" t="s">
        <v>563</v>
      </c>
      <c r="L148" s="421" t="s">
        <v>427</v>
      </c>
    </row>
    <row r="149" spans="1:14" s="423" customFormat="1" ht="14">
      <c r="A149" s="451">
        <v>265659</v>
      </c>
      <c r="B149" s="420" t="s">
        <v>1276</v>
      </c>
      <c r="C149" s="451" t="s">
        <v>863</v>
      </c>
      <c r="D149" s="451" t="s">
        <v>1018</v>
      </c>
      <c r="E149" s="453" t="s">
        <v>1146</v>
      </c>
      <c r="F149" s="421" t="s">
        <v>202</v>
      </c>
      <c r="G149" s="421" t="s">
        <v>1034</v>
      </c>
      <c r="H149" s="421">
        <v>11121</v>
      </c>
      <c r="I149" s="421">
        <v>15021</v>
      </c>
      <c r="J149" s="422">
        <v>44216</v>
      </c>
      <c r="K149" s="421" t="s">
        <v>563</v>
      </c>
      <c r="L149" s="421" t="s">
        <v>427</v>
      </c>
    </row>
    <row r="150" spans="1:14" s="423" customFormat="1" ht="14">
      <c r="A150" s="451">
        <v>1024581623</v>
      </c>
      <c r="B150" s="420" t="s">
        <v>1277</v>
      </c>
      <c r="C150" s="451" t="s">
        <v>864</v>
      </c>
      <c r="D150" s="451" t="s">
        <v>1019</v>
      </c>
      <c r="E150" s="453" t="s">
        <v>1147</v>
      </c>
      <c r="F150" s="421" t="s">
        <v>1068</v>
      </c>
      <c r="G150" s="421" t="s">
        <v>1034</v>
      </c>
      <c r="H150" s="421">
        <v>14221</v>
      </c>
      <c r="I150" s="421">
        <v>17121</v>
      </c>
      <c r="J150" s="422">
        <v>44217</v>
      </c>
      <c r="K150" s="421" t="s">
        <v>563</v>
      </c>
      <c r="L150" s="421" t="s">
        <v>427</v>
      </c>
    </row>
    <row r="151" spans="1:14" s="423" customFormat="1" ht="14">
      <c r="A151" s="451">
        <v>1024562180</v>
      </c>
      <c r="B151" s="420" t="s">
        <v>1278</v>
      </c>
      <c r="C151" s="451" t="s">
        <v>865</v>
      </c>
      <c r="D151" s="451" t="s">
        <v>1020</v>
      </c>
      <c r="E151" s="453">
        <v>0</v>
      </c>
      <c r="F151" s="421">
        <v>0</v>
      </c>
      <c r="G151" s="421">
        <v>0</v>
      </c>
      <c r="H151" s="421">
        <v>7121</v>
      </c>
      <c r="I151" s="421">
        <v>12021</v>
      </c>
      <c r="J151" s="422">
        <v>44214</v>
      </c>
      <c r="K151" s="421" t="s">
        <v>563</v>
      </c>
      <c r="L151" s="421" t="s">
        <v>427</v>
      </c>
    </row>
    <row r="152" spans="1:14" s="423" customFormat="1" ht="14">
      <c r="A152" s="451">
        <v>9535922</v>
      </c>
      <c r="B152" s="420" t="s">
        <v>1279</v>
      </c>
      <c r="C152" s="451" t="s">
        <v>866</v>
      </c>
      <c r="D152" s="451" t="s">
        <v>1021</v>
      </c>
      <c r="E152" s="453">
        <v>331067470</v>
      </c>
      <c r="F152" s="421" t="s">
        <v>1039</v>
      </c>
      <c r="G152" s="421" t="s">
        <v>1034</v>
      </c>
      <c r="H152" s="421">
        <v>7021</v>
      </c>
      <c r="I152" s="421">
        <v>11921</v>
      </c>
      <c r="J152" s="422">
        <v>44214</v>
      </c>
      <c r="K152" s="421" t="s">
        <v>563</v>
      </c>
      <c r="L152" s="421" t="s">
        <v>427</v>
      </c>
    </row>
    <row r="153" spans="1:14" s="423" customFormat="1" ht="14">
      <c r="A153" s="451">
        <v>1032394654</v>
      </c>
      <c r="B153" s="420" t="s">
        <v>1280</v>
      </c>
      <c r="C153" s="451" t="s">
        <v>867</v>
      </c>
      <c r="D153" s="451" t="s">
        <v>1022</v>
      </c>
      <c r="E153" s="453" t="s">
        <v>1148</v>
      </c>
      <c r="F153" s="421" t="s">
        <v>1038</v>
      </c>
      <c r="G153" s="421" t="s">
        <v>1034</v>
      </c>
      <c r="H153" s="421">
        <v>7121</v>
      </c>
      <c r="I153" s="421">
        <v>15821</v>
      </c>
      <c r="J153" s="422">
        <v>44216</v>
      </c>
      <c r="K153" s="421" t="s">
        <v>563</v>
      </c>
      <c r="L153" s="421" t="s">
        <v>427</v>
      </c>
    </row>
    <row r="154" spans="1:14" s="423" customFormat="1" ht="14">
      <c r="A154" s="451">
        <v>1026590374</v>
      </c>
      <c r="B154" s="420" t="s">
        <v>1281</v>
      </c>
      <c r="C154" s="451" t="s">
        <v>868</v>
      </c>
      <c r="D154" s="451" t="s">
        <v>1023</v>
      </c>
      <c r="E154" s="453" t="s">
        <v>1149</v>
      </c>
      <c r="F154" s="421" t="s">
        <v>1038</v>
      </c>
      <c r="G154" s="421" t="s">
        <v>1034</v>
      </c>
      <c r="H154" s="421">
        <v>7121</v>
      </c>
      <c r="I154" s="421">
        <v>15721</v>
      </c>
      <c r="J154" s="422">
        <v>44216</v>
      </c>
      <c r="K154" s="421" t="s">
        <v>563</v>
      </c>
      <c r="L154" s="421" t="s">
        <v>427</v>
      </c>
    </row>
    <row r="155" spans="1:14" s="423" customFormat="1" ht="14">
      <c r="A155" s="451">
        <v>1018505361</v>
      </c>
      <c r="B155" s="420" t="s">
        <v>1282</v>
      </c>
      <c r="C155" s="451" t="s">
        <v>869</v>
      </c>
      <c r="D155" s="451" t="s">
        <v>1024</v>
      </c>
      <c r="E155" s="453" t="s">
        <v>1150</v>
      </c>
      <c r="F155" s="421" t="s">
        <v>202</v>
      </c>
      <c r="G155" s="421" t="s">
        <v>1034</v>
      </c>
      <c r="H155" s="421">
        <v>7121</v>
      </c>
      <c r="I155" s="421">
        <v>17621</v>
      </c>
      <c r="J155" s="422">
        <v>44217</v>
      </c>
      <c r="K155" s="421" t="s">
        <v>563</v>
      </c>
      <c r="L155" s="421" t="s">
        <v>427</v>
      </c>
    </row>
    <row r="156" spans="1:14" s="423" customFormat="1" ht="14">
      <c r="A156" s="451">
        <v>1018436687</v>
      </c>
      <c r="B156" s="420" t="s">
        <v>1283</v>
      </c>
      <c r="C156" s="451" t="s">
        <v>870</v>
      </c>
      <c r="D156" s="451" t="s">
        <v>1025</v>
      </c>
      <c r="E156" s="453" t="s">
        <v>1151</v>
      </c>
      <c r="F156" s="421" t="s">
        <v>1038</v>
      </c>
      <c r="G156" s="421" t="s">
        <v>1034</v>
      </c>
      <c r="H156" s="421">
        <v>13621</v>
      </c>
      <c r="I156" s="421">
        <v>14521</v>
      </c>
      <c r="J156" s="422">
        <v>44216</v>
      </c>
      <c r="K156" s="421" t="s">
        <v>563</v>
      </c>
      <c r="L156" s="421" t="s">
        <v>427</v>
      </c>
    </row>
    <row r="157" spans="1:14" ht="14">
      <c r="A157" s="451">
        <v>80770384</v>
      </c>
      <c r="B157" s="420" t="s">
        <v>1284</v>
      </c>
      <c r="C157" s="451" t="s">
        <v>871</v>
      </c>
      <c r="D157" s="451" t="s">
        <v>1026</v>
      </c>
      <c r="E157" s="453">
        <v>0</v>
      </c>
      <c r="F157" s="421">
        <v>0</v>
      </c>
      <c r="G157" s="421">
        <v>0</v>
      </c>
      <c r="H157" s="421">
        <v>13721</v>
      </c>
      <c r="I157" s="421">
        <v>14421</v>
      </c>
      <c r="J157" s="422">
        <v>44216</v>
      </c>
      <c r="K157" s="421" t="s">
        <v>563</v>
      </c>
      <c r="L157" s="421" t="s">
        <v>427</v>
      </c>
      <c r="M157" s="423"/>
      <c r="N157" s="423"/>
    </row>
    <row r="158" spans="1:14" ht="14">
      <c r="A158" s="451">
        <v>1030525588</v>
      </c>
      <c r="B158" s="420" t="s">
        <v>1285</v>
      </c>
      <c r="C158" s="451" t="s">
        <v>872</v>
      </c>
      <c r="D158" s="451" t="s">
        <v>1027</v>
      </c>
      <c r="E158" s="453" t="s">
        <v>1152</v>
      </c>
      <c r="F158" s="421" t="s">
        <v>1036</v>
      </c>
      <c r="G158" s="421" t="s">
        <v>1034</v>
      </c>
      <c r="H158" s="421">
        <v>13821</v>
      </c>
      <c r="I158" s="421">
        <v>15321</v>
      </c>
      <c r="J158" s="422">
        <v>44216</v>
      </c>
      <c r="K158" s="421" t="s">
        <v>563</v>
      </c>
      <c r="L158" s="421" t="s">
        <v>427</v>
      </c>
      <c r="M158" s="423"/>
      <c r="N158" s="423"/>
    </row>
    <row r="159" spans="1:14" ht="14">
      <c r="A159" s="451">
        <v>1010182117</v>
      </c>
      <c r="B159" s="420" t="s">
        <v>1286</v>
      </c>
      <c r="C159" s="451" t="s">
        <v>873</v>
      </c>
      <c r="D159" s="451" t="s">
        <v>1028</v>
      </c>
      <c r="E159" s="453">
        <v>0</v>
      </c>
      <c r="F159" s="421">
        <v>0</v>
      </c>
      <c r="G159" s="421">
        <v>0</v>
      </c>
      <c r="H159" s="421">
        <v>13921</v>
      </c>
      <c r="I159" s="421">
        <v>15221</v>
      </c>
      <c r="J159" s="422">
        <v>44216</v>
      </c>
      <c r="K159" s="421" t="s">
        <v>563</v>
      </c>
      <c r="L159" s="421" t="s">
        <v>427</v>
      </c>
      <c r="M159" s="423"/>
      <c r="N159" s="423"/>
    </row>
    <row r="160" spans="1:14" ht="14">
      <c r="A160" s="451">
        <v>52200602</v>
      </c>
      <c r="B160" s="420" t="s">
        <v>1287</v>
      </c>
      <c r="C160" s="451" t="s">
        <v>874</v>
      </c>
      <c r="D160" s="451" t="s">
        <v>1029</v>
      </c>
      <c r="E160" s="453" t="s">
        <v>1153</v>
      </c>
      <c r="F160" s="421" t="s">
        <v>1038</v>
      </c>
      <c r="G160" s="421" t="s">
        <v>1034</v>
      </c>
      <c r="H160" s="421">
        <v>14021</v>
      </c>
      <c r="I160" s="421">
        <v>14621</v>
      </c>
      <c r="J160" s="422">
        <v>44216</v>
      </c>
      <c r="K160" s="421" t="s">
        <v>563</v>
      </c>
      <c r="L160" s="421" t="s">
        <v>427</v>
      </c>
      <c r="M160" s="423"/>
      <c r="N160" s="423"/>
    </row>
    <row r="161" spans="1:14" ht="14">
      <c r="A161" s="451">
        <v>79420930</v>
      </c>
      <c r="B161" s="420" t="s">
        <v>1288</v>
      </c>
      <c r="C161" s="451" t="s">
        <v>875</v>
      </c>
      <c r="D161" s="451" t="s">
        <v>1030</v>
      </c>
      <c r="E161" s="453">
        <v>0</v>
      </c>
      <c r="F161" s="421">
        <v>0</v>
      </c>
      <c r="G161" s="421">
        <v>0</v>
      </c>
      <c r="H161" s="421">
        <v>13521</v>
      </c>
      <c r="I161" s="421">
        <v>17321</v>
      </c>
      <c r="J161" s="422">
        <v>44217</v>
      </c>
      <c r="K161" s="421" t="s">
        <v>563</v>
      </c>
      <c r="L161" s="421" t="s">
        <v>427</v>
      </c>
      <c r="M161" s="423"/>
      <c r="N161" s="423"/>
    </row>
    <row r="162" spans="1:14" ht="14">
      <c r="A162" s="451">
        <v>98701379</v>
      </c>
      <c r="B162" s="420" t="s">
        <v>1289</v>
      </c>
      <c r="C162" s="451" t="s">
        <v>876</v>
      </c>
      <c r="D162" s="451" t="s">
        <v>1031</v>
      </c>
      <c r="E162" s="453" t="s">
        <v>1154</v>
      </c>
      <c r="F162" s="421" t="s">
        <v>1038</v>
      </c>
      <c r="G162" s="421" t="s">
        <v>1034</v>
      </c>
      <c r="H162" s="421">
        <v>14421</v>
      </c>
      <c r="I162" s="421">
        <v>17421</v>
      </c>
      <c r="J162" s="422">
        <v>44217</v>
      </c>
      <c r="K162" s="421" t="s">
        <v>563</v>
      </c>
      <c r="L162" s="421" t="s">
        <v>427</v>
      </c>
      <c r="M162" s="423"/>
      <c r="N162" s="423"/>
    </row>
    <row r="163" spans="1:14" ht="14">
      <c r="A163" s="451">
        <v>1069265605</v>
      </c>
      <c r="B163" s="420" t="s">
        <v>1290</v>
      </c>
      <c r="C163" s="451" t="s">
        <v>877</v>
      </c>
      <c r="D163" s="451" t="s">
        <v>1032</v>
      </c>
      <c r="E163" s="453" t="s">
        <v>1155</v>
      </c>
      <c r="F163" s="421" t="s">
        <v>1038</v>
      </c>
      <c r="G163" s="421" t="s">
        <v>1034</v>
      </c>
      <c r="H163" s="421">
        <v>14321</v>
      </c>
      <c r="I163" s="421">
        <v>17721</v>
      </c>
      <c r="J163" s="422">
        <v>44217</v>
      </c>
      <c r="K163" s="421" t="s">
        <v>563</v>
      </c>
      <c r="L163" s="421" t="s">
        <v>427</v>
      </c>
      <c r="M163" s="423"/>
      <c r="N163" s="423"/>
    </row>
    <row r="164" spans="1:14" ht="14">
      <c r="A164" s="451">
        <v>830095213</v>
      </c>
      <c r="B164" s="420" t="s">
        <v>1163</v>
      </c>
      <c r="C164" s="451" t="s">
        <v>878</v>
      </c>
      <c r="D164" s="451" t="s">
        <v>1033</v>
      </c>
      <c r="E164" s="453" t="s">
        <v>1156</v>
      </c>
      <c r="F164" s="421" t="s">
        <v>1038</v>
      </c>
      <c r="G164" s="421" t="s">
        <v>1041</v>
      </c>
      <c r="H164" s="421">
        <v>5921</v>
      </c>
      <c r="I164" s="421">
        <v>10121</v>
      </c>
      <c r="J164" s="422">
        <v>44211</v>
      </c>
      <c r="K164" s="421" t="s">
        <v>578</v>
      </c>
      <c r="L164" s="421" t="s">
        <v>554</v>
      </c>
      <c r="M164" s="423"/>
      <c r="N164" s="423"/>
    </row>
    <row r="165" spans="1:14" ht="14">
      <c r="A165" s="400"/>
      <c r="B165" s="420"/>
      <c r="C165" s="399"/>
      <c r="D165" s="399"/>
      <c r="E165" s="421"/>
      <c r="F165" s="421"/>
      <c r="G165" s="421"/>
      <c r="H165" s="421"/>
      <c r="I165" s="421"/>
      <c r="J165" s="422"/>
      <c r="K165" s="421"/>
      <c r="L165" s="421"/>
      <c r="M165" s="423"/>
      <c r="N165" s="423"/>
    </row>
    <row r="166" spans="1:14" ht="14">
      <c r="A166" s="400"/>
      <c r="B166" s="420"/>
      <c r="C166" s="399"/>
      <c r="D166" s="399"/>
      <c r="E166" s="421"/>
      <c r="F166" s="421"/>
      <c r="G166" s="421"/>
      <c r="H166" s="421"/>
      <c r="I166" s="421"/>
      <c r="J166" s="422"/>
      <c r="K166" s="421"/>
      <c r="L166" s="421"/>
      <c r="M166" s="423"/>
      <c r="N166" s="423"/>
    </row>
    <row r="167" spans="1:14" ht="14">
      <c r="A167" s="400"/>
      <c r="B167" s="420"/>
      <c r="C167" s="399"/>
      <c r="D167" s="399"/>
      <c r="E167" s="421"/>
      <c r="F167" s="421"/>
      <c r="G167" s="421"/>
      <c r="H167" s="421"/>
      <c r="I167" s="421"/>
      <c r="J167" s="422"/>
      <c r="K167" s="421"/>
      <c r="L167" s="421"/>
      <c r="M167" s="423"/>
      <c r="N167" s="423"/>
    </row>
    <row r="168" spans="1:14" ht="14">
      <c r="A168" s="400"/>
      <c r="B168" s="420"/>
      <c r="C168" s="399"/>
      <c r="D168" s="399"/>
      <c r="E168" s="421"/>
      <c r="F168" s="421"/>
      <c r="G168" s="421"/>
      <c r="H168" s="421"/>
      <c r="I168" s="421"/>
      <c r="J168" s="422"/>
      <c r="K168" s="421"/>
      <c r="L168" s="421"/>
      <c r="M168" s="423"/>
      <c r="N168" s="423"/>
    </row>
    <row r="169" spans="1:14" ht="14">
      <c r="A169" s="400"/>
      <c r="B169" s="420"/>
      <c r="C169" s="399"/>
      <c r="D169" s="399"/>
      <c r="E169" s="421"/>
      <c r="F169" s="421"/>
      <c r="G169" s="421"/>
      <c r="H169" s="421"/>
      <c r="I169" s="421"/>
      <c r="J169" s="422"/>
      <c r="K169" s="421"/>
      <c r="L169" s="421"/>
      <c r="M169" s="423"/>
      <c r="N169" s="423"/>
    </row>
    <row r="170" spans="1:14" ht="14">
      <c r="A170" s="400"/>
      <c r="B170" s="420"/>
      <c r="C170" s="399"/>
      <c r="D170" s="399"/>
      <c r="E170" s="421"/>
      <c r="F170" s="421"/>
      <c r="G170" s="421"/>
      <c r="H170" s="421"/>
      <c r="I170" s="421"/>
      <c r="J170" s="422"/>
      <c r="K170" s="421"/>
      <c r="L170" s="421"/>
      <c r="M170" s="423"/>
      <c r="N170" s="423"/>
    </row>
    <row r="171" spans="1:14" ht="14">
      <c r="A171" s="400"/>
      <c r="B171" s="420"/>
      <c r="C171" s="399"/>
      <c r="D171" s="399"/>
      <c r="E171" s="421"/>
      <c r="F171" s="421"/>
      <c r="G171" s="421"/>
      <c r="H171" s="421"/>
      <c r="I171" s="421"/>
      <c r="J171" s="422"/>
      <c r="K171" s="421"/>
      <c r="L171" s="421"/>
      <c r="M171" s="423"/>
      <c r="N171" s="423"/>
    </row>
    <row r="172" spans="1:14" ht="14">
      <c r="A172" s="400"/>
      <c r="B172" s="420"/>
      <c r="C172" s="399"/>
      <c r="D172" s="399"/>
      <c r="E172" s="421"/>
      <c r="F172" s="421"/>
      <c r="G172" s="421"/>
      <c r="H172" s="421"/>
      <c r="I172" s="421"/>
      <c r="J172" s="422"/>
      <c r="K172" s="421"/>
      <c r="L172" s="421"/>
      <c r="M172" s="423"/>
      <c r="N172" s="423"/>
    </row>
    <row r="173" spans="1:14" ht="14">
      <c r="A173" s="400"/>
      <c r="B173" s="420"/>
      <c r="C173" s="399"/>
      <c r="D173" s="399"/>
      <c r="E173" s="421"/>
      <c r="F173" s="421"/>
      <c r="G173" s="421"/>
      <c r="H173" s="421"/>
      <c r="I173" s="421"/>
      <c r="J173" s="422"/>
      <c r="K173" s="421"/>
      <c r="L173" s="421"/>
      <c r="M173" s="423"/>
      <c r="N173" s="423"/>
    </row>
    <row r="174" spans="1:14" ht="14">
      <c r="A174" s="400"/>
      <c r="B174" s="420"/>
      <c r="C174" s="399"/>
      <c r="D174" s="399"/>
      <c r="E174" s="421"/>
      <c r="F174" s="421"/>
      <c r="G174" s="421"/>
      <c r="H174" s="421"/>
      <c r="I174" s="421"/>
      <c r="J174" s="422"/>
      <c r="K174" s="421"/>
      <c r="L174" s="421"/>
      <c r="M174" s="423"/>
      <c r="N174" s="423"/>
    </row>
    <row r="175" spans="1:14" ht="14">
      <c r="A175" s="400"/>
      <c r="B175" s="420"/>
      <c r="C175" s="399"/>
      <c r="D175" s="399"/>
      <c r="E175" s="421"/>
      <c r="F175" s="421"/>
      <c r="G175" s="421"/>
      <c r="H175" s="421"/>
      <c r="I175" s="421"/>
      <c r="J175" s="422"/>
      <c r="K175" s="421"/>
      <c r="L175" s="421"/>
      <c r="M175" s="423"/>
      <c r="N175" s="423"/>
    </row>
    <row r="176" spans="1:14" ht="14">
      <c r="A176" s="400"/>
      <c r="B176" s="420"/>
      <c r="C176" s="399"/>
      <c r="D176" s="399"/>
      <c r="E176" s="421"/>
      <c r="F176" s="421"/>
      <c r="G176" s="421"/>
      <c r="H176" s="421"/>
      <c r="I176" s="421"/>
      <c r="J176" s="422"/>
      <c r="K176" s="421"/>
      <c r="L176" s="421"/>
      <c r="M176" s="423"/>
      <c r="N176" s="423"/>
    </row>
    <row r="177" spans="1:14" ht="14">
      <c r="A177" s="400"/>
      <c r="B177" s="420"/>
      <c r="C177" s="399"/>
      <c r="D177" s="399"/>
      <c r="E177" s="421"/>
      <c r="F177" s="421"/>
      <c r="G177" s="421"/>
      <c r="H177" s="421"/>
      <c r="I177" s="421"/>
      <c r="J177" s="422"/>
      <c r="K177" s="421"/>
      <c r="L177" s="421"/>
      <c r="M177" s="423"/>
      <c r="N177" s="423"/>
    </row>
    <row r="178" spans="1:14" ht="14">
      <c r="A178" s="400"/>
      <c r="B178" s="420"/>
      <c r="C178" s="399"/>
      <c r="D178" s="399"/>
      <c r="E178" s="421"/>
      <c r="F178" s="421"/>
      <c r="G178" s="421"/>
      <c r="H178" s="421"/>
      <c r="I178" s="421"/>
      <c r="J178" s="422"/>
      <c r="K178" s="421"/>
      <c r="L178" s="421"/>
      <c r="M178" s="423"/>
      <c r="N178" s="423"/>
    </row>
    <row r="179" spans="1:14" ht="14">
      <c r="A179" s="400"/>
      <c r="B179" s="420"/>
      <c r="C179" s="399"/>
      <c r="D179" s="399"/>
      <c r="E179" s="421"/>
      <c r="F179" s="421"/>
      <c r="G179" s="421"/>
      <c r="H179" s="421"/>
      <c r="I179" s="421"/>
      <c r="J179" s="422"/>
      <c r="K179" s="421"/>
      <c r="L179" s="421"/>
      <c r="M179" s="423"/>
      <c r="N179" s="423"/>
    </row>
    <row r="180" spans="1:14" ht="14">
      <c r="A180" s="400"/>
      <c r="B180" s="420"/>
      <c r="C180" s="399"/>
      <c r="D180" s="399"/>
      <c r="E180" s="421"/>
      <c r="F180" s="421"/>
      <c r="G180" s="421"/>
      <c r="H180" s="421"/>
      <c r="I180" s="421"/>
      <c r="J180" s="422"/>
      <c r="K180" s="421"/>
      <c r="L180" s="421"/>
      <c r="M180" s="423"/>
      <c r="N180" s="423"/>
    </row>
    <row r="181" spans="1:14" ht="14">
      <c r="A181" s="400"/>
      <c r="B181" s="420"/>
      <c r="C181" s="399"/>
      <c r="D181" s="399"/>
      <c r="E181" s="421"/>
      <c r="F181" s="421"/>
      <c r="G181" s="421"/>
      <c r="H181" s="421"/>
      <c r="I181" s="421"/>
      <c r="J181" s="422"/>
      <c r="K181" s="421"/>
      <c r="L181" s="421"/>
      <c r="M181" s="423"/>
      <c r="N181" s="423"/>
    </row>
    <row r="182" spans="1:14" ht="14">
      <c r="A182" s="400"/>
      <c r="B182" s="420"/>
      <c r="C182" s="399"/>
      <c r="D182" s="399"/>
      <c r="E182" s="421"/>
      <c r="F182" s="421"/>
      <c r="G182" s="421"/>
      <c r="H182" s="421"/>
      <c r="I182" s="421"/>
      <c r="J182" s="422"/>
      <c r="K182" s="421"/>
      <c r="L182" s="421"/>
      <c r="M182" s="423"/>
      <c r="N182" s="423"/>
    </row>
    <row r="183" spans="1:14" ht="14">
      <c r="A183" s="400"/>
      <c r="B183" s="420"/>
      <c r="C183" s="399"/>
      <c r="D183" s="399"/>
      <c r="E183" s="421"/>
      <c r="F183" s="421"/>
      <c r="G183" s="421"/>
      <c r="H183" s="421"/>
      <c r="I183" s="421"/>
      <c r="J183" s="422"/>
      <c r="K183" s="421"/>
      <c r="L183" s="421"/>
      <c r="M183" s="423"/>
      <c r="N183" s="423"/>
    </row>
    <row r="184" spans="1:14" ht="14">
      <c r="A184" s="400"/>
      <c r="B184" s="420"/>
      <c r="C184" s="399"/>
      <c r="D184" s="399"/>
      <c r="E184" s="421"/>
      <c r="F184" s="421"/>
      <c r="G184" s="421"/>
      <c r="H184" s="421"/>
      <c r="I184" s="421"/>
      <c r="J184" s="422"/>
      <c r="K184" s="421"/>
      <c r="L184" s="421"/>
      <c r="M184" s="423"/>
      <c r="N184" s="423"/>
    </row>
    <row r="185" spans="1:14" ht="14">
      <c r="A185" s="400"/>
      <c r="B185" s="420"/>
      <c r="C185" s="399"/>
      <c r="D185" s="399"/>
      <c r="E185" s="421"/>
      <c r="F185" s="421"/>
      <c r="G185" s="421"/>
      <c r="H185" s="421"/>
      <c r="I185" s="421"/>
      <c r="J185" s="422"/>
      <c r="K185" s="421"/>
      <c r="L185" s="421"/>
      <c r="M185" s="423"/>
      <c r="N185" s="423"/>
    </row>
    <row r="186" spans="1:14" ht="14">
      <c r="A186" s="400"/>
      <c r="B186" s="420"/>
      <c r="C186" s="399"/>
      <c r="D186" s="399"/>
      <c r="E186" s="421"/>
      <c r="F186" s="421"/>
      <c r="G186" s="421"/>
      <c r="H186" s="421"/>
      <c r="I186" s="421"/>
      <c r="J186" s="422"/>
      <c r="K186" s="421"/>
      <c r="L186" s="421"/>
      <c r="M186" s="423"/>
      <c r="N186" s="423"/>
    </row>
    <row r="187" spans="1:14" ht="14">
      <c r="A187" s="400"/>
      <c r="B187" s="420"/>
      <c r="C187" s="399"/>
      <c r="D187" s="399"/>
      <c r="E187" s="421"/>
      <c r="F187" s="421"/>
      <c r="G187" s="421"/>
      <c r="H187" s="421"/>
      <c r="I187" s="421"/>
      <c r="J187" s="422"/>
      <c r="K187" s="421"/>
      <c r="L187" s="421"/>
      <c r="M187" s="423"/>
      <c r="N187" s="423"/>
    </row>
    <row r="188" spans="1:14" ht="14">
      <c r="A188" s="400"/>
      <c r="B188" s="420"/>
      <c r="C188" s="399"/>
      <c r="D188" s="399"/>
      <c r="E188" s="421"/>
      <c r="F188" s="421"/>
      <c r="G188" s="421"/>
      <c r="H188" s="421"/>
      <c r="I188" s="421"/>
      <c r="J188" s="422"/>
      <c r="K188" s="421"/>
      <c r="L188" s="421"/>
      <c r="M188" s="423"/>
      <c r="N188" s="423"/>
    </row>
    <row r="189" spans="1:14" ht="14">
      <c r="A189" s="400"/>
      <c r="B189" s="420"/>
      <c r="C189" s="399"/>
      <c r="D189" s="399"/>
      <c r="E189" s="421"/>
      <c r="F189" s="421"/>
      <c r="G189" s="421"/>
      <c r="H189" s="421"/>
      <c r="I189" s="421"/>
      <c r="J189" s="422"/>
      <c r="K189" s="421"/>
      <c r="L189" s="421"/>
      <c r="M189" s="423"/>
      <c r="N189" s="423"/>
    </row>
    <row r="190" spans="1:14" ht="14">
      <c r="A190" s="400"/>
      <c r="B190" s="420"/>
      <c r="C190" s="399"/>
      <c r="D190" s="399"/>
      <c r="E190" s="421"/>
      <c r="F190" s="421"/>
      <c r="G190" s="421"/>
      <c r="H190" s="421"/>
      <c r="I190" s="421"/>
      <c r="J190" s="422"/>
      <c r="K190" s="421"/>
      <c r="L190" s="421"/>
      <c r="M190" s="423"/>
      <c r="N190" s="423"/>
    </row>
    <row r="191" spans="1:14" ht="14">
      <c r="A191" s="400"/>
      <c r="B191" s="420"/>
      <c r="C191" s="399"/>
      <c r="D191" s="399"/>
      <c r="E191" s="421"/>
      <c r="F191" s="421"/>
      <c r="G191" s="421"/>
      <c r="H191" s="421"/>
      <c r="I191" s="421"/>
      <c r="J191" s="422"/>
      <c r="K191" s="421"/>
      <c r="L191" s="421"/>
      <c r="M191" s="423"/>
      <c r="N191" s="423"/>
    </row>
    <row r="192" spans="1:14" ht="14">
      <c r="A192" s="400"/>
      <c r="B192" s="420"/>
      <c r="C192" s="399"/>
      <c r="D192" s="399"/>
      <c r="E192" s="421"/>
      <c r="F192" s="421"/>
      <c r="G192" s="421"/>
      <c r="H192" s="421"/>
      <c r="I192" s="421"/>
      <c r="J192" s="422"/>
      <c r="K192" s="421"/>
      <c r="L192" s="421"/>
      <c r="M192" s="423"/>
      <c r="N192" s="423"/>
    </row>
    <row r="193" spans="1:14" ht="14">
      <c r="A193" s="400"/>
      <c r="B193" s="420"/>
      <c r="C193" s="399"/>
      <c r="D193" s="399"/>
      <c r="E193" s="421"/>
      <c r="F193" s="421"/>
      <c r="G193" s="421"/>
      <c r="H193" s="421"/>
      <c r="I193" s="421"/>
      <c r="J193" s="422"/>
      <c r="K193" s="421"/>
      <c r="L193" s="421"/>
      <c r="M193" s="423"/>
      <c r="N193" s="423"/>
    </row>
    <row r="194" spans="1:14" ht="14">
      <c r="A194" s="400"/>
      <c r="B194" s="420"/>
      <c r="C194" s="399"/>
      <c r="D194" s="399"/>
      <c r="E194" s="421"/>
      <c r="F194" s="421"/>
      <c r="G194" s="421"/>
      <c r="H194" s="421"/>
      <c r="I194" s="421"/>
      <c r="J194" s="422"/>
      <c r="K194" s="421"/>
      <c r="L194" s="421"/>
      <c r="M194" s="423"/>
      <c r="N194" s="423"/>
    </row>
    <row r="195" spans="1:14" ht="14">
      <c r="A195" s="400"/>
      <c r="B195" s="420"/>
      <c r="C195" s="399"/>
      <c r="D195" s="399"/>
      <c r="E195" s="421"/>
      <c r="F195" s="421"/>
      <c r="G195" s="421"/>
      <c r="H195" s="421"/>
      <c r="I195" s="421"/>
      <c r="J195" s="422"/>
      <c r="K195" s="421"/>
      <c r="L195" s="421"/>
      <c r="M195" s="423"/>
      <c r="N195" s="423"/>
    </row>
    <row r="196" spans="1:14" ht="14">
      <c r="A196" s="400"/>
      <c r="B196" s="420"/>
      <c r="C196" s="399"/>
      <c r="D196" s="399"/>
      <c r="E196" s="421"/>
      <c r="F196" s="421"/>
      <c r="G196" s="421"/>
      <c r="H196" s="421"/>
      <c r="I196" s="421"/>
      <c r="J196" s="422"/>
      <c r="K196" s="421"/>
      <c r="L196" s="421"/>
      <c r="M196" s="423"/>
      <c r="N196" s="423"/>
    </row>
    <row r="197" spans="1:14" ht="14">
      <c r="A197" s="400"/>
      <c r="B197" s="420"/>
      <c r="C197" s="399"/>
      <c r="D197" s="399"/>
      <c r="E197" s="421"/>
      <c r="F197" s="421"/>
      <c r="G197" s="421"/>
      <c r="H197" s="421"/>
      <c r="I197" s="421"/>
      <c r="J197" s="422"/>
      <c r="K197" s="421"/>
      <c r="L197" s="421"/>
      <c r="M197" s="423"/>
      <c r="N197" s="423"/>
    </row>
    <row r="198" spans="1:14" ht="14">
      <c r="A198" s="400"/>
      <c r="B198" s="420"/>
      <c r="C198" s="399"/>
      <c r="D198" s="399"/>
      <c r="E198" s="421"/>
      <c r="F198" s="421"/>
      <c r="G198" s="421"/>
      <c r="H198" s="421"/>
      <c r="I198" s="421"/>
      <c r="J198" s="422"/>
      <c r="K198" s="421"/>
      <c r="L198" s="421"/>
      <c r="M198" s="423"/>
      <c r="N198" s="423"/>
    </row>
    <row r="199" spans="1:14" ht="14">
      <c r="A199" s="400"/>
      <c r="B199" s="420"/>
      <c r="C199" s="399"/>
      <c r="D199" s="399"/>
      <c r="E199" s="421"/>
      <c r="F199" s="421"/>
      <c r="G199" s="421"/>
      <c r="H199" s="421"/>
      <c r="I199" s="421"/>
      <c r="J199" s="422"/>
      <c r="K199" s="421"/>
      <c r="L199" s="421"/>
      <c r="M199" s="423"/>
      <c r="N199" s="423"/>
    </row>
    <row r="200" spans="1:14" ht="14">
      <c r="A200" s="400"/>
      <c r="B200" s="420"/>
      <c r="C200" s="399"/>
      <c r="D200" s="399"/>
      <c r="E200" s="421"/>
      <c r="F200" s="421"/>
      <c r="G200" s="421"/>
      <c r="H200" s="421"/>
      <c r="I200" s="421"/>
      <c r="J200" s="422"/>
      <c r="K200" s="421"/>
      <c r="L200" s="421"/>
      <c r="M200" s="423"/>
      <c r="N200" s="423"/>
    </row>
    <row r="201" spans="1:14" ht="14">
      <c r="A201" s="400"/>
      <c r="B201" s="420"/>
      <c r="C201" s="399"/>
      <c r="D201" s="399"/>
      <c r="E201" s="421"/>
      <c r="F201" s="421"/>
      <c r="G201" s="421"/>
      <c r="H201" s="421"/>
      <c r="I201" s="421"/>
      <c r="J201" s="422"/>
      <c r="K201" s="421"/>
      <c r="L201" s="421"/>
      <c r="M201" s="423"/>
      <c r="N201" s="423"/>
    </row>
    <row r="202" spans="1:14" ht="14">
      <c r="A202" s="400"/>
      <c r="B202" s="420"/>
      <c r="C202" s="399"/>
      <c r="D202" s="399"/>
      <c r="E202" s="421"/>
      <c r="F202" s="421"/>
      <c r="G202" s="421"/>
      <c r="H202" s="421"/>
      <c r="I202" s="421"/>
      <c r="J202" s="422"/>
      <c r="K202" s="421"/>
      <c r="L202" s="421"/>
      <c r="M202" s="423"/>
      <c r="N202" s="423"/>
    </row>
    <row r="203" spans="1:14" ht="14">
      <c r="A203" s="400"/>
      <c r="B203" s="420"/>
      <c r="C203" s="399"/>
      <c r="D203" s="399"/>
      <c r="E203" s="421"/>
      <c r="F203" s="421"/>
      <c r="G203" s="421"/>
      <c r="H203" s="421"/>
      <c r="I203" s="421"/>
      <c r="J203" s="422"/>
      <c r="K203" s="421"/>
      <c r="L203" s="421"/>
      <c r="M203" s="423"/>
      <c r="N203" s="423"/>
    </row>
    <row r="204" spans="1:14" ht="14">
      <c r="A204" s="400"/>
      <c r="B204" s="420"/>
      <c r="C204" s="399"/>
      <c r="D204" s="399"/>
      <c r="E204" s="421"/>
      <c r="F204" s="421"/>
      <c r="G204" s="421"/>
      <c r="H204" s="421"/>
      <c r="I204" s="421"/>
      <c r="J204" s="422"/>
      <c r="K204" s="421"/>
      <c r="L204" s="421"/>
      <c r="M204" s="423"/>
      <c r="N204" s="423"/>
    </row>
    <row r="205" spans="1:14" ht="14">
      <c r="A205" s="400"/>
      <c r="B205" s="420"/>
      <c r="C205" s="399"/>
      <c r="D205" s="399"/>
      <c r="E205" s="421"/>
      <c r="F205" s="421"/>
      <c r="G205" s="421"/>
      <c r="H205" s="421"/>
      <c r="I205" s="421"/>
      <c r="J205" s="422"/>
      <c r="K205" s="421"/>
      <c r="L205" s="421"/>
      <c r="M205" s="423"/>
      <c r="N205" s="423"/>
    </row>
    <row r="206" spans="1:14" ht="14">
      <c r="A206" s="400"/>
      <c r="B206" s="420"/>
      <c r="C206" s="399"/>
      <c r="D206" s="399"/>
      <c r="E206" s="421"/>
      <c r="F206" s="421"/>
      <c r="G206" s="421"/>
      <c r="H206" s="421"/>
      <c r="I206" s="421"/>
      <c r="J206" s="422"/>
      <c r="K206" s="421"/>
      <c r="L206" s="421"/>
      <c r="M206" s="423"/>
      <c r="N206" s="423"/>
    </row>
    <row r="207" spans="1:14" ht="14">
      <c r="A207" s="400"/>
      <c r="B207" s="420"/>
      <c r="C207" s="399"/>
      <c r="D207" s="399"/>
      <c r="E207" s="421"/>
      <c r="F207" s="421"/>
      <c r="G207" s="421"/>
      <c r="H207" s="421"/>
      <c r="I207" s="421"/>
      <c r="J207" s="422"/>
      <c r="K207" s="421"/>
      <c r="L207" s="421"/>
      <c r="M207" s="423"/>
      <c r="N207" s="423"/>
    </row>
    <row r="208" spans="1:14" ht="14">
      <c r="A208" s="400"/>
      <c r="B208" s="420"/>
      <c r="C208" s="399"/>
      <c r="D208" s="399"/>
      <c r="E208" s="421"/>
      <c r="F208" s="421"/>
      <c r="G208" s="421"/>
      <c r="H208" s="421"/>
      <c r="I208" s="421"/>
      <c r="J208" s="422"/>
      <c r="K208" s="421"/>
      <c r="L208" s="421"/>
      <c r="M208" s="423"/>
      <c r="N208" s="423"/>
    </row>
    <row r="209" spans="1:14" ht="14">
      <c r="A209" s="400"/>
      <c r="B209" s="420"/>
      <c r="C209" s="399"/>
      <c r="D209" s="399"/>
      <c r="E209" s="421"/>
      <c r="F209" s="421"/>
      <c r="G209" s="421"/>
      <c r="H209" s="421"/>
      <c r="I209" s="421"/>
      <c r="J209" s="422"/>
      <c r="K209" s="421"/>
      <c r="L209" s="421"/>
      <c r="M209" s="423"/>
      <c r="N209" s="423"/>
    </row>
    <row r="210" spans="1:14" ht="14">
      <c r="A210" s="400"/>
      <c r="B210" s="420"/>
      <c r="C210" s="399"/>
      <c r="D210" s="399"/>
      <c r="E210" s="421"/>
      <c r="F210" s="421"/>
      <c r="G210" s="421"/>
      <c r="H210" s="421"/>
      <c r="I210" s="421"/>
      <c r="J210" s="422"/>
      <c r="K210" s="421"/>
      <c r="L210" s="421"/>
      <c r="M210" s="423"/>
      <c r="N210" s="423"/>
    </row>
    <row r="211" spans="1:14" ht="14">
      <c r="A211" s="400"/>
      <c r="B211" s="420"/>
      <c r="C211" s="399"/>
      <c r="D211" s="399"/>
      <c r="E211" s="421"/>
      <c r="F211" s="421"/>
      <c r="G211" s="421"/>
      <c r="H211" s="421"/>
      <c r="I211" s="421"/>
      <c r="J211" s="422"/>
      <c r="K211" s="421"/>
      <c r="L211" s="421"/>
      <c r="M211" s="423"/>
      <c r="N211" s="423"/>
    </row>
    <row r="212" spans="1:14" ht="14">
      <c r="A212" s="400"/>
      <c r="B212" s="420"/>
      <c r="C212" s="399"/>
      <c r="D212" s="399"/>
      <c r="E212" s="421"/>
      <c r="F212" s="421"/>
      <c r="G212" s="421"/>
      <c r="H212" s="421"/>
      <c r="I212" s="421"/>
      <c r="J212" s="422"/>
      <c r="K212" s="421"/>
      <c r="L212" s="421"/>
      <c r="M212" s="423"/>
      <c r="N212" s="423"/>
    </row>
    <row r="213" spans="1:14" ht="14">
      <c r="A213" s="400"/>
      <c r="B213" s="420"/>
      <c r="C213" s="399"/>
      <c r="D213" s="399"/>
      <c r="E213" s="421"/>
      <c r="F213" s="421"/>
      <c r="G213" s="421"/>
      <c r="H213" s="421"/>
      <c r="I213" s="421"/>
      <c r="J213" s="422"/>
      <c r="K213" s="421"/>
      <c r="L213" s="421"/>
      <c r="M213" s="423"/>
      <c r="N213" s="423"/>
    </row>
    <row r="214" spans="1:14" ht="14">
      <c r="A214" s="400"/>
      <c r="B214" s="420"/>
      <c r="C214" s="399"/>
      <c r="D214" s="399"/>
      <c r="E214" s="421"/>
      <c r="F214" s="421"/>
      <c r="G214" s="421"/>
      <c r="H214" s="421"/>
      <c r="I214" s="421"/>
      <c r="J214" s="422"/>
      <c r="K214" s="421"/>
      <c r="L214" s="421"/>
      <c r="M214" s="423"/>
      <c r="N214" s="423"/>
    </row>
    <row r="215" spans="1:14" ht="14">
      <c r="A215" s="400"/>
      <c r="B215" s="420"/>
      <c r="C215" s="399"/>
      <c r="D215" s="399"/>
      <c r="E215" s="421"/>
      <c r="F215" s="421"/>
      <c r="G215" s="421"/>
      <c r="H215" s="421"/>
      <c r="I215" s="421"/>
      <c r="J215" s="422"/>
      <c r="K215" s="421"/>
      <c r="L215" s="421"/>
      <c r="M215" s="423"/>
      <c r="N215" s="423"/>
    </row>
    <row r="216" spans="1:14" ht="14">
      <c r="A216" s="400"/>
      <c r="B216" s="420"/>
      <c r="C216" s="399"/>
      <c r="D216" s="399"/>
      <c r="E216" s="421"/>
      <c r="F216" s="421"/>
      <c r="G216" s="421"/>
      <c r="H216" s="421"/>
      <c r="I216" s="421"/>
      <c r="J216" s="422"/>
      <c r="K216" s="421"/>
      <c r="L216" s="421"/>
      <c r="M216" s="423"/>
      <c r="N216" s="423"/>
    </row>
    <row r="217" spans="1:14" ht="14">
      <c r="A217" s="400"/>
      <c r="B217" s="420"/>
      <c r="C217" s="399"/>
      <c r="D217" s="399"/>
      <c r="E217" s="421"/>
      <c r="F217" s="421"/>
      <c r="G217" s="421"/>
      <c r="H217" s="421"/>
      <c r="I217" s="421"/>
      <c r="J217" s="422"/>
      <c r="K217" s="421"/>
      <c r="L217" s="421"/>
      <c r="M217" s="423"/>
      <c r="N217" s="423"/>
    </row>
    <row r="218" spans="1:14" ht="14">
      <c r="A218" s="400"/>
      <c r="B218" s="420"/>
      <c r="C218" s="399"/>
      <c r="D218" s="399"/>
      <c r="E218" s="421"/>
      <c r="F218" s="421"/>
      <c r="G218" s="421"/>
      <c r="H218" s="421"/>
      <c r="I218" s="421"/>
      <c r="J218" s="422"/>
      <c r="K218" s="421"/>
      <c r="L218" s="421"/>
      <c r="M218" s="423"/>
      <c r="N218" s="423"/>
    </row>
    <row r="219" spans="1:14" ht="14">
      <c r="A219" s="400"/>
      <c r="B219" s="420"/>
      <c r="C219" s="399"/>
      <c r="D219" s="399"/>
      <c r="E219" s="421"/>
      <c r="F219" s="421"/>
      <c r="G219" s="421"/>
      <c r="H219" s="421"/>
      <c r="I219" s="421"/>
      <c r="J219" s="422"/>
      <c r="K219" s="421"/>
      <c r="L219" s="421"/>
      <c r="M219" s="423"/>
      <c r="N219" s="423"/>
    </row>
    <row r="220" spans="1:14" ht="14">
      <c r="A220" s="400"/>
      <c r="B220" s="420"/>
      <c r="C220" s="399"/>
      <c r="D220" s="399"/>
      <c r="E220" s="421"/>
      <c r="F220" s="421"/>
      <c r="G220" s="421"/>
      <c r="H220" s="421"/>
      <c r="I220" s="421"/>
      <c r="J220" s="422"/>
      <c r="K220" s="421"/>
      <c r="L220" s="421"/>
      <c r="M220" s="423"/>
      <c r="N220" s="423"/>
    </row>
    <row r="221" spans="1:14" ht="14">
      <c r="A221" s="400"/>
      <c r="B221" s="420"/>
      <c r="C221" s="399"/>
      <c r="D221" s="399"/>
      <c r="E221" s="421"/>
      <c r="F221" s="421"/>
      <c r="G221" s="421"/>
      <c r="H221" s="421"/>
      <c r="I221" s="421"/>
      <c r="J221" s="422"/>
      <c r="K221" s="421"/>
      <c r="L221" s="421"/>
      <c r="M221" s="423"/>
      <c r="N221" s="423"/>
    </row>
    <row r="222" spans="1:14" ht="14">
      <c r="A222" s="400"/>
      <c r="B222" s="420"/>
      <c r="C222" s="399"/>
      <c r="D222" s="399"/>
      <c r="E222" s="421"/>
      <c r="F222" s="421"/>
      <c r="G222" s="421"/>
      <c r="H222" s="421"/>
      <c r="I222" s="421"/>
      <c r="J222" s="422"/>
      <c r="K222" s="421"/>
      <c r="L222" s="421"/>
      <c r="M222" s="423"/>
      <c r="N222" s="423"/>
    </row>
    <row r="223" spans="1:14" ht="14">
      <c r="A223" s="400"/>
      <c r="B223" s="420"/>
      <c r="C223" s="399"/>
      <c r="D223" s="399"/>
      <c r="E223" s="421"/>
      <c r="F223" s="421"/>
      <c r="G223" s="421"/>
      <c r="H223" s="421"/>
      <c r="I223" s="421"/>
      <c r="J223" s="422"/>
      <c r="K223" s="421"/>
      <c r="L223" s="421"/>
      <c r="M223" s="423"/>
      <c r="N223" s="423"/>
    </row>
    <row r="224" spans="1:14" ht="14">
      <c r="A224" s="400"/>
      <c r="B224" s="420"/>
      <c r="C224" s="399"/>
      <c r="D224" s="399"/>
      <c r="E224" s="421"/>
      <c r="F224" s="421"/>
      <c r="G224" s="421"/>
      <c r="H224" s="421"/>
      <c r="I224" s="421"/>
      <c r="J224" s="422"/>
      <c r="K224" s="421"/>
      <c r="L224" s="421"/>
      <c r="M224" s="423"/>
      <c r="N224" s="423"/>
    </row>
    <row r="225" spans="1:14" ht="14">
      <c r="A225" s="400"/>
      <c r="B225" s="420"/>
      <c r="C225" s="399"/>
      <c r="D225" s="399"/>
      <c r="E225" s="421"/>
      <c r="F225" s="421"/>
      <c r="G225" s="421"/>
      <c r="H225" s="421"/>
      <c r="I225" s="421"/>
      <c r="J225" s="422"/>
      <c r="K225" s="421"/>
      <c r="L225" s="421"/>
      <c r="M225" s="423"/>
      <c r="N225" s="423"/>
    </row>
    <row r="226" spans="1:14" ht="14">
      <c r="A226" s="400"/>
      <c r="B226" s="420"/>
      <c r="C226" s="399"/>
      <c r="D226" s="399"/>
      <c r="E226" s="421"/>
      <c r="F226" s="421"/>
      <c r="G226" s="421"/>
      <c r="H226" s="421"/>
      <c r="I226" s="421"/>
      <c r="J226" s="422"/>
      <c r="K226" s="421"/>
      <c r="L226" s="421"/>
      <c r="M226" s="423"/>
      <c r="N226" s="423"/>
    </row>
    <row r="227" spans="1:14" ht="14">
      <c r="A227" s="400"/>
      <c r="B227" s="420"/>
      <c r="C227" s="399"/>
      <c r="D227" s="399"/>
      <c r="E227" s="421"/>
      <c r="F227" s="421"/>
      <c r="G227" s="421"/>
      <c r="H227" s="421"/>
      <c r="I227" s="421"/>
      <c r="J227" s="422"/>
      <c r="K227" s="421"/>
      <c r="L227" s="421"/>
      <c r="M227" s="423"/>
      <c r="N227" s="423"/>
    </row>
    <row r="228" spans="1:14" ht="14">
      <c r="A228" s="400"/>
      <c r="B228" s="420"/>
      <c r="C228" s="399"/>
      <c r="D228" s="399"/>
      <c r="E228" s="421"/>
      <c r="F228" s="421"/>
      <c r="G228" s="421"/>
      <c r="H228" s="421"/>
      <c r="I228" s="421"/>
      <c r="J228" s="422"/>
      <c r="K228" s="421"/>
      <c r="L228" s="421"/>
      <c r="M228" s="423"/>
      <c r="N228" s="423"/>
    </row>
    <row r="229" spans="1:14" ht="14">
      <c r="A229" s="400"/>
      <c r="B229" s="420"/>
      <c r="C229" s="399"/>
      <c r="D229" s="399"/>
      <c r="E229" s="421"/>
      <c r="F229" s="421"/>
      <c r="G229" s="421"/>
      <c r="H229" s="421"/>
      <c r="I229" s="421"/>
      <c r="J229" s="422"/>
      <c r="K229" s="421"/>
      <c r="L229" s="421"/>
      <c r="M229" s="423"/>
      <c r="N229" s="423"/>
    </row>
    <row r="230" spans="1:14" ht="14">
      <c r="A230" s="400"/>
      <c r="B230" s="420"/>
      <c r="C230" s="399"/>
      <c r="D230" s="399"/>
      <c r="E230" s="421"/>
      <c r="F230" s="421"/>
      <c r="G230" s="421"/>
      <c r="H230" s="421"/>
      <c r="I230" s="421"/>
      <c r="J230" s="422"/>
      <c r="K230" s="421"/>
      <c r="L230" s="421"/>
      <c r="M230" s="423"/>
      <c r="N230" s="423"/>
    </row>
    <row r="231" spans="1:14" ht="14">
      <c r="A231" s="400"/>
      <c r="B231" s="420"/>
      <c r="C231" s="399"/>
      <c r="D231" s="399"/>
      <c r="E231" s="421"/>
      <c r="F231" s="421"/>
      <c r="G231" s="421"/>
      <c r="H231" s="421"/>
      <c r="I231" s="421"/>
      <c r="J231" s="422"/>
      <c r="K231" s="421"/>
      <c r="L231" s="421"/>
      <c r="M231" s="423"/>
      <c r="N231" s="423"/>
    </row>
    <row r="232" spans="1:14" ht="14">
      <c r="A232" s="400"/>
      <c r="B232" s="420"/>
      <c r="C232" s="399"/>
      <c r="D232" s="399"/>
      <c r="E232" s="421"/>
      <c r="F232" s="421"/>
      <c r="G232" s="421"/>
      <c r="H232" s="421"/>
      <c r="I232" s="421"/>
      <c r="J232" s="422"/>
      <c r="K232" s="421"/>
      <c r="L232" s="421"/>
      <c r="M232" s="423"/>
      <c r="N232" s="423"/>
    </row>
    <row r="233" spans="1:14" ht="14">
      <c r="A233" s="400"/>
      <c r="B233" s="420"/>
      <c r="C233" s="399"/>
      <c r="D233" s="399"/>
      <c r="E233" s="421"/>
      <c r="F233" s="421"/>
      <c r="G233" s="421"/>
      <c r="H233" s="421"/>
      <c r="I233" s="421"/>
      <c r="J233" s="422"/>
      <c r="K233" s="421"/>
      <c r="L233" s="421"/>
      <c r="M233" s="423"/>
      <c r="N233" s="423"/>
    </row>
    <row r="234" spans="1:14" ht="14">
      <c r="A234" s="400"/>
      <c r="B234" s="420"/>
      <c r="C234" s="399"/>
      <c r="D234" s="399"/>
      <c r="E234" s="421"/>
      <c r="F234" s="421"/>
      <c r="G234" s="421"/>
      <c r="H234" s="421"/>
      <c r="I234" s="421"/>
      <c r="J234" s="422"/>
      <c r="K234" s="421"/>
      <c r="L234" s="421"/>
      <c r="M234" s="423"/>
      <c r="N234" s="423"/>
    </row>
    <row r="235" spans="1:14" ht="14">
      <c r="A235" s="400"/>
      <c r="B235" s="420"/>
      <c r="C235" s="399"/>
      <c r="D235" s="399"/>
      <c r="E235" s="421"/>
      <c r="F235" s="421"/>
      <c r="G235" s="421"/>
      <c r="H235" s="421"/>
      <c r="I235" s="421"/>
      <c r="J235" s="422"/>
      <c r="K235" s="421"/>
      <c r="L235" s="421"/>
      <c r="M235" s="423"/>
      <c r="N235" s="423"/>
    </row>
    <row r="236" spans="1:14" ht="14">
      <c r="A236" s="400"/>
      <c r="B236" s="420"/>
      <c r="C236" s="399"/>
      <c r="D236" s="399"/>
      <c r="E236" s="421"/>
      <c r="F236" s="421"/>
      <c r="G236" s="421"/>
      <c r="H236" s="421"/>
      <c r="I236" s="421"/>
      <c r="J236" s="422"/>
      <c r="K236" s="421"/>
      <c r="L236" s="421"/>
      <c r="M236" s="423"/>
      <c r="N236" s="423"/>
    </row>
    <row r="237" spans="1:14" ht="14">
      <c r="A237" s="400"/>
      <c r="B237" s="420"/>
      <c r="C237" s="399"/>
      <c r="D237" s="399"/>
      <c r="E237" s="421"/>
      <c r="F237" s="421"/>
      <c r="G237" s="421"/>
      <c r="H237" s="421"/>
      <c r="I237" s="421"/>
      <c r="J237" s="422"/>
      <c r="K237" s="421"/>
      <c r="L237" s="421"/>
      <c r="M237" s="423"/>
      <c r="N237" s="423"/>
    </row>
    <row r="238" spans="1:14" ht="14">
      <c r="A238" s="400"/>
      <c r="B238" s="420"/>
      <c r="C238" s="399"/>
      <c r="D238" s="399"/>
      <c r="E238" s="421"/>
      <c r="F238" s="421"/>
      <c r="G238" s="421"/>
      <c r="H238" s="421"/>
      <c r="I238" s="421"/>
      <c r="J238" s="422"/>
      <c r="K238" s="421"/>
      <c r="L238" s="421"/>
      <c r="M238" s="423"/>
      <c r="N238" s="423"/>
    </row>
    <row r="239" spans="1:14" ht="14">
      <c r="A239" s="400"/>
      <c r="B239" s="420"/>
      <c r="C239" s="399"/>
      <c r="D239" s="399"/>
      <c r="E239" s="421"/>
      <c r="F239" s="421"/>
      <c r="G239" s="421"/>
      <c r="H239" s="421"/>
      <c r="I239" s="421"/>
      <c r="J239" s="422"/>
      <c r="K239" s="421"/>
      <c r="L239" s="421"/>
      <c r="M239" s="423"/>
      <c r="N239" s="423"/>
    </row>
    <row r="240" spans="1:14" ht="14">
      <c r="A240" s="400"/>
      <c r="B240" s="420"/>
      <c r="C240" s="399"/>
      <c r="D240" s="399"/>
      <c r="E240" s="421"/>
      <c r="F240" s="421"/>
      <c r="G240" s="421"/>
      <c r="H240" s="421"/>
      <c r="I240" s="421"/>
      <c r="J240" s="422"/>
      <c r="K240" s="421"/>
      <c r="L240" s="421"/>
      <c r="M240" s="423"/>
      <c r="N240" s="423"/>
    </row>
    <row r="241" spans="1:14" ht="14">
      <c r="A241" s="400"/>
      <c r="B241" s="420"/>
      <c r="C241" s="399"/>
      <c r="D241" s="399"/>
      <c r="E241" s="421"/>
      <c r="F241" s="421"/>
      <c r="G241" s="421"/>
      <c r="H241" s="421"/>
      <c r="I241" s="421"/>
      <c r="J241" s="422"/>
      <c r="K241" s="421"/>
      <c r="L241" s="421"/>
      <c r="M241" s="423"/>
      <c r="N241" s="423"/>
    </row>
    <row r="242" spans="1:14" ht="14">
      <c r="A242" s="400"/>
      <c r="B242" s="420"/>
      <c r="C242" s="399"/>
      <c r="D242" s="399"/>
      <c r="E242" s="421"/>
      <c r="F242" s="421"/>
      <c r="G242" s="421"/>
      <c r="H242" s="421"/>
      <c r="I242" s="421"/>
      <c r="J242" s="422"/>
      <c r="K242" s="421"/>
      <c r="L242" s="421"/>
      <c r="M242" s="423"/>
      <c r="N242" s="423"/>
    </row>
    <row r="243" spans="1:14" ht="14">
      <c r="A243" s="400"/>
      <c r="B243" s="420"/>
      <c r="C243" s="399"/>
      <c r="D243" s="399"/>
      <c r="E243" s="421"/>
      <c r="F243" s="421"/>
      <c r="G243" s="421"/>
      <c r="H243" s="421"/>
      <c r="I243" s="421"/>
      <c r="J243" s="422"/>
      <c r="K243" s="421"/>
      <c r="L243" s="421"/>
      <c r="M243" s="423"/>
      <c r="N243" s="423"/>
    </row>
    <row r="244" spans="1:14" ht="14">
      <c r="A244" s="400"/>
      <c r="B244" s="420"/>
      <c r="C244" s="399"/>
      <c r="D244" s="399"/>
      <c r="E244" s="421"/>
      <c r="F244" s="421"/>
      <c r="G244" s="421"/>
      <c r="H244" s="421"/>
      <c r="I244" s="421"/>
      <c r="J244" s="422"/>
      <c r="K244" s="421"/>
      <c r="L244" s="421"/>
      <c r="M244" s="423"/>
      <c r="N244" s="423"/>
    </row>
    <row r="245" spans="1:14" ht="14">
      <c r="A245" s="400"/>
      <c r="B245" s="420"/>
      <c r="C245" s="399"/>
      <c r="D245" s="399"/>
      <c r="E245" s="421"/>
      <c r="F245" s="421"/>
      <c r="G245" s="421"/>
      <c r="H245" s="421"/>
      <c r="I245" s="421"/>
      <c r="J245" s="422"/>
      <c r="K245" s="421"/>
      <c r="L245" s="421"/>
      <c r="M245" s="423"/>
      <c r="N245" s="423"/>
    </row>
    <row r="246" spans="1:14" ht="14">
      <c r="A246" s="400"/>
      <c r="B246" s="420"/>
      <c r="C246" s="399"/>
      <c r="D246" s="399"/>
      <c r="E246" s="421"/>
      <c r="F246" s="421"/>
      <c r="G246" s="421"/>
      <c r="H246" s="421"/>
      <c r="I246" s="421"/>
      <c r="J246" s="422"/>
      <c r="K246" s="421"/>
      <c r="L246" s="421"/>
      <c r="M246" s="423"/>
      <c r="N246" s="423"/>
    </row>
    <row r="247" spans="1:14" ht="14">
      <c r="A247" s="400"/>
      <c r="B247" s="420"/>
      <c r="C247" s="399"/>
      <c r="D247" s="399"/>
      <c r="E247" s="421"/>
      <c r="F247" s="421"/>
      <c r="G247" s="421"/>
      <c r="H247" s="421"/>
      <c r="I247" s="421"/>
      <c r="J247" s="422"/>
      <c r="K247" s="421"/>
      <c r="L247" s="421"/>
      <c r="M247" s="423"/>
      <c r="N247" s="423"/>
    </row>
    <row r="248" spans="1:14" ht="14">
      <c r="A248" s="400"/>
      <c r="B248" s="420"/>
      <c r="C248" s="399"/>
      <c r="D248" s="399"/>
      <c r="E248" s="421"/>
      <c r="F248" s="421"/>
      <c r="G248" s="421"/>
      <c r="H248" s="421"/>
      <c r="I248" s="421"/>
      <c r="J248" s="422"/>
      <c r="K248" s="421"/>
      <c r="L248" s="421"/>
      <c r="M248" s="423"/>
      <c r="N248" s="423"/>
    </row>
    <row r="249" spans="1:14" ht="14">
      <c r="A249" s="400"/>
      <c r="B249" s="420"/>
      <c r="C249" s="399"/>
      <c r="D249" s="399"/>
      <c r="E249" s="421"/>
      <c r="F249" s="421"/>
      <c r="G249" s="421"/>
      <c r="H249" s="421"/>
      <c r="I249" s="421"/>
      <c r="J249" s="422"/>
      <c r="K249" s="421"/>
      <c r="L249" s="421"/>
      <c r="M249" s="423"/>
      <c r="N249" s="423"/>
    </row>
    <row r="250" spans="1:14" ht="14">
      <c r="A250" s="400"/>
      <c r="B250" s="420"/>
      <c r="C250" s="399"/>
      <c r="D250" s="399"/>
      <c r="E250" s="421"/>
      <c r="F250" s="421"/>
      <c r="G250" s="421"/>
      <c r="H250" s="421"/>
      <c r="I250" s="421"/>
      <c r="J250" s="422"/>
      <c r="K250" s="421"/>
      <c r="L250" s="421"/>
      <c r="M250" s="423"/>
      <c r="N250" s="423"/>
    </row>
    <row r="251" spans="1:14" ht="14">
      <c r="A251" s="400"/>
      <c r="B251" s="420"/>
      <c r="C251" s="399"/>
      <c r="D251" s="399"/>
      <c r="E251" s="421"/>
      <c r="F251" s="421"/>
      <c r="G251" s="421"/>
      <c r="H251" s="421"/>
      <c r="I251" s="421"/>
      <c r="J251" s="422"/>
      <c r="K251" s="421"/>
      <c r="L251" s="421"/>
      <c r="M251" s="423"/>
      <c r="N251" s="423"/>
    </row>
    <row r="252" spans="1:14" ht="14">
      <c r="A252" s="400"/>
      <c r="B252" s="420"/>
      <c r="C252" s="399"/>
      <c r="D252" s="399"/>
      <c r="E252" s="421"/>
      <c r="F252" s="421"/>
      <c r="G252" s="421"/>
      <c r="H252" s="421"/>
      <c r="I252" s="421"/>
      <c r="J252" s="422"/>
      <c r="K252" s="421"/>
      <c r="L252" s="421"/>
      <c r="M252" s="423"/>
      <c r="N252" s="423"/>
    </row>
    <row r="253" spans="1:14" ht="14">
      <c r="A253" s="400"/>
      <c r="B253" s="420"/>
      <c r="C253" s="399"/>
      <c r="D253" s="399"/>
      <c r="E253" s="421"/>
      <c r="F253" s="421"/>
      <c r="G253" s="421"/>
      <c r="H253" s="421"/>
      <c r="I253" s="421"/>
      <c r="J253" s="422"/>
      <c r="K253" s="421"/>
      <c r="L253" s="421"/>
      <c r="M253" s="423"/>
      <c r="N253" s="423"/>
    </row>
    <row r="254" spans="1:14" ht="14">
      <c r="A254" s="400"/>
      <c r="B254" s="420"/>
      <c r="C254" s="399"/>
      <c r="D254" s="399"/>
      <c r="E254" s="421"/>
      <c r="F254" s="421"/>
      <c r="G254" s="421"/>
      <c r="H254" s="421"/>
      <c r="I254" s="421"/>
      <c r="J254" s="422"/>
      <c r="K254" s="421"/>
      <c r="L254" s="421"/>
      <c r="M254" s="423"/>
      <c r="N254" s="423"/>
    </row>
    <row r="255" spans="1:14" ht="14">
      <c r="A255" s="400"/>
      <c r="B255" s="420"/>
      <c r="C255" s="399"/>
      <c r="D255" s="399"/>
      <c r="E255" s="421"/>
      <c r="F255" s="421"/>
      <c r="G255" s="421"/>
      <c r="H255" s="421"/>
      <c r="I255" s="421"/>
      <c r="J255" s="422"/>
      <c r="K255" s="421"/>
      <c r="L255" s="421"/>
      <c r="M255" s="423"/>
      <c r="N255" s="423"/>
    </row>
    <row r="256" spans="1:14" ht="14">
      <c r="A256" s="400"/>
      <c r="B256" s="420"/>
      <c r="C256" s="399"/>
      <c r="D256" s="399"/>
      <c r="E256" s="421"/>
      <c r="F256" s="421"/>
      <c r="G256" s="421"/>
      <c r="H256" s="421"/>
      <c r="I256" s="421"/>
      <c r="J256" s="422"/>
      <c r="K256" s="421"/>
      <c r="L256" s="421"/>
      <c r="M256" s="423"/>
      <c r="N256" s="423"/>
    </row>
    <row r="257" spans="1:14" ht="14">
      <c r="A257" s="400"/>
      <c r="B257" s="420"/>
      <c r="C257" s="399"/>
      <c r="D257" s="399"/>
      <c r="E257" s="421"/>
      <c r="F257" s="421"/>
      <c r="G257" s="421"/>
      <c r="H257" s="421"/>
      <c r="I257" s="421"/>
      <c r="J257" s="422"/>
      <c r="K257" s="421"/>
      <c r="L257" s="421"/>
      <c r="M257" s="423"/>
      <c r="N257" s="423"/>
    </row>
    <row r="258" spans="1:14" ht="14">
      <c r="A258" s="400"/>
      <c r="B258" s="420"/>
      <c r="C258" s="399"/>
      <c r="D258" s="399"/>
      <c r="E258" s="421"/>
      <c r="F258" s="421"/>
      <c r="G258" s="421"/>
      <c r="H258" s="421"/>
      <c r="I258" s="421"/>
      <c r="J258" s="422"/>
      <c r="K258" s="421"/>
      <c r="L258" s="421"/>
      <c r="M258" s="423"/>
      <c r="N258" s="423"/>
    </row>
    <row r="259" spans="1:14" ht="14">
      <c r="A259" s="400"/>
      <c r="B259" s="420"/>
      <c r="C259" s="399"/>
      <c r="D259" s="399"/>
      <c r="E259" s="421"/>
      <c r="F259" s="421"/>
      <c r="G259" s="421"/>
      <c r="H259" s="421"/>
      <c r="I259" s="421"/>
      <c r="J259" s="422"/>
      <c r="K259" s="421"/>
      <c r="L259" s="421"/>
      <c r="M259" s="423"/>
      <c r="N259" s="423"/>
    </row>
    <row r="260" spans="1:14" ht="14">
      <c r="A260" s="400"/>
      <c r="B260" s="420"/>
      <c r="C260" s="399"/>
      <c r="D260" s="399"/>
      <c r="E260" s="421"/>
      <c r="F260" s="421"/>
      <c r="G260" s="421"/>
      <c r="H260" s="421"/>
      <c r="I260" s="421"/>
      <c r="J260" s="422"/>
      <c r="K260" s="421"/>
      <c r="L260" s="421"/>
      <c r="M260" s="423"/>
      <c r="N260" s="423"/>
    </row>
    <row r="261" spans="1:14" ht="14">
      <c r="A261" s="400"/>
      <c r="B261" s="420"/>
      <c r="C261" s="399"/>
      <c r="D261" s="399"/>
      <c r="E261" s="421"/>
      <c r="F261" s="421"/>
      <c r="G261" s="421"/>
      <c r="H261" s="421"/>
      <c r="I261" s="421"/>
      <c r="J261" s="422"/>
      <c r="K261" s="421"/>
      <c r="L261" s="421"/>
      <c r="M261" s="423"/>
      <c r="N261" s="423"/>
    </row>
    <row r="262" spans="1:14" ht="14">
      <c r="A262" s="400"/>
      <c r="B262" s="420"/>
      <c r="C262" s="399"/>
      <c r="D262" s="399"/>
      <c r="E262" s="421"/>
      <c r="F262" s="421"/>
      <c r="G262" s="421"/>
      <c r="H262" s="421"/>
      <c r="I262" s="421"/>
      <c r="J262" s="422"/>
      <c r="K262" s="421"/>
      <c r="L262" s="421"/>
      <c r="M262" s="423"/>
      <c r="N262" s="423"/>
    </row>
    <row r="263" spans="1:14" ht="14">
      <c r="A263" s="400"/>
      <c r="B263" s="420"/>
      <c r="C263" s="399"/>
      <c r="D263" s="399"/>
      <c r="E263" s="421"/>
      <c r="F263" s="421"/>
      <c r="G263" s="421"/>
      <c r="H263" s="421"/>
      <c r="I263" s="421"/>
      <c r="J263" s="422"/>
      <c r="K263" s="421"/>
      <c r="L263" s="421"/>
      <c r="M263" s="423"/>
      <c r="N263" s="423"/>
    </row>
    <row r="264" spans="1:14" ht="14">
      <c r="A264" s="400"/>
      <c r="B264" s="420"/>
      <c r="C264" s="399"/>
      <c r="D264" s="399"/>
      <c r="E264" s="421"/>
      <c r="F264" s="421"/>
      <c r="G264" s="421"/>
      <c r="H264" s="421"/>
      <c r="I264" s="421"/>
      <c r="J264" s="422"/>
      <c r="K264" s="421"/>
      <c r="L264" s="421"/>
      <c r="M264" s="423"/>
      <c r="N264" s="423"/>
    </row>
    <row r="265" spans="1:14" ht="14">
      <c r="A265" s="400"/>
      <c r="B265" s="420"/>
      <c r="C265" s="399"/>
      <c r="D265" s="399"/>
      <c r="E265" s="421"/>
      <c r="F265" s="421"/>
      <c r="G265" s="421"/>
      <c r="H265" s="421"/>
      <c r="I265" s="421"/>
      <c r="J265" s="422"/>
      <c r="K265" s="421"/>
      <c r="L265" s="421"/>
      <c r="M265" s="423"/>
      <c r="N265" s="423"/>
    </row>
    <row r="266" spans="1:14" ht="14">
      <c r="A266" s="400"/>
      <c r="B266" s="420"/>
      <c r="C266" s="399"/>
      <c r="D266" s="399"/>
      <c r="E266" s="421"/>
      <c r="F266" s="421"/>
      <c r="G266" s="421"/>
      <c r="H266" s="421"/>
      <c r="I266" s="421"/>
      <c r="J266" s="422"/>
      <c r="K266" s="421"/>
      <c r="L266" s="421"/>
      <c r="M266" s="423"/>
      <c r="N266" s="423"/>
    </row>
    <row r="267" spans="1:14" ht="14">
      <c r="A267" s="400"/>
      <c r="B267" s="420"/>
      <c r="C267" s="399"/>
      <c r="D267" s="399"/>
      <c r="E267" s="421"/>
      <c r="F267" s="421"/>
      <c r="G267" s="421"/>
      <c r="H267" s="421"/>
      <c r="I267" s="421"/>
      <c r="J267" s="422"/>
      <c r="K267" s="421"/>
      <c r="L267" s="421"/>
      <c r="M267" s="423"/>
      <c r="N267" s="423"/>
    </row>
    <row r="268" spans="1:14" ht="14">
      <c r="A268" s="400"/>
      <c r="B268" s="420"/>
      <c r="C268" s="399"/>
      <c r="D268" s="399"/>
      <c r="E268" s="421"/>
      <c r="F268" s="421"/>
      <c r="G268" s="421"/>
      <c r="H268" s="421"/>
      <c r="I268" s="421"/>
      <c r="J268" s="422"/>
      <c r="K268" s="421"/>
      <c r="L268" s="421"/>
      <c r="M268" s="423"/>
      <c r="N268" s="423"/>
    </row>
    <row r="269" spans="1:14" ht="14">
      <c r="A269" s="400"/>
      <c r="B269" s="420"/>
      <c r="C269" s="399"/>
      <c r="D269" s="399"/>
      <c r="E269" s="421"/>
      <c r="F269" s="421"/>
      <c r="G269" s="421"/>
      <c r="H269" s="421"/>
      <c r="I269" s="421"/>
      <c r="J269" s="422"/>
      <c r="K269" s="421"/>
      <c r="L269" s="421"/>
      <c r="M269" s="423"/>
      <c r="N269" s="423"/>
    </row>
    <row r="270" spans="1:14" ht="14">
      <c r="A270" s="400"/>
      <c r="B270" s="420"/>
      <c r="C270" s="399"/>
      <c r="D270" s="399"/>
      <c r="E270" s="421"/>
      <c r="F270" s="421"/>
      <c r="G270" s="421"/>
      <c r="H270" s="421"/>
      <c r="I270" s="421"/>
      <c r="J270" s="422"/>
      <c r="K270" s="421"/>
      <c r="L270" s="421"/>
      <c r="M270" s="423"/>
      <c r="N270" s="423"/>
    </row>
    <row r="271" spans="1:14" ht="14">
      <c r="A271" s="400"/>
      <c r="B271" s="420"/>
      <c r="C271" s="399"/>
      <c r="D271" s="399"/>
      <c r="E271" s="421"/>
      <c r="F271" s="421"/>
      <c r="G271" s="421"/>
      <c r="H271" s="421"/>
      <c r="I271" s="421"/>
      <c r="J271" s="422"/>
      <c r="K271" s="421"/>
      <c r="L271" s="421"/>
      <c r="M271" s="423"/>
      <c r="N271" s="423"/>
    </row>
    <row r="272" spans="1:14" ht="14">
      <c r="A272" s="400"/>
      <c r="B272" s="420"/>
      <c r="C272" s="399"/>
      <c r="D272" s="399"/>
      <c r="E272" s="421"/>
      <c r="F272" s="421"/>
      <c r="G272" s="421"/>
      <c r="H272" s="421"/>
      <c r="I272" s="421"/>
      <c r="J272" s="422"/>
      <c r="K272" s="421"/>
      <c r="L272" s="421"/>
      <c r="M272" s="423"/>
      <c r="N272" s="423"/>
    </row>
    <row r="273" spans="1:14" ht="14">
      <c r="A273" s="400"/>
      <c r="B273" s="420"/>
      <c r="C273" s="399"/>
      <c r="D273" s="399"/>
      <c r="E273" s="421"/>
      <c r="F273" s="421"/>
      <c r="G273" s="421"/>
      <c r="H273" s="421"/>
      <c r="I273" s="421"/>
      <c r="J273" s="422"/>
      <c r="K273" s="421"/>
      <c r="L273" s="421"/>
      <c r="M273" s="423"/>
      <c r="N273" s="423"/>
    </row>
    <row r="274" spans="1:14" ht="14">
      <c r="A274" s="400"/>
      <c r="B274" s="420"/>
      <c r="C274" s="399"/>
      <c r="D274" s="399"/>
      <c r="E274" s="421"/>
      <c r="F274" s="421"/>
      <c r="G274" s="421"/>
      <c r="H274" s="421"/>
      <c r="I274" s="421"/>
      <c r="J274" s="422"/>
      <c r="K274" s="421"/>
      <c r="L274" s="421"/>
      <c r="M274" s="423"/>
      <c r="N274" s="423"/>
    </row>
    <row r="275" spans="1:14" ht="14">
      <c r="A275" s="400"/>
      <c r="B275" s="420"/>
      <c r="C275" s="399"/>
      <c r="D275" s="399"/>
      <c r="E275" s="421"/>
      <c r="F275" s="421"/>
      <c r="G275" s="421"/>
      <c r="H275" s="421"/>
      <c r="I275" s="421"/>
      <c r="J275" s="422"/>
      <c r="K275" s="421"/>
      <c r="L275" s="421"/>
      <c r="M275" s="423"/>
      <c r="N275" s="423"/>
    </row>
    <row r="276" spans="1:14" ht="14">
      <c r="A276" s="400"/>
      <c r="B276" s="420"/>
      <c r="C276" s="399"/>
      <c r="D276" s="399"/>
      <c r="E276" s="421"/>
      <c r="F276" s="421"/>
      <c r="G276" s="421"/>
      <c r="H276" s="421"/>
      <c r="I276" s="421"/>
      <c r="J276" s="422"/>
      <c r="K276" s="421"/>
      <c r="L276" s="421"/>
      <c r="M276" s="423"/>
      <c r="N276" s="423"/>
    </row>
    <row r="277" spans="1:14" ht="14">
      <c r="A277" s="400"/>
      <c r="B277" s="420"/>
      <c r="C277" s="399"/>
      <c r="D277" s="399"/>
      <c r="E277" s="421"/>
      <c r="F277" s="421"/>
      <c r="G277" s="421"/>
      <c r="H277" s="421"/>
      <c r="I277" s="421"/>
      <c r="J277" s="422"/>
      <c r="K277" s="421"/>
      <c r="L277" s="421"/>
      <c r="M277" s="423"/>
      <c r="N277" s="423"/>
    </row>
    <row r="278" spans="1:14" ht="14">
      <c r="A278" s="400"/>
      <c r="B278" s="420"/>
      <c r="C278" s="399"/>
      <c r="D278" s="399"/>
      <c r="E278" s="421"/>
      <c r="F278" s="421"/>
      <c r="G278" s="421"/>
      <c r="H278" s="421"/>
      <c r="I278" s="421"/>
      <c r="J278" s="422"/>
      <c r="K278" s="421"/>
      <c r="L278" s="421"/>
      <c r="M278" s="423"/>
      <c r="N278" s="423"/>
    </row>
    <row r="279" spans="1:14" ht="14">
      <c r="A279" s="400"/>
      <c r="B279" s="420"/>
      <c r="C279" s="399"/>
      <c r="D279" s="399"/>
      <c r="E279" s="421"/>
      <c r="F279" s="421"/>
      <c r="G279" s="421"/>
      <c r="H279" s="421"/>
      <c r="I279" s="421"/>
      <c r="J279" s="422"/>
      <c r="K279" s="421"/>
      <c r="L279" s="421"/>
      <c r="M279" s="423"/>
      <c r="N279" s="423"/>
    </row>
    <row r="280" spans="1:14" ht="14">
      <c r="A280" s="400"/>
      <c r="B280" s="420"/>
      <c r="C280" s="399"/>
      <c r="D280" s="399"/>
      <c r="E280" s="421"/>
      <c r="F280" s="421"/>
      <c r="G280" s="421"/>
      <c r="H280" s="421"/>
      <c r="I280" s="421"/>
      <c r="J280" s="422"/>
      <c r="K280" s="421"/>
      <c r="L280" s="421"/>
      <c r="M280" s="423"/>
      <c r="N280" s="423"/>
    </row>
    <row r="281" spans="1:14" ht="14">
      <c r="A281" s="400"/>
      <c r="B281" s="420"/>
      <c r="C281" s="399"/>
      <c r="D281" s="399"/>
      <c r="E281" s="421"/>
      <c r="F281" s="421"/>
      <c r="G281" s="421"/>
      <c r="H281" s="421"/>
      <c r="I281" s="421"/>
      <c r="J281" s="422"/>
      <c r="K281" s="421"/>
      <c r="L281" s="421"/>
      <c r="M281" s="423"/>
      <c r="N281" s="423"/>
    </row>
    <row r="282" spans="1:14" ht="14">
      <c r="A282" s="400"/>
      <c r="B282" s="420"/>
      <c r="C282" s="399"/>
      <c r="D282" s="399"/>
      <c r="E282" s="421"/>
      <c r="F282" s="421"/>
      <c r="G282" s="421"/>
      <c r="H282" s="421"/>
      <c r="I282" s="421"/>
      <c r="J282" s="422"/>
      <c r="K282" s="421"/>
      <c r="L282" s="421"/>
      <c r="M282" s="423"/>
      <c r="N282" s="423"/>
    </row>
    <row r="283" spans="1:14" ht="14">
      <c r="A283" s="400"/>
      <c r="B283" s="420"/>
      <c r="C283" s="399"/>
      <c r="D283" s="399"/>
      <c r="E283" s="421"/>
      <c r="F283" s="421"/>
      <c r="G283" s="421"/>
      <c r="H283" s="421"/>
      <c r="I283" s="421"/>
      <c r="J283" s="422"/>
      <c r="K283" s="421"/>
      <c r="L283" s="421"/>
      <c r="M283" s="423"/>
      <c r="N283" s="423"/>
    </row>
    <row r="284" spans="1:14" ht="14">
      <c r="A284" s="400"/>
      <c r="B284" s="420"/>
      <c r="C284" s="399"/>
      <c r="D284" s="399"/>
      <c r="E284" s="421"/>
      <c r="F284" s="421"/>
      <c r="G284" s="421"/>
      <c r="H284" s="421"/>
      <c r="I284" s="421"/>
      <c r="J284" s="422"/>
      <c r="K284" s="421"/>
      <c r="L284" s="421"/>
      <c r="M284" s="423"/>
      <c r="N284" s="423"/>
    </row>
    <row r="285" spans="1:14" ht="14">
      <c r="A285" s="400"/>
      <c r="B285" s="420"/>
      <c r="C285" s="399"/>
      <c r="D285" s="399"/>
      <c r="E285" s="421"/>
      <c r="F285" s="421"/>
      <c r="G285" s="421"/>
      <c r="H285" s="421"/>
      <c r="I285" s="421"/>
      <c r="J285" s="422"/>
      <c r="K285" s="421"/>
      <c r="L285" s="421"/>
      <c r="M285" s="423"/>
      <c r="N285" s="423"/>
    </row>
    <row r="286" spans="1:14" ht="14">
      <c r="A286" s="400"/>
      <c r="B286" s="420"/>
      <c r="C286" s="399"/>
      <c r="D286" s="399"/>
      <c r="E286" s="421"/>
      <c r="F286" s="421"/>
      <c r="G286" s="421"/>
      <c r="H286" s="421"/>
      <c r="I286" s="421"/>
      <c r="J286" s="422"/>
      <c r="K286" s="421"/>
      <c r="L286" s="421"/>
      <c r="M286" s="423"/>
      <c r="N286" s="423"/>
    </row>
    <row r="287" spans="1:14" ht="14">
      <c r="A287" s="400"/>
      <c r="B287" s="420"/>
      <c r="C287" s="399"/>
      <c r="D287" s="399"/>
      <c r="E287" s="421"/>
      <c r="F287" s="421"/>
      <c r="G287" s="421"/>
      <c r="H287" s="421"/>
      <c r="I287" s="421"/>
      <c r="J287" s="422"/>
      <c r="K287" s="421"/>
      <c r="L287" s="421"/>
      <c r="M287" s="423"/>
      <c r="N287" s="423"/>
    </row>
    <row r="288" spans="1:14" ht="14">
      <c r="A288" s="400"/>
      <c r="B288" s="420"/>
      <c r="C288" s="399"/>
      <c r="D288" s="399"/>
      <c r="E288" s="421"/>
      <c r="F288" s="421"/>
      <c r="G288" s="421"/>
      <c r="H288" s="421"/>
      <c r="I288" s="421"/>
      <c r="J288" s="422"/>
      <c r="K288" s="421"/>
      <c r="L288" s="421"/>
      <c r="M288" s="423"/>
      <c r="N288" s="423"/>
    </row>
    <row r="289" spans="1:14" ht="14">
      <c r="A289" s="400"/>
      <c r="B289" s="420"/>
      <c r="C289" s="399"/>
      <c r="D289" s="399"/>
      <c r="E289" s="421"/>
      <c r="F289" s="421"/>
      <c r="G289" s="421"/>
      <c r="H289" s="421"/>
      <c r="I289" s="421"/>
      <c r="J289" s="422"/>
      <c r="K289" s="421"/>
      <c r="L289" s="421"/>
      <c r="M289" s="423"/>
      <c r="N289" s="423"/>
    </row>
    <row r="290" spans="1:14" ht="14">
      <c r="A290" s="400"/>
      <c r="B290" s="420"/>
      <c r="C290" s="399"/>
      <c r="D290" s="399"/>
      <c r="E290" s="421"/>
      <c r="F290" s="421"/>
      <c r="G290" s="421"/>
      <c r="H290" s="421"/>
      <c r="I290" s="421"/>
      <c r="J290" s="422"/>
      <c r="K290" s="421"/>
      <c r="L290" s="421"/>
      <c r="M290" s="423"/>
      <c r="N290" s="423"/>
    </row>
    <row r="291" spans="1:14" ht="14">
      <c r="A291" s="400"/>
      <c r="B291" s="420"/>
      <c r="C291" s="399"/>
      <c r="D291" s="399"/>
      <c r="E291" s="421"/>
      <c r="F291" s="421"/>
      <c r="G291" s="421"/>
      <c r="H291" s="421"/>
      <c r="I291" s="421"/>
      <c r="J291" s="422"/>
      <c r="K291" s="421"/>
      <c r="L291" s="421"/>
      <c r="M291" s="423"/>
      <c r="N291" s="423"/>
    </row>
    <row r="292" spans="1:14" ht="14">
      <c r="A292" s="400"/>
      <c r="B292" s="420"/>
      <c r="C292" s="399"/>
      <c r="D292" s="399"/>
      <c r="E292" s="421"/>
      <c r="F292" s="421"/>
      <c r="G292" s="421"/>
      <c r="H292" s="421"/>
      <c r="I292" s="421"/>
      <c r="J292" s="422"/>
      <c r="K292" s="421"/>
      <c r="L292" s="421"/>
      <c r="M292" s="423"/>
      <c r="N292" s="423"/>
    </row>
    <row r="293" spans="1:14" ht="14">
      <c r="A293" s="400"/>
      <c r="B293" s="420"/>
      <c r="C293" s="399"/>
      <c r="D293" s="399"/>
      <c r="E293" s="421"/>
      <c r="F293" s="421"/>
      <c r="G293" s="421"/>
      <c r="H293" s="421"/>
      <c r="I293" s="421"/>
      <c r="J293" s="422"/>
      <c r="K293" s="421"/>
      <c r="L293" s="421"/>
      <c r="M293" s="423"/>
      <c r="N293" s="423"/>
    </row>
    <row r="294" spans="1:14" ht="14">
      <c r="A294" s="400"/>
      <c r="B294" s="420"/>
      <c r="C294" s="399"/>
      <c r="D294" s="399"/>
      <c r="E294" s="421"/>
      <c r="F294" s="421"/>
      <c r="G294" s="421"/>
      <c r="H294" s="421"/>
      <c r="I294" s="421"/>
      <c r="J294" s="422"/>
      <c r="K294" s="421"/>
      <c r="L294" s="421"/>
      <c r="M294" s="423"/>
      <c r="N294" s="423"/>
    </row>
    <row r="295" spans="1:14" ht="14">
      <c r="A295" s="400"/>
      <c r="B295" s="420"/>
      <c r="C295" s="399"/>
      <c r="D295" s="399"/>
      <c r="E295" s="421"/>
      <c r="F295" s="421"/>
      <c r="G295" s="421"/>
      <c r="H295" s="421"/>
      <c r="I295" s="421"/>
      <c r="J295" s="422"/>
      <c r="K295" s="421"/>
      <c r="L295" s="421"/>
      <c r="M295" s="423"/>
      <c r="N295" s="423"/>
    </row>
    <row r="296" spans="1:14" ht="14">
      <c r="A296" s="400"/>
      <c r="B296" s="420"/>
      <c r="C296" s="399"/>
      <c r="D296" s="399"/>
      <c r="E296" s="421"/>
      <c r="F296" s="421"/>
      <c r="G296" s="421"/>
      <c r="H296" s="421"/>
      <c r="I296" s="421"/>
      <c r="J296" s="422"/>
      <c r="K296" s="421"/>
      <c r="L296" s="421"/>
      <c r="M296" s="423"/>
      <c r="N296" s="423"/>
    </row>
    <row r="297" spans="1:14" ht="14">
      <c r="A297" s="400"/>
      <c r="B297" s="420"/>
      <c r="C297" s="399"/>
      <c r="D297" s="399"/>
      <c r="E297" s="421"/>
      <c r="F297" s="421"/>
      <c r="G297" s="421"/>
      <c r="H297" s="421"/>
      <c r="I297" s="421"/>
      <c r="J297" s="422"/>
      <c r="K297" s="421"/>
      <c r="L297" s="421"/>
      <c r="M297" s="423"/>
      <c r="N297" s="423"/>
    </row>
    <row r="298" spans="1:14" ht="14">
      <c r="A298" s="400"/>
      <c r="B298" s="420"/>
      <c r="C298" s="399"/>
      <c r="D298" s="399"/>
      <c r="E298" s="421"/>
      <c r="F298" s="421"/>
      <c r="G298" s="421"/>
      <c r="H298" s="421"/>
      <c r="I298" s="421"/>
      <c r="J298" s="422"/>
      <c r="K298" s="421"/>
      <c r="L298" s="421"/>
      <c r="M298" s="423"/>
      <c r="N298" s="423"/>
    </row>
    <row r="299" spans="1:14" ht="14">
      <c r="A299" s="400"/>
      <c r="B299" s="420"/>
      <c r="C299" s="399"/>
      <c r="D299" s="399"/>
      <c r="E299" s="421"/>
      <c r="F299" s="421"/>
      <c r="G299" s="421"/>
      <c r="H299" s="421"/>
      <c r="I299" s="421"/>
      <c r="J299" s="422"/>
      <c r="K299" s="421"/>
      <c r="L299" s="421"/>
      <c r="M299" s="423"/>
      <c r="N299" s="423"/>
    </row>
    <row r="300" spans="1:14" ht="14">
      <c r="A300" s="400"/>
      <c r="B300" s="420"/>
      <c r="C300" s="399"/>
      <c r="D300" s="399"/>
      <c r="E300" s="421"/>
      <c r="F300" s="421"/>
      <c r="G300" s="421"/>
      <c r="H300" s="421"/>
      <c r="I300" s="421"/>
      <c r="J300" s="422"/>
      <c r="K300" s="421"/>
      <c r="L300" s="421"/>
      <c r="M300" s="423"/>
      <c r="N300" s="423"/>
    </row>
    <row r="301" spans="1:14" ht="14">
      <c r="A301" s="400"/>
      <c r="B301" s="420"/>
      <c r="C301" s="399"/>
      <c r="D301" s="399"/>
      <c r="E301" s="421"/>
      <c r="F301" s="421"/>
      <c r="G301" s="421"/>
      <c r="H301" s="421"/>
      <c r="I301" s="421"/>
      <c r="J301" s="422"/>
      <c r="K301" s="421"/>
      <c r="L301" s="421"/>
      <c r="M301" s="423"/>
      <c r="N301" s="423"/>
    </row>
    <row r="302" spans="1:14" ht="14">
      <c r="A302" s="400"/>
      <c r="B302" s="420"/>
      <c r="C302" s="399"/>
      <c r="D302" s="399"/>
      <c r="E302" s="421"/>
      <c r="F302" s="421"/>
      <c r="G302" s="421"/>
      <c r="H302" s="421"/>
      <c r="I302" s="421"/>
      <c r="J302" s="422"/>
      <c r="K302" s="421"/>
      <c r="L302" s="421"/>
      <c r="M302" s="423"/>
      <c r="N302" s="423"/>
    </row>
    <row r="303" spans="1:14" ht="14">
      <c r="A303" s="400"/>
      <c r="B303" s="420"/>
      <c r="C303" s="399"/>
      <c r="D303" s="399"/>
      <c r="E303" s="421"/>
      <c r="F303" s="421"/>
      <c r="G303" s="421"/>
      <c r="H303" s="421"/>
      <c r="I303" s="421"/>
      <c r="J303" s="422"/>
      <c r="K303" s="421"/>
      <c r="L303" s="421"/>
      <c r="M303" s="423"/>
      <c r="N303" s="423"/>
    </row>
    <row r="304" spans="1:14" ht="14">
      <c r="A304" s="400"/>
      <c r="B304" s="420"/>
      <c r="C304" s="399"/>
      <c r="D304" s="399"/>
      <c r="E304" s="421"/>
      <c r="F304" s="421"/>
      <c r="G304" s="421"/>
      <c r="H304" s="421"/>
      <c r="I304" s="421"/>
      <c r="J304" s="422"/>
      <c r="K304" s="421"/>
      <c r="L304" s="421"/>
      <c r="M304" s="423"/>
      <c r="N304" s="423"/>
    </row>
    <row r="305" spans="1:14" ht="14">
      <c r="A305" s="400"/>
      <c r="B305" s="420"/>
      <c r="C305" s="399"/>
      <c r="D305" s="399"/>
      <c r="E305" s="421"/>
      <c r="F305" s="421"/>
      <c r="G305" s="421"/>
      <c r="H305" s="421"/>
      <c r="I305" s="421"/>
      <c r="J305" s="422"/>
      <c r="K305" s="421"/>
      <c r="L305" s="421"/>
      <c r="M305" s="423"/>
      <c r="N305" s="423"/>
    </row>
    <row r="306" spans="1:14" ht="14">
      <c r="A306" s="400"/>
      <c r="B306" s="420"/>
      <c r="C306" s="399"/>
      <c r="D306" s="399"/>
      <c r="E306" s="421"/>
      <c r="F306" s="421"/>
      <c r="G306" s="421"/>
      <c r="H306" s="421"/>
      <c r="I306" s="421"/>
      <c r="J306" s="422"/>
      <c r="K306" s="421"/>
      <c r="L306" s="421"/>
      <c r="M306" s="423"/>
      <c r="N306" s="423"/>
    </row>
    <row r="307" spans="1:14" ht="14">
      <c r="A307" s="400"/>
      <c r="B307" s="420"/>
      <c r="C307" s="399"/>
      <c r="D307" s="399"/>
      <c r="E307" s="421"/>
      <c r="F307" s="421"/>
      <c r="G307" s="421"/>
      <c r="H307" s="421"/>
      <c r="I307" s="421"/>
      <c r="J307" s="422"/>
      <c r="K307" s="421"/>
      <c r="L307" s="421"/>
      <c r="M307" s="423"/>
      <c r="N307" s="423"/>
    </row>
    <row r="308" spans="1:14" ht="14">
      <c r="A308" s="400"/>
      <c r="B308" s="420"/>
      <c r="C308" s="399"/>
      <c r="D308" s="399"/>
      <c r="E308" s="421"/>
      <c r="F308" s="421"/>
      <c r="G308" s="421"/>
      <c r="H308" s="421"/>
      <c r="I308" s="421"/>
      <c r="J308" s="422"/>
      <c r="K308" s="421"/>
      <c r="L308" s="421"/>
      <c r="M308" s="423"/>
      <c r="N308" s="423"/>
    </row>
    <row r="309" spans="1:14" ht="14">
      <c r="A309" s="400"/>
      <c r="B309" s="420"/>
      <c r="C309" s="399"/>
      <c r="D309" s="399"/>
      <c r="E309" s="421"/>
      <c r="F309" s="421"/>
      <c r="G309" s="421"/>
      <c r="H309" s="421"/>
      <c r="I309" s="421"/>
      <c r="J309" s="422"/>
      <c r="K309" s="421"/>
      <c r="L309" s="421"/>
      <c r="M309" s="423"/>
      <c r="N309" s="423"/>
    </row>
    <row r="310" spans="1:14" ht="14">
      <c r="A310" s="400"/>
      <c r="B310" s="420"/>
      <c r="C310" s="399"/>
      <c r="D310" s="399"/>
      <c r="E310" s="421"/>
      <c r="F310" s="421"/>
      <c r="G310" s="421"/>
      <c r="H310" s="421"/>
      <c r="I310" s="421"/>
      <c r="J310" s="422"/>
      <c r="K310" s="421"/>
      <c r="L310" s="421"/>
      <c r="M310" s="423"/>
      <c r="N310" s="423"/>
    </row>
    <row r="311" spans="1:14" ht="14">
      <c r="A311" s="400"/>
      <c r="B311" s="420"/>
      <c r="C311" s="399"/>
      <c r="D311" s="399"/>
      <c r="E311" s="421"/>
      <c r="F311" s="421"/>
      <c r="G311" s="421"/>
      <c r="H311" s="421"/>
      <c r="I311" s="421"/>
      <c r="J311" s="422"/>
      <c r="K311" s="421"/>
      <c r="L311" s="421"/>
      <c r="M311" s="423"/>
      <c r="N311" s="423"/>
    </row>
    <row r="312" spans="1:14" ht="14">
      <c r="A312" s="400"/>
      <c r="B312" s="420"/>
      <c r="C312" s="399"/>
      <c r="D312" s="399"/>
      <c r="E312" s="421"/>
      <c r="F312" s="421"/>
      <c r="G312" s="421"/>
      <c r="H312" s="421"/>
      <c r="I312" s="421"/>
      <c r="J312" s="422"/>
      <c r="K312" s="421"/>
      <c r="L312" s="421"/>
      <c r="M312" s="423"/>
      <c r="N312" s="423"/>
    </row>
    <row r="313" spans="1:14" ht="14">
      <c r="A313" s="400"/>
      <c r="B313" s="420"/>
      <c r="C313" s="399"/>
      <c r="D313" s="399"/>
      <c r="E313" s="421"/>
      <c r="F313" s="421"/>
      <c r="G313" s="421"/>
      <c r="H313" s="421"/>
      <c r="I313" s="421"/>
      <c r="J313" s="422"/>
      <c r="K313" s="421"/>
      <c r="L313" s="421"/>
      <c r="M313" s="423"/>
      <c r="N313" s="423"/>
    </row>
    <row r="314" spans="1:14" ht="14">
      <c r="A314" s="400"/>
      <c r="B314" s="420"/>
      <c r="C314" s="399"/>
      <c r="D314" s="399"/>
      <c r="E314" s="421"/>
      <c r="F314" s="421"/>
      <c r="G314" s="421"/>
      <c r="H314" s="421"/>
      <c r="I314" s="421"/>
      <c r="J314" s="422"/>
      <c r="K314" s="421"/>
      <c r="L314" s="421"/>
      <c r="M314" s="423"/>
      <c r="N314" s="423"/>
    </row>
    <row r="315" spans="1:14" ht="14">
      <c r="A315" s="400"/>
      <c r="B315" s="420"/>
      <c r="C315" s="399"/>
      <c r="D315" s="399"/>
      <c r="E315" s="421"/>
      <c r="F315" s="421"/>
      <c r="G315" s="421"/>
      <c r="H315" s="421"/>
      <c r="I315" s="421"/>
      <c r="J315" s="422"/>
      <c r="K315" s="421"/>
      <c r="L315" s="421"/>
      <c r="M315" s="423"/>
      <c r="N315" s="423"/>
    </row>
    <row r="316" spans="1:14" ht="14">
      <c r="A316" s="400"/>
      <c r="B316" s="420"/>
      <c r="C316" s="399"/>
      <c r="D316" s="399"/>
      <c r="E316" s="421"/>
      <c r="F316" s="421"/>
      <c r="G316" s="421"/>
      <c r="H316" s="421"/>
      <c r="I316" s="421"/>
      <c r="J316" s="422"/>
      <c r="K316" s="421"/>
      <c r="L316" s="421"/>
      <c r="M316" s="423"/>
      <c r="N316" s="423"/>
    </row>
    <row r="317" spans="1:14" ht="14">
      <c r="A317" s="400"/>
      <c r="B317" s="420"/>
      <c r="C317" s="399"/>
      <c r="D317" s="399"/>
      <c r="E317" s="421"/>
      <c r="F317" s="421"/>
      <c r="G317" s="421"/>
      <c r="H317" s="421"/>
      <c r="I317" s="421"/>
      <c r="J317" s="422"/>
      <c r="K317" s="421"/>
      <c r="L317" s="421"/>
      <c r="M317" s="423"/>
      <c r="N317" s="423"/>
    </row>
    <row r="318" spans="1:14" ht="14">
      <c r="A318" s="400"/>
      <c r="B318" s="420"/>
      <c r="C318" s="399"/>
      <c r="D318" s="399"/>
      <c r="E318" s="421"/>
      <c r="F318" s="421"/>
      <c r="G318" s="421"/>
      <c r="H318" s="421"/>
      <c r="I318" s="421"/>
      <c r="J318" s="422"/>
      <c r="K318" s="421"/>
      <c r="L318" s="421"/>
      <c r="M318" s="423"/>
      <c r="N318" s="423"/>
    </row>
    <row r="319" spans="1:14" ht="14">
      <c r="A319" s="400"/>
      <c r="B319" s="420"/>
      <c r="C319" s="399"/>
      <c r="D319" s="399"/>
      <c r="E319" s="421"/>
      <c r="F319" s="421"/>
      <c r="G319" s="421"/>
      <c r="H319" s="421"/>
      <c r="I319" s="421"/>
      <c r="J319" s="422"/>
      <c r="K319" s="421"/>
      <c r="L319" s="421"/>
      <c r="M319" s="423"/>
      <c r="N319" s="423"/>
    </row>
    <row r="320" spans="1:14" ht="14">
      <c r="A320" s="400"/>
      <c r="B320" s="420"/>
      <c r="C320" s="399"/>
      <c r="D320" s="399"/>
      <c r="E320" s="421"/>
      <c r="F320" s="421"/>
      <c r="G320" s="421"/>
      <c r="H320" s="421"/>
      <c r="I320" s="421"/>
      <c r="J320" s="422"/>
      <c r="K320" s="421"/>
      <c r="L320" s="421"/>
      <c r="M320" s="423"/>
      <c r="N320" s="423"/>
    </row>
    <row r="321" spans="1:14" ht="14">
      <c r="A321" s="400"/>
      <c r="B321" s="420"/>
      <c r="C321" s="399"/>
      <c r="D321" s="399"/>
      <c r="E321" s="421"/>
      <c r="F321" s="421"/>
      <c r="G321" s="421"/>
      <c r="H321" s="421"/>
      <c r="I321" s="421"/>
      <c r="J321" s="422"/>
      <c r="K321" s="421"/>
      <c r="L321" s="421"/>
      <c r="M321" s="423"/>
      <c r="N321" s="423"/>
    </row>
    <row r="322" spans="1:14" ht="14">
      <c r="A322" s="400"/>
      <c r="B322" s="420"/>
      <c r="C322" s="399"/>
      <c r="D322" s="399"/>
      <c r="E322" s="421"/>
      <c r="F322" s="421"/>
      <c r="G322" s="421"/>
      <c r="H322" s="421"/>
      <c r="I322" s="421"/>
      <c r="J322" s="422"/>
      <c r="K322" s="421"/>
      <c r="L322" s="421"/>
      <c r="M322" s="423"/>
      <c r="N322" s="423"/>
    </row>
    <row r="323" spans="1:14" ht="14">
      <c r="A323" s="400"/>
      <c r="B323" s="420"/>
      <c r="C323" s="399"/>
      <c r="D323" s="399"/>
      <c r="E323" s="421"/>
      <c r="F323" s="421"/>
      <c r="G323" s="421"/>
      <c r="H323" s="421"/>
      <c r="I323" s="421"/>
      <c r="J323" s="422"/>
      <c r="K323" s="421"/>
      <c r="L323" s="421"/>
      <c r="M323" s="423"/>
      <c r="N323" s="423"/>
    </row>
    <row r="324" spans="1:14" ht="14">
      <c r="A324" s="400"/>
      <c r="B324" s="420"/>
      <c r="C324" s="399"/>
      <c r="D324" s="399"/>
      <c r="E324" s="421"/>
      <c r="F324" s="421"/>
      <c r="G324" s="421"/>
      <c r="H324" s="421"/>
      <c r="I324" s="421"/>
      <c r="J324" s="422"/>
      <c r="K324" s="421"/>
      <c r="L324" s="421"/>
      <c r="M324" s="423"/>
      <c r="N324" s="423"/>
    </row>
    <row r="325" spans="1:14" ht="14">
      <c r="A325" s="400"/>
      <c r="B325" s="420"/>
      <c r="C325" s="399"/>
      <c r="D325" s="399"/>
      <c r="E325" s="421"/>
      <c r="F325" s="421"/>
      <c r="G325" s="421"/>
      <c r="H325" s="421"/>
      <c r="I325" s="421"/>
      <c r="J325" s="422"/>
      <c r="K325" s="421"/>
      <c r="L325" s="421"/>
      <c r="M325" s="423"/>
      <c r="N325" s="423"/>
    </row>
    <row r="326" spans="1:14" ht="14">
      <c r="A326" s="400"/>
      <c r="B326" s="420"/>
      <c r="C326" s="399"/>
      <c r="D326" s="399"/>
      <c r="E326" s="421"/>
      <c r="F326" s="421"/>
      <c r="G326" s="421"/>
      <c r="H326" s="421"/>
      <c r="I326" s="421"/>
      <c r="J326" s="422"/>
      <c r="K326" s="421"/>
      <c r="L326" s="421"/>
      <c r="M326" s="423"/>
      <c r="N326" s="423"/>
    </row>
    <row r="327" spans="1:14" ht="14">
      <c r="A327" s="400"/>
      <c r="B327" s="420"/>
      <c r="C327" s="399"/>
      <c r="D327" s="399"/>
      <c r="E327" s="421"/>
      <c r="F327" s="421"/>
      <c r="G327" s="421"/>
      <c r="H327" s="421"/>
      <c r="I327" s="421"/>
      <c r="J327" s="422"/>
      <c r="K327" s="421"/>
      <c r="L327" s="421"/>
      <c r="M327" s="423"/>
      <c r="N327" s="423"/>
    </row>
    <row r="328" spans="1:14" ht="14">
      <c r="A328" s="400"/>
      <c r="B328" s="420"/>
      <c r="C328" s="399"/>
      <c r="D328" s="399"/>
      <c r="E328" s="421"/>
      <c r="F328" s="421"/>
      <c r="G328" s="421"/>
      <c r="H328" s="421"/>
      <c r="I328" s="421"/>
      <c r="J328" s="422"/>
      <c r="K328" s="421"/>
      <c r="L328" s="421"/>
      <c r="M328" s="423"/>
      <c r="N328" s="423"/>
    </row>
    <row r="329" spans="1:14" ht="14">
      <c r="A329" s="400"/>
      <c r="B329" s="420"/>
      <c r="C329" s="399"/>
      <c r="D329" s="399"/>
      <c r="E329" s="421"/>
      <c r="F329" s="421"/>
      <c r="G329" s="421"/>
      <c r="H329" s="421"/>
      <c r="I329" s="421"/>
      <c r="J329" s="422"/>
      <c r="K329" s="421"/>
      <c r="L329" s="421"/>
      <c r="M329" s="423"/>
      <c r="N329" s="423"/>
    </row>
    <row r="330" spans="1:14" ht="14">
      <c r="A330" s="400"/>
      <c r="B330" s="420"/>
      <c r="C330" s="399"/>
      <c r="D330" s="399"/>
      <c r="E330" s="421"/>
      <c r="F330" s="421"/>
      <c r="G330" s="421"/>
      <c r="H330" s="421"/>
      <c r="I330" s="421"/>
      <c r="J330" s="422"/>
      <c r="K330" s="421"/>
      <c r="L330" s="421"/>
      <c r="M330" s="423"/>
      <c r="N330" s="423"/>
    </row>
    <row r="331" spans="1:14" ht="14">
      <c r="A331" s="400"/>
      <c r="B331" s="420"/>
      <c r="C331" s="399"/>
      <c r="D331" s="399"/>
      <c r="E331" s="421"/>
      <c r="F331" s="421"/>
      <c r="G331" s="421"/>
      <c r="H331" s="421"/>
      <c r="I331" s="421"/>
      <c r="J331" s="422"/>
      <c r="K331" s="421"/>
      <c r="L331" s="421"/>
      <c r="M331" s="423"/>
      <c r="N331" s="423"/>
    </row>
    <row r="332" spans="1:14" ht="14">
      <c r="A332" s="400"/>
      <c r="B332" s="420"/>
      <c r="C332" s="399"/>
      <c r="D332" s="399"/>
      <c r="E332" s="421"/>
      <c r="F332" s="421"/>
      <c r="G332" s="421"/>
      <c r="H332" s="421"/>
      <c r="I332" s="421"/>
      <c r="J332" s="422"/>
      <c r="K332" s="421"/>
      <c r="L332" s="421"/>
      <c r="M332" s="423"/>
      <c r="N332" s="423"/>
    </row>
    <row r="333" spans="1:14" ht="14">
      <c r="A333" s="400"/>
      <c r="B333" s="420"/>
      <c r="C333" s="399"/>
      <c r="D333" s="399"/>
      <c r="E333" s="421"/>
      <c r="F333" s="421"/>
      <c r="G333" s="421"/>
      <c r="H333" s="421"/>
      <c r="I333" s="421"/>
      <c r="J333" s="422"/>
      <c r="K333" s="421"/>
      <c r="L333" s="421"/>
      <c r="M333" s="423"/>
      <c r="N333" s="423"/>
    </row>
    <row r="334" spans="1:14" ht="14">
      <c r="A334" s="400"/>
      <c r="B334" s="420"/>
      <c r="C334" s="399"/>
      <c r="D334" s="399"/>
      <c r="E334" s="421"/>
      <c r="F334" s="421"/>
      <c r="G334" s="421"/>
      <c r="H334" s="421"/>
      <c r="I334" s="421"/>
      <c r="J334" s="422"/>
      <c r="K334" s="421"/>
      <c r="L334" s="421"/>
      <c r="M334" s="423"/>
      <c r="N334" s="423"/>
    </row>
    <row r="335" spans="1:14" ht="14">
      <c r="A335" s="400"/>
      <c r="B335" s="420"/>
      <c r="C335" s="399"/>
      <c r="D335" s="399"/>
      <c r="E335" s="421"/>
      <c r="F335" s="421"/>
      <c r="G335" s="421"/>
      <c r="H335" s="421"/>
      <c r="I335" s="421"/>
      <c r="J335" s="422"/>
      <c r="K335" s="421"/>
      <c r="L335" s="421"/>
      <c r="M335" s="423"/>
      <c r="N335" s="423"/>
    </row>
    <row r="336" spans="1:14" ht="14">
      <c r="A336" s="400"/>
      <c r="B336" s="420"/>
      <c r="C336" s="399"/>
      <c r="D336" s="399"/>
      <c r="E336" s="421"/>
      <c r="F336" s="421"/>
      <c r="G336" s="421"/>
      <c r="H336" s="421"/>
      <c r="I336" s="421"/>
      <c r="J336" s="422"/>
      <c r="K336" s="421"/>
      <c r="L336" s="421"/>
      <c r="M336" s="423"/>
      <c r="N336" s="423"/>
    </row>
    <row r="337" spans="1:14" ht="14">
      <c r="A337" s="400"/>
      <c r="B337" s="420"/>
      <c r="C337" s="399"/>
      <c r="D337" s="399"/>
      <c r="E337" s="421"/>
      <c r="F337" s="421"/>
      <c r="G337" s="421"/>
      <c r="H337" s="421"/>
      <c r="I337" s="421"/>
      <c r="J337" s="422"/>
      <c r="K337" s="421"/>
      <c r="L337" s="421"/>
      <c r="M337" s="423"/>
      <c r="N337" s="423"/>
    </row>
    <row r="338" spans="1:14" ht="14">
      <c r="A338" s="400"/>
      <c r="B338" s="420"/>
      <c r="C338" s="399"/>
      <c r="D338" s="399"/>
      <c r="E338" s="421"/>
      <c r="F338" s="421"/>
      <c r="G338" s="421"/>
      <c r="H338" s="421"/>
      <c r="I338" s="421"/>
      <c r="J338" s="422"/>
      <c r="K338" s="421"/>
      <c r="L338" s="421"/>
      <c r="M338" s="423"/>
      <c r="N338" s="423"/>
    </row>
    <row r="339" spans="1:14" ht="14">
      <c r="A339" s="400"/>
      <c r="B339" s="420"/>
      <c r="C339" s="399"/>
      <c r="D339" s="399"/>
      <c r="E339" s="421"/>
      <c r="F339" s="421"/>
      <c r="G339" s="421"/>
      <c r="H339" s="421"/>
      <c r="I339" s="421"/>
      <c r="J339" s="422"/>
      <c r="K339" s="421"/>
      <c r="L339" s="421"/>
      <c r="M339" s="423"/>
      <c r="N339" s="423"/>
    </row>
    <row r="340" spans="1:14" ht="14">
      <c r="A340" s="400"/>
      <c r="B340" s="420"/>
      <c r="C340" s="399"/>
      <c r="D340" s="399"/>
      <c r="E340" s="421"/>
      <c r="F340" s="421"/>
      <c r="G340" s="421"/>
      <c r="H340" s="421"/>
      <c r="I340" s="421"/>
      <c r="J340" s="422"/>
      <c r="K340" s="421"/>
      <c r="L340" s="421"/>
      <c r="M340" s="423"/>
      <c r="N340" s="423"/>
    </row>
    <row r="341" spans="1:14" ht="14">
      <c r="A341" s="400"/>
      <c r="B341" s="420"/>
      <c r="C341" s="399"/>
      <c r="D341" s="399"/>
      <c r="E341" s="421"/>
      <c r="F341" s="421"/>
      <c r="G341" s="421"/>
      <c r="H341" s="421"/>
      <c r="I341" s="421"/>
      <c r="J341" s="422"/>
      <c r="K341" s="421"/>
      <c r="L341" s="421"/>
      <c r="M341" s="423"/>
      <c r="N341" s="423"/>
    </row>
    <row r="342" spans="1:14" ht="14">
      <c r="A342" s="400"/>
      <c r="B342" s="420"/>
      <c r="C342" s="399"/>
      <c r="D342" s="399"/>
      <c r="E342" s="421"/>
      <c r="F342" s="421"/>
      <c r="G342" s="421"/>
      <c r="H342" s="421"/>
      <c r="I342" s="421"/>
      <c r="J342" s="422"/>
      <c r="K342" s="421"/>
      <c r="L342" s="421"/>
      <c r="M342" s="423"/>
      <c r="N342" s="423"/>
    </row>
    <row r="343" spans="1:14" ht="14">
      <c r="A343" s="400"/>
      <c r="B343" s="420"/>
      <c r="C343" s="399"/>
      <c r="D343" s="399"/>
      <c r="E343" s="421"/>
      <c r="F343" s="421"/>
      <c r="G343" s="421"/>
      <c r="H343" s="421"/>
      <c r="I343" s="421"/>
      <c r="J343" s="422"/>
      <c r="K343" s="421"/>
      <c r="L343" s="421"/>
      <c r="M343" s="423"/>
      <c r="N343" s="423"/>
    </row>
    <row r="344" spans="1:14" ht="14">
      <c r="A344" s="400"/>
      <c r="B344" s="420"/>
      <c r="C344" s="399"/>
      <c r="D344" s="399"/>
      <c r="E344" s="421"/>
      <c r="F344" s="421"/>
      <c r="G344" s="421"/>
      <c r="H344" s="421"/>
      <c r="I344" s="421"/>
      <c r="J344" s="422"/>
      <c r="K344" s="421"/>
      <c r="L344" s="421"/>
      <c r="M344" s="423"/>
      <c r="N344" s="423"/>
    </row>
    <row r="345" spans="1:14" ht="14">
      <c r="A345" s="400"/>
      <c r="B345" s="420"/>
      <c r="C345" s="399"/>
      <c r="D345" s="399"/>
      <c r="E345" s="421"/>
      <c r="F345" s="421"/>
      <c r="G345" s="421"/>
      <c r="H345" s="421"/>
      <c r="I345" s="421"/>
      <c r="J345" s="422"/>
      <c r="K345" s="421"/>
      <c r="L345" s="421"/>
      <c r="M345" s="423"/>
      <c r="N345" s="423"/>
    </row>
    <row r="346" spans="1:14" ht="14">
      <c r="A346" s="400"/>
      <c r="B346" s="420"/>
      <c r="C346" s="399"/>
      <c r="D346" s="399"/>
      <c r="E346" s="421"/>
      <c r="F346" s="421"/>
      <c r="G346" s="421"/>
      <c r="H346" s="421"/>
      <c r="I346" s="421"/>
      <c r="J346" s="422"/>
      <c r="K346" s="421"/>
      <c r="L346" s="421"/>
      <c r="M346" s="423"/>
      <c r="N346" s="423"/>
    </row>
    <row r="347" spans="1:14" ht="14">
      <c r="A347" s="400"/>
      <c r="B347" s="420"/>
      <c r="C347" s="399"/>
      <c r="D347" s="399"/>
      <c r="E347" s="421"/>
      <c r="F347" s="421"/>
      <c r="G347" s="421"/>
      <c r="H347" s="421"/>
      <c r="I347" s="421"/>
      <c r="J347" s="422"/>
      <c r="K347" s="421"/>
      <c r="L347" s="421"/>
      <c r="M347" s="423"/>
      <c r="N347" s="423"/>
    </row>
    <row r="348" spans="1:14" ht="14">
      <c r="A348" s="400"/>
      <c r="B348" s="420"/>
      <c r="C348" s="399"/>
      <c r="D348" s="399"/>
      <c r="E348" s="421"/>
      <c r="F348" s="421"/>
      <c r="G348" s="421"/>
      <c r="H348" s="421"/>
      <c r="I348" s="421"/>
      <c r="J348" s="422"/>
      <c r="K348" s="421"/>
      <c r="L348" s="421"/>
      <c r="M348" s="423"/>
      <c r="N348" s="423"/>
    </row>
    <row r="349" spans="1:14" ht="14">
      <c r="A349" s="400"/>
      <c r="B349" s="420"/>
      <c r="C349" s="399"/>
      <c r="D349" s="399"/>
      <c r="E349" s="421"/>
      <c r="F349" s="421"/>
      <c r="G349" s="421"/>
      <c r="H349" s="421"/>
      <c r="I349" s="421"/>
      <c r="J349" s="422"/>
      <c r="K349" s="421"/>
      <c r="L349" s="421"/>
      <c r="M349" s="423"/>
      <c r="N349" s="423"/>
    </row>
    <row r="350" spans="1:14" ht="14">
      <c r="A350" s="400"/>
      <c r="B350" s="420"/>
      <c r="C350" s="399"/>
      <c r="D350" s="399"/>
      <c r="E350" s="421"/>
      <c r="F350" s="421"/>
      <c r="G350" s="421"/>
      <c r="H350" s="421"/>
      <c r="I350" s="421"/>
      <c r="J350" s="422"/>
      <c r="K350" s="421"/>
      <c r="L350" s="421"/>
      <c r="M350" s="423"/>
      <c r="N350" s="423"/>
    </row>
    <row r="351" spans="1:14" ht="14">
      <c r="A351" s="400"/>
      <c r="B351" s="420"/>
      <c r="C351" s="399"/>
      <c r="D351" s="399"/>
      <c r="E351" s="421"/>
      <c r="F351" s="421"/>
      <c r="G351" s="421"/>
      <c r="H351" s="421"/>
      <c r="I351" s="421"/>
      <c r="J351" s="422"/>
      <c r="K351" s="421"/>
      <c r="L351" s="421"/>
      <c r="M351" s="423"/>
      <c r="N351" s="423"/>
    </row>
    <row r="352" spans="1:14" ht="14">
      <c r="A352" s="400"/>
      <c r="B352" s="420"/>
      <c r="C352" s="399"/>
      <c r="D352" s="399"/>
      <c r="E352" s="421"/>
      <c r="F352" s="421"/>
      <c r="G352" s="421"/>
      <c r="H352" s="421"/>
      <c r="I352" s="421"/>
      <c r="J352" s="422"/>
      <c r="K352" s="421"/>
      <c r="L352" s="421"/>
      <c r="M352" s="423"/>
      <c r="N352" s="423"/>
    </row>
    <row r="353" spans="1:14" ht="14">
      <c r="A353" s="400"/>
      <c r="B353" s="420"/>
      <c r="C353" s="399"/>
      <c r="D353" s="399"/>
      <c r="E353" s="421"/>
      <c r="F353" s="421"/>
      <c r="G353" s="421"/>
      <c r="H353" s="421"/>
      <c r="I353" s="421"/>
      <c r="J353" s="422"/>
      <c r="K353" s="421"/>
      <c r="L353" s="421"/>
      <c r="M353" s="423"/>
      <c r="N353" s="423"/>
    </row>
    <row r="354" spans="1:14" ht="14">
      <c r="A354" s="400"/>
      <c r="B354" s="420"/>
      <c r="C354" s="399"/>
      <c r="D354" s="399"/>
      <c r="E354" s="421"/>
      <c r="F354" s="421"/>
      <c r="G354" s="421"/>
      <c r="H354" s="421"/>
      <c r="I354" s="421"/>
      <c r="J354" s="422"/>
      <c r="K354" s="421"/>
      <c r="L354" s="421"/>
      <c r="M354" s="423"/>
      <c r="N354" s="423"/>
    </row>
    <row r="355" spans="1:14" ht="14">
      <c r="A355" s="400"/>
      <c r="B355" s="420"/>
      <c r="C355" s="399"/>
      <c r="D355" s="399"/>
      <c r="E355" s="421"/>
      <c r="F355" s="421"/>
      <c r="G355" s="421"/>
      <c r="H355" s="421"/>
      <c r="I355" s="421"/>
      <c r="J355" s="422"/>
      <c r="K355" s="421"/>
      <c r="L355" s="421"/>
      <c r="M355" s="423"/>
      <c r="N355" s="423"/>
    </row>
    <row r="356" spans="1:14" ht="14">
      <c r="A356" s="400"/>
      <c r="B356" s="420"/>
      <c r="C356" s="399"/>
      <c r="D356" s="399"/>
      <c r="E356" s="421"/>
      <c r="F356" s="421"/>
      <c r="G356" s="421"/>
      <c r="H356" s="421"/>
      <c r="I356" s="421"/>
      <c r="J356" s="422"/>
      <c r="K356" s="421"/>
      <c r="L356" s="421"/>
      <c r="M356" s="423"/>
      <c r="N356" s="423"/>
    </row>
    <row r="357" spans="1:14" ht="14">
      <c r="A357" s="400"/>
      <c r="B357" s="420"/>
      <c r="C357" s="399"/>
      <c r="D357" s="399"/>
      <c r="E357" s="421"/>
      <c r="F357" s="421"/>
      <c r="G357" s="421"/>
      <c r="H357" s="421"/>
      <c r="I357" s="421"/>
      <c r="J357" s="422"/>
      <c r="K357" s="421"/>
      <c r="L357" s="421"/>
      <c r="M357" s="423"/>
      <c r="N357" s="423"/>
    </row>
    <row r="358" spans="1:14" ht="14">
      <c r="A358" s="400"/>
      <c r="B358" s="420"/>
      <c r="C358" s="399"/>
      <c r="D358" s="399"/>
      <c r="E358" s="421"/>
      <c r="F358" s="421"/>
      <c r="G358" s="421"/>
      <c r="H358" s="421"/>
      <c r="I358" s="421"/>
      <c r="J358" s="422"/>
      <c r="K358" s="421"/>
      <c r="L358" s="421"/>
      <c r="M358" s="423"/>
      <c r="N358" s="423"/>
    </row>
    <row r="359" spans="1:14" ht="14">
      <c r="A359" s="400"/>
      <c r="B359" s="420"/>
      <c r="C359" s="399"/>
      <c r="D359" s="399"/>
      <c r="E359" s="421"/>
      <c r="F359" s="421"/>
      <c r="G359" s="421"/>
      <c r="H359" s="421"/>
      <c r="I359" s="421"/>
      <c r="J359" s="422"/>
      <c r="K359" s="421"/>
      <c r="L359" s="421"/>
      <c r="M359" s="423"/>
      <c r="N359" s="423"/>
    </row>
    <row r="360" spans="1:14" ht="14">
      <c r="A360" s="400"/>
      <c r="B360" s="420"/>
      <c r="C360" s="399"/>
      <c r="D360" s="399"/>
      <c r="E360" s="421"/>
      <c r="F360" s="421"/>
      <c r="G360" s="421"/>
      <c r="H360" s="421"/>
      <c r="I360" s="421"/>
      <c r="J360" s="422"/>
      <c r="K360" s="421"/>
      <c r="L360" s="421"/>
      <c r="M360" s="423"/>
      <c r="N360" s="423"/>
    </row>
    <row r="361" spans="1:14" ht="14">
      <c r="A361" s="400"/>
      <c r="B361" s="420"/>
      <c r="C361" s="399"/>
      <c r="D361" s="399"/>
      <c r="E361" s="421"/>
      <c r="F361" s="421"/>
      <c r="G361" s="421"/>
      <c r="H361" s="421"/>
      <c r="I361" s="421"/>
      <c r="J361" s="422"/>
      <c r="K361" s="421"/>
      <c r="L361" s="421"/>
      <c r="M361" s="423"/>
      <c r="N361" s="423"/>
    </row>
    <row r="362" spans="1:14" ht="14">
      <c r="A362" s="400"/>
      <c r="B362" s="420"/>
      <c r="C362" s="399"/>
      <c r="D362" s="399"/>
      <c r="E362" s="421"/>
      <c r="F362" s="421"/>
      <c r="G362" s="421"/>
      <c r="H362" s="421"/>
      <c r="I362" s="421"/>
      <c r="J362" s="422"/>
      <c r="K362" s="421"/>
      <c r="L362" s="421"/>
      <c r="M362" s="423"/>
      <c r="N362" s="423"/>
    </row>
    <row r="363" spans="1:14" ht="14">
      <c r="A363" s="400"/>
      <c r="B363" s="420"/>
      <c r="C363" s="399"/>
      <c r="D363" s="399"/>
      <c r="E363" s="421"/>
      <c r="F363" s="421"/>
      <c r="G363" s="421"/>
      <c r="H363" s="421"/>
      <c r="I363" s="421"/>
      <c r="J363" s="422"/>
      <c r="K363" s="421"/>
      <c r="L363" s="421"/>
      <c r="M363" s="423"/>
      <c r="N363" s="423"/>
    </row>
    <row r="364" spans="1:14" ht="14">
      <c r="A364" s="400"/>
      <c r="B364" s="420"/>
      <c r="C364" s="399"/>
      <c r="D364" s="399"/>
      <c r="E364" s="421"/>
      <c r="F364" s="421"/>
      <c r="G364" s="421"/>
      <c r="H364" s="421"/>
      <c r="I364" s="421"/>
      <c r="J364" s="422"/>
      <c r="K364" s="421"/>
      <c r="L364" s="421"/>
      <c r="M364" s="423"/>
      <c r="N364" s="423"/>
    </row>
    <row r="365" spans="1:14" ht="14">
      <c r="A365" s="400"/>
      <c r="B365" s="420"/>
      <c r="C365" s="399"/>
      <c r="D365" s="399"/>
      <c r="E365" s="421"/>
      <c r="F365" s="421"/>
      <c r="G365" s="421"/>
      <c r="H365" s="421"/>
      <c r="I365" s="421"/>
      <c r="J365" s="422"/>
      <c r="K365" s="421"/>
      <c r="L365" s="421"/>
      <c r="M365" s="423"/>
      <c r="N365" s="423"/>
    </row>
    <row r="366" spans="1:14" ht="14">
      <c r="A366" s="400"/>
      <c r="B366" s="420"/>
      <c r="C366" s="399"/>
      <c r="D366" s="399"/>
      <c r="E366" s="421"/>
      <c r="F366" s="421"/>
      <c r="G366" s="421"/>
      <c r="H366" s="421"/>
      <c r="I366" s="421"/>
      <c r="J366" s="422"/>
      <c r="K366" s="421"/>
      <c r="L366" s="421"/>
      <c r="M366" s="423"/>
      <c r="N366" s="423"/>
    </row>
    <row r="367" spans="1:14" ht="14">
      <c r="A367" s="400"/>
      <c r="B367" s="420"/>
      <c r="C367" s="399"/>
      <c r="D367" s="399"/>
      <c r="E367" s="421"/>
      <c r="F367" s="421"/>
      <c r="G367" s="421"/>
      <c r="H367" s="421"/>
      <c r="I367" s="421"/>
      <c r="J367" s="422"/>
      <c r="K367" s="421"/>
      <c r="L367" s="421"/>
      <c r="M367" s="423"/>
      <c r="N367" s="423"/>
    </row>
    <row r="368" spans="1:14" ht="14">
      <c r="A368" s="400"/>
      <c r="B368" s="420"/>
      <c r="C368" s="399"/>
      <c r="D368" s="399"/>
      <c r="E368" s="421"/>
      <c r="F368" s="421"/>
      <c r="G368" s="421"/>
      <c r="H368" s="421"/>
      <c r="I368" s="421"/>
      <c r="J368" s="422"/>
      <c r="K368" s="421"/>
      <c r="L368" s="421"/>
      <c r="M368" s="423"/>
      <c r="N368" s="423"/>
    </row>
    <row r="369" spans="1:14" ht="14">
      <c r="A369" s="400"/>
      <c r="B369" s="420"/>
      <c r="C369" s="399"/>
      <c r="D369" s="399"/>
      <c r="E369" s="421"/>
      <c r="F369" s="421"/>
      <c r="G369" s="421"/>
      <c r="H369" s="421"/>
      <c r="I369" s="421"/>
      <c r="J369" s="422"/>
      <c r="K369" s="421"/>
      <c r="L369" s="421"/>
      <c r="M369" s="423"/>
      <c r="N369" s="423"/>
    </row>
    <row r="370" spans="1:14" ht="14">
      <c r="A370" s="400"/>
      <c r="B370" s="420"/>
      <c r="C370" s="399"/>
      <c r="D370" s="399"/>
      <c r="E370" s="421"/>
      <c r="F370" s="421"/>
      <c r="G370" s="421"/>
      <c r="H370" s="421"/>
      <c r="I370" s="421"/>
      <c r="J370" s="422"/>
      <c r="K370" s="421"/>
      <c r="L370" s="421"/>
      <c r="M370" s="423"/>
      <c r="N370" s="423"/>
    </row>
    <row r="371" spans="1:14" ht="14">
      <c r="A371" s="400"/>
      <c r="B371" s="420"/>
      <c r="C371" s="399"/>
      <c r="D371" s="399"/>
      <c r="E371" s="421"/>
      <c r="F371" s="421"/>
      <c r="G371" s="421"/>
      <c r="H371" s="421"/>
      <c r="I371" s="421"/>
      <c r="J371" s="422"/>
      <c r="K371" s="421"/>
      <c r="L371" s="421"/>
      <c r="M371" s="423"/>
      <c r="N371" s="423"/>
    </row>
    <row r="372" spans="1:14" ht="14">
      <c r="A372" s="400"/>
      <c r="B372" s="420"/>
      <c r="C372" s="399"/>
      <c r="D372" s="399"/>
      <c r="E372" s="421"/>
      <c r="F372" s="421"/>
      <c r="G372" s="421"/>
      <c r="H372" s="421"/>
      <c r="I372" s="421"/>
      <c r="J372" s="422"/>
      <c r="K372" s="421"/>
      <c r="L372" s="421"/>
      <c r="M372" s="423"/>
      <c r="N372" s="423"/>
    </row>
    <row r="373" spans="1:14" ht="14">
      <c r="A373" s="400"/>
      <c r="B373" s="420"/>
      <c r="C373" s="399"/>
      <c r="D373" s="399"/>
      <c r="E373" s="421"/>
      <c r="F373" s="421"/>
      <c r="G373" s="421"/>
      <c r="H373" s="421"/>
      <c r="I373" s="421"/>
      <c r="J373" s="422"/>
      <c r="K373" s="421"/>
      <c r="L373" s="421"/>
      <c r="M373" s="423"/>
      <c r="N373" s="423"/>
    </row>
    <row r="374" spans="1:14" ht="14">
      <c r="A374" s="400"/>
      <c r="B374" s="420"/>
      <c r="C374" s="399"/>
      <c r="D374" s="399"/>
      <c r="E374" s="421"/>
      <c r="F374" s="421"/>
      <c r="G374" s="421"/>
      <c r="H374" s="421"/>
      <c r="I374" s="421"/>
      <c r="J374" s="422"/>
      <c r="K374" s="421"/>
      <c r="L374" s="421"/>
      <c r="M374" s="423"/>
      <c r="N374" s="423"/>
    </row>
    <row r="375" spans="1:14" ht="14">
      <c r="A375" s="400"/>
      <c r="B375" s="420"/>
      <c r="C375" s="399"/>
      <c r="D375" s="399"/>
      <c r="E375" s="421"/>
      <c r="F375" s="421"/>
      <c r="G375" s="421"/>
      <c r="H375" s="421"/>
      <c r="I375" s="421"/>
      <c r="J375" s="422"/>
      <c r="K375" s="421"/>
      <c r="L375" s="421"/>
      <c r="M375" s="423"/>
      <c r="N375" s="423"/>
    </row>
    <row r="376" spans="1:14" ht="14">
      <c r="A376" s="400"/>
      <c r="B376" s="420"/>
      <c r="C376" s="399"/>
      <c r="D376" s="399"/>
      <c r="E376" s="421"/>
      <c r="F376" s="421"/>
      <c r="G376" s="421"/>
      <c r="H376" s="421"/>
      <c r="I376" s="421"/>
      <c r="J376" s="422"/>
      <c r="K376" s="421"/>
      <c r="L376" s="421"/>
      <c r="M376" s="423"/>
      <c r="N376" s="423"/>
    </row>
    <row r="377" spans="1:14" ht="14">
      <c r="A377" s="400"/>
      <c r="B377" s="420"/>
      <c r="C377" s="399"/>
      <c r="D377" s="399"/>
      <c r="E377" s="421"/>
      <c r="F377" s="421"/>
      <c r="G377" s="421"/>
      <c r="H377" s="421"/>
      <c r="I377" s="421"/>
      <c r="J377" s="422"/>
      <c r="K377" s="421"/>
      <c r="L377" s="421"/>
      <c r="M377" s="423"/>
      <c r="N377" s="423"/>
    </row>
    <row r="378" spans="1:14" ht="14">
      <c r="A378" s="400"/>
      <c r="B378" s="420"/>
      <c r="C378" s="399"/>
      <c r="D378" s="399"/>
      <c r="E378" s="421"/>
      <c r="F378" s="421"/>
      <c r="G378" s="421"/>
      <c r="H378" s="421"/>
      <c r="I378" s="421"/>
      <c r="J378" s="422"/>
      <c r="K378" s="421"/>
      <c r="L378" s="421"/>
      <c r="M378" s="423"/>
      <c r="N378" s="423"/>
    </row>
    <row r="379" spans="1:14" ht="14">
      <c r="A379" s="400"/>
      <c r="B379" s="420"/>
      <c r="C379" s="399"/>
      <c r="D379" s="399"/>
      <c r="E379" s="421"/>
      <c r="F379" s="421"/>
      <c r="G379" s="421"/>
      <c r="H379" s="421"/>
      <c r="I379" s="421"/>
      <c r="J379" s="422"/>
      <c r="K379" s="421"/>
      <c r="L379" s="421"/>
      <c r="M379" s="423"/>
      <c r="N379" s="423"/>
    </row>
    <row r="380" spans="1:14" ht="14">
      <c r="A380" s="400"/>
      <c r="B380" s="420"/>
      <c r="C380" s="399"/>
      <c r="D380" s="399"/>
      <c r="E380" s="421"/>
      <c r="F380" s="421"/>
      <c r="G380" s="421"/>
      <c r="H380" s="421"/>
      <c r="I380" s="421"/>
      <c r="J380" s="422"/>
      <c r="K380" s="421"/>
      <c r="L380" s="421"/>
      <c r="M380" s="423"/>
      <c r="N380" s="423"/>
    </row>
    <row r="381" spans="1:14" ht="14">
      <c r="A381" s="400"/>
      <c r="B381" s="420"/>
      <c r="C381" s="399"/>
      <c r="D381" s="399"/>
      <c r="E381" s="421"/>
      <c r="F381" s="421"/>
      <c r="G381" s="421"/>
      <c r="H381" s="421"/>
      <c r="I381" s="421"/>
      <c r="J381" s="422"/>
      <c r="K381" s="421"/>
      <c r="L381" s="421"/>
      <c r="M381" s="423"/>
      <c r="N381" s="423"/>
    </row>
    <row r="382" spans="1:14" ht="14">
      <c r="A382" s="400"/>
      <c r="B382" s="420"/>
      <c r="C382" s="399"/>
      <c r="D382" s="399"/>
      <c r="E382" s="421"/>
      <c r="F382" s="421"/>
      <c r="G382" s="421"/>
      <c r="H382" s="421"/>
      <c r="I382" s="421"/>
      <c r="J382" s="422"/>
      <c r="K382" s="421"/>
      <c r="L382" s="421"/>
      <c r="M382" s="423"/>
      <c r="N382" s="423"/>
    </row>
    <row r="383" spans="1:14" ht="14">
      <c r="A383" s="400"/>
      <c r="B383" s="420"/>
      <c r="C383" s="399"/>
      <c r="D383" s="399"/>
      <c r="E383" s="421"/>
      <c r="F383" s="421"/>
      <c r="G383" s="421"/>
      <c r="H383" s="421"/>
      <c r="I383" s="421"/>
      <c r="J383" s="422"/>
      <c r="K383" s="421"/>
      <c r="L383" s="421"/>
      <c r="M383" s="423"/>
      <c r="N383" s="423"/>
    </row>
    <row r="384" spans="1:14" ht="15">
      <c r="A384" s="397"/>
      <c r="B384" s="397"/>
      <c r="C384" s="395"/>
      <c r="D384" s="395"/>
      <c r="E384" s="396"/>
      <c r="F384" s="396"/>
      <c r="G384" s="396"/>
      <c r="H384" s="395"/>
      <c r="I384" s="397"/>
      <c r="J384" s="398"/>
      <c r="K384" s="395"/>
      <c r="L384" s="395"/>
    </row>
    <row r="385" spans="1:12" ht="14">
      <c r="A385" s="397"/>
      <c r="B385" s="397"/>
      <c r="C385" s="395"/>
      <c r="D385" s="395"/>
      <c r="E385" s="395"/>
      <c r="F385" s="395"/>
      <c r="G385" s="395"/>
      <c r="H385" s="395"/>
      <c r="I385" s="397"/>
      <c r="J385" s="398"/>
      <c r="K385" s="395"/>
      <c r="L385" s="395"/>
    </row>
    <row r="386" spans="1:12" ht="14">
      <c r="A386" s="397"/>
      <c r="B386" s="397"/>
      <c r="C386" s="395"/>
      <c r="D386" s="395"/>
      <c r="E386" s="395"/>
      <c r="F386" s="395"/>
      <c r="G386" s="395"/>
      <c r="H386" s="395"/>
      <c r="I386" s="397"/>
      <c r="J386" s="398"/>
      <c r="K386" s="395"/>
      <c r="L386" s="395"/>
    </row>
    <row r="387" spans="1:12" ht="15">
      <c r="A387" s="397"/>
      <c r="B387" s="397"/>
      <c r="C387" s="395"/>
      <c r="D387" s="395"/>
      <c r="E387" s="396"/>
      <c r="F387" s="396"/>
      <c r="G387" s="396"/>
      <c r="H387" s="395"/>
      <c r="I387" s="397"/>
      <c r="J387" s="398"/>
      <c r="K387" s="395"/>
      <c r="L387" s="395"/>
    </row>
    <row r="388" spans="1:12" ht="14">
      <c r="A388" s="397"/>
      <c r="B388" s="397"/>
      <c r="C388" s="395"/>
      <c r="D388" s="395"/>
      <c r="E388" s="395"/>
      <c r="F388" s="395"/>
      <c r="G388" s="395"/>
      <c r="H388" s="395"/>
      <c r="I388" s="397"/>
      <c r="J388" s="398"/>
      <c r="K388" s="395"/>
      <c r="L388" s="395"/>
    </row>
    <row r="389" spans="1:12" ht="14">
      <c r="A389" s="397"/>
      <c r="B389" s="397"/>
      <c r="C389" s="395"/>
      <c r="D389" s="395"/>
      <c r="E389" s="395"/>
      <c r="F389" s="395"/>
      <c r="G389" s="395"/>
      <c r="H389" s="395"/>
      <c r="I389" s="397"/>
      <c r="J389" s="398"/>
      <c r="K389" s="395"/>
      <c r="L389" s="395"/>
    </row>
    <row r="390" spans="1:12" ht="14">
      <c r="A390" s="397"/>
      <c r="B390" s="397"/>
      <c r="C390" s="395"/>
      <c r="D390" s="395"/>
      <c r="E390" s="395"/>
      <c r="F390" s="395"/>
      <c r="G390" s="395"/>
      <c r="H390" s="395"/>
      <c r="I390" s="397"/>
      <c r="J390" s="398"/>
      <c r="K390" s="395"/>
      <c r="L390" s="395"/>
    </row>
    <row r="391" spans="1:12" ht="14">
      <c r="A391" s="397"/>
      <c r="B391" s="397"/>
      <c r="C391" s="395"/>
      <c r="D391" s="395"/>
      <c r="E391" s="395"/>
      <c r="F391" s="395"/>
      <c r="G391" s="395"/>
      <c r="H391" s="395"/>
      <c r="I391" s="397"/>
      <c r="J391" s="398"/>
      <c r="K391" s="395"/>
      <c r="L391" s="395"/>
    </row>
    <row r="392" spans="1:12" ht="14">
      <c r="A392" s="397"/>
      <c r="B392" s="397"/>
      <c r="C392" s="395"/>
      <c r="D392" s="395"/>
      <c r="E392" s="395"/>
      <c r="F392" s="395"/>
      <c r="G392" s="395"/>
      <c r="H392" s="395"/>
      <c r="I392" s="397"/>
      <c r="J392" s="398"/>
      <c r="K392" s="395"/>
      <c r="L392" s="395"/>
    </row>
    <row r="393" spans="1:12" ht="14">
      <c r="A393" s="397"/>
      <c r="B393" s="397"/>
      <c r="C393" s="395"/>
      <c r="D393" s="395"/>
      <c r="E393" s="395"/>
      <c r="F393" s="395"/>
      <c r="G393" s="395"/>
      <c r="H393" s="395"/>
      <c r="I393" s="397"/>
      <c r="J393" s="398"/>
      <c r="K393" s="395"/>
      <c r="L393" s="395"/>
    </row>
    <row r="394" spans="1:12" ht="14">
      <c r="A394" s="397"/>
      <c r="B394" s="397"/>
      <c r="C394" s="395"/>
      <c r="D394" s="395"/>
      <c r="E394" s="395"/>
      <c r="F394" s="395"/>
      <c r="G394" s="395"/>
      <c r="H394" s="395"/>
      <c r="I394" s="397"/>
      <c r="J394" s="398"/>
      <c r="K394" s="395"/>
      <c r="L394" s="395"/>
    </row>
    <row r="395" spans="1:12" ht="15">
      <c r="A395" s="397"/>
      <c r="B395" s="397"/>
      <c r="C395" s="395"/>
      <c r="D395" s="395"/>
      <c r="E395" s="396"/>
      <c r="F395" s="396"/>
      <c r="G395" s="396"/>
      <c r="H395" s="395"/>
      <c r="I395" s="397"/>
      <c r="J395" s="398"/>
      <c r="K395" s="395"/>
      <c r="L395" s="395"/>
    </row>
    <row r="396" spans="1:12" ht="14">
      <c r="A396" s="397"/>
      <c r="B396" s="397"/>
      <c r="C396" s="395"/>
      <c r="D396" s="395"/>
      <c r="E396" s="395"/>
      <c r="F396" s="395"/>
      <c r="G396" s="395"/>
      <c r="H396" s="395"/>
      <c r="I396" s="397"/>
      <c r="J396" s="398"/>
      <c r="K396" s="395"/>
      <c r="L396" s="395"/>
    </row>
    <row r="397" spans="1:12" ht="14">
      <c r="A397" s="397"/>
      <c r="B397" s="397"/>
      <c r="C397" s="395"/>
      <c r="D397" s="395"/>
      <c r="E397" s="395"/>
      <c r="F397" s="395"/>
      <c r="G397" s="395"/>
      <c r="H397" s="395"/>
      <c r="I397" s="397"/>
      <c r="J397" s="398"/>
      <c r="K397" s="395"/>
      <c r="L397" s="395"/>
    </row>
    <row r="398" spans="1:12" ht="14">
      <c r="A398" s="397"/>
      <c r="B398" s="397"/>
      <c r="C398" s="395"/>
      <c r="D398" s="395"/>
      <c r="E398" s="395"/>
      <c r="F398" s="395"/>
      <c r="G398" s="395"/>
      <c r="H398" s="395"/>
      <c r="I398" s="397"/>
      <c r="J398" s="398"/>
      <c r="K398" s="395"/>
      <c r="L398" s="395"/>
    </row>
    <row r="399" spans="1:12" ht="15">
      <c r="A399" s="397"/>
      <c r="B399" s="397"/>
      <c r="C399" s="395"/>
      <c r="D399" s="395"/>
      <c r="E399" s="396"/>
      <c r="F399" s="396"/>
      <c r="G399" s="396"/>
      <c r="H399" s="395"/>
      <c r="I399" s="397"/>
      <c r="J399" s="398"/>
      <c r="K399" s="395"/>
      <c r="L399" s="395"/>
    </row>
    <row r="400" spans="1:12" ht="14">
      <c r="A400" s="397"/>
      <c r="B400" s="397"/>
      <c r="C400" s="395"/>
      <c r="D400" s="395"/>
      <c r="E400" s="395"/>
      <c r="F400" s="395"/>
      <c r="G400" s="395"/>
      <c r="H400" s="395"/>
      <c r="I400" s="397"/>
      <c r="J400" s="398"/>
      <c r="K400" s="395"/>
      <c r="L400" s="395"/>
    </row>
    <row r="401" spans="1:12" ht="14">
      <c r="A401" s="397"/>
      <c r="B401" s="397"/>
      <c r="C401" s="395"/>
      <c r="D401" s="395"/>
      <c r="E401" s="395"/>
      <c r="F401" s="395"/>
      <c r="G401" s="395"/>
      <c r="H401" s="395"/>
      <c r="I401" s="397"/>
      <c r="J401" s="398"/>
      <c r="K401" s="395"/>
      <c r="L401" s="395"/>
    </row>
    <row r="402" spans="1:12" ht="14">
      <c r="A402" s="397"/>
      <c r="B402" s="397"/>
      <c r="C402" s="395"/>
      <c r="D402" s="395"/>
      <c r="E402" s="395"/>
      <c r="F402" s="395"/>
      <c r="G402" s="395"/>
      <c r="H402" s="395"/>
      <c r="I402" s="397"/>
      <c r="J402" s="398"/>
      <c r="K402" s="395"/>
      <c r="L402" s="395"/>
    </row>
    <row r="403" spans="1:12" ht="14">
      <c r="A403" s="397"/>
      <c r="B403" s="397"/>
      <c r="C403" s="395"/>
      <c r="D403" s="395"/>
      <c r="E403" s="395"/>
      <c r="F403" s="395"/>
      <c r="G403" s="395"/>
      <c r="H403" s="395"/>
      <c r="I403" s="397"/>
      <c r="J403" s="398"/>
      <c r="K403" s="395"/>
      <c r="L403" s="395"/>
    </row>
    <row r="404" spans="1:12" ht="14">
      <c r="A404" s="397"/>
      <c r="B404" s="397"/>
      <c r="C404" s="395"/>
      <c r="D404" s="395"/>
      <c r="E404" s="395"/>
      <c r="F404" s="395"/>
      <c r="G404" s="395"/>
      <c r="H404" s="395"/>
      <c r="I404" s="397"/>
      <c r="J404" s="398"/>
      <c r="K404" s="395"/>
      <c r="L404" s="395"/>
    </row>
    <row r="405" spans="1:12" ht="14">
      <c r="A405" s="397"/>
      <c r="B405" s="397"/>
      <c r="C405" s="395"/>
      <c r="D405" s="395"/>
      <c r="E405" s="395"/>
      <c r="F405" s="395"/>
      <c r="G405" s="395"/>
      <c r="H405" s="395"/>
      <c r="I405" s="397"/>
      <c r="J405" s="398"/>
      <c r="K405" s="395"/>
      <c r="L405" s="395"/>
    </row>
    <row r="406" spans="1:12" ht="15">
      <c r="A406" s="397"/>
      <c r="B406" s="397"/>
      <c r="C406" s="395"/>
      <c r="D406" s="395"/>
      <c r="E406" s="396"/>
      <c r="F406" s="396"/>
      <c r="G406" s="396"/>
      <c r="H406" s="395"/>
      <c r="I406" s="397"/>
      <c r="J406" s="398"/>
      <c r="K406" s="395"/>
      <c r="L406" s="395"/>
    </row>
    <row r="407" spans="1:12" ht="14">
      <c r="A407" s="397"/>
      <c r="B407" s="397"/>
      <c r="C407" s="395"/>
      <c r="D407" s="395"/>
      <c r="E407" s="395"/>
      <c r="F407" s="395"/>
      <c r="G407" s="395"/>
      <c r="H407" s="395"/>
      <c r="I407" s="397"/>
      <c r="J407" s="398"/>
      <c r="K407" s="395"/>
      <c r="L407" s="395"/>
    </row>
    <row r="408" spans="1:12" ht="14">
      <c r="A408" s="397"/>
      <c r="B408" s="397"/>
      <c r="C408" s="395"/>
      <c r="D408" s="395"/>
      <c r="E408" s="395"/>
      <c r="F408" s="395"/>
      <c r="G408" s="395"/>
      <c r="H408" s="395"/>
      <c r="I408" s="397"/>
      <c r="J408" s="398"/>
      <c r="K408" s="395"/>
      <c r="L408" s="395"/>
    </row>
    <row r="409" spans="1:12" ht="14">
      <c r="A409" s="397"/>
      <c r="B409" s="397"/>
      <c r="C409" s="395"/>
      <c r="D409" s="395"/>
      <c r="E409" s="395"/>
      <c r="F409" s="395"/>
      <c r="G409" s="395"/>
      <c r="H409" s="395"/>
      <c r="I409" s="397"/>
      <c r="J409" s="398"/>
      <c r="K409" s="395"/>
      <c r="L409" s="395"/>
    </row>
    <row r="410" spans="1:12" ht="14">
      <c r="A410" s="397"/>
      <c r="B410" s="397"/>
      <c r="C410" s="395"/>
      <c r="D410" s="395"/>
      <c r="E410" s="395"/>
      <c r="F410" s="395"/>
      <c r="G410" s="395"/>
      <c r="H410" s="395"/>
      <c r="I410" s="397"/>
      <c r="J410" s="398"/>
      <c r="K410" s="395"/>
      <c r="L410" s="395"/>
    </row>
    <row r="411" spans="1:12" ht="14">
      <c r="A411" s="397"/>
      <c r="B411" s="397"/>
      <c r="C411" s="395"/>
      <c r="D411" s="395"/>
      <c r="E411" s="395"/>
      <c r="F411" s="395"/>
      <c r="G411" s="395"/>
      <c r="H411" s="395"/>
      <c r="I411" s="397"/>
      <c r="J411" s="398"/>
      <c r="K411" s="395"/>
      <c r="L411" s="395"/>
    </row>
    <row r="412" spans="1:12" ht="14">
      <c r="A412" s="397"/>
      <c r="B412" s="397"/>
      <c r="C412" s="395"/>
      <c r="D412" s="395"/>
      <c r="E412" s="395"/>
      <c r="F412" s="395"/>
      <c r="G412" s="395"/>
      <c r="H412" s="395"/>
      <c r="I412" s="397"/>
      <c r="J412" s="398"/>
      <c r="K412" s="395"/>
      <c r="L412" s="395"/>
    </row>
    <row r="413" spans="1:12" ht="15">
      <c r="A413" s="397"/>
      <c r="B413" s="397"/>
      <c r="C413" s="395"/>
      <c r="D413" s="395"/>
      <c r="E413" s="396"/>
      <c r="F413" s="396"/>
      <c r="G413" s="396"/>
      <c r="H413" s="395"/>
      <c r="I413" s="397"/>
      <c r="J413" s="398"/>
      <c r="K413" s="395"/>
      <c r="L413" s="395"/>
    </row>
    <row r="414" spans="1:12" ht="14">
      <c r="A414" s="397"/>
      <c r="B414" s="397"/>
      <c r="C414" s="395"/>
      <c r="D414" s="395"/>
      <c r="E414" s="395"/>
      <c r="F414" s="395"/>
      <c r="G414" s="395"/>
      <c r="H414" s="395"/>
      <c r="I414" s="397"/>
      <c r="J414" s="398"/>
      <c r="K414" s="395"/>
      <c r="L414" s="395"/>
    </row>
    <row r="415" spans="1:12" ht="14">
      <c r="A415" s="397"/>
      <c r="B415" s="397"/>
      <c r="C415" s="395"/>
      <c r="D415" s="395"/>
      <c r="E415" s="395"/>
      <c r="F415" s="395"/>
      <c r="G415" s="395"/>
      <c r="H415" s="395"/>
      <c r="I415" s="397"/>
      <c r="J415" s="398"/>
      <c r="K415" s="395"/>
      <c r="L415" s="395"/>
    </row>
    <row r="416" spans="1:12" ht="14">
      <c r="A416" s="397"/>
      <c r="B416" s="397"/>
      <c r="C416" s="395"/>
      <c r="D416" s="395"/>
      <c r="E416" s="395"/>
      <c r="F416" s="395"/>
      <c r="G416" s="395"/>
      <c r="H416" s="395"/>
      <c r="I416" s="397"/>
      <c r="J416" s="398"/>
      <c r="K416" s="395"/>
      <c r="L416" s="395"/>
    </row>
    <row r="417" spans="1:12" ht="14">
      <c r="A417" s="397"/>
      <c r="B417" s="397"/>
      <c r="C417" s="395"/>
      <c r="D417" s="395"/>
      <c r="E417" s="395"/>
      <c r="F417" s="395"/>
      <c r="G417" s="395"/>
      <c r="H417" s="395"/>
      <c r="I417" s="397"/>
      <c r="J417" s="398"/>
      <c r="K417" s="395"/>
      <c r="L417" s="395"/>
    </row>
    <row r="418" spans="1:12" ht="14">
      <c r="A418" s="397"/>
      <c r="B418" s="397"/>
      <c r="C418" s="395"/>
      <c r="D418" s="395"/>
      <c r="E418" s="395"/>
      <c r="F418" s="395"/>
      <c r="G418" s="395"/>
      <c r="H418" s="395"/>
      <c r="I418" s="397"/>
      <c r="J418" s="398"/>
      <c r="K418" s="395"/>
      <c r="L418" s="395"/>
    </row>
    <row r="419" spans="1:12" ht="14">
      <c r="A419" s="397"/>
      <c r="B419" s="397"/>
      <c r="C419" s="395"/>
      <c r="D419" s="395"/>
      <c r="E419" s="395"/>
      <c r="F419" s="395"/>
      <c r="G419" s="395"/>
      <c r="H419" s="395"/>
      <c r="I419" s="397"/>
      <c r="J419" s="398"/>
      <c r="K419" s="395"/>
      <c r="L419" s="395"/>
    </row>
    <row r="420" spans="1:12" ht="14">
      <c r="A420" s="397"/>
      <c r="B420" s="397"/>
      <c r="C420" s="395"/>
      <c r="D420" s="395"/>
      <c r="E420" s="395"/>
      <c r="F420" s="395"/>
      <c r="G420" s="395"/>
      <c r="H420" s="395"/>
      <c r="I420" s="397"/>
      <c r="J420" s="398"/>
      <c r="K420" s="395"/>
      <c r="L420" s="395"/>
    </row>
    <row r="421" spans="1:12" ht="14">
      <c r="A421" s="397"/>
      <c r="B421" s="397"/>
      <c r="C421" s="395"/>
      <c r="D421" s="395"/>
      <c r="E421" s="395"/>
      <c r="F421" s="395"/>
      <c r="G421" s="395"/>
      <c r="H421" s="395"/>
      <c r="I421" s="397"/>
      <c r="J421" s="398"/>
      <c r="K421" s="395"/>
      <c r="L421" s="395"/>
    </row>
    <row r="422" spans="1:12" ht="14">
      <c r="A422" s="397"/>
      <c r="B422" s="397"/>
      <c r="C422" s="395"/>
      <c r="D422" s="395"/>
      <c r="E422" s="395"/>
      <c r="F422" s="395"/>
      <c r="G422" s="395"/>
      <c r="H422" s="395"/>
      <c r="I422" s="397"/>
      <c r="J422" s="398"/>
      <c r="K422" s="395"/>
      <c r="L422" s="395"/>
    </row>
    <row r="423" spans="1:12" ht="14">
      <c r="A423" s="397"/>
      <c r="B423" s="397"/>
      <c r="C423" s="395"/>
      <c r="D423" s="395"/>
      <c r="E423" s="395"/>
      <c r="F423" s="395"/>
      <c r="G423" s="395"/>
      <c r="H423" s="395"/>
      <c r="I423" s="397"/>
      <c r="J423" s="398"/>
      <c r="K423" s="395"/>
      <c r="L423" s="395"/>
    </row>
    <row r="424" spans="1:12" ht="14">
      <c r="A424" s="397"/>
      <c r="B424" s="397"/>
      <c r="C424" s="395"/>
      <c r="D424" s="395"/>
      <c r="E424" s="395"/>
      <c r="F424" s="395"/>
      <c r="G424" s="395"/>
      <c r="H424" s="395"/>
      <c r="I424" s="397"/>
      <c r="J424" s="398"/>
      <c r="K424" s="395"/>
      <c r="L424" s="395"/>
    </row>
    <row r="425" spans="1:12" ht="14">
      <c r="A425" s="397"/>
      <c r="B425" s="397"/>
      <c r="C425" s="395"/>
      <c r="D425" s="395"/>
      <c r="E425" s="395"/>
      <c r="F425" s="395"/>
      <c r="G425" s="395"/>
      <c r="H425" s="395"/>
      <c r="I425" s="397"/>
      <c r="J425" s="398"/>
      <c r="K425" s="395"/>
      <c r="L425" s="395"/>
    </row>
  </sheetData>
  <autoFilter ref="A2:L383" xr:uid="{00000000-0009-0000-0000-00000B000000}"/>
  <sortState xmlns:xlrd2="http://schemas.microsoft.com/office/spreadsheetml/2017/richdata2" ref="A3:L278">
    <sortCondition ref="A3:A278"/>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12</vt:i4>
      </vt:variant>
      <vt:variant>
        <vt:lpstr>Rangos con nombre</vt:lpstr>
      </vt:variant>
      <vt:variant>
        <vt:i4>5</vt:i4>
      </vt:variant>
    </vt:vector>
  </HeadingPairs>
  <TitlesOfParts>
    <vt:vector size="17" baseType="lpstr">
      <vt:lpstr>I</vt:lpstr>
      <vt:lpstr>Portada</vt:lpstr>
      <vt:lpstr>INF CTO</vt:lpstr>
      <vt:lpstr>MODIF CTO</vt:lpstr>
      <vt:lpstr>CONTROL</vt:lpstr>
      <vt:lpstr>CUMPLIDO</vt:lpstr>
      <vt:lpstr>INF ACT SUGERIDO</vt:lpstr>
      <vt:lpstr>CERTIF APORTES</vt:lpstr>
      <vt:lpstr>SEG SOCIAL</vt:lpstr>
      <vt:lpstr>RUBROS</vt:lpstr>
      <vt:lpstr>BANCOS</vt:lpstr>
      <vt:lpstr>Cttos</vt:lpstr>
      <vt:lpstr>'CERTIF APORTES'!Área_de_impresión</vt:lpstr>
      <vt:lpstr>CONTROL!Área_de_impresión</vt:lpstr>
      <vt:lpstr>CUMPLIDO!Área_de_impresión</vt:lpstr>
      <vt:lpstr>'INF ACT SUGERIDO'!Área_de_impresión</vt:lpstr>
      <vt:lpstr>CUMPLIDO!Títulos_a_imprimir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ARMANDO MEDINA GRACIA</dc:creator>
  <cp:lastModifiedBy>Microsoft Office User</cp:lastModifiedBy>
  <cp:lastPrinted>2021-07-27T20:15:08Z</cp:lastPrinted>
  <dcterms:created xsi:type="dcterms:W3CDTF">2015-01-30T14:34:44Z</dcterms:created>
  <dcterms:modified xsi:type="dcterms:W3CDTF">2021-08-03T18:59:06Z</dcterms:modified>
</cp:coreProperties>
</file>