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4"/>
  <workbookPr/>
  <mc:AlternateContent xmlns:mc="http://schemas.openxmlformats.org/markup-compatibility/2006">
    <mc:Choice Requires="x15">
      <x15ac:absPath xmlns:x15ac="http://schemas.microsoft.com/office/spreadsheetml/2010/11/ac" url="C:\Users\laurahernandez\Desktop\Cto 71-2020\6. Julio 2021\Evaluacion MC-ARN-821-2021\"/>
    </mc:Choice>
  </mc:AlternateContent>
  <xr:revisionPtr revIDLastSave="0" documentId="8_{CE1B3B21-402F-4E2D-BEBF-4043F115ED9E}" xr6:coauthVersionLast="36" xr6:coauthVersionMax="36" xr10:uidLastSave="{00000000-0000-0000-0000-000000000000}"/>
  <bookViews>
    <workbookView xWindow="0" yWindow="0" windowWidth="28800" windowHeight="11400" tabRatio="830" firstSheet="1" activeTab="1" xr2:uid="{00000000-000D-0000-FFFF-FFFF00000000}"/>
  </bookViews>
  <sheets>
    <sheet name="EVA. ECONOMICA" sheetId="5" state="hidden" r:id="rId1"/>
    <sheet name="Verif.Ofertas" sheetId="1" r:id="rId2"/>
  </sheets>
  <definedNames>
    <definedName name="_xlnm._FilterDatabase" localSheetId="0" hidden="1">'EVA. ECONOMICA'!$B$8:$H$8</definedName>
    <definedName name="_xlnm._FilterDatabase" localSheetId="1" hidden="1">Verif.Ofertas!$A$3:$F$3</definedName>
    <definedName name="_xlnm.Print_Area" localSheetId="0">'EVA. ECONOMICA'!$A$1:$K$39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5" l="1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F47" i="1"/>
  <c r="E47" i="1"/>
  <c r="E49" i="1" s="1"/>
  <c r="D47" i="1"/>
  <c r="D49" i="1" s="1"/>
  <c r="I36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F16" i="1"/>
  <c r="E16" i="1"/>
  <c r="H8" i="1"/>
  <c r="I4" i="1"/>
  <c r="H4" i="1"/>
  <c r="F4" i="1"/>
  <c r="G47" i="1" l="1"/>
  <c r="F6" i="1"/>
  <c r="F49" i="1"/>
  <c r="E51" i="1" s="1"/>
  <c r="H36" i="1"/>
  <c r="H6" i="1"/>
  <c r="F9" i="5" s="1"/>
  <c r="F19" i="5" l="1"/>
  <c r="F25" i="5"/>
  <c r="F22" i="5"/>
  <c r="F11" i="5"/>
  <c r="F18" i="5"/>
  <c r="F24" i="5"/>
  <c r="F21" i="5"/>
  <c r="F15" i="5"/>
  <c r="F13" i="5"/>
  <c r="F14" i="5"/>
  <c r="F20" i="5"/>
  <c r="F17" i="5"/>
  <c r="F10" i="5"/>
  <c r="F16" i="5"/>
  <c r="F12" i="5"/>
  <c r="F23" i="5"/>
  <c r="I6" i="1"/>
  <c r="B10" i="1" l="1"/>
  <c r="F27" i="5"/>
  <c r="H13" i="5" s="1"/>
  <c r="D15" i="1" l="1"/>
  <c r="F15" i="1" s="1"/>
  <c r="B11" i="1"/>
  <c r="H14" i="5"/>
  <c r="H16" i="5"/>
  <c r="H19" i="5"/>
  <c r="H22" i="5"/>
  <c r="H17" i="5"/>
  <c r="H18" i="5"/>
  <c r="H12" i="5"/>
  <c r="H25" i="5"/>
  <c r="H15" i="5"/>
  <c r="H24" i="5"/>
  <c r="H23" i="5"/>
  <c r="H21" i="5"/>
  <c r="H10" i="5"/>
  <c r="H11" i="5"/>
  <c r="H9" i="5"/>
  <c r="C29" i="5"/>
  <c r="D29" i="5" s="1"/>
  <c r="C30" i="5"/>
  <c r="D30" i="5" s="1"/>
  <c r="C31" i="5"/>
  <c r="D31" i="5" s="1"/>
  <c r="E15" i="1" l="1"/>
  <c r="G16" i="1"/>
  <c r="D33" i="5"/>
</calcChain>
</file>

<file path=xl/sharedStrings.xml><?xml version="1.0" encoding="utf-8"?>
<sst xmlns="http://schemas.openxmlformats.org/spreadsheetml/2006/main" count="65" uniqueCount="47">
  <si>
    <t>ITEM</t>
  </si>
  <si>
    <t>Descripción</t>
  </si>
  <si>
    <t>Cantidad</t>
  </si>
  <si>
    <t>Unidad</t>
  </si>
  <si>
    <t>Precio unitario estimado</t>
  </si>
  <si>
    <t>SUBTOTAL UNITARIO</t>
  </si>
  <si>
    <t>VALOR UNITARIO OFERTADO</t>
  </si>
  <si>
    <t>VALOR TOTAL
UNITARIO</t>
  </si>
  <si>
    <t>VERIFICACION</t>
  </si>
  <si>
    <t>UN</t>
  </si>
  <si>
    <t>TOTALES</t>
  </si>
  <si>
    <t>MENOR OFERTA</t>
  </si>
  <si>
    <t>LANCES</t>
  </si>
  <si>
    <t>MENOR VALOR</t>
  </si>
  <si>
    <t>PROX LANCE MIN</t>
  </si>
  <si>
    <t>% DE MEJORA
GENERAL</t>
  </si>
  <si>
    <t>% DE MEJORA
LANCE</t>
  </si>
  <si>
    <t>NORTE</t>
  </si>
  <si>
    <t>CENTRO</t>
  </si>
  <si>
    <t>SUR</t>
  </si>
  <si>
    <t>instalacion</t>
  </si>
  <si>
    <t>preventivo</t>
  </si>
  <si>
    <t>compra</t>
  </si>
  <si>
    <t>Correctivo</t>
  </si>
  <si>
    <t>TOTAL</t>
  </si>
  <si>
    <t xml:space="preserve">FORMATO DE VERIFICACION </t>
  </si>
  <si>
    <t>FORMULA ECONÓMICA</t>
  </si>
  <si>
    <t>No.</t>
  </si>
  <si>
    <t>PROPONENTE</t>
  </si>
  <si>
    <t>VALOR OFERTADO</t>
  </si>
  <si>
    <t>HABILITADOS</t>
  </si>
  <si>
    <t>PUNTAJE</t>
  </si>
  <si>
    <t>HABILITADO/
NOHABILITADO</t>
  </si>
  <si>
    <t>OBSERVACIONES</t>
  </si>
  <si>
    <t>HABILITADO</t>
  </si>
  <si>
    <t>Vr menor
media geometrica</t>
  </si>
  <si>
    <t>Elaborado por:</t>
  </si>
  <si>
    <t>_____________________________________</t>
  </si>
  <si>
    <t>ASIGNACION MEDIA GEOMETRICA
PUNTAJE MAXIMO : 500 PUNTOS</t>
  </si>
  <si>
    <t>MEDIA ARITMETICA</t>
  </si>
  <si>
    <r>
      <t xml:space="preserve">ALEX JULIAN MOJICA SIERRA
</t>
    </r>
    <r>
      <rPr>
        <sz val="9"/>
        <color theme="1"/>
        <rFont val="Arial"/>
        <family val="2"/>
      </rPr>
      <t>Profesional Especializado - Grupo Gestion Contractual.
29 de Junio de 2021</t>
    </r>
  </si>
  <si>
    <t>CM-ARN-680-2021</t>
  </si>
  <si>
    <t>REALIZAR UN ESTUDIO DE PERCEPCIÓN Y SATISFACCIÓN FRENTE A LOS SERVICIOS, BENEFICIOS Y ATENCIÓN OFRECIDOS POR LA AGENCIA PARA LA REINCORPORACIÓN Y NORMALIZACIÓN – ARN Y DIRIGIDO A LA POBLACIÓN OBJETO DE ATENCIÓN Y EL CLIENTE INTERNO DE CONFORMIDAD CON EL ANEXO No.1. “ESPECIFICACIONES TÉCNICAS MINIMAS.</t>
  </si>
  <si>
    <t>ADQUISICIÓN DE RAMPAS PORTÁTILES TIPO RETRÁCTIL Y/O TELESCÓPICA, ANTIDESLIZANTE</t>
  </si>
  <si>
    <r>
      <t xml:space="preserve">VERIFICACION DE PRECIOS UNITARIOS MC-ARN-821-2021
</t>
    </r>
    <r>
      <rPr>
        <sz val="10"/>
        <rFont val="Arial"/>
        <family val="2"/>
      </rPr>
      <t>“ADQUISICIÓN DE RAMPAS PORTÁTILES TIPO RETRÁCTIL Y/O TELESCÓPICA, ANTIDESLIZANTE, PARA LA AGENCIA PARA LA REINCORPORACIÓN Y LA NORMALIZACIÓN - ARN, DE CONFORMIDAD CON LAS CONDICIONES ESTABLECIDAS EN EL ANEXO No. 1 “ESPECIFICACIONES TÉCNICAS MÍNIMAS”.</t>
    </r>
  </si>
  <si>
    <t>VICARTECHZ SAS</t>
  </si>
  <si>
    <r>
      <t xml:space="preserve">ALEX JULIAN MOJICA SIERRA
</t>
    </r>
    <r>
      <rPr>
        <sz val="9"/>
        <color theme="1"/>
        <rFont val="Arial"/>
        <family val="2"/>
      </rPr>
      <t>Profesional Especializado - Grupo Gestion Contractual.
29 de Julio de 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</si>
</sst>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&quot;$&quot;\ * #,##0_ ;_ &quot;$&quot;\ * \-#,##0_ ;_ &quot;$&quot;\ * &quot;-&quot;_ ;_ @_ "/>
    <numFmt numFmtId="165" formatCode="_ &quot;$&quot;\ * #,##0.00_ ;_ &quot;$&quot;\ * \-#,##0.00_ ;_ &quot;$&quot;\ * &quot;-&quot;_ ;_ @_ "/>
    <numFmt numFmtId="166" formatCode="_ &quot;$&quot;\ * #,##0.00_ ;_ &quot;$&quot;\ * \-#,##0.00_ ;_ &quot;$&quot;\ * &quot;-&quot;??_ ;_ @_ "/>
    <numFmt numFmtId="167" formatCode="_ * #,##0_ ;_ * \-#,##0_ ;_ * &quot;-&quot;_ ;_ @_ "/>
    <numFmt numFmtId="168" formatCode="_(&quot;$&quot;\ * #,##0.00_);_(&quot;$&quot;\ * \(#,##0.00\);_(&quot;$&quot;\ * &quot;-&quot;??_);_(@_)"/>
    <numFmt numFmtId="169" formatCode="#,##0.00_ ;\-#,##0.00\ 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b/>
      <sz val="13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Dashed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Dashed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1" fillId="0" borderId="0"/>
    <xf numFmtId="0" fontId="11" fillId="0" borderId="0" applyNumberFormat="0" applyFill="0" applyBorder="0" applyAlignment="0" applyProtection="0"/>
    <xf numFmtId="168" fontId="1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165" fontId="0" fillId="0" borderId="15" xfId="3" applyNumberFormat="1" applyFont="1" applyBorder="1" applyAlignment="1">
      <alignment vertical="center"/>
    </xf>
    <xf numFmtId="166" fontId="0" fillId="0" borderId="15" xfId="2" applyFont="1" applyFill="1" applyBorder="1" applyAlignment="1">
      <alignment horizontal="center" vertical="center"/>
    </xf>
    <xf numFmtId="0" fontId="6" fillId="0" borderId="15" xfId="5" applyFont="1" applyBorder="1" applyAlignment="1" applyProtection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164" fontId="5" fillId="2" borderId="17" xfId="3" applyFont="1" applyFill="1" applyBorder="1" applyAlignment="1">
      <alignment horizontal="center" vertical="center"/>
    </xf>
    <xf numFmtId="165" fontId="3" fillId="2" borderId="5" xfId="3" applyNumberFormat="1" applyFont="1" applyFill="1" applyBorder="1" applyAlignment="1">
      <alignment horizontal="center" vertical="center"/>
    </xf>
    <xf numFmtId="0" fontId="6" fillId="0" borderId="3" xfId="5" applyFont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164" fontId="5" fillId="0" borderId="0" xfId="3" applyFont="1" applyFill="1" applyBorder="1" applyAlignment="1">
      <alignment horizontal="center" vertical="center"/>
    </xf>
    <xf numFmtId="9" fontId="3" fillId="0" borderId="0" xfId="4" applyFont="1" applyFill="1" applyBorder="1" applyAlignment="1">
      <alignment horizontal="center" vertical="center"/>
    </xf>
    <xf numFmtId="164" fontId="0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166" fontId="0" fillId="0" borderId="19" xfId="0" applyNumberForma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7" fontId="8" fillId="0" borderId="0" xfId="1" applyFont="1"/>
    <xf numFmtId="0" fontId="0" fillId="0" borderId="0" xfId="0" applyBorder="1" applyAlignment="1">
      <alignment horizontal="center" vertical="center"/>
    </xf>
    <xf numFmtId="165" fontId="5" fillId="0" borderId="0" xfId="3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165" fontId="5" fillId="3" borderId="0" xfId="3" applyNumberFormat="1" applyFont="1" applyFill="1" applyBorder="1" applyAlignment="1">
      <alignment horizontal="center" vertical="center"/>
    </xf>
    <xf numFmtId="164" fontId="5" fillId="4" borderId="0" xfId="3" applyFont="1" applyFill="1" applyBorder="1" applyAlignment="1">
      <alignment horizontal="center" vertical="center"/>
    </xf>
    <xf numFmtId="10" fontId="5" fillId="5" borderId="26" xfId="4" applyNumberFormat="1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164" fontId="3" fillId="0" borderId="0" xfId="3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10" fontId="5" fillId="0" borderId="26" xfId="4" applyNumberFormat="1" applyFont="1" applyFill="1" applyBorder="1" applyAlignment="1">
      <alignment horizontal="center" vertical="center"/>
    </xf>
    <xf numFmtId="10" fontId="5" fillId="5" borderId="27" xfId="4" applyNumberFormat="1" applyFont="1" applyFill="1" applyBorder="1" applyAlignment="1">
      <alignment horizontal="center" vertical="center"/>
    </xf>
    <xf numFmtId="164" fontId="5" fillId="3" borderId="0" xfId="3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164" fontId="5" fillId="3" borderId="29" xfId="3" applyFont="1" applyFill="1" applyBorder="1" applyAlignment="1">
      <alignment horizontal="center" vertical="center"/>
    </xf>
    <xf numFmtId="164" fontId="5" fillId="4" borderId="29" xfId="3" applyFont="1" applyFill="1" applyBorder="1" applyAlignment="1">
      <alignment horizontal="center" vertical="center"/>
    </xf>
    <xf numFmtId="10" fontId="5" fillId="5" borderId="30" xfId="4" applyNumberFormat="1" applyFont="1" applyFill="1" applyBorder="1" applyAlignment="1">
      <alignment horizontal="center" vertical="center"/>
    </xf>
    <xf numFmtId="10" fontId="5" fillId="5" borderId="31" xfId="4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67" fontId="0" fillId="0" borderId="15" xfId="1" applyFont="1" applyBorder="1" applyAlignment="1">
      <alignment horizontal="center" vertical="center"/>
    </xf>
    <xf numFmtId="167" fontId="3" fillId="0" borderId="15" xfId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3" fillId="0" borderId="17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7" fontId="10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6"/>
    <xf numFmtId="0" fontId="1" fillId="0" borderId="9" xfId="6" applyBorder="1"/>
    <xf numFmtId="0" fontId="1" fillId="0" borderId="8" xfId="6" applyBorder="1"/>
    <xf numFmtId="0" fontId="1" fillId="0" borderId="35" xfId="6" applyBorder="1"/>
    <xf numFmtId="0" fontId="1" fillId="0" borderId="0" xfId="6" applyBorder="1"/>
    <xf numFmtId="0" fontId="1" fillId="0" borderId="34" xfId="6" applyBorder="1"/>
    <xf numFmtId="0" fontId="1" fillId="0" borderId="33" xfId="6" applyBorder="1"/>
    <xf numFmtId="0" fontId="1" fillId="0" borderId="32" xfId="6" applyBorder="1"/>
    <xf numFmtId="0" fontId="1" fillId="0" borderId="36" xfId="6" applyBorder="1"/>
    <xf numFmtId="0" fontId="1" fillId="0" borderId="7" xfId="6" applyBorder="1"/>
    <xf numFmtId="0" fontId="12" fillId="0" borderId="5" xfId="6" applyFont="1" applyFill="1" applyBorder="1" applyAlignment="1">
      <alignment vertical="center" wrapText="1"/>
    </xf>
    <xf numFmtId="0" fontId="12" fillId="7" borderId="6" xfId="6" applyFont="1" applyFill="1" applyBorder="1" applyAlignment="1">
      <alignment vertical="center" wrapText="1"/>
    </xf>
    <xf numFmtId="0" fontId="1" fillId="0" borderId="0" xfId="6" applyAlignment="1">
      <alignment horizontal="center" vertical="center"/>
    </xf>
    <xf numFmtId="0" fontId="14" fillId="7" borderId="37" xfId="6" applyFont="1" applyFill="1" applyBorder="1" applyAlignment="1">
      <alignment horizontal="center" vertical="center"/>
    </xf>
    <xf numFmtId="0" fontId="14" fillId="7" borderId="14" xfId="6" applyFont="1" applyFill="1" applyBorder="1" applyAlignment="1">
      <alignment horizontal="center" vertical="center" wrapText="1"/>
    </xf>
    <xf numFmtId="0" fontId="14" fillId="7" borderId="14" xfId="6" applyFont="1" applyFill="1" applyBorder="1" applyAlignment="1">
      <alignment horizontal="center" vertical="center"/>
    </xf>
    <xf numFmtId="0" fontId="14" fillId="7" borderId="41" xfId="6" applyFont="1" applyFill="1" applyBorder="1" applyAlignment="1">
      <alignment horizontal="center" vertical="center"/>
    </xf>
    <xf numFmtId="0" fontId="6" fillId="0" borderId="13" xfId="6" applyFont="1" applyBorder="1" applyAlignment="1">
      <alignment horizontal="center" vertical="center"/>
    </xf>
    <xf numFmtId="168" fontId="6" fillId="0" borderId="15" xfId="8" applyFont="1" applyBorder="1" applyAlignment="1">
      <alignment horizontal="center" vertical="center"/>
    </xf>
    <xf numFmtId="168" fontId="6" fillId="0" borderId="15" xfId="8" applyFont="1" applyBorder="1" applyAlignment="1">
      <alignment vertical="center"/>
    </xf>
    <xf numFmtId="169" fontId="6" fillId="0" borderId="15" xfId="6" applyNumberFormat="1" applyFont="1" applyBorder="1" applyAlignment="1">
      <alignment horizontal="center" vertical="center"/>
    </xf>
    <xf numFmtId="3" fontId="6" fillId="0" borderId="15" xfId="6" applyNumberFormat="1" applyFont="1" applyBorder="1" applyAlignment="1">
      <alignment horizontal="center" vertical="center" wrapText="1"/>
    </xf>
    <xf numFmtId="0" fontId="7" fillId="0" borderId="15" xfId="6" applyFont="1" applyBorder="1" applyAlignment="1">
      <alignment vertical="top" wrapText="1"/>
    </xf>
    <xf numFmtId="0" fontId="1" fillId="0" borderId="15" xfId="6" applyBorder="1"/>
    <xf numFmtId="0" fontId="6" fillId="0" borderId="0" xfId="6" applyFont="1"/>
    <xf numFmtId="4" fontId="6" fillId="0" borderId="0" xfId="6" applyNumberFormat="1" applyFont="1"/>
    <xf numFmtId="4" fontId="14" fillId="2" borderId="6" xfId="6" applyNumberFormat="1" applyFont="1" applyFill="1" applyBorder="1"/>
    <xf numFmtId="4" fontId="6" fillId="0" borderId="0" xfId="6" applyNumberFormat="1" applyFont="1" applyFill="1" applyBorder="1"/>
    <xf numFmtId="0" fontId="1" fillId="0" borderId="15" xfId="6" applyBorder="1" applyAlignment="1">
      <alignment horizontal="center"/>
    </xf>
    <xf numFmtId="168" fontId="0" fillId="0" borderId="15" xfId="8" applyFont="1" applyBorder="1"/>
    <xf numFmtId="0" fontId="1" fillId="8" borderId="18" xfId="6" applyFont="1" applyFill="1" applyBorder="1" applyAlignment="1">
      <alignment horizontal="center" vertical="center" wrapText="1"/>
    </xf>
    <xf numFmtId="168" fontId="1" fillId="8" borderId="18" xfId="6" applyNumberFormat="1" applyFill="1" applyBorder="1"/>
    <xf numFmtId="168" fontId="1" fillId="0" borderId="0" xfId="6" applyNumberFormat="1"/>
    <xf numFmtId="0" fontId="14" fillId="2" borderId="4" xfId="6" applyFont="1" applyFill="1" applyBorder="1" applyAlignment="1"/>
    <xf numFmtId="0" fontId="14" fillId="2" borderId="6" xfId="6" applyFont="1" applyFill="1" applyBorder="1" applyAlignment="1"/>
    <xf numFmtId="0" fontId="6" fillId="0" borderId="42" xfId="6" applyFont="1" applyBorder="1" applyAlignment="1">
      <alignment vertical="center" wrapText="1"/>
    </xf>
    <xf numFmtId="0" fontId="6" fillId="0" borderId="43" xfId="6" applyFont="1" applyBorder="1" applyAlignment="1">
      <alignment vertical="center" wrapText="1"/>
    </xf>
    <xf numFmtId="0" fontId="6" fillId="0" borderId="44" xfId="6" applyFont="1" applyBorder="1" applyAlignment="1">
      <alignment vertical="center" wrapText="1"/>
    </xf>
    <xf numFmtId="0" fontId="12" fillId="0" borderId="0" xfId="6" applyFont="1" applyBorder="1" applyAlignment="1">
      <alignment vertical="center"/>
    </xf>
    <xf numFmtId="0" fontId="12" fillId="0" borderId="8" xfId="6" applyFont="1" applyBorder="1" applyAlignment="1">
      <alignment vertical="center"/>
    </xf>
    <xf numFmtId="167" fontId="5" fillId="2" borderId="15" xfId="1" applyFont="1" applyFill="1" applyBorder="1" applyAlignment="1" applyProtection="1">
      <alignment vertical="center"/>
      <protection locked="0"/>
    </xf>
    <xf numFmtId="167" fontId="5" fillId="2" borderId="16" xfId="1" applyFont="1" applyFill="1" applyBorder="1" applyAlignment="1">
      <alignment horizontal="center" vertical="center"/>
    </xf>
    <xf numFmtId="0" fontId="13" fillId="6" borderId="4" xfId="6" applyFont="1" applyFill="1" applyBorder="1" applyAlignment="1">
      <alignment horizontal="center" vertical="center" wrapText="1"/>
    </xf>
    <xf numFmtId="0" fontId="13" fillId="6" borderId="5" xfId="6" applyFont="1" applyFill="1" applyBorder="1" applyAlignment="1">
      <alignment horizontal="center" vertical="center" wrapText="1"/>
    </xf>
    <xf numFmtId="0" fontId="13" fillId="6" borderId="6" xfId="6" applyFont="1" applyFill="1" applyBorder="1" applyAlignment="1">
      <alignment horizontal="center" vertical="center" wrapText="1"/>
    </xf>
    <xf numFmtId="0" fontId="12" fillId="6" borderId="4" xfId="6" applyFont="1" applyFill="1" applyBorder="1" applyAlignment="1">
      <alignment horizontal="center" vertical="center" wrapText="1"/>
    </xf>
    <xf numFmtId="0" fontId="12" fillId="6" borderId="5" xfId="6" applyFont="1" applyFill="1" applyBorder="1" applyAlignment="1">
      <alignment horizontal="center" vertical="center" wrapText="1"/>
    </xf>
    <xf numFmtId="0" fontId="12" fillId="7" borderId="4" xfId="6" applyFont="1" applyFill="1" applyBorder="1" applyAlignment="1">
      <alignment horizontal="center" vertical="center" wrapText="1"/>
    </xf>
    <xf numFmtId="0" fontId="12" fillId="7" borderId="5" xfId="6" applyFont="1" applyFill="1" applyBorder="1" applyAlignment="1">
      <alignment horizontal="center" vertical="center" wrapText="1"/>
    </xf>
    <xf numFmtId="0" fontId="12" fillId="7" borderId="6" xfId="6" applyFont="1" applyFill="1" applyBorder="1" applyAlignment="1">
      <alignment horizontal="center" vertical="center" wrapText="1"/>
    </xf>
    <xf numFmtId="0" fontId="17" fillId="0" borderId="36" xfId="6" applyFont="1" applyBorder="1" applyAlignment="1">
      <alignment horizontal="center"/>
    </xf>
    <xf numFmtId="0" fontId="17" fillId="0" borderId="0" xfId="6" applyFont="1" applyBorder="1" applyAlignment="1">
      <alignment horizontal="center"/>
    </xf>
    <xf numFmtId="0" fontId="15" fillId="0" borderId="3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4" fillId="7" borderId="38" xfId="6" applyFont="1" applyFill="1" applyBorder="1" applyAlignment="1">
      <alignment horizontal="center" vertical="center"/>
    </xf>
    <xf numFmtId="0" fontId="14" fillId="7" borderId="39" xfId="6" applyFont="1" applyFill="1" applyBorder="1" applyAlignment="1">
      <alignment horizontal="center" vertical="center"/>
    </xf>
    <xf numFmtId="0" fontId="14" fillId="7" borderId="40" xfId="6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5" fillId="2" borderId="4" xfId="3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9">
    <cellStyle name="Hipervínculo 2" xfId="7" xr:uid="{00000000-0005-0000-0000-000000000000}"/>
    <cellStyle name="Millares [0]" xfId="1" builtinId="6"/>
    <cellStyle name="Moneda" xfId="2" builtinId="4"/>
    <cellStyle name="Moneda [0]" xfId="3" builtinId="7"/>
    <cellStyle name="Moneda 3" xfId="8" xr:uid="{00000000-0005-0000-0000-000004000000}"/>
    <cellStyle name="Normal" xfId="0" builtinId="0"/>
    <cellStyle name="Normal 4" xfId="6" xr:uid="{00000000-0005-0000-0000-000006000000}"/>
    <cellStyle name="Normal 4 2" xfId="5" xr:uid="{00000000-0005-0000-0000-000007000000}"/>
    <cellStyle name="Porcentaje" xfId="4" builtinId="5"/>
  </cellStyles>
  <dxfs count="4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773206</xdr:colOff>
      <xdr:row>35</xdr:row>
      <xdr:rowOff>705971</xdr:rowOff>
    </xdr:from>
    <xdr:to>
      <xdr:col>3</xdr:col>
      <xdr:colOff>773206</xdr:colOff>
      <xdr:row>37</xdr:row>
      <xdr:rowOff>445795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7912" y="11945471"/>
          <a:ext cx="1143000" cy="647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2952749</xdr:colOff>
      <xdr:row>110</xdr:row>
      <xdr:rowOff>204106</xdr:rowOff>
    </xdr:from>
    <xdr:to>
      <xdr:col>2</xdr:col>
      <xdr:colOff>54427</xdr:colOff>
      <xdr:row>112</xdr:row>
      <xdr:rowOff>32016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2285" y="4830535"/>
          <a:ext cx="1782535" cy="549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view="pageBreakPreview" zoomScale="85" zoomScaleNormal="100" zoomScaleSheetLayoutView="85" workbookViewId="0">
      <selection activeCell="B6" sqref="B6:I6"/>
    </sheetView>
  </sheetViews>
  <sheetFormatPr baseColWidth="10" defaultRowHeight="15" x14ac:dyDescent="0.25"/>
  <cols>
    <col min="1" max="1" width="11.42578125" style="69"/>
    <col min="2" max="2" width="8.7109375" style="69" customWidth="1"/>
    <col min="3" max="3" width="17.140625" style="69" customWidth="1"/>
    <col min="4" max="4" width="17" style="69" customWidth="1"/>
    <col min="5" max="5" width="12" style="69" customWidth="1"/>
    <col min="6" max="6" width="18.5703125" style="69" customWidth="1"/>
    <col min="7" max="7" width="18.42578125" style="69" hidden="1" customWidth="1"/>
    <col min="8" max="8" width="17.42578125" style="69" customWidth="1"/>
    <col min="9" max="9" width="16.42578125" style="69" customWidth="1"/>
    <col min="10" max="10" width="26.85546875" style="69" customWidth="1"/>
    <col min="11" max="11" width="11.42578125" style="69"/>
  </cols>
  <sheetData>
    <row r="1" spans="1:11" ht="15.75" thickBot="1" x14ac:dyDescent="0.3"/>
    <row r="2" spans="1:11" x14ac:dyDescent="0.25">
      <c r="B2" s="76"/>
      <c r="C2" s="75"/>
      <c r="D2" s="75"/>
      <c r="E2" s="75"/>
      <c r="F2" s="75"/>
      <c r="G2" s="75"/>
      <c r="H2" s="75"/>
      <c r="I2" s="74"/>
    </row>
    <row r="3" spans="1:11" ht="18" x14ac:dyDescent="0.25">
      <c r="B3" s="77"/>
      <c r="C3" s="73"/>
      <c r="D3" s="107" t="s">
        <v>25</v>
      </c>
      <c r="E3" s="107"/>
      <c r="F3" s="107"/>
      <c r="G3" s="107"/>
      <c r="H3" s="73"/>
      <c r="I3" s="72"/>
    </row>
    <row r="4" spans="1:11" ht="18.75" thickBot="1" x14ac:dyDescent="0.3">
      <c r="B4" s="78"/>
      <c r="C4" s="71"/>
      <c r="D4" s="108" t="s">
        <v>26</v>
      </c>
      <c r="E4" s="108"/>
      <c r="F4" s="108"/>
      <c r="G4" s="108"/>
      <c r="H4" s="71"/>
      <c r="I4" s="70"/>
    </row>
    <row r="5" spans="1:11" ht="18.75" customHeight="1" thickBot="1" x14ac:dyDescent="0.3">
      <c r="B5" s="114" t="s">
        <v>41</v>
      </c>
      <c r="C5" s="115"/>
      <c r="D5" s="115"/>
      <c r="E5" s="115"/>
      <c r="F5" s="115"/>
      <c r="G5" s="115"/>
      <c r="H5" s="115"/>
      <c r="I5" s="79"/>
    </row>
    <row r="6" spans="1:11" ht="84.75" customHeight="1" thickBot="1" x14ac:dyDescent="0.3">
      <c r="B6" s="111" t="s">
        <v>42</v>
      </c>
      <c r="C6" s="112"/>
      <c r="D6" s="112"/>
      <c r="E6" s="112"/>
      <c r="F6" s="112"/>
      <c r="G6" s="112"/>
      <c r="H6" s="112"/>
      <c r="I6" s="113"/>
    </row>
    <row r="7" spans="1:11" ht="66" customHeight="1" thickBot="1" x14ac:dyDescent="0.3">
      <c r="B7" s="116" t="s">
        <v>38</v>
      </c>
      <c r="C7" s="117"/>
      <c r="D7" s="117"/>
      <c r="E7" s="117"/>
      <c r="F7" s="117"/>
      <c r="G7" s="117"/>
      <c r="H7" s="118"/>
      <c r="I7" s="80"/>
    </row>
    <row r="8" spans="1:11" ht="33" x14ac:dyDescent="0.2">
      <c r="A8" s="81"/>
      <c r="B8" s="82" t="s">
        <v>27</v>
      </c>
      <c r="C8" s="130" t="s">
        <v>28</v>
      </c>
      <c r="D8" s="131"/>
      <c r="E8" s="132"/>
      <c r="F8" s="83" t="s">
        <v>29</v>
      </c>
      <c r="G8" s="84" t="s">
        <v>30</v>
      </c>
      <c r="H8" s="84" t="s">
        <v>31</v>
      </c>
      <c r="I8" s="83" t="s">
        <v>32</v>
      </c>
      <c r="J8" s="85" t="s">
        <v>33</v>
      </c>
      <c r="K8" s="81"/>
    </row>
    <row r="9" spans="1:11" ht="30" customHeight="1" x14ac:dyDescent="0.25">
      <c r="B9" s="86">
        <v>1</v>
      </c>
      <c r="C9" s="104" t="str">
        <f>+Verif.Ofertas!G2</f>
        <v>VICARTECHZ SAS</v>
      </c>
      <c r="D9" s="105"/>
      <c r="E9" s="106"/>
      <c r="F9" s="87">
        <f>+Verif.Ofertas!H6</f>
        <v>3591000</v>
      </c>
      <c r="G9" s="88"/>
      <c r="H9" s="89" t="e">
        <f t="shared" ref="H9:H19" si="0">500-(500*ABS(F9-$F$27)/$F$27)</f>
        <v>#REF!</v>
      </c>
      <c r="I9" s="90" t="s">
        <v>34</v>
      </c>
      <c r="J9" s="91"/>
    </row>
    <row r="10" spans="1:11" ht="30" customHeight="1" x14ac:dyDescent="0.25">
      <c r="B10" s="86">
        <v>2</v>
      </c>
      <c r="C10" s="104" t="e">
        <f>+Verif.Ofertas!#REF!</f>
        <v>#REF!</v>
      </c>
      <c r="D10" s="105"/>
      <c r="E10" s="106"/>
      <c r="F10" s="87" t="e">
        <f>+Verif.Ofertas!#REF!</f>
        <v>#REF!</v>
      </c>
      <c r="G10" s="88"/>
      <c r="H10" s="89" t="e">
        <f t="shared" si="0"/>
        <v>#REF!</v>
      </c>
      <c r="I10" s="90" t="s">
        <v>34</v>
      </c>
      <c r="J10" s="91"/>
    </row>
    <row r="11" spans="1:11" ht="30" customHeight="1" x14ac:dyDescent="0.25">
      <c r="B11" s="86">
        <v>3</v>
      </c>
      <c r="C11" s="104" t="e">
        <f>+Verif.Ofertas!#REF!</f>
        <v>#REF!</v>
      </c>
      <c r="D11" s="105"/>
      <c r="E11" s="106"/>
      <c r="F11" s="87" t="e">
        <f>+Verif.Ofertas!#REF!</f>
        <v>#REF!</v>
      </c>
      <c r="G11" s="88"/>
      <c r="H11" s="89" t="e">
        <f t="shared" si="0"/>
        <v>#REF!</v>
      </c>
      <c r="I11" s="90" t="s">
        <v>34</v>
      </c>
      <c r="J11" s="91"/>
    </row>
    <row r="12" spans="1:11" ht="30" customHeight="1" x14ac:dyDescent="0.25">
      <c r="B12" s="86">
        <v>4</v>
      </c>
      <c r="C12" s="104" t="e">
        <f>+Verif.Ofertas!#REF!</f>
        <v>#REF!</v>
      </c>
      <c r="D12" s="105"/>
      <c r="E12" s="106"/>
      <c r="F12" s="87" t="e">
        <f>+Verif.Ofertas!#REF!</f>
        <v>#REF!</v>
      </c>
      <c r="G12" s="88"/>
      <c r="H12" s="89" t="e">
        <f t="shared" si="0"/>
        <v>#REF!</v>
      </c>
      <c r="I12" s="90" t="s">
        <v>34</v>
      </c>
      <c r="J12" s="91"/>
    </row>
    <row r="13" spans="1:11" ht="30" customHeight="1" x14ac:dyDescent="0.25">
      <c r="B13" s="86">
        <v>5</v>
      </c>
      <c r="C13" s="104" t="e">
        <f>+Verif.Ofertas!#REF!</f>
        <v>#REF!</v>
      </c>
      <c r="D13" s="105"/>
      <c r="E13" s="106"/>
      <c r="F13" s="87" t="e">
        <f>+Verif.Ofertas!#REF!</f>
        <v>#REF!</v>
      </c>
      <c r="G13" s="88"/>
      <c r="H13" s="89" t="e">
        <f t="shared" si="0"/>
        <v>#REF!</v>
      </c>
      <c r="I13" s="90" t="s">
        <v>34</v>
      </c>
      <c r="J13" s="91"/>
    </row>
    <row r="14" spans="1:11" ht="30" customHeight="1" x14ac:dyDescent="0.25">
      <c r="B14" s="86">
        <v>6</v>
      </c>
      <c r="C14" s="104" t="e">
        <f>+Verif.Ofertas!#REF!</f>
        <v>#REF!</v>
      </c>
      <c r="D14" s="105"/>
      <c r="E14" s="106"/>
      <c r="F14" s="87" t="e">
        <f>+Verif.Ofertas!#REF!</f>
        <v>#REF!</v>
      </c>
      <c r="G14" s="88"/>
      <c r="H14" s="89" t="e">
        <f t="shared" si="0"/>
        <v>#REF!</v>
      </c>
      <c r="I14" s="90" t="s">
        <v>34</v>
      </c>
      <c r="J14" s="91"/>
    </row>
    <row r="15" spans="1:11" ht="30" customHeight="1" x14ac:dyDescent="0.25">
      <c r="B15" s="86">
        <v>7</v>
      </c>
      <c r="C15" s="104" t="e">
        <f>+Verif.Ofertas!#REF!</f>
        <v>#REF!</v>
      </c>
      <c r="D15" s="105"/>
      <c r="E15" s="106"/>
      <c r="F15" s="87" t="e">
        <f>+Verif.Ofertas!#REF!</f>
        <v>#REF!</v>
      </c>
      <c r="G15" s="88"/>
      <c r="H15" s="89" t="e">
        <f t="shared" si="0"/>
        <v>#REF!</v>
      </c>
      <c r="I15" s="90" t="s">
        <v>34</v>
      </c>
      <c r="J15" s="91"/>
    </row>
    <row r="16" spans="1:11" ht="30" customHeight="1" x14ac:dyDescent="0.25">
      <c r="B16" s="86">
        <v>8</v>
      </c>
      <c r="C16" s="104" t="e">
        <f>+Verif.Ofertas!#REF!</f>
        <v>#REF!</v>
      </c>
      <c r="D16" s="105"/>
      <c r="E16" s="106"/>
      <c r="F16" s="87" t="e">
        <f>+Verif.Ofertas!#REF!</f>
        <v>#REF!</v>
      </c>
      <c r="G16" s="88"/>
      <c r="H16" s="89" t="e">
        <f t="shared" si="0"/>
        <v>#REF!</v>
      </c>
      <c r="I16" s="90" t="s">
        <v>34</v>
      </c>
      <c r="J16" s="91"/>
    </row>
    <row r="17" spans="2:10" ht="30" customHeight="1" x14ac:dyDescent="0.25">
      <c r="B17" s="86">
        <v>9</v>
      </c>
      <c r="C17" s="104" t="e">
        <f>+Verif.Ofertas!#REF!</f>
        <v>#REF!</v>
      </c>
      <c r="D17" s="105"/>
      <c r="E17" s="106"/>
      <c r="F17" s="87" t="e">
        <f>+Verif.Ofertas!#REF!</f>
        <v>#REF!</v>
      </c>
      <c r="G17" s="88"/>
      <c r="H17" s="89" t="e">
        <f t="shared" si="0"/>
        <v>#REF!</v>
      </c>
      <c r="I17" s="90" t="s">
        <v>34</v>
      </c>
      <c r="J17" s="91"/>
    </row>
    <row r="18" spans="2:10" ht="30" customHeight="1" x14ac:dyDescent="0.25">
      <c r="B18" s="86">
        <v>10</v>
      </c>
      <c r="C18" s="104" t="e">
        <f>+Verif.Ofertas!#REF!</f>
        <v>#REF!</v>
      </c>
      <c r="D18" s="105"/>
      <c r="E18" s="106"/>
      <c r="F18" s="87" t="e">
        <f>+Verif.Ofertas!#REF!</f>
        <v>#REF!</v>
      </c>
      <c r="G18" s="88"/>
      <c r="H18" s="89" t="e">
        <f t="shared" si="0"/>
        <v>#REF!</v>
      </c>
      <c r="I18" s="90" t="s">
        <v>34</v>
      </c>
      <c r="J18" s="91"/>
    </row>
    <row r="19" spans="2:10" ht="30" customHeight="1" x14ac:dyDescent="0.25">
      <c r="B19" s="86">
        <v>11</v>
      </c>
      <c r="C19" s="104" t="e">
        <f>+Verif.Ofertas!#REF!</f>
        <v>#REF!</v>
      </c>
      <c r="D19" s="105"/>
      <c r="E19" s="106"/>
      <c r="F19" s="87" t="e">
        <f>+Verif.Ofertas!#REF!</f>
        <v>#REF!</v>
      </c>
      <c r="G19" s="88"/>
      <c r="H19" s="89" t="e">
        <f t="shared" si="0"/>
        <v>#REF!</v>
      </c>
      <c r="I19" s="90" t="s">
        <v>34</v>
      </c>
      <c r="J19" s="91"/>
    </row>
    <row r="20" spans="2:10" ht="30" customHeight="1" x14ac:dyDescent="0.25">
      <c r="B20" s="86">
        <v>12</v>
      </c>
      <c r="C20" s="104" t="e">
        <f>+Verif.Ofertas!#REF!</f>
        <v>#REF!</v>
      </c>
      <c r="D20" s="105"/>
      <c r="E20" s="106"/>
      <c r="F20" s="87" t="e">
        <f>+Verif.Ofertas!#REF!</f>
        <v>#REF!</v>
      </c>
      <c r="G20" s="88"/>
      <c r="H20" s="89">
        <v>500</v>
      </c>
      <c r="I20" s="90" t="s">
        <v>34</v>
      </c>
      <c r="J20" s="91"/>
    </row>
    <row r="21" spans="2:10" ht="30" customHeight="1" x14ac:dyDescent="0.25">
      <c r="B21" s="86">
        <v>13</v>
      </c>
      <c r="C21" s="104" t="e">
        <f>+Verif.Ofertas!#REF!</f>
        <v>#REF!</v>
      </c>
      <c r="D21" s="105"/>
      <c r="E21" s="106"/>
      <c r="F21" s="87" t="e">
        <f>+Verif.Ofertas!#REF!</f>
        <v>#REF!</v>
      </c>
      <c r="G21" s="88"/>
      <c r="H21" s="89" t="e">
        <f>500-(500*ABS(F21-$F$27)/$F$27)</f>
        <v>#REF!</v>
      </c>
      <c r="I21" s="90" t="s">
        <v>34</v>
      </c>
      <c r="J21" s="91"/>
    </row>
    <row r="22" spans="2:10" ht="30" customHeight="1" x14ac:dyDescent="0.25">
      <c r="B22" s="86">
        <v>14</v>
      </c>
      <c r="C22" s="104" t="e">
        <f>+Verif.Ofertas!#REF!</f>
        <v>#REF!</v>
      </c>
      <c r="D22" s="105"/>
      <c r="E22" s="106"/>
      <c r="F22" s="87" t="e">
        <f>+Verif.Ofertas!#REF!</f>
        <v>#REF!</v>
      </c>
      <c r="G22" s="88"/>
      <c r="H22" s="89" t="e">
        <f>500-(500*ABS(F22-$F$27)/$F$27)</f>
        <v>#REF!</v>
      </c>
      <c r="I22" s="90" t="s">
        <v>34</v>
      </c>
      <c r="J22" s="92"/>
    </row>
    <row r="23" spans="2:10" ht="30" customHeight="1" x14ac:dyDescent="0.25">
      <c r="B23" s="86">
        <v>15</v>
      </c>
      <c r="C23" s="104" t="e">
        <f>+Verif.Ofertas!#REF!</f>
        <v>#REF!</v>
      </c>
      <c r="D23" s="105"/>
      <c r="E23" s="106"/>
      <c r="F23" s="87" t="e">
        <f>+Verif.Ofertas!#REF!</f>
        <v>#REF!</v>
      </c>
      <c r="G23" s="88"/>
      <c r="H23" s="89" t="e">
        <f>500-(500*ABS(F23-$F$27)/$F$27)</f>
        <v>#REF!</v>
      </c>
      <c r="I23" s="90" t="s">
        <v>34</v>
      </c>
      <c r="J23" s="91"/>
    </row>
    <row r="24" spans="2:10" ht="30" customHeight="1" x14ac:dyDescent="0.25">
      <c r="B24" s="86">
        <v>16</v>
      </c>
      <c r="C24" s="104" t="e">
        <f>+Verif.Ofertas!#REF!</f>
        <v>#REF!</v>
      </c>
      <c r="D24" s="105"/>
      <c r="E24" s="106"/>
      <c r="F24" s="87" t="e">
        <f>+Verif.Ofertas!#REF!</f>
        <v>#REF!</v>
      </c>
      <c r="G24" s="88"/>
      <c r="H24" s="89" t="e">
        <f>500-(500*ABS(F24-$F$27)/$F$27)</f>
        <v>#REF!</v>
      </c>
      <c r="I24" s="90" t="s">
        <v>34</v>
      </c>
      <c r="J24" s="91"/>
    </row>
    <row r="25" spans="2:10" ht="30" customHeight="1" x14ac:dyDescent="0.25">
      <c r="B25" s="86">
        <v>17</v>
      </c>
      <c r="C25" s="104" t="e">
        <f>+Verif.Ofertas!#REF!</f>
        <v>#REF!</v>
      </c>
      <c r="D25" s="105"/>
      <c r="E25" s="106"/>
      <c r="F25" s="87" t="e">
        <f>+Verif.Ofertas!#REF!</f>
        <v>#REF!</v>
      </c>
      <c r="G25" s="88"/>
      <c r="H25" s="89" t="e">
        <f>500-(500*ABS(F25-$F$27)/$F$27)</f>
        <v>#REF!</v>
      </c>
      <c r="I25" s="90" t="s">
        <v>34</v>
      </c>
      <c r="J25" s="92"/>
    </row>
    <row r="26" spans="2:10" ht="17.25" thickBot="1" x14ac:dyDescent="0.35">
      <c r="B26" s="93"/>
      <c r="C26" s="93"/>
      <c r="D26" s="93"/>
      <c r="E26" s="93"/>
      <c r="F26" s="94"/>
      <c r="G26" s="94"/>
      <c r="H26" s="93"/>
      <c r="I26" s="93"/>
    </row>
    <row r="27" spans="2:10" ht="17.25" thickBot="1" x14ac:dyDescent="0.35">
      <c r="B27" s="93"/>
      <c r="D27" s="102" t="s">
        <v>39</v>
      </c>
      <c r="E27" s="103"/>
      <c r="F27" s="95" t="e">
        <f>AVERAGE(F9:F25)</f>
        <v>#REF!</v>
      </c>
      <c r="G27" s="96"/>
      <c r="H27" s="93"/>
      <c r="I27" s="93"/>
    </row>
    <row r="28" spans="2:10" ht="39.75" customHeight="1" x14ac:dyDescent="0.25"/>
    <row r="29" spans="2:10" hidden="1" x14ac:dyDescent="0.25">
      <c r="B29" s="97">
        <v>1</v>
      </c>
      <c r="C29" s="92" t="e">
        <f>IF(F9&lt;$F$27,"MENOR VALOR","NO APLICA")</f>
        <v>#REF!</v>
      </c>
      <c r="D29" s="98" t="e">
        <f>IF(C29="MENOR VALOR",F9,0)</f>
        <v>#REF!</v>
      </c>
      <c r="F29" s="101"/>
    </row>
    <row r="30" spans="2:10" hidden="1" x14ac:dyDescent="0.25">
      <c r="B30" s="97">
        <v>2</v>
      </c>
      <c r="C30" s="92" t="e">
        <f>IF(F10&lt;$F$27,"MENOR VALOR","NO APLICA")</f>
        <v>#REF!</v>
      </c>
      <c r="D30" s="98" t="e">
        <f>IF(C30="MENOR VALOR",F10,0)</f>
        <v>#REF!</v>
      </c>
    </row>
    <row r="31" spans="2:10" hidden="1" x14ac:dyDescent="0.25">
      <c r="B31" s="97">
        <v>3</v>
      </c>
      <c r="C31" s="92" t="e">
        <f>IF(F25&lt;$F$27,"MENOR VALOR","NO APLICA")</f>
        <v>#REF!</v>
      </c>
      <c r="D31" s="98" t="e">
        <f>IF(C31="MENOR VALOR",F25,0)</f>
        <v>#REF!</v>
      </c>
    </row>
    <row r="32" spans="2:10" ht="15.75" hidden="1" thickBot="1" x14ac:dyDescent="0.3">
      <c r="C32" s="81"/>
    </row>
    <row r="33" spans="3:5" ht="30.75" hidden="1" thickBot="1" x14ac:dyDescent="0.3">
      <c r="C33" s="99" t="s">
        <v>35</v>
      </c>
      <c r="D33" s="100" t="e">
        <f>MAX(D29:D31)</f>
        <v>#REF!</v>
      </c>
    </row>
    <row r="34" spans="3:5" ht="15.75" thickBot="1" x14ac:dyDescent="0.3"/>
    <row r="35" spans="3:5" x14ac:dyDescent="0.25">
      <c r="C35" s="124" t="s">
        <v>36</v>
      </c>
      <c r="D35" s="125"/>
      <c r="E35" s="126"/>
    </row>
    <row r="36" spans="3:5" ht="56.25" customHeight="1" x14ac:dyDescent="0.25">
      <c r="C36" s="127" t="s">
        <v>40</v>
      </c>
      <c r="D36" s="128"/>
      <c r="E36" s="129"/>
    </row>
    <row r="37" spans="3:5" x14ac:dyDescent="0.25">
      <c r="C37" s="119"/>
      <c r="D37" s="120"/>
      <c r="E37" s="72"/>
    </row>
    <row r="38" spans="3:5" ht="61.5" customHeight="1" x14ac:dyDescent="0.25">
      <c r="C38" s="121" t="s">
        <v>37</v>
      </c>
      <c r="D38" s="122"/>
      <c r="E38" s="123"/>
    </row>
    <row r="39" spans="3:5" ht="15.75" thickBot="1" x14ac:dyDescent="0.3">
      <c r="C39" s="78"/>
      <c r="D39" s="71"/>
      <c r="E39" s="70"/>
    </row>
  </sheetData>
  <autoFilter ref="B8:H8" xr:uid="{00000000-0009-0000-0000-000000000000}">
    <filterColumn colId="1" showButton="0"/>
    <filterColumn colId="2" showButton="0"/>
    <sortState ref="B9:H25">
      <sortCondition ref="B8"/>
    </sortState>
  </autoFilter>
  <mergeCells count="8">
    <mergeCell ref="B6:I6"/>
    <mergeCell ref="B5:H5"/>
    <mergeCell ref="B7:H7"/>
    <mergeCell ref="C37:D37"/>
    <mergeCell ref="C38:E38"/>
    <mergeCell ref="C35:E35"/>
    <mergeCell ref="C36:E36"/>
    <mergeCell ref="C8:E8"/>
  </mergeCells>
  <pageMargins left="0.7" right="0.7" top="0.75" bottom="0.75" header="0.3" footer="0.3"/>
  <pageSetup paperSize="9" scale="52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4"/>
  <sheetViews>
    <sheetView showGridLines="0" tabSelected="1" zoomScale="70" zoomScaleNormal="70" workbookViewId="0">
      <pane xSplit="6" ySplit="3" topLeftCell="G6" activePane="bottomRight" state="frozen"/>
      <selection activeCell="BG124" sqref="BG124"/>
      <selection pane="topRight" activeCell="BG124" sqref="BG124"/>
      <selection pane="bottomLeft" activeCell="BG124" sqref="BG124"/>
      <selection pane="bottomRight" activeCell="D10" sqref="D10"/>
    </sheetView>
  </sheetViews>
  <sheetFormatPr baseColWidth="10" defaultRowHeight="12.75" x14ac:dyDescent="0.2"/>
  <cols>
    <col min="1" max="1" width="9.5703125" style="1" customWidth="1"/>
    <col min="2" max="2" width="70.140625" style="1" customWidth="1"/>
    <col min="3" max="3" width="10.85546875" style="1" customWidth="1"/>
    <col min="4" max="4" width="17.5703125" style="1" customWidth="1"/>
    <col min="5" max="5" width="18.42578125" style="1" customWidth="1"/>
    <col min="6" max="6" width="22.42578125" style="1" customWidth="1"/>
    <col min="7" max="7" width="18.42578125" style="1" customWidth="1"/>
    <col min="8" max="8" width="19.140625" style="1" customWidth="1"/>
    <col min="9" max="9" width="15.28515625" style="1" customWidth="1"/>
    <col min="10" max="16384" width="11.42578125" style="1"/>
  </cols>
  <sheetData>
    <row r="1" spans="1:9" ht="28.5" customHeight="1" thickBot="1" x14ac:dyDescent="0.25">
      <c r="G1" s="133">
        <v>1</v>
      </c>
      <c r="H1" s="134"/>
      <c r="I1" s="135"/>
    </row>
    <row r="2" spans="1:9" ht="80.25" customHeight="1" thickBot="1" x14ac:dyDescent="0.25">
      <c r="A2" s="138" t="s">
        <v>44</v>
      </c>
      <c r="B2" s="139"/>
      <c r="C2" s="139"/>
      <c r="D2" s="139"/>
      <c r="E2" s="139"/>
      <c r="F2" s="140"/>
      <c r="G2" s="141" t="s">
        <v>45</v>
      </c>
      <c r="H2" s="142"/>
      <c r="I2" s="143"/>
    </row>
    <row r="3" spans="1:9" s="8" customFormat="1" ht="37.5" customHeight="1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  <c r="H3" s="6" t="s">
        <v>7</v>
      </c>
      <c r="I3" s="7" t="s">
        <v>8</v>
      </c>
    </row>
    <row r="4" spans="1:9" ht="25.5" x14ac:dyDescent="0.2">
      <c r="A4" s="9">
        <v>1</v>
      </c>
      <c r="B4" s="14" t="s">
        <v>43</v>
      </c>
      <c r="C4" s="10">
        <v>3</v>
      </c>
      <c r="D4" s="15" t="s">
        <v>9</v>
      </c>
      <c r="E4" s="109">
        <v>1651125</v>
      </c>
      <c r="F4" s="110">
        <f>+C4*E4</f>
        <v>4953375</v>
      </c>
      <c r="G4" s="11">
        <v>1197000</v>
      </c>
      <c r="H4" s="12">
        <f>+G4*$C4</f>
        <v>3591000</v>
      </c>
      <c r="I4" s="13" t="str">
        <f>IF(G4&gt;$E4,"ERROR","OK")</f>
        <v>OK</v>
      </c>
    </row>
    <row r="5" spans="1:9" ht="13.5" thickBot="1" x14ac:dyDescent="0.25"/>
    <row r="6" spans="1:9" ht="30.75" customHeight="1" thickBot="1" x14ac:dyDescent="0.25">
      <c r="D6" s="136" t="s">
        <v>10</v>
      </c>
      <c r="E6" s="137"/>
      <c r="F6" s="16">
        <f>SUM(F4:F4)</f>
        <v>4953375</v>
      </c>
      <c r="H6" s="16">
        <f>SUM(H4:H4)</f>
        <v>3591000</v>
      </c>
      <c r="I6" s="17" t="str">
        <f>IF(H6&gt;$F$6,"ERROR","OK")</f>
        <v>OK</v>
      </c>
    </row>
    <row r="7" spans="1:9" s="18" customFormat="1" ht="13.5" thickBot="1" x14ac:dyDescent="0.25">
      <c r="D7" s="19"/>
      <c r="E7" s="19"/>
      <c r="F7" s="20"/>
    </row>
    <row r="8" spans="1:9" ht="13.5" hidden="1" thickBot="1" x14ac:dyDescent="0.25">
      <c r="D8" s="21"/>
      <c r="E8" s="18"/>
      <c r="F8" s="18"/>
      <c r="H8" s="22" t="str">
        <f>+G2</f>
        <v>VICARTECHZ SAS</v>
      </c>
    </row>
    <row r="9" spans="1:9" ht="13.5" thickBot="1" x14ac:dyDescent="0.25">
      <c r="B9" s="23" t="s">
        <v>11</v>
      </c>
    </row>
    <row r="10" spans="1:9" ht="20.25" customHeight="1" x14ac:dyDescent="0.2">
      <c r="B10" s="24">
        <f>MIN(G6:I6)</f>
        <v>3591000</v>
      </c>
    </row>
    <row r="11" spans="1:9" ht="33" customHeight="1" thickBot="1" x14ac:dyDescent="0.25">
      <c r="B11" s="25" t="str">
        <f>IF(B10&gt;0,HLOOKUP(B10,G6:I8,3,0),0)</f>
        <v>VICARTECHZ SAS</v>
      </c>
      <c r="H11" s="26"/>
    </row>
    <row r="12" spans="1:9" x14ac:dyDescent="0.2">
      <c r="B12" s="27"/>
      <c r="H12" s="28"/>
      <c r="I12"/>
    </row>
    <row r="13" spans="1:9" hidden="1" x14ac:dyDescent="0.2">
      <c r="D13" s="29"/>
      <c r="E13" s="29"/>
      <c r="F13" s="29"/>
    </row>
    <row r="14" spans="1:9" ht="33.75" hidden="1" customHeight="1" thickTop="1" x14ac:dyDescent="0.2">
      <c r="B14" s="30"/>
      <c r="C14" s="31" t="s">
        <v>12</v>
      </c>
      <c r="D14" s="32" t="s">
        <v>13</v>
      </c>
      <c r="E14" s="33" t="s">
        <v>14</v>
      </c>
      <c r="F14" s="34" t="s">
        <v>15</v>
      </c>
      <c r="G14" s="35" t="s">
        <v>16</v>
      </c>
    </row>
    <row r="15" spans="1:9" ht="23.25" hidden="1" customHeight="1" x14ac:dyDescent="0.2">
      <c r="B15" s="36"/>
      <c r="C15" s="37">
        <v>1</v>
      </c>
      <c r="D15" s="38">
        <f>+B10</f>
        <v>3591000</v>
      </c>
      <c r="E15" s="39">
        <f>D15-(D15*5%)</f>
        <v>3411450</v>
      </c>
      <c r="F15" s="40">
        <f>IF(D15&gt;0,1-(D15/$B$10),0)</f>
        <v>0</v>
      </c>
      <c r="G15" s="41"/>
    </row>
    <row r="16" spans="1:9" hidden="1" x14ac:dyDescent="0.2">
      <c r="B16" s="42"/>
      <c r="C16" s="43">
        <v>2</v>
      </c>
      <c r="D16" s="38">
        <v>0</v>
      </c>
      <c r="E16" s="39">
        <f t="shared" ref="E16:E34" si="0">D16-(D16*5%)</f>
        <v>0</v>
      </c>
      <c r="F16" s="44">
        <f t="shared" ref="F16:F34" si="1">IF(D16&gt;0,1-(D16/$B$10),0)</f>
        <v>0</v>
      </c>
      <c r="G16" s="45">
        <f>1-(D16/D15)</f>
        <v>1</v>
      </c>
    </row>
    <row r="17" spans="3:7" hidden="1" x14ac:dyDescent="0.2">
      <c r="C17" s="43">
        <v>3</v>
      </c>
      <c r="D17" s="38">
        <v>0</v>
      </c>
      <c r="E17" s="39">
        <f t="shared" si="0"/>
        <v>0</v>
      </c>
      <c r="F17" s="44">
        <f t="shared" si="1"/>
        <v>0</v>
      </c>
      <c r="G17" s="45" t="e">
        <f t="shared" ref="G17:G34" si="2">1-(D17/D16)</f>
        <v>#DIV/0!</v>
      </c>
    </row>
    <row r="18" spans="3:7" hidden="1" x14ac:dyDescent="0.2">
      <c r="C18" s="43">
        <v>4</v>
      </c>
      <c r="D18" s="38">
        <v>0</v>
      </c>
      <c r="E18" s="39">
        <f t="shared" si="0"/>
        <v>0</v>
      </c>
      <c r="F18" s="44">
        <f t="shared" si="1"/>
        <v>0</v>
      </c>
      <c r="G18" s="45" t="e">
        <f t="shared" si="2"/>
        <v>#DIV/0!</v>
      </c>
    </row>
    <row r="19" spans="3:7" hidden="1" x14ac:dyDescent="0.2">
      <c r="C19" s="43">
        <v>5</v>
      </c>
      <c r="D19" s="38">
        <v>0</v>
      </c>
      <c r="E19" s="39">
        <f t="shared" si="0"/>
        <v>0</v>
      </c>
      <c r="F19" s="40">
        <f t="shared" si="1"/>
        <v>0</v>
      </c>
      <c r="G19" s="45" t="e">
        <f t="shared" si="2"/>
        <v>#DIV/0!</v>
      </c>
    </row>
    <row r="20" spans="3:7" hidden="1" x14ac:dyDescent="0.2">
      <c r="C20" s="43">
        <v>6</v>
      </c>
      <c r="D20" s="38">
        <v>0</v>
      </c>
      <c r="E20" s="39">
        <f t="shared" si="0"/>
        <v>0</v>
      </c>
      <c r="F20" s="40">
        <f t="shared" si="1"/>
        <v>0</v>
      </c>
      <c r="G20" s="45" t="e">
        <f t="shared" si="2"/>
        <v>#DIV/0!</v>
      </c>
    </row>
    <row r="21" spans="3:7" hidden="1" x14ac:dyDescent="0.2">
      <c r="C21" s="43">
        <v>7</v>
      </c>
      <c r="D21" s="38">
        <v>0</v>
      </c>
      <c r="E21" s="39">
        <f t="shared" si="0"/>
        <v>0</v>
      </c>
      <c r="F21" s="40">
        <f>IF(D21&gt;0,1-(D21/$F$6),0)</f>
        <v>0</v>
      </c>
      <c r="G21" s="45" t="e">
        <f t="shared" si="2"/>
        <v>#DIV/0!</v>
      </c>
    </row>
    <row r="22" spans="3:7" hidden="1" x14ac:dyDescent="0.2">
      <c r="C22" s="43">
        <v>8</v>
      </c>
      <c r="D22" s="46">
        <v>0</v>
      </c>
      <c r="E22" s="39">
        <f t="shared" si="0"/>
        <v>0</v>
      </c>
      <c r="F22" s="40">
        <f t="shared" si="1"/>
        <v>0</v>
      </c>
      <c r="G22" s="45" t="e">
        <f t="shared" si="2"/>
        <v>#DIV/0!</v>
      </c>
    </row>
    <row r="23" spans="3:7" hidden="1" x14ac:dyDescent="0.2">
      <c r="C23" s="43">
        <v>9</v>
      </c>
      <c r="D23" s="46">
        <v>0</v>
      </c>
      <c r="E23" s="39">
        <f t="shared" si="0"/>
        <v>0</v>
      </c>
      <c r="F23" s="40">
        <f t="shared" si="1"/>
        <v>0</v>
      </c>
      <c r="G23" s="45" t="e">
        <f t="shared" si="2"/>
        <v>#DIV/0!</v>
      </c>
    </row>
    <row r="24" spans="3:7" hidden="1" x14ac:dyDescent="0.2">
      <c r="C24" s="43">
        <v>10</v>
      </c>
      <c r="D24" s="46">
        <v>0</v>
      </c>
      <c r="E24" s="39">
        <f t="shared" si="0"/>
        <v>0</v>
      </c>
      <c r="F24" s="40">
        <f t="shared" si="1"/>
        <v>0</v>
      </c>
      <c r="G24" s="45" t="e">
        <f t="shared" si="2"/>
        <v>#DIV/0!</v>
      </c>
    </row>
    <row r="25" spans="3:7" hidden="1" x14ac:dyDescent="0.2">
      <c r="C25" s="43">
        <v>11</v>
      </c>
      <c r="D25" s="46">
        <v>0</v>
      </c>
      <c r="E25" s="39">
        <f t="shared" si="0"/>
        <v>0</v>
      </c>
      <c r="F25" s="40">
        <f t="shared" si="1"/>
        <v>0</v>
      </c>
      <c r="G25" s="45" t="e">
        <f t="shared" si="2"/>
        <v>#DIV/0!</v>
      </c>
    </row>
    <row r="26" spans="3:7" hidden="1" x14ac:dyDescent="0.2">
      <c r="C26" s="43">
        <v>12</v>
      </c>
      <c r="D26" s="46">
        <v>0</v>
      </c>
      <c r="E26" s="39">
        <f t="shared" si="0"/>
        <v>0</v>
      </c>
      <c r="F26" s="40">
        <f t="shared" si="1"/>
        <v>0</v>
      </c>
      <c r="G26" s="45" t="e">
        <f t="shared" si="2"/>
        <v>#DIV/0!</v>
      </c>
    </row>
    <row r="27" spans="3:7" hidden="1" x14ac:dyDescent="0.2">
      <c r="C27" s="43">
        <v>13</v>
      </c>
      <c r="D27" s="46">
        <v>0</v>
      </c>
      <c r="E27" s="39">
        <f t="shared" si="0"/>
        <v>0</v>
      </c>
      <c r="F27" s="40">
        <f t="shared" si="1"/>
        <v>0</v>
      </c>
      <c r="G27" s="45" t="e">
        <f t="shared" si="2"/>
        <v>#DIV/0!</v>
      </c>
    </row>
    <row r="28" spans="3:7" hidden="1" x14ac:dyDescent="0.2">
      <c r="C28" s="43">
        <v>14</v>
      </c>
      <c r="D28" s="46">
        <v>0</v>
      </c>
      <c r="E28" s="39">
        <f t="shared" si="0"/>
        <v>0</v>
      </c>
      <c r="F28" s="40">
        <f t="shared" si="1"/>
        <v>0</v>
      </c>
      <c r="G28" s="45" t="e">
        <f t="shared" si="2"/>
        <v>#DIV/0!</v>
      </c>
    </row>
    <row r="29" spans="3:7" hidden="1" x14ac:dyDescent="0.2">
      <c r="C29" s="43">
        <v>15</v>
      </c>
      <c r="D29" s="46">
        <v>0</v>
      </c>
      <c r="E29" s="39">
        <f t="shared" si="0"/>
        <v>0</v>
      </c>
      <c r="F29" s="40">
        <f t="shared" si="1"/>
        <v>0</v>
      </c>
      <c r="G29" s="45" t="e">
        <f t="shared" si="2"/>
        <v>#DIV/0!</v>
      </c>
    </row>
    <row r="30" spans="3:7" hidden="1" x14ac:dyDescent="0.2">
      <c r="C30" s="43">
        <v>16</v>
      </c>
      <c r="D30" s="46">
        <v>0</v>
      </c>
      <c r="E30" s="39">
        <f t="shared" si="0"/>
        <v>0</v>
      </c>
      <c r="F30" s="40">
        <f t="shared" si="1"/>
        <v>0</v>
      </c>
      <c r="G30" s="45" t="e">
        <f t="shared" si="2"/>
        <v>#DIV/0!</v>
      </c>
    </row>
    <row r="31" spans="3:7" hidden="1" x14ac:dyDescent="0.2">
      <c r="C31" s="43">
        <v>17</v>
      </c>
      <c r="D31" s="46">
        <v>0</v>
      </c>
      <c r="E31" s="39">
        <f t="shared" si="0"/>
        <v>0</v>
      </c>
      <c r="F31" s="40">
        <f t="shared" si="1"/>
        <v>0</v>
      </c>
      <c r="G31" s="45" t="e">
        <f t="shared" si="2"/>
        <v>#DIV/0!</v>
      </c>
    </row>
    <row r="32" spans="3:7" hidden="1" x14ac:dyDescent="0.2">
      <c r="C32" s="43">
        <v>18</v>
      </c>
      <c r="D32" s="46">
        <v>0</v>
      </c>
      <c r="E32" s="39">
        <f t="shared" si="0"/>
        <v>0</v>
      </c>
      <c r="F32" s="40">
        <f t="shared" si="1"/>
        <v>0</v>
      </c>
      <c r="G32" s="45" t="e">
        <f t="shared" si="2"/>
        <v>#DIV/0!</v>
      </c>
    </row>
    <row r="33" spans="2:9" hidden="1" x14ac:dyDescent="0.2">
      <c r="C33" s="43">
        <v>19</v>
      </c>
      <c r="D33" s="46">
        <v>0</v>
      </c>
      <c r="E33" s="39">
        <f t="shared" si="0"/>
        <v>0</v>
      </c>
      <c r="F33" s="40">
        <f t="shared" si="1"/>
        <v>0</v>
      </c>
      <c r="G33" s="45" t="e">
        <f t="shared" si="2"/>
        <v>#DIV/0!</v>
      </c>
    </row>
    <row r="34" spans="2:9" ht="13.5" hidden="1" thickBot="1" x14ac:dyDescent="0.25">
      <c r="C34" s="47">
        <v>20</v>
      </c>
      <c r="D34" s="48">
        <v>0</v>
      </c>
      <c r="E34" s="49">
        <f t="shared" si="0"/>
        <v>0</v>
      </c>
      <c r="F34" s="50">
        <f t="shared" si="1"/>
        <v>0</v>
      </c>
      <c r="G34" s="51" t="e">
        <f t="shared" si="2"/>
        <v>#DIV/0!</v>
      </c>
    </row>
    <row r="35" spans="2:9" hidden="1" x14ac:dyDescent="0.2">
      <c r="D35" s="52"/>
      <c r="E35" s="53"/>
    </row>
    <row r="36" spans="2:9" hidden="1" x14ac:dyDescent="0.2">
      <c r="D36" s="52"/>
      <c r="E36" s="54"/>
      <c r="H36" s="55">
        <f>+H11-H12</f>
        <v>0</v>
      </c>
      <c r="I36" s="55">
        <f t="shared" ref="I36" si="3">+I11-I12</f>
        <v>0</v>
      </c>
    </row>
    <row r="37" spans="2:9" hidden="1" x14ac:dyDescent="0.2">
      <c r="D37" s="52"/>
      <c r="E37" s="52"/>
    </row>
    <row r="38" spans="2:9" hidden="1" x14ac:dyDescent="0.2"/>
    <row r="39" spans="2:9" hidden="1" x14ac:dyDescent="0.2"/>
    <row r="40" spans="2:9" hidden="1" x14ac:dyDescent="0.2"/>
    <row r="41" spans="2:9" hidden="1" x14ac:dyDescent="0.2"/>
    <row r="42" spans="2:9" hidden="1" x14ac:dyDescent="0.2"/>
    <row r="43" spans="2:9" hidden="1" x14ac:dyDescent="0.2">
      <c r="C43" s="57"/>
      <c r="D43" s="58" t="s">
        <v>17</v>
      </c>
      <c r="E43" s="58" t="s">
        <v>18</v>
      </c>
      <c r="F43" s="58" t="s">
        <v>19</v>
      </c>
    </row>
    <row r="44" spans="2:9" hidden="1" x14ac:dyDescent="0.2">
      <c r="B44" s="56"/>
      <c r="C44" s="58" t="s">
        <v>20</v>
      </c>
      <c r="D44" s="59">
        <v>15334627</v>
      </c>
      <c r="E44" s="59">
        <v>0</v>
      </c>
      <c r="F44" s="59">
        <v>9650908</v>
      </c>
    </row>
    <row r="45" spans="2:9" hidden="1" x14ac:dyDescent="0.2">
      <c r="C45" s="58" t="s">
        <v>21</v>
      </c>
      <c r="D45" s="59">
        <v>55325624</v>
      </c>
      <c r="E45" s="59">
        <v>33735658</v>
      </c>
      <c r="F45" s="59">
        <v>30192764</v>
      </c>
    </row>
    <row r="46" spans="2:9" hidden="1" x14ac:dyDescent="0.2">
      <c r="C46" s="58" t="s">
        <v>22</v>
      </c>
      <c r="D46" s="59">
        <v>1726230</v>
      </c>
      <c r="E46" s="59">
        <v>0</v>
      </c>
      <c r="F46" s="59">
        <v>0</v>
      </c>
    </row>
    <row r="47" spans="2:9" hidden="1" x14ac:dyDescent="0.2">
      <c r="C47" s="57"/>
      <c r="D47" s="60">
        <f>SUM(D44:D46)</f>
        <v>72386481</v>
      </c>
      <c r="E47" s="60">
        <f>SUM(E44:E46)</f>
        <v>33735658</v>
      </c>
      <c r="F47" s="60">
        <f>SUM(F44:F46)</f>
        <v>39843672</v>
      </c>
      <c r="G47" s="61">
        <f>SUM(D47:F47)</f>
        <v>145965811</v>
      </c>
    </row>
    <row r="48" spans="2:9" hidden="1" x14ac:dyDescent="0.2">
      <c r="C48" s="58" t="s">
        <v>23</v>
      </c>
      <c r="D48" s="59">
        <v>31653250</v>
      </c>
      <c r="E48" s="59">
        <v>10781000</v>
      </c>
      <c r="F48" s="59">
        <v>11152500</v>
      </c>
    </row>
    <row r="49" spans="3:6" hidden="1" x14ac:dyDescent="0.2">
      <c r="C49" s="57"/>
      <c r="D49" s="62">
        <f>+D47+D48</f>
        <v>104039731</v>
      </c>
      <c r="E49" s="62">
        <f>+E47+E48</f>
        <v>44516658</v>
      </c>
      <c r="F49" s="62">
        <f>+F47+F48</f>
        <v>50996172</v>
      </c>
    </row>
    <row r="50" spans="3:6" hidden="1" x14ac:dyDescent="0.2">
      <c r="D50" s="63"/>
      <c r="E50" s="64"/>
      <c r="F50" s="65"/>
    </row>
    <row r="51" spans="3:6" ht="17.25" hidden="1" thickBot="1" x14ac:dyDescent="0.25">
      <c r="D51" s="66" t="s">
        <v>24</v>
      </c>
      <c r="E51" s="67">
        <f>+D49+E49+F49</f>
        <v>199552561</v>
      </c>
      <c r="F51" s="68"/>
    </row>
    <row r="52" spans="3:6" hidden="1" x14ac:dyDescent="0.2"/>
    <row r="53" spans="3:6" hidden="1" x14ac:dyDescent="0.2"/>
    <row r="54" spans="3:6" hidden="1" x14ac:dyDescent="0.2"/>
    <row r="55" spans="3:6" hidden="1" x14ac:dyDescent="0.2"/>
    <row r="56" spans="3:6" hidden="1" x14ac:dyDescent="0.2"/>
    <row r="57" spans="3:6" hidden="1" x14ac:dyDescent="0.2"/>
    <row r="58" spans="3:6" hidden="1" x14ac:dyDescent="0.2"/>
    <row r="59" spans="3:6" hidden="1" x14ac:dyDescent="0.2"/>
    <row r="60" spans="3:6" hidden="1" x14ac:dyDescent="0.2"/>
    <row r="61" spans="3:6" hidden="1" x14ac:dyDescent="0.2"/>
    <row r="62" spans="3:6" hidden="1" x14ac:dyDescent="0.2"/>
    <row r="63" spans="3:6" hidden="1" x14ac:dyDescent="0.2"/>
    <row r="64" spans="3:6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spans="2:4" hidden="1" x14ac:dyDescent="0.2"/>
    <row r="98" spans="2:4" hidden="1" x14ac:dyDescent="0.2"/>
    <row r="99" spans="2:4" hidden="1" x14ac:dyDescent="0.2"/>
    <row r="100" spans="2:4" hidden="1" x14ac:dyDescent="0.2"/>
    <row r="101" spans="2:4" hidden="1" x14ac:dyDescent="0.2"/>
    <row r="102" spans="2:4" hidden="1" x14ac:dyDescent="0.2"/>
    <row r="103" spans="2:4" hidden="1" x14ac:dyDescent="0.2"/>
    <row r="104" spans="2:4" hidden="1" x14ac:dyDescent="0.2"/>
    <row r="105" spans="2:4" hidden="1" x14ac:dyDescent="0.2"/>
    <row r="106" spans="2:4" hidden="1" x14ac:dyDescent="0.2"/>
    <row r="109" spans="2:4" ht="13.5" thickBot="1" x14ac:dyDescent="0.25"/>
    <row r="110" spans="2:4" x14ac:dyDescent="0.2">
      <c r="B110" s="124" t="s">
        <v>36</v>
      </c>
      <c r="C110" s="125"/>
      <c r="D110" s="126"/>
    </row>
    <row r="111" spans="2:4" ht="42" customHeight="1" x14ac:dyDescent="0.2">
      <c r="B111" s="127" t="s">
        <v>46</v>
      </c>
      <c r="C111" s="128"/>
      <c r="D111" s="129"/>
    </row>
    <row r="112" spans="2:4" ht="15" x14ac:dyDescent="0.25">
      <c r="B112" s="119"/>
      <c r="C112" s="120"/>
      <c r="D112" s="72"/>
    </row>
    <row r="113" spans="2:4" x14ac:dyDescent="0.2">
      <c r="B113" s="121" t="s">
        <v>37</v>
      </c>
      <c r="C113" s="122"/>
      <c r="D113" s="123"/>
    </row>
    <row r="114" spans="2:4" ht="15.75" thickBot="1" x14ac:dyDescent="0.3">
      <c r="B114" s="78"/>
      <c r="C114" s="71"/>
      <c r="D114" s="70"/>
    </row>
  </sheetData>
  <sheetProtection algorithmName="SHA-512" hashValue="FQz7nusP+Fih11Vr9wVh7FoEqdD3HW8PFS0MjlZKjf3Yoh1UdwqgcH1IV3ScHxs7rCQ5hecapfI/1OEODS1g6w==" saltValue="sy/bmXQntuEP7sziw52+Tg==" spinCount="100000" sheet="1" objects="1" scenarios="1"/>
  <autoFilter ref="A3:F3" xr:uid="{00000000-0009-0000-0000-000001000000}"/>
  <mergeCells count="8">
    <mergeCell ref="B110:D110"/>
    <mergeCell ref="B111:D111"/>
    <mergeCell ref="B112:C112"/>
    <mergeCell ref="B113:D113"/>
    <mergeCell ref="G1:I1"/>
    <mergeCell ref="D6:E6"/>
    <mergeCell ref="A2:F2"/>
    <mergeCell ref="G2:I2"/>
  </mergeCells>
  <conditionalFormatting sqref="I6">
    <cfRule type="cellIs" dxfId="3" priority="3023" operator="equal">
      <formula>"OK"</formula>
    </cfRule>
    <cfRule type="cellIs" dxfId="2" priority="3024" operator="equal">
      <formula>"ERROR"</formula>
    </cfRule>
  </conditionalFormatting>
  <conditionalFormatting sqref="I4">
    <cfRule type="cellIs" dxfId="1" priority="3017" operator="equal">
      <formula>"OK"</formula>
    </cfRule>
    <cfRule type="cellIs" dxfId="0" priority="3018" operator="equal">
      <formula>"ERROR"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EVA. ECONOMICA</vt:lpstr>
      <vt:lpstr>Verif.Ofertas</vt:lpstr>
      <vt:lpstr>'EVA.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Julian Mojica Sierra</dc:creator>
  <cp:lastModifiedBy>Laura Cristina Hernandez Gonzalez</cp:lastModifiedBy>
  <dcterms:created xsi:type="dcterms:W3CDTF">2021-06-29T14:27:01Z</dcterms:created>
  <dcterms:modified xsi:type="dcterms:W3CDTF">2021-07-29T14:19:03Z</dcterms:modified>
</cp:coreProperties>
</file>