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24226"/>
  <mc:AlternateContent xmlns:mc="http://schemas.openxmlformats.org/markup-compatibility/2006">
    <mc:Choice Requires="x15">
      <x15ac:absPath xmlns:x15ac="http://schemas.microsoft.com/office/spreadsheetml/2010/11/ac" url="G:\Mi unidad\02 Procesos Contratación\CM-SI-010-2021 Interventoria 4M\Verificación Sobre No. 1 y 2\INFORME FINAL\"/>
    </mc:Choice>
  </mc:AlternateContent>
  <xr:revisionPtr revIDLastSave="0" documentId="13_ncr:1_{5F0D18A8-E610-4815-AF0A-B9F99122EB95}" xr6:coauthVersionLast="47" xr6:coauthVersionMax="47" xr10:uidLastSave="{00000000-0000-0000-0000-000000000000}"/>
  <bookViews>
    <workbookView xWindow="-108" yWindow="-108" windowWidth="23256" windowHeight="12576" tabRatio="689" activeTab="6" xr2:uid="{00000000-000D-0000-FFFF-FFFF00000000}"/>
  </bookViews>
  <sheets>
    <sheet name="Información" sheetId="3" r:id="rId1"/>
    <sheet name="Cierre" sheetId="2" r:id="rId2"/>
    <sheet name="Capacidad Juridica" sheetId="1" r:id="rId3"/>
    <sheet name="Capacidad Financiera" sheetId="8" r:id="rId4"/>
    <sheet name="Experiencia" sheetId="4" r:id="rId5"/>
    <sheet name="Puntaje Experiencia" sheetId="10" r:id="rId6"/>
    <sheet name="Resumen Calificación" sheetId="6" r:id="rId7"/>
    <sheet name="SMMLV" sheetId="7" r:id="rId8"/>
  </sheets>
  <externalReferences>
    <externalReference r:id="rId9"/>
    <externalReference r:id="rId10"/>
  </externalReferences>
  <definedNames>
    <definedName name="_xlnm._FilterDatabase" localSheetId="2" hidden="1">'Capacidad Juridica'!$I$2:$L$50</definedName>
    <definedName name="_xlnm._FilterDatabase" localSheetId="1" hidden="1">Cierre!$A$1:$E$49</definedName>
    <definedName name="_xlnm._FilterDatabase" localSheetId="4" hidden="1">Experiencia!$A$1:$AM$189</definedName>
    <definedName name="_xlnm._FilterDatabase" localSheetId="6" hidden="1">'Resumen Calificación'!$L$1:$L$18</definedName>
    <definedName name="_Key1">#REF!</definedName>
    <definedName name="_Sort">#REF!</definedName>
    <definedName name="CONCRETO">#REF!</definedName>
    <definedName name="Listado">[1]Cierre!#REF!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6" i="4" l="1"/>
  <c r="O16" i="4" s="1"/>
  <c r="K16" i="4"/>
  <c r="L16" i="4" s="1"/>
  <c r="C16" i="4"/>
  <c r="M18" i="4"/>
  <c r="N11" i="4" l="1"/>
  <c r="O11" i="4" s="1"/>
  <c r="K11" i="4"/>
  <c r="L11" i="4" s="1"/>
  <c r="C11" i="4"/>
  <c r="N28" i="4" l="1"/>
  <c r="O28" i="4" s="1"/>
  <c r="N29" i="4"/>
  <c r="O29" i="4" s="1"/>
  <c r="K28" i="4"/>
  <c r="L28" i="4" s="1"/>
  <c r="K29" i="4"/>
  <c r="L29" i="4" s="1"/>
  <c r="C28" i="4"/>
  <c r="C29" i="4"/>
  <c r="B19" i="3" l="1"/>
  <c r="O1" i="8" s="1"/>
  <c r="B29" i="3" l="1"/>
  <c r="B28" i="3"/>
  <c r="B27" i="3"/>
  <c r="B26" i="3"/>
  <c r="C67" i="7"/>
  <c r="C68" i="7"/>
  <c r="C69" i="7"/>
  <c r="AL1" i="4" s="1"/>
  <c r="C66" i="7"/>
  <c r="AM1" i="4"/>
  <c r="P11" i="4" l="1"/>
  <c r="P16" i="4"/>
  <c r="P29" i="4"/>
  <c r="P28" i="4"/>
  <c r="N2" i="4"/>
  <c r="O2" i="4" s="1"/>
  <c r="P2" i="4" s="1"/>
  <c r="N3" i="4"/>
  <c r="O3" i="4" s="1"/>
  <c r="P3" i="4" s="1"/>
  <c r="N4" i="4"/>
  <c r="O4" i="4" s="1"/>
  <c r="P4" i="4" s="1"/>
  <c r="N5" i="4"/>
  <c r="O5" i="4" s="1"/>
  <c r="P5" i="4" s="1"/>
  <c r="N6" i="4"/>
  <c r="O6" i="4" s="1"/>
  <c r="P6" i="4" s="1"/>
  <c r="N7" i="4"/>
  <c r="O7" i="4" s="1"/>
  <c r="P7" i="4" s="1"/>
  <c r="N8" i="4"/>
  <c r="O8" i="4" s="1"/>
  <c r="P8" i="4" s="1"/>
  <c r="N9" i="4"/>
  <c r="O9" i="4" s="1"/>
  <c r="P9" i="4" s="1"/>
  <c r="N10" i="4"/>
  <c r="O10" i="4" s="1"/>
  <c r="P10" i="4" s="1"/>
  <c r="N12" i="4"/>
  <c r="O12" i="4" s="1"/>
  <c r="P12" i="4" s="1"/>
  <c r="N13" i="4"/>
  <c r="O13" i="4" s="1"/>
  <c r="P13" i="4" s="1"/>
  <c r="N14" i="4"/>
  <c r="O14" i="4" s="1"/>
  <c r="P14" i="4" s="1"/>
  <c r="N15" i="4"/>
  <c r="O15" i="4" s="1"/>
  <c r="P15" i="4" s="1"/>
  <c r="N17" i="4"/>
  <c r="O17" i="4" s="1"/>
  <c r="P17" i="4" s="1"/>
  <c r="N18" i="4"/>
  <c r="N19" i="4"/>
  <c r="O19" i="4" s="1"/>
  <c r="P19" i="4" s="1"/>
  <c r="N20" i="4"/>
  <c r="O20" i="4" s="1"/>
  <c r="P20" i="4" s="1"/>
  <c r="N21" i="4"/>
  <c r="O21" i="4" s="1"/>
  <c r="P21" i="4" s="1"/>
  <c r="N22" i="4"/>
  <c r="O22" i="4" s="1"/>
  <c r="P22" i="4" s="1"/>
  <c r="N23" i="4"/>
  <c r="O23" i="4" s="1"/>
  <c r="P23" i="4" s="1"/>
  <c r="N24" i="4"/>
  <c r="O24" i="4" s="1"/>
  <c r="P24" i="4" s="1"/>
  <c r="N25" i="4"/>
  <c r="O25" i="4" s="1"/>
  <c r="P25" i="4" s="1"/>
  <c r="N26" i="4"/>
  <c r="O26" i="4" s="1"/>
  <c r="P26" i="4" s="1"/>
  <c r="N27" i="4"/>
  <c r="O27" i="4" s="1"/>
  <c r="P27" i="4" s="1"/>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O30" i="4"/>
  <c r="P30" i="4" s="1"/>
  <c r="O31" i="4"/>
  <c r="P31" i="4" s="1"/>
  <c r="O32" i="4"/>
  <c r="P32" i="4" s="1"/>
  <c r="O33" i="4"/>
  <c r="P33" i="4" s="1"/>
  <c r="O34" i="4"/>
  <c r="P34" i="4" s="1"/>
  <c r="O35" i="4"/>
  <c r="P35" i="4" s="1"/>
  <c r="O36" i="4"/>
  <c r="P36" i="4" s="1"/>
  <c r="O37" i="4"/>
  <c r="P37" i="4" s="1"/>
  <c r="O38" i="4"/>
  <c r="P38" i="4" s="1"/>
  <c r="O39" i="4"/>
  <c r="P39" i="4" s="1"/>
  <c r="O40" i="4"/>
  <c r="P40" i="4" s="1"/>
  <c r="O41" i="4"/>
  <c r="P41" i="4" s="1"/>
  <c r="O42" i="4"/>
  <c r="P42" i="4" s="1"/>
  <c r="O43" i="4"/>
  <c r="P43" i="4" s="1"/>
  <c r="O44" i="4"/>
  <c r="P44" i="4" s="1"/>
  <c r="O45" i="4"/>
  <c r="P45" i="4" s="1"/>
  <c r="O46" i="4"/>
  <c r="P46" i="4" s="1"/>
  <c r="O47" i="4"/>
  <c r="P47" i="4" s="1"/>
  <c r="O48" i="4"/>
  <c r="P48" i="4" s="1"/>
  <c r="O49" i="4"/>
  <c r="P49" i="4" s="1"/>
  <c r="O50" i="4"/>
  <c r="P50" i="4" s="1"/>
  <c r="O51" i="4"/>
  <c r="P51" i="4" s="1"/>
  <c r="O52" i="4"/>
  <c r="P52" i="4" s="1"/>
  <c r="O53" i="4"/>
  <c r="P53" i="4" s="1"/>
  <c r="O54" i="4"/>
  <c r="P54" i="4" s="1"/>
  <c r="O55" i="4"/>
  <c r="P55" i="4" s="1"/>
  <c r="O56" i="4"/>
  <c r="P56" i="4" s="1"/>
  <c r="O57" i="4"/>
  <c r="P57" i="4" s="1"/>
  <c r="O58" i="4"/>
  <c r="P58" i="4" s="1"/>
  <c r="O59" i="4"/>
  <c r="P59" i="4" s="1"/>
  <c r="O60" i="4"/>
  <c r="P60" i="4" s="1"/>
  <c r="O61" i="4"/>
  <c r="P61" i="4" s="1"/>
  <c r="O62" i="4"/>
  <c r="P62" i="4" s="1"/>
  <c r="O63" i="4"/>
  <c r="P63" i="4" s="1"/>
  <c r="O64" i="4"/>
  <c r="P64" i="4" s="1"/>
  <c r="O65" i="4"/>
  <c r="P65" i="4" s="1"/>
  <c r="O66" i="4"/>
  <c r="P66" i="4" s="1"/>
  <c r="O67" i="4"/>
  <c r="P67" i="4" s="1"/>
  <c r="O68" i="4"/>
  <c r="P68" i="4" s="1"/>
  <c r="O69" i="4"/>
  <c r="P69" i="4" s="1"/>
  <c r="O70" i="4"/>
  <c r="P70" i="4" s="1"/>
  <c r="O71" i="4"/>
  <c r="P71" i="4" s="1"/>
  <c r="O72" i="4"/>
  <c r="P72" i="4" s="1"/>
  <c r="O73" i="4"/>
  <c r="P73" i="4" s="1"/>
  <c r="O74" i="4"/>
  <c r="P74" i="4" s="1"/>
  <c r="O75" i="4"/>
  <c r="P75" i="4" s="1"/>
  <c r="O76" i="4"/>
  <c r="P76" i="4" s="1"/>
  <c r="O77" i="4"/>
  <c r="P77" i="4" s="1"/>
  <c r="O78" i="4"/>
  <c r="P78" i="4" s="1"/>
  <c r="O79" i="4"/>
  <c r="P79" i="4" s="1"/>
  <c r="O80" i="4"/>
  <c r="P80" i="4" s="1"/>
  <c r="O81" i="4"/>
  <c r="P81" i="4" s="1"/>
  <c r="O82" i="4"/>
  <c r="P82" i="4" s="1"/>
  <c r="O83" i="4"/>
  <c r="P83" i="4" s="1"/>
  <c r="O84" i="4"/>
  <c r="P84" i="4" s="1"/>
  <c r="O85" i="4"/>
  <c r="P85" i="4" s="1"/>
  <c r="O86" i="4"/>
  <c r="P86" i="4" s="1"/>
  <c r="O87" i="4"/>
  <c r="P87" i="4" s="1"/>
  <c r="O88" i="4"/>
  <c r="P88" i="4" s="1"/>
  <c r="O89" i="4"/>
  <c r="P89" i="4" s="1"/>
  <c r="O90" i="4"/>
  <c r="P90" i="4" s="1"/>
  <c r="O91" i="4"/>
  <c r="P91" i="4" s="1"/>
  <c r="O92" i="4"/>
  <c r="P92" i="4" s="1"/>
  <c r="O93" i="4"/>
  <c r="P93" i="4" s="1"/>
  <c r="O94" i="4"/>
  <c r="P94" i="4" s="1"/>
  <c r="O95" i="4"/>
  <c r="P95" i="4" s="1"/>
  <c r="O96" i="4"/>
  <c r="P96" i="4" s="1"/>
  <c r="O97" i="4"/>
  <c r="P97" i="4" s="1"/>
  <c r="O98" i="4"/>
  <c r="P98" i="4" s="1"/>
  <c r="O99" i="4"/>
  <c r="P99" i="4" s="1"/>
  <c r="O100" i="4"/>
  <c r="P100" i="4" s="1"/>
  <c r="O101" i="4"/>
  <c r="P101" i="4" s="1"/>
  <c r="O102" i="4"/>
  <c r="P102" i="4" s="1"/>
  <c r="O103" i="4"/>
  <c r="P103" i="4" s="1"/>
  <c r="O104" i="4"/>
  <c r="P104" i="4" s="1"/>
  <c r="O105" i="4"/>
  <c r="P105" i="4" s="1"/>
  <c r="O106" i="4"/>
  <c r="P106" i="4" s="1"/>
  <c r="O107" i="4"/>
  <c r="P107" i="4" s="1"/>
  <c r="O108" i="4"/>
  <c r="P108" i="4" s="1"/>
  <c r="O109" i="4"/>
  <c r="P109" i="4" s="1"/>
  <c r="O110" i="4"/>
  <c r="P110" i="4" s="1"/>
  <c r="O111" i="4"/>
  <c r="P111" i="4" s="1"/>
  <c r="O112" i="4"/>
  <c r="P112" i="4" s="1"/>
  <c r="O113" i="4"/>
  <c r="P113" i="4" s="1"/>
  <c r="O114" i="4"/>
  <c r="P114" i="4" s="1"/>
  <c r="O115" i="4"/>
  <c r="P115" i="4" s="1"/>
  <c r="O116" i="4"/>
  <c r="P116" i="4" s="1"/>
  <c r="O117" i="4"/>
  <c r="P117" i="4" s="1"/>
  <c r="O118" i="4"/>
  <c r="P118" i="4" s="1"/>
  <c r="O119" i="4"/>
  <c r="P119" i="4" s="1"/>
  <c r="O120" i="4"/>
  <c r="P120" i="4" s="1"/>
  <c r="O121" i="4"/>
  <c r="P121" i="4" s="1"/>
  <c r="O122" i="4"/>
  <c r="P122" i="4" s="1"/>
  <c r="O123" i="4"/>
  <c r="P123" i="4" s="1"/>
  <c r="O124" i="4"/>
  <c r="P124" i="4" s="1"/>
  <c r="O125" i="4"/>
  <c r="P125" i="4" s="1"/>
  <c r="O126" i="4"/>
  <c r="P126" i="4" s="1"/>
  <c r="O127" i="4"/>
  <c r="P127" i="4" s="1"/>
  <c r="O128" i="4"/>
  <c r="P128" i="4" s="1"/>
  <c r="O129" i="4"/>
  <c r="P129" i="4" s="1"/>
  <c r="O130" i="4"/>
  <c r="P130" i="4" s="1"/>
  <c r="O131" i="4"/>
  <c r="P131" i="4" s="1"/>
  <c r="O132" i="4"/>
  <c r="P132" i="4" s="1"/>
  <c r="O133" i="4"/>
  <c r="P133" i="4" s="1"/>
  <c r="O134" i="4"/>
  <c r="P134" i="4" s="1"/>
  <c r="O135" i="4"/>
  <c r="P135" i="4" s="1"/>
  <c r="O136" i="4"/>
  <c r="P136" i="4" s="1"/>
  <c r="O137" i="4"/>
  <c r="P137" i="4" s="1"/>
  <c r="O138" i="4"/>
  <c r="P138" i="4" s="1"/>
  <c r="O139" i="4"/>
  <c r="P139" i="4" s="1"/>
  <c r="O140" i="4"/>
  <c r="P140" i="4" s="1"/>
  <c r="O141" i="4"/>
  <c r="P141" i="4" s="1"/>
  <c r="O142" i="4"/>
  <c r="P142" i="4" s="1"/>
  <c r="O143" i="4"/>
  <c r="P143" i="4" s="1"/>
  <c r="O144" i="4"/>
  <c r="P144" i="4" s="1"/>
  <c r="O145" i="4"/>
  <c r="P145" i="4" s="1"/>
  <c r="O146" i="4"/>
  <c r="P146" i="4" s="1"/>
  <c r="O147" i="4"/>
  <c r="P147" i="4" s="1"/>
  <c r="O148" i="4"/>
  <c r="P148" i="4" s="1"/>
  <c r="O149" i="4"/>
  <c r="P149" i="4" s="1"/>
  <c r="O150" i="4"/>
  <c r="P150" i="4" s="1"/>
  <c r="O151" i="4"/>
  <c r="P151" i="4" s="1"/>
  <c r="O152" i="4"/>
  <c r="P152" i="4" s="1"/>
  <c r="O153" i="4"/>
  <c r="P153" i="4" s="1"/>
  <c r="O154" i="4"/>
  <c r="P154" i="4" s="1"/>
  <c r="O155" i="4"/>
  <c r="P155" i="4" s="1"/>
  <c r="O156" i="4"/>
  <c r="P156" i="4" s="1"/>
  <c r="O157" i="4"/>
  <c r="P157" i="4" s="1"/>
  <c r="O158" i="4"/>
  <c r="P158" i="4" s="1"/>
  <c r="O159" i="4"/>
  <c r="P159" i="4" s="1"/>
  <c r="O160" i="4"/>
  <c r="P160" i="4" s="1"/>
  <c r="O161" i="4"/>
  <c r="P161" i="4" s="1"/>
  <c r="O162" i="4"/>
  <c r="P162" i="4" s="1"/>
  <c r="O163" i="4"/>
  <c r="P163" i="4" s="1"/>
  <c r="O164" i="4"/>
  <c r="P164" i="4" s="1"/>
  <c r="O165" i="4"/>
  <c r="P165" i="4" s="1"/>
  <c r="O166" i="4"/>
  <c r="P166" i="4" s="1"/>
  <c r="O167" i="4"/>
  <c r="P167" i="4" s="1"/>
  <c r="O168" i="4"/>
  <c r="P168" i="4" s="1"/>
  <c r="O169" i="4"/>
  <c r="P169" i="4" s="1"/>
  <c r="O170" i="4"/>
  <c r="P170" i="4" s="1"/>
  <c r="O171" i="4"/>
  <c r="P171" i="4" s="1"/>
  <c r="O172" i="4"/>
  <c r="P172" i="4" s="1"/>
  <c r="O173" i="4"/>
  <c r="P173" i="4" s="1"/>
  <c r="O174" i="4"/>
  <c r="P174" i="4" s="1"/>
  <c r="O175" i="4"/>
  <c r="P175" i="4" s="1"/>
  <c r="O176" i="4"/>
  <c r="P176" i="4" s="1"/>
  <c r="O177" i="4"/>
  <c r="P177" i="4" s="1"/>
  <c r="O178" i="4"/>
  <c r="P178" i="4" s="1"/>
  <c r="O179" i="4"/>
  <c r="P179" i="4" s="1"/>
  <c r="O180" i="4"/>
  <c r="P180" i="4" s="1"/>
  <c r="O181" i="4"/>
  <c r="P181" i="4" s="1"/>
  <c r="O182" i="4"/>
  <c r="P182" i="4" s="1"/>
  <c r="O183" i="4"/>
  <c r="P183" i="4" s="1"/>
  <c r="O184" i="4"/>
  <c r="P184" i="4" s="1"/>
  <c r="O185" i="4"/>
  <c r="P185" i="4" s="1"/>
  <c r="O186" i="4"/>
  <c r="P186" i="4" s="1"/>
  <c r="O187" i="4"/>
  <c r="P187" i="4" s="1"/>
  <c r="O188" i="4"/>
  <c r="P188" i="4" s="1"/>
  <c r="O189" i="4"/>
  <c r="P189" i="4" s="1"/>
  <c r="C18" i="10"/>
  <c r="Q49" i="8"/>
  <c r="O49" i="8"/>
  <c r="P49" i="8" s="1"/>
  <c r="N49" i="8"/>
  <c r="M49" i="8"/>
  <c r="L49" i="8"/>
  <c r="K49" i="8"/>
  <c r="B49" i="8"/>
  <c r="O48" i="8"/>
  <c r="Q47" i="8"/>
  <c r="O47" i="8"/>
  <c r="N47" i="8"/>
  <c r="M47" i="8"/>
  <c r="L47" i="8"/>
  <c r="K47" i="8"/>
  <c r="B47" i="8"/>
  <c r="Q46" i="8"/>
  <c r="O46" i="8"/>
  <c r="P46" i="8" s="1"/>
  <c r="N46" i="8"/>
  <c r="M46" i="8"/>
  <c r="L46" i="8"/>
  <c r="K46" i="8"/>
  <c r="B46" i="8"/>
  <c r="O45" i="8"/>
  <c r="Q44" i="8"/>
  <c r="O44" i="8"/>
  <c r="N44" i="8"/>
  <c r="M44" i="8"/>
  <c r="L44" i="8"/>
  <c r="K44" i="8"/>
  <c r="B44" i="8"/>
  <c r="Q42" i="8"/>
  <c r="O42" i="8"/>
  <c r="P42" i="8" s="1"/>
  <c r="N42" i="8"/>
  <c r="M42" i="8"/>
  <c r="L42" i="8"/>
  <c r="K42" i="8"/>
  <c r="B42" i="8"/>
  <c r="Q41" i="8"/>
  <c r="O41" i="8"/>
  <c r="P41" i="8" s="1"/>
  <c r="N41" i="8"/>
  <c r="M41" i="8"/>
  <c r="L41" i="8"/>
  <c r="K41" i="8"/>
  <c r="B41" i="8"/>
  <c r="Q43" i="8"/>
  <c r="O43" i="8"/>
  <c r="P43" i="8" s="1"/>
  <c r="N43" i="8"/>
  <c r="M43" i="8"/>
  <c r="L43" i="8"/>
  <c r="K43" i="8"/>
  <c r="B43" i="8"/>
  <c r="O38" i="8"/>
  <c r="Q37" i="8"/>
  <c r="O37" i="8"/>
  <c r="N37" i="8"/>
  <c r="M37" i="8"/>
  <c r="L37" i="8"/>
  <c r="K37" i="8"/>
  <c r="B37" i="8"/>
  <c r="O40" i="8"/>
  <c r="Q39" i="8"/>
  <c r="O39" i="8"/>
  <c r="N39" i="8"/>
  <c r="M39" i="8"/>
  <c r="L39" i="8"/>
  <c r="K39" i="8"/>
  <c r="B39" i="8"/>
  <c r="Q35" i="8"/>
  <c r="O35" i="8"/>
  <c r="P35" i="8" s="1"/>
  <c r="N35" i="8"/>
  <c r="M35" i="8"/>
  <c r="L35" i="8"/>
  <c r="K35" i="8"/>
  <c r="B35" i="8"/>
  <c r="Q36" i="8"/>
  <c r="O36" i="8"/>
  <c r="P36" i="8" s="1"/>
  <c r="N36" i="8"/>
  <c r="M36" i="8"/>
  <c r="L36" i="8"/>
  <c r="K36" i="8"/>
  <c r="B36" i="8"/>
  <c r="O34" i="8"/>
  <c r="Q33" i="8"/>
  <c r="O33" i="8"/>
  <c r="N33" i="8"/>
  <c r="M33" i="8"/>
  <c r="L33" i="8"/>
  <c r="K33" i="8"/>
  <c r="B33" i="8"/>
  <c r="Q31" i="8"/>
  <c r="O31" i="8"/>
  <c r="P31" i="8" s="1"/>
  <c r="N31" i="8"/>
  <c r="M31" i="8"/>
  <c r="L31" i="8"/>
  <c r="K31" i="8"/>
  <c r="B31" i="8"/>
  <c r="Q32" i="8"/>
  <c r="O32" i="8"/>
  <c r="P32" i="8" s="1"/>
  <c r="N32" i="8"/>
  <c r="M32" i="8"/>
  <c r="L32" i="8"/>
  <c r="K32" i="8"/>
  <c r="B32" i="8"/>
  <c r="Q30" i="8"/>
  <c r="O30" i="8"/>
  <c r="P30" i="8" s="1"/>
  <c r="N30" i="8"/>
  <c r="M30" i="8"/>
  <c r="L30" i="8"/>
  <c r="K30" i="8"/>
  <c r="B30" i="8"/>
  <c r="Q29" i="8"/>
  <c r="O29" i="8"/>
  <c r="P29" i="8" s="1"/>
  <c r="N29" i="8"/>
  <c r="M29" i="8"/>
  <c r="L29" i="8"/>
  <c r="K29" i="8"/>
  <c r="B29" i="8"/>
  <c r="Q27" i="8"/>
  <c r="O27" i="8"/>
  <c r="P27" i="8" s="1"/>
  <c r="N27" i="8"/>
  <c r="M27" i="8"/>
  <c r="L27" i="8"/>
  <c r="K27" i="8"/>
  <c r="B27" i="8"/>
  <c r="Q28" i="8"/>
  <c r="O28" i="8"/>
  <c r="P28" i="8" s="1"/>
  <c r="N28" i="8"/>
  <c r="M28" i="8"/>
  <c r="L28" i="8"/>
  <c r="K28" i="8"/>
  <c r="B28" i="8"/>
  <c r="O26" i="8"/>
  <c r="Q25" i="8"/>
  <c r="O25" i="8"/>
  <c r="N25" i="8"/>
  <c r="M25" i="8"/>
  <c r="L25" i="8"/>
  <c r="K25" i="8"/>
  <c r="B25" i="8"/>
  <c r="Q24" i="8"/>
  <c r="O24" i="8"/>
  <c r="P24" i="8" s="1"/>
  <c r="N24" i="8"/>
  <c r="M24" i="8"/>
  <c r="L24" i="8"/>
  <c r="K24" i="8"/>
  <c r="B24" i="8"/>
  <c r="O23" i="8"/>
  <c r="Q22" i="8"/>
  <c r="O22" i="8"/>
  <c r="N22" i="8"/>
  <c r="M22" i="8"/>
  <c r="L22" i="8"/>
  <c r="K22" i="8"/>
  <c r="B22" i="8"/>
  <c r="O21" i="8"/>
  <c r="Q20" i="8"/>
  <c r="O20" i="8"/>
  <c r="N20" i="8"/>
  <c r="M20" i="8"/>
  <c r="L20" i="8"/>
  <c r="K20" i="8"/>
  <c r="B20" i="8"/>
  <c r="Q19" i="8"/>
  <c r="O19" i="8"/>
  <c r="P19" i="8" s="1"/>
  <c r="N19" i="8"/>
  <c r="M19" i="8"/>
  <c r="L19" i="8"/>
  <c r="K19" i="8"/>
  <c r="B19" i="8"/>
  <c r="O18" i="8"/>
  <c r="Q17" i="8"/>
  <c r="O17" i="8"/>
  <c r="N17" i="8"/>
  <c r="M17" i="8"/>
  <c r="L17" i="8"/>
  <c r="K17" i="8"/>
  <c r="B17" i="8"/>
  <c r="Q15" i="8"/>
  <c r="O15" i="8"/>
  <c r="P15" i="8" s="1"/>
  <c r="N15" i="8"/>
  <c r="M15" i="8"/>
  <c r="L15" i="8"/>
  <c r="K15" i="8"/>
  <c r="B15" i="8"/>
  <c r="Q16" i="8"/>
  <c r="O16" i="8"/>
  <c r="P16" i="8" s="1"/>
  <c r="N16" i="8"/>
  <c r="M16" i="8"/>
  <c r="L16" i="8"/>
  <c r="K16" i="8"/>
  <c r="B16" i="8"/>
  <c r="Q11" i="8"/>
  <c r="O11" i="8"/>
  <c r="P11" i="8" s="1"/>
  <c r="N11" i="8"/>
  <c r="M11" i="8"/>
  <c r="L11" i="8"/>
  <c r="K11" i="8"/>
  <c r="B11" i="8"/>
  <c r="O10" i="8"/>
  <c r="Q9" i="8"/>
  <c r="O9" i="8"/>
  <c r="N9" i="8"/>
  <c r="M9" i="8"/>
  <c r="L9" i="8"/>
  <c r="K9" i="8"/>
  <c r="B9" i="8"/>
  <c r="Q6" i="8"/>
  <c r="O6" i="8"/>
  <c r="P6" i="8" s="1"/>
  <c r="N6" i="8"/>
  <c r="M6" i="8"/>
  <c r="L6" i="8"/>
  <c r="K6" i="8"/>
  <c r="B6" i="8"/>
  <c r="Q5" i="8"/>
  <c r="O5" i="8"/>
  <c r="P5" i="8" s="1"/>
  <c r="N5" i="8"/>
  <c r="M5" i="8"/>
  <c r="L5" i="8"/>
  <c r="K5" i="8"/>
  <c r="B5" i="8"/>
  <c r="Q7" i="8"/>
  <c r="O7" i="8"/>
  <c r="P7" i="8" s="1"/>
  <c r="N7" i="8"/>
  <c r="M7" i="8"/>
  <c r="L7" i="8"/>
  <c r="K7" i="8"/>
  <c r="B7" i="8"/>
  <c r="Q8" i="8"/>
  <c r="O8" i="8"/>
  <c r="P8" i="8" s="1"/>
  <c r="N8" i="8"/>
  <c r="M8" i="8"/>
  <c r="L8" i="8"/>
  <c r="K8" i="8"/>
  <c r="B8" i="8"/>
  <c r="O4" i="8"/>
  <c r="Q3" i="8"/>
  <c r="O3" i="8"/>
  <c r="N3" i="8"/>
  <c r="M3" i="8"/>
  <c r="L3" i="8"/>
  <c r="K3" i="8"/>
  <c r="B3" i="8"/>
  <c r="D50" i="1"/>
  <c r="B50" i="1"/>
  <c r="D47" i="1"/>
  <c r="B47" i="1"/>
  <c r="D46" i="1"/>
  <c r="B46" i="1"/>
  <c r="D44" i="1"/>
  <c r="B44" i="1"/>
  <c r="D41" i="1"/>
  <c r="B41" i="1"/>
  <c r="D42" i="1"/>
  <c r="B42" i="1"/>
  <c r="D43" i="1"/>
  <c r="B43" i="1"/>
  <c r="D37" i="1"/>
  <c r="B37" i="1"/>
  <c r="D39" i="1"/>
  <c r="B39" i="1"/>
  <c r="D35" i="1"/>
  <c r="B35" i="1"/>
  <c r="D36" i="1"/>
  <c r="B36" i="1"/>
  <c r="D30" i="1"/>
  <c r="B30" i="1"/>
  <c r="D29" i="1"/>
  <c r="B29" i="1"/>
  <c r="D31" i="1"/>
  <c r="B31" i="1"/>
  <c r="D32" i="1"/>
  <c r="B32" i="1"/>
  <c r="D28" i="1"/>
  <c r="B28" i="1"/>
  <c r="D27" i="1"/>
  <c r="B27" i="1"/>
  <c r="D17" i="1"/>
  <c r="B17" i="1"/>
  <c r="D25" i="1"/>
  <c r="B25" i="1"/>
  <c r="D33" i="1"/>
  <c r="B33" i="1"/>
  <c r="D24" i="1"/>
  <c r="B24" i="1"/>
  <c r="D20" i="1"/>
  <c r="B20" i="1"/>
  <c r="D22" i="1"/>
  <c r="B22" i="1"/>
  <c r="D19" i="1"/>
  <c r="B19" i="1"/>
  <c r="D16" i="1"/>
  <c r="B16" i="1"/>
  <c r="D15" i="1"/>
  <c r="B15" i="1"/>
  <c r="D11" i="1"/>
  <c r="B11" i="1"/>
  <c r="D9" i="1"/>
  <c r="B9" i="1"/>
  <c r="D8" i="1"/>
  <c r="B8" i="1"/>
  <c r="D6" i="1"/>
  <c r="B6" i="1"/>
  <c r="D5" i="1"/>
  <c r="B5" i="1"/>
  <c r="D7" i="1"/>
  <c r="B7" i="1"/>
  <c r="D3" i="1"/>
  <c r="B3" i="1"/>
  <c r="D30" i="2"/>
  <c r="F30" i="2" s="1"/>
  <c r="D29" i="2"/>
  <c r="F29" i="2" s="1"/>
  <c r="D31" i="2"/>
  <c r="F31" i="2" s="1"/>
  <c r="D34" i="2"/>
  <c r="F34" i="2" s="1"/>
  <c r="D35" i="2"/>
  <c r="F35" i="2" s="1"/>
  <c r="F39" i="2"/>
  <c r="D40" i="2"/>
  <c r="F40" i="2" s="1"/>
  <c r="D41" i="2"/>
  <c r="F41" i="2" s="1"/>
  <c r="D42" i="2"/>
  <c r="F43" i="2"/>
  <c r="D45" i="2"/>
  <c r="F47" i="2"/>
  <c r="D48" i="2"/>
  <c r="F48" i="2" s="1"/>
  <c r="D49" i="2"/>
  <c r="F49" i="2" s="1"/>
  <c r="D28" i="2"/>
  <c r="F28" i="2" s="1"/>
  <c r="D27" i="2"/>
  <c r="D26" i="2"/>
  <c r="D23" i="2"/>
  <c r="D18" i="2"/>
  <c r="D15" i="2"/>
  <c r="D14" i="2"/>
  <c r="F13" i="2"/>
  <c r="D10" i="2"/>
  <c r="D7" i="2"/>
  <c r="D6" i="2"/>
  <c r="D5" i="2"/>
  <c r="D4" i="2"/>
  <c r="F2" i="2"/>
  <c r="F6" i="6" l="1"/>
  <c r="O18" i="4"/>
  <c r="P18" i="4" s="1"/>
  <c r="F8" i="6"/>
  <c r="F15" i="6"/>
  <c r="F5" i="6"/>
  <c r="F7" i="6"/>
  <c r="F17" i="6"/>
  <c r="F18" i="6"/>
  <c r="F3" i="6"/>
  <c r="F4" i="6"/>
  <c r="F13" i="6"/>
  <c r="F14" i="6"/>
  <c r="F16" i="6"/>
  <c r="F9" i="6"/>
  <c r="F11" i="6"/>
  <c r="F10" i="6"/>
  <c r="F12" i="6"/>
  <c r="F42" i="2"/>
  <c r="F32" i="2"/>
  <c r="F36" i="2"/>
  <c r="F37" i="2"/>
  <c r="F33" i="2"/>
  <c r="F45" i="2"/>
  <c r="F46" i="2"/>
  <c r="F44" i="2"/>
  <c r="F38" i="2"/>
  <c r="F27" i="2"/>
  <c r="F25" i="2"/>
  <c r="F26" i="2"/>
  <c r="F24" i="2"/>
  <c r="F23" i="2"/>
  <c r="F22" i="2"/>
  <c r="F21" i="2"/>
  <c r="F20" i="2"/>
  <c r="F19" i="2"/>
  <c r="F18" i="2"/>
  <c r="F17" i="2"/>
  <c r="F16" i="2"/>
  <c r="F15" i="2"/>
  <c r="F12" i="2"/>
  <c r="F14" i="2"/>
  <c r="F11" i="2"/>
  <c r="F10" i="2"/>
  <c r="F8" i="2"/>
  <c r="F9" i="2"/>
  <c r="F7" i="2"/>
  <c r="F6" i="2"/>
  <c r="F5" i="2"/>
  <c r="F4" i="2"/>
  <c r="P47" i="8"/>
  <c r="P44" i="8"/>
  <c r="P39" i="8"/>
  <c r="P37" i="8"/>
  <c r="P33" i="8"/>
  <c r="P25" i="8"/>
  <c r="P20" i="8"/>
  <c r="P22" i="8"/>
  <c r="P17" i="8"/>
  <c r="P9" i="8"/>
  <c r="P3" i="8"/>
  <c r="B10" i="6"/>
  <c r="C10" i="6"/>
  <c r="D10" i="6"/>
  <c r="E10" i="6"/>
  <c r="D20" i="10" l="1"/>
  <c r="E20" i="10" s="1"/>
  <c r="C25" i="10" l="1"/>
  <c r="C23" i="10"/>
  <c r="B6" i="10"/>
  <c r="B7" i="10"/>
  <c r="B8" i="10"/>
  <c r="B9" i="10"/>
  <c r="B10" i="10"/>
  <c r="B11" i="10"/>
  <c r="B12" i="10"/>
  <c r="B13" i="10"/>
  <c r="B14" i="10"/>
  <c r="B15" i="10"/>
  <c r="B16" i="10"/>
  <c r="B3" i="10"/>
  <c r="B4" i="10"/>
  <c r="B5" i="10"/>
  <c r="O14" i="8" l="1"/>
  <c r="O13" i="8"/>
  <c r="Q12" i="8"/>
  <c r="O12" i="8"/>
  <c r="N12" i="8"/>
  <c r="M12" i="8"/>
  <c r="L12" i="8"/>
  <c r="K12" i="8"/>
  <c r="B12" i="8"/>
  <c r="Q50" i="8"/>
  <c r="O50" i="8"/>
  <c r="P50" i="8" s="1"/>
  <c r="N50" i="8"/>
  <c r="M50" i="8"/>
  <c r="L50" i="8"/>
  <c r="K50" i="8"/>
  <c r="B50" i="8"/>
  <c r="D12" i="1"/>
  <c r="B12" i="1"/>
  <c r="D49" i="1"/>
  <c r="B49" i="1"/>
  <c r="P12" i="8" l="1"/>
  <c r="AF2" i="4" l="1"/>
  <c r="AF3" i="4"/>
  <c r="AF4" i="4"/>
  <c r="AF5" i="4"/>
  <c r="AF6" i="4"/>
  <c r="AF7" i="4"/>
  <c r="AF8" i="4"/>
  <c r="AF9" i="4"/>
  <c r="AF10" i="4"/>
  <c r="AF12" i="4"/>
  <c r="AF13" i="4"/>
  <c r="AF14" i="4"/>
  <c r="AF15" i="4"/>
  <c r="AF17" i="4"/>
  <c r="AF18" i="4"/>
  <c r="AF19" i="4"/>
  <c r="AF20" i="4"/>
  <c r="AF21" i="4"/>
  <c r="AF22" i="4"/>
  <c r="AF23" i="4"/>
  <c r="AF24" i="4"/>
  <c r="AF25" i="4"/>
  <c r="AF26" i="4"/>
  <c r="AF27"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E18" i="6"/>
  <c r="D18" i="6"/>
  <c r="C18" i="6"/>
  <c r="B18" i="6"/>
  <c r="E17" i="6"/>
  <c r="D17" i="6"/>
  <c r="C17" i="6"/>
  <c r="B17" i="6"/>
  <c r="E16" i="6"/>
  <c r="D16" i="6"/>
  <c r="C16" i="6"/>
  <c r="B16" i="6"/>
  <c r="E15" i="6"/>
  <c r="D15" i="6"/>
  <c r="C15" i="6"/>
  <c r="B15" i="6"/>
  <c r="E14" i="6"/>
  <c r="D14" i="6"/>
  <c r="C14" i="6"/>
  <c r="B14" i="6"/>
  <c r="E13" i="6"/>
  <c r="D13" i="6"/>
  <c r="C13" i="6"/>
  <c r="B13" i="6"/>
  <c r="E12" i="6"/>
  <c r="D12" i="6"/>
  <c r="C12" i="6"/>
  <c r="B12" i="6"/>
  <c r="E11" i="6"/>
  <c r="D11" i="6"/>
  <c r="C11" i="6"/>
  <c r="B11" i="6"/>
  <c r="E9" i="6"/>
  <c r="D9" i="6"/>
  <c r="C9" i="6"/>
  <c r="B9" i="6"/>
  <c r="E8" i="6"/>
  <c r="D8" i="6"/>
  <c r="C8" i="6"/>
  <c r="B8" i="6"/>
  <c r="E7" i="6"/>
  <c r="D7" i="6"/>
  <c r="C7" i="6"/>
  <c r="B7" i="6"/>
  <c r="E6" i="6"/>
  <c r="D6" i="6"/>
  <c r="C6" i="6"/>
  <c r="B6" i="6"/>
  <c r="E5" i="6"/>
  <c r="D5" i="6"/>
  <c r="C5" i="6"/>
  <c r="B5" i="6"/>
  <c r="E4" i="6"/>
  <c r="D4" i="6"/>
  <c r="C4" i="6"/>
  <c r="B4" i="6"/>
  <c r="E3" i="6"/>
  <c r="D3" i="6"/>
  <c r="C3" i="6"/>
  <c r="B3" i="6"/>
  <c r="L89" i="4" l="1"/>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C2" i="4"/>
  <c r="C3" i="4"/>
  <c r="C4" i="4"/>
  <c r="C5" i="4"/>
  <c r="C6" i="4"/>
  <c r="C7" i="4"/>
  <c r="C8" i="4"/>
  <c r="C9" i="4"/>
  <c r="C10" i="4"/>
  <c r="C12" i="4"/>
  <c r="C13" i="4"/>
  <c r="C14" i="4"/>
  <c r="C15" i="4"/>
  <c r="C17" i="4"/>
  <c r="C18" i="4"/>
  <c r="C19" i="4"/>
  <c r="C20" i="4"/>
  <c r="C21" i="4"/>
  <c r="C22" i="4"/>
  <c r="C23" i="4"/>
  <c r="C24" i="4"/>
  <c r="C25" i="4"/>
  <c r="C26" i="4"/>
  <c r="C27"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77" i="4"/>
  <c r="C78" i="4"/>
  <c r="C79" i="4"/>
  <c r="C80" i="4"/>
  <c r="C81" i="4"/>
  <c r="C82" i="4"/>
  <c r="C83" i="4"/>
  <c r="C84" i="4"/>
  <c r="C85" i="4"/>
  <c r="C86" i="4"/>
  <c r="C87" i="4"/>
  <c r="C88" i="4"/>
  <c r="C89" i="4"/>
  <c r="C90" i="4"/>
  <c r="C91" i="4"/>
  <c r="C92" i="4"/>
  <c r="C93" i="4"/>
  <c r="C94" i="4"/>
  <c r="C95" i="4"/>
  <c r="C96" i="4"/>
  <c r="C97" i="4"/>
  <c r="C98" i="4"/>
  <c r="C99" i="4"/>
  <c r="C100" i="4"/>
  <c r="C101" i="4"/>
  <c r="C102" i="4"/>
  <c r="C103" i="4"/>
  <c r="C104" i="4"/>
  <c r="C105" i="4"/>
  <c r="C106" i="4"/>
  <c r="C107" i="4"/>
  <c r="C108" i="4"/>
  <c r="C109" i="4"/>
  <c r="C110" i="4"/>
  <c r="C111" i="4"/>
  <c r="C112" i="4"/>
  <c r="C113" i="4"/>
  <c r="C114" i="4"/>
  <c r="C115" i="4"/>
  <c r="C116" i="4"/>
  <c r="C117" i="4"/>
  <c r="C118" i="4"/>
  <c r="C119" i="4"/>
  <c r="C120" i="4"/>
  <c r="C121" i="4"/>
  <c r="C122" i="4"/>
  <c r="C123" i="4"/>
  <c r="C124" i="4"/>
  <c r="C125" i="4"/>
  <c r="C126" i="4"/>
  <c r="C127" i="4"/>
  <c r="C128" i="4"/>
  <c r="C129" i="4"/>
  <c r="C130" i="4"/>
  <c r="C131" i="4"/>
  <c r="C132" i="4"/>
  <c r="C133" i="4"/>
  <c r="C134" i="4"/>
  <c r="C135" i="4"/>
  <c r="C136" i="4"/>
  <c r="C137" i="4"/>
  <c r="C138" i="4"/>
  <c r="C139" i="4"/>
  <c r="C140" i="4"/>
  <c r="C141" i="4"/>
  <c r="C142" i="4"/>
  <c r="C143" i="4"/>
  <c r="C144" i="4"/>
  <c r="C145" i="4"/>
  <c r="C146" i="4"/>
  <c r="C147" i="4"/>
  <c r="C148" i="4"/>
  <c r="C149" i="4"/>
  <c r="C150" i="4"/>
  <c r="C151" i="4"/>
  <c r="C152" i="4"/>
  <c r="C153" i="4"/>
  <c r="C154" i="4"/>
  <c r="C155" i="4"/>
  <c r="C156" i="4"/>
  <c r="C157" i="4"/>
  <c r="C158" i="4"/>
  <c r="C159" i="4"/>
  <c r="C160" i="4"/>
  <c r="C161" i="4"/>
  <c r="C162" i="4"/>
  <c r="C163" i="4"/>
  <c r="C164" i="4"/>
  <c r="C165" i="4"/>
  <c r="C166" i="4"/>
  <c r="C167" i="4"/>
  <c r="C168" i="4"/>
  <c r="C169" i="4"/>
  <c r="C170" i="4"/>
  <c r="C171" i="4"/>
  <c r="C172" i="4"/>
  <c r="C173" i="4"/>
  <c r="C174" i="4"/>
  <c r="C175" i="4"/>
  <c r="C176" i="4"/>
  <c r="C177" i="4"/>
  <c r="C178" i="4"/>
  <c r="C179" i="4"/>
  <c r="C180" i="4"/>
  <c r="C181" i="4"/>
  <c r="C182" i="4"/>
  <c r="C183" i="4"/>
  <c r="C184" i="4"/>
  <c r="C185" i="4"/>
  <c r="C186" i="4"/>
  <c r="C187" i="4"/>
  <c r="C188" i="4"/>
  <c r="C189" i="4"/>
  <c r="G49" i="2" l="1"/>
  <c r="G41" i="2"/>
  <c r="G31" i="2"/>
  <c r="G27" i="2"/>
  <c r="G15" i="2"/>
  <c r="G6" i="2"/>
  <c r="G46" i="2"/>
  <c r="G38" i="2"/>
  <c r="G32" i="2"/>
  <c r="G21" i="2"/>
  <c r="G16" i="2"/>
  <c r="G2" i="2"/>
  <c r="G12" i="2"/>
  <c r="G35" i="2"/>
  <c r="G23" i="2"/>
  <c r="G4" i="2"/>
  <c r="G36" i="2"/>
  <c r="G19" i="2"/>
  <c r="G11" i="2"/>
  <c r="G34" i="2"/>
  <c r="G28" i="2"/>
  <c r="G7" i="2"/>
  <c r="G39" i="2"/>
  <c r="G22" i="2"/>
  <c r="G13" i="2"/>
  <c r="G48" i="2"/>
  <c r="G40" i="2"/>
  <c r="G30" i="2"/>
  <c r="G26" i="2"/>
  <c r="G14" i="2"/>
  <c r="G5" i="2"/>
  <c r="G44" i="2"/>
  <c r="G37" i="2"/>
  <c r="G25" i="2"/>
  <c r="G20" i="2"/>
  <c r="G9" i="2"/>
  <c r="G45" i="2"/>
  <c r="G29" i="2"/>
  <c r="G10" i="2"/>
  <c r="G43" i="2"/>
  <c r="G24" i="2"/>
  <c r="G8" i="2"/>
  <c r="G42" i="2"/>
  <c r="G18" i="2"/>
  <c r="G47" i="2"/>
  <c r="G33" i="2"/>
  <c r="G17" i="2"/>
  <c r="F3" i="2"/>
  <c r="G3" i="2" s="1"/>
  <c r="AE26" i="4"/>
  <c r="AG26" i="4"/>
  <c r="AH26" i="4"/>
  <c r="AI26" i="4"/>
  <c r="AJ26" i="4"/>
  <c r="AE27" i="4"/>
  <c r="AG27" i="4"/>
  <c r="AH27" i="4"/>
  <c r="AI27" i="4"/>
  <c r="AJ27" i="4"/>
  <c r="AE30" i="4"/>
  <c r="AG30" i="4"/>
  <c r="AH30" i="4"/>
  <c r="AI30" i="4"/>
  <c r="AJ30" i="4"/>
  <c r="AE31" i="4"/>
  <c r="AG31" i="4"/>
  <c r="AH31" i="4"/>
  <c r="AI31" i="4"/>
  <c r="AJ31" i="4"/>
  <c r="AE32" i="4"/>
  <c r="AG32" i="4"/>
  <c r="AH32" i="4"/>
  <c r="AI32" i="4"/>
  <c r="AJ32" i="4"/>
  <c r="AE33" i="4"/>
  <c r="AG33" i="4"/>
  <c r="AH33" i="4"/>
  <c r="AI33" i="4"/>
  <c r="AJ33" i="4"/>
  <c r="AE34" i="4"/>
  <c r="AG34" i="4"/>
  <c r="AH34" i="4"/>
  <c r="AI34" i="4"/>
  <c r="AJ34" i="4"/>
  <c r="AE35" i="4"/>
  <c r="AG35" i="4"/>
  <c r="AH35" i="4"/>
  <c r="AI35" i="4"/>
  <c r="AJ35" i="4"/>
  <c r="AE36" i="4"/>
  <c r="AG36" i="4"/>
  <c r="AH36" i="4"/>
  <c r="AI36" i="4"/>
  <c r="AJ36" i="4"/>
  <c r="AE37" i="4"/>
  <c r="AG37" i="4"/>
  <c r="AH37" i="4"/>
  <c r="AI37" i="4"/>
  <c r="AJ37" i="4"/>
  <c r="AE38" i="4"/>
  <c r="AG38" i="4"/>
  <c r="AH38" i="4"/>
  <c r="AI38" i="4"/>
  <c r="AJ38" i="4"/>
  <c r="AE39" i="4"/>
  <c r="AG39" i="4"/>
  <c r="AH39" i="4"/>
  <c r="AI39" i="4"/>
  <c r="AJ39" i="4"/>
  <c r="AE40" i="4"/>
  <c r="AG40" i="4"/>
  <c r="AH40" i="4"/>
  <c r="AI40" i="4"/>
  <c r="AJ40" i="4"/>
  <c r="AE41" i="4"/>
  <c r="AG41" i="4"/>
  <c r="AH41" i="4"/>
  <c r="AI41" i="4"/>
  <c r="AJ41" i="4"/>
  <c r="AE42" i="4"/>
  <c r="AG42" i="4"/>
  <c r="AH42" i="4"/>
  <c r="AI42" i="4"/>
  <c r="AJ42" i="4"/>
  <c r="AE43" i="4"/>
  <c r="AG43" i="4"/>
  <c r="AH43" i="4"/>
  <c r="AI43" i="4"/>
  <c r="AJ43" i="4"/>
  <c r="AE44" i="4"/>
  <c r="AG44" i="4"/>
  <c r="AH44" i="4"/>
  <c r="AI44" i="4"/>
  <c r="AJ44" i="4"/>
  <c r="AE45" i="4"/>
  <c r="AG45" i="4"/>
  <c r="AH45" i="4"/>
  <c r="AI45" i="4"/>
  <c r="AJ45" i="4"/>
  <c r="AE46" i="4"/>
  <c r="AG46" i="4"/>
  <c r="AH46" i="4"/>
  <c r="AI46" i="4"/>
  <c r="AJ46" i="4"/>
  <c r="AE47" i="4"/>
  <c r="AG47" i="4"/>
  <c r="AH47" i="4"/>
  <c r="AI47" i="4"/>
  <c r="AJ47" i="4"/>
  <c r="AE48" i="4"/>
  <c r="AG48" i="4"/>
  <c r="AH48" i="4"/>
  <c r="AI48" i="4"/>
  <c r="AJ48" i="4"/>
  <c r="AE49" i="4"/>
  <c r="AG49" i="4"/>
  <c r="AH49" i="4"/>
  <c r="AI49" i="4"/>
  <c r="AJ49" i="4"/>
  <c r="AE50" i="4"/>
  <c r="AG50" i="4"/>
  <c r="AH50" i="4"/>
  <c r="AI50" i="4"/>
  <c r="AJ50" i="4"/>
  <c r="AE51" i="4"/>
  <c r="AG51" i="4"/>
  <c r="AH51" i="4"/>
  <c r="AI51" i="4"/>
  <c r="AJ51" i="4"/>
  <c r="AE52" i="4"/>
  <c r="AG52" i="4"/>
  <c r="AH52" i="4"/>
  <c r="AI52" i="4"/>
  <c r="AJ52" i="4"/>
  <c r="AE53" i="4"/>
  <c r="AG53" i="4"/>
  <c r="AH53" i="4"/>
  <c r="AI53" i="4"/>
  <c r="AJ53" i="4"/>
  <c r="AE54" i="4"/>
  <c r="AG54" i="4"/>
  <c r="AH54" i="4"/>
  <c r="AI54" i="4"/>
  <c r="AJ54" i="4"/>
  <c r="AE55" i="4"/>
  <c r="AG55" i="4"/>
  <c r="AH55" i="4"/>
  <c r="AI55" i="4"/>
  <c r="AJ55" i="4"/>
  <c r="AE56" i="4"/>
  <c r="AG56" i="4"/>
  <c r="AH56" i="4"/>
  <c r="AI56" i="4"/>
  <c r="AJ56" i="4"/>
  <c r="AE57" i="4"/>
  <c r="AG57" i="4"/>
  <c r="AH57" i="4"/>
  <c r="AI57" i="4"/>
  <c r="AJ57" i="4"/>
  <c r="AE58" i="4"/>
  <c r="AG58" i="4"/>
  <c r="AH58" i="4"/>
  <c r="AI58" i="4"/>
  <c r="AJ58" i="4"/>
  <c r="AE59" i="4"/>
  <c r="AG59" i="4"/>
  <c r="AH59" i="4"/>
  <c r="AI59" i="4"/>
  <c r="AJ59" i="4"/>
  <c r="AE60" i="4"/>
  <c r="AG60" i="4"/>
  <c r="AH60" i="4"/>
  <c r="AI60" i="4"/>
  <c r="AJ60" i="4"/>
  <c r="AE61" i="4"/>
  <c r="AG61" i="4"/>
  <c r="AH61" i="4"/>
  <c r="AI61" i="4"/>
  <c r="AJ61" i="4"/>
  <c r="AE62" i="4"/>
  <c r="AG62" i="4"/>
  <c r="AH62" i="4"/>
  <c r="AI62" i="4"/>
  <c r="AJ62" i="4"/>
  <c r="AE63" i="4"/>
  <c r="AG63" i="4"/>
  <c r="AH63" i="4"/>
  <c r="AI63" i="4"/>
  <c r="AJ63" i="4"/>
  <c r="AE64" i="4"/>
  <c r="AG64" i="4"/>
  <c r="AH64" i="4"/>
  <c r="AI64" i="4"/>
  <c r="AJ64" i="4"/>
  <c r="AE65" i="4"/>
  <c r="AG65" i="4"/>
  <c r="AH65" i="4"/>
  <c r="AI65" i="4"/>
  <c r="AJ65" i="4"/>
  <c r="AE66" i="4"/>
  <c r="AG66" i="4"/>
  <c r="AH66" i="4"/>
  <c r="AI66" i="4"/>
  <c r="AJ66" i="4"/>
  <c r="AE67" i="4"/>
  <c r="AG67" i="4"/>
  <c r="AH67" i="4"/>
  <c r="AI67" i="4"/>
  <c r="AJ67" i="4"/>
  <c r="AE68" i="4"/>
  <c r="AG68" i="4"/>
  <c r="AH68" i="4"/>
  <c r="AI68" i="4"/>
  <c r="AJ68" i="4"/>
  <c r="AE69" i="4"/>
  <c r="AG69" i="4"/>
  <c r="AH69" i="4"/>
  <c r="AI69" i="4"/>
  <c r="AJ69" i="4"/>
  <c r="AE70" i="4"/>
  <c r="AG70" i="4"/>
  <c r="AH70" i="4"/>
  <c r="AI70" i="4"/>
  <c r="AJ70" i="4"/>
  <c r="AE71" i="4"/>
  <c r="AG71" i="4"/>
  <c r="AH71" i="4"/>
  <c r="AI71" i="4"/>
  <c r="AJ71" i="4"/>
  <c r="AE72" i="4"/>
  <c r="AG72" i="4"/>
  <c r="AH72" i="4"/>
  <c r="AI72" i="4"/>
  <c r="AJ72" i="4"/>
  <c r="AE73" i="4"/>
  <c r="AG73" i="4"/>
  <c r="AH73" i="4"/>
  <c r="AI73" i="4"/>
  <c r="AJ73" i="4"/>
  <c r="AE74" i="4"/>
  <c r="AG74" i="4"/>
  <c r="AH74" i="4"/>
  <c r="AI74" i="4"/>
  <c r="AJ74" i="4"/>
  <c r="AE75" i="4"/>
  <c r="AG75" i="4"/>
  <c r="AH75" i="4"/>
  <c r="AI75" i="4"/>
  <c r="AJ75" i="4"/>
  <c r="AE76" i="4"/>
  <c r="AG76" i="4"/>
  <c r="AH76" i="4"/>
  <c r="AI76" i="4"/>
  <c r="AJ76" i="4"/>
  <c r="AE77" i="4"/>
  <c r="AG77" i="4"/>
  <c r="AH77" i="4"/>
  <c r="AI77" i="4"/>
  <c r="AJ77" i="4"/>
  <c r="AE78" i="4"/>
  <c r="AG78" i="4"/>
  <c r="AH78" i="4"/>
  <c r="AI78" i="4"/>
  <c r="AJ78" i="4"/>
  <c r="AE79" i="4"/>
  <c r="AG79" i="4"/>
  <c r="AH79" i="4"/>
  <c r="AI79" i="4"/>
  <c r="AJ79" i="4"/>
  <c r="AE80" i="4"/>
  <c r="AG80" i="4"/>
  <c r="AH80" i="4"/>
  <c r="AI80" i="4"/>
  <c r="AJ80" i="4"/>
  <c r="AE81" i="4"/>
  <c r="AG81" i="4"/>
  <c r="AH81" i="4"/>
  <c r="AI81" i="4"/>
  <c r="AJ81" i="4"/>
  <c r="AE82" i="4"/>
  <c r="AG82" i="4"/>
  <c r="AH82" i="4"/>
  <c r="AI82" i="4"/>
  <c r="AJ82" i="4"/>
  <c r="AE83" i="4"/>
  <c r="AG83" i="4"/>
  <c r="AH83" i="4"/>
  <c r="AI83" i="4"/>
  <c r="AJ83" i="4"/>
  <c r="AE84" i="4"/>
  <c r="AG84" i="4"/>
  <c r="AH84" i="4"/>
  <c r="AI84" i="4"/>
  <c r="AJ84" i="4"/>
  <c r="AE85" i="4"/>
  <c r="AG85" i="4"/>
  <c r="AH85" i="4"/>
  <c r="AI85" i="4"/>
  <c r="AJ85" i="4"/>
  <c r="AE86" i="4"/>
  <c r="AG86" i="4"/>
  <c r="AH86" i="4"/>
  <c r="AI86" i="4"/>
  <c r="AJ86" i="4"/>
  <c r="AE87" i="4"/>
  <c r="AG87" i="4"/>
  <c r="AH87" i="4"/>
  <c r="AI87" i="4"/>
  <c r="AJ87" i="4"/>
  <c r="AE88" i="4"/>
  <c r="AG88" i="4"/>
  <c r="AH88" i="4"/>
  <c r="AI88" i="4"/>
  <c r="AJ88" i="4"/>
  <c r="AE89" i="4"/>
  <c r="AG89" i="4"/>
  <c r="AH89" i="4"/>
  <c r="AI89" i="4"/>
  <c r="AJ89" i="4"/>
  <c r="AE90" i="4"/>
  <c r="AG90" i="4"/>
  <c r="AH90" i="4"/>
  <c r="AI90" i="4"/>
  <c r="AJ90" i="4"/>
  <c r="AE91" i="4"/>
  <c r="AG91" i="4"/>
  <c r="AH91" i="4"/>
  <c r="AI91" i="4"/>
  <c r="AJ91" i="4"/>
  <c r="AE92" i="4"/>
  <c r="AG92" i="4"/>
  <c r="AH92" i="4"/>
  <c r="AI92" i="4"/>
  <c r="AJ92" i="4"/>
  <c r="AE93" i="4"/>
  <c r="AG93" i="4"/>
  <c r="AH93" i="4"/>
  <c r="AI93" i="4"/>
  <c r="AJ93" i="4"/>
  <c r="AE94" i="4"/>
  <c r="AG94" i="4"/>
  <c r="AH94" i="4"/>
  <c r="AI94" i="4"/>
  <c r="AJ94" i="4"/>
  <c r="AE95" i="4"/>
  <c r="AG95" i="4"/>
  <c r="AH95" i="4"/>
  <c r="AI95" i="4"/>
  <c r="AJ95" i="4"/>
  <c r="AE96" i="4"/>
  <c r="AG96" i="4"/>
  <c r="AH96" i="4"/>
  <c r="AI96" i="4"/>
  <c r="AJ96" i="4"/>
  <c r="AE97" i="4"/>
  <c r="AG97" i="4"/>
  <c r="AH97" i="4"/>
  <c r="AI97" i="4"/>
  <c r="AJ97" i="4"/>
  <c r="AE98" i="4"/>
  <c r="AG98" i="4"/>
  <c r="AH98" i="4"/>
  <c r="AI98" i="4"/>
  <c r="AJ98" i="4"/>
  <c r="AE99" i="4"/>
  <c r="AG99" i="4"/>
  <c r="AH99" i="4"/>
  <c r="AI99" i="4"/>
  <c r="AJ99" i="4"/>
  <c r="AE100" i="4"/>
  <c r="AG100" i="4"/>
  <c r="AH100" i="4"/>
  <c r="AI100" i="4"/>
  <c r="AJ100" i="4"/>
  <c r="AE101" i="4"/>
  <c r="AG101" i="4"/>
  <c r="AH101" i="4"/>
  <c r="AI101" i="4"/>
  <c r="AJ101" i="4"/>
  <c r="AE102" i="4"/>
  <c r="AG102" i="4"/>
  <c r="AH102" i="4"/>
  <c r="AI102" i="4"/>
  <c r="AJ102" i="4"/>
  <c r="AE103" i="4"/>
  <c r="AG103" i="4"/>
  <c r="AH103" i="4"/>
  <c r="AI103" i="4"/>
  <c r="AJ103" i="4"/>
  <c r="AE104" i="4"/>
  <c r="AG104" i="4"/>
  <c r="AH104" i="4"/>
  <c r="AI104" i="4"/>
  <c r="AJ104" i="4"/>
  <c r="AE105" i="4"/>
  <c r="AG105" i="4"/>
  <c r="AH105" i="4"/>
  <c r="AI105" i="4"/>
  <c r="AJ105" i="4"/>
  <c r="AE106" i="4"/>
  <c r="AG106" i="4"/>
  <c r="AH106" i="4"/>
  <c r="AI106" i="4"/>
  <c r="AJ106" i="4"/>
  <c r="AE107" i="4"/>
  <c r="AG107" i="4"/>
  <c r="AH107" i="4"/>
  <c r="AI107" i="4"/>
  <c r="AJ107" i="4"/>
  <c r="AE108" i="4"/>
  <c r="AG108" i="4"/>
  <c r="AH108" i="4"/>
  <c r="AI108" i="4"/>
  <c r="AJ108" i="4"/>
  <c r="AE109" i="4"/>
  <c r="AG109" i="4"/>
  <c r="AH109" i="4"/>
  <c r="AI109" i="4"/>
  <c r="AJ109" i="4"/>
  <c r="AE110" i="4"/>
  <c r="AG110" i="4"/>
  <c r="AH110" i="4"/>
  <c r="AI110" i="4"/>
  <c r="AJ110" i="4"/>
  <c r="AE111" i="4"/>
  <c r="AG111" i="4"/>
  <c r="AH111" i="4"/>
  <c r="AI111" i="4"/>
  <c r="AJ111" i="4"/>
  <c r="AE112" i="4"/>
  <c r="AG112" i="4"/>
  <c r="AH112" i="4"/>
  <c r="AI112" i="4"/>
  <c r="AJ112" i="4"/>
  <c r="AE113" i="4"/>
  <c r="AG113" i="4"/>
  <c r="AH113" i="4"/>
  <c r="AI113" i="4"/>
  <c r="AJ113" i="4"/>
  <c r="AE114" i="4"/>
  <c r="AG114" i="4"/>
  <c r="AH114" i="4"/>
  <c r="AI114" i="4"/>
  <c r="AJ114" i="4"/>
  <c r="AE115" i="4"/>
  <c r="AG115" i="4"/>
  <c r="AH115" i="4"/>
  <c r="AI115" i="4"/>
  <c r="AJ115" i="4"/>
  <c r="AE116" i="4"/>
  <c r="AG116" i="4"/>
  <c r="AH116" i="4"/>
  <c r="AI116" i="4"/>
  <c r="AJ116" i="4"/>
  <c r="AE117" i="4"/>
  <c r="AG117" i="4"/>
  <c r="AH117" i="4"/>
  <c r="AI117" i="4"/>
  <c r="AJ117" i="4"/>
  <c r="AE118" i="4"/>
  <c r="AG118" i="4"/>
  <c r="AH118" i="4"/>
  <c r="AI118" i="4"/>
  <c r="AJ118" i="4"/>
  <c r="AE119" i="4"/>
  <c r="AG119" i="4"/>
  <c r="AH119" i="4"/>
  <c r="AI119" i="4"/>
  <c r="AJ119" i="4"/>
  <c r="AE120" i="4"/>
  <c r="AG120" i="4"/>
  <c r="AH120" i="4"/>
  <c r="AI120" i="4"/>
  <c r="AJ120" i="4"/>
  <c r="AE121" i="4"/>
  <c r="AG121" i="4"/>
  <c r="AH121" i="4"/>
  <c r="AI121" i="4"/>
  <c r="AJ121" i="4"/>
  <c r="AE122" i="4"/>
  <c r="AG122" i="4"/>
  <c r="AH122" i="4"/>
  <c r="AI122" i="4"/>
  <c r="AJ122" i="4"/>
  <c r="AE123" i="4"/>
  <c r="AG123" i="4"/>
  <c r="AH123" i="4"/>
  <c r="AI123" i="4"/>
  <c r="AJ123" i="4"/>
  <c r="AE124" i="4"/>
  <c r="AG124" i="4"/>
  <c r="AH124" i="4"/>
  <c r="AI124" i="4"/>
  <c r="AJ124" i="4"/>
  <c r="AE125" i="4"/>
  <c r="AG125" i="4"/>
  <c r="AH125" i="4"/>
  <c r="AI125" i="4"/>
  <c r="AJ125" i="4"/>
  <c r="AE126" i="4"/>
  <c r="AG126" i="4"/>
  <c r="AH126" i="4"/>
  <c r="AI126" i="4"/>
  <c r="AJ126" i="4"/>
  <c r="AE127" i="4"/>
  <c r="AG127" i="4"/>
  <c r="AH127" i="4"/>
  <c r="AI127" i="4"/>
  <c r="AJ127" i="4"/>
  <c r="AE128" i="4"/>
  <c r="AG128" i="4"/>
  <c r="AH128" i="4"/>
  <c r="AI128" i="4"/>
  <c r="AJ128" i="4"/>
  <c r="AE129" i="4"/>
  <c r="AG129" i="4"/>
  <c r="AH129" i="4"/>
  <c r="AI129" i="4"/>
  <c r="AJ129" i="4"/>
  <c r="AE130" i="4"/>
  <c r="AG130" i="4"/>
  <c r="AH130" i="4"/>
  <c r="AI130" i="4"/>
  <c r="AJ130" i="4"/>
  <c r="AE131" i="4"/>
  <c r="AG131" i="4"/>
  <c r="AH131" i="4"/>
  <c r="AI131" i="4"/>
  <c r="AJ131" i="4"/>
  <c r="AE132" i="4"/>
  <c r="AG132" i="4"/>
  <c r="AH132" i="4"/>
  <c r="AI132" i="4"/>
  <c r="AJ132" i="4"/>
  <c r="AE133" i="4"/>
  <c r="AG133" i="4"/>
  <c r="AH133" i="4"/>
  <c r="AI133" i="4"/>
  <c r="AJ133" i="4"/>
  <c r="AE134" i="4"/>
  <c r="AG134" i="4"/>
  <c r="AH134" i="4"/>
  <c r="AI134" i="4"/>
  <c r="AJ134" i="4"/>
  <c r="AE135" i="4"/>
  <c r="AG135" i="4"/>
  <c r="AH135" i="4"/>
  <c r="AI135" i="4"/>
  <c r="AJ135" i="4"/>
  <c r="AE136" i="4"/>
  <c r="AG136" i="4"/>
  <c r="AH136" i="4"/>
  <c r="AI136" i="4"/>
  <c r="AJ136" i="4"/>
  <c r="AE137" i="4"/>
  <c r="AG137" i="4"/>
  <c r="AH137" i="4"/>
  <c r="AI137" i="4"/>
  <c r="AJ137" i="4"/>
  <c r="AE138" i="4"/>
  <c r="AG138" i="4"/>
  <c r="AH138" i="4"/>
  <c r="AI138" i="4"/>
  <c r="AJ138" i="4"/>
  <c r="AE139" i="4"/>
  <c r="AG139" i="4"/>
  <c r="AH139" i="4"/>
  <c r="AI139" i="4"/>
  <c r="AJ139" i="4"/>
  <c r="AE140" i="4"/>
  <c r="AG140" i="4"/>
  <c r="AH140" i="4"/>
  <c r="AI140" i="4"/>
  <c r="AJ140" i="4"/>
  <c r="AE141" i="4"/>
  <c r="AG141" i="4"/>
  <c r="AH141" i="4"/>
  <c r="AI141" i="4"/>
  <c r="AJ141" i="4"/>
  <c r="AE142" i="4"/>
  <c r="AG142" i="4"/>
  <c r="AH142" i="4"/>
  <c r="AI142" i="4"/>
  <c r="AJ142" i="4"/>
  <c r="AE143" i="4"/>
  <c r="AG143" i="4"/>
  <c r="AH143" i="4"/>
  <c r="AI143" i="4"/>
  <c r="AJ143" i="4"/>
  <c r="AE144" i="4"/>
  <c r="AG144" i="4"/>
  <c r="AH144" i="4"/>
  <c r="AI144" i="4"/>
  <c r="AJ144" i="4"/>
  <c r="AE145" i="4"/>
  <c r="AG145" i="4"/>
  <c r="AH145" i="4"/>
  <c r="AI145" i="4"/>
  <c r="AJ145" i="4"/>
  <c r="AE146" i="4"/>
  <c r="AG146" i="4"/>
  <c r="AH146" i="4"/>
  <c r="AI146" i="4"/>
  <c r="AJ146" i="4"/>
  <c r="AE147" i="4"/>
  <c r="AG147" i="4"/>
  <c r="AH147" i="4"/>
  <c r="AI147" i="4"/>
  <c r="AJ147" i="4"/>
  <c r="AE148" i="4"/>
  <c r="AG148" i="4"/>
  <c r="AH148" i="4"/>
  <c r="AI148" i="4"/>
  <c r="AJ148" i="4"/>
  <c r="AE149" i="4"/>
  <c r="AG149" i="4"/>
  <c r="AH149" i="4"/>
  <c r="AI149" i="4"/>
  <c r="AJ149" i="4"/>
  <c r="AE150" i="4"/>
  <c r="AG150" i="4"/>
  <c r="AH150" i="4"/>
  <c r="AI150" i="4"/>
  <c r="AJ150" i="4"/>
  <c r="AE151" i="4"/>
  <c r="AG151" i="4"/>
  <c r="AH151" i="4"/>
  <c r="AI151" i="4"/>
  <c r="AJ151" i="4"/>
  <c r="AE152" i="4"/>
  <c r="AG152" i="4"/>
  <c r="AH152" i="4"/>
  <c r="AI152" i="4"/>
  <c r="AJ152" i="4"/>
  <c r="AE153" i="4"/>
  <c r="AG153" i="4"/>
  <c r="AH153" i="4"/>
  <c r="AI153" i="4"/>
  <c r="AJ153" i="4"/>
  <c r="AE154" i="4"/>
  <c r="AG154" i="4"/>
  <c r="AH154" i="4"/>
  <c r="AI154" i="4"/>
  <c r="AJ154" i="4"/>
  <c r="AE155" i="4"/>
  <c r="AG155" i="4"/>
  <c r="AH155" i="4"/>
  <c r="AI155" i="4"/>
  <c r="AJ155" i="4"/>
  <c r="AE156" i="4"/>
  <c r="AG156" i="4"/>
  <c r="AH156" i="4"/>
  <c r="AI156" i="4"/>
  <c r="AJ156" i="4"/>
  <c r="AE157" i="4"/>
  <c r="AG157" i="4"/>
  <c r="AH157" i="4"/>
  <c r="AI157" i="4"/>
  <c r="AJ157" i="4"/>
  <c r="AE158" i="4"/>
  <c r="AG158" i="4"/>
  <c r="AH158" i="4"/>
  <c r="AI158" i="4"/>
  <c r="AJ158" i="4"/>
  <c r="AE159" i="4"/>
  <c r="AG159" i="4"/>
  <c r="AH159" i="4"/>
  <c r="AI159" i="4"/>
  <c r="AJ159" i="4"/>
  <c r="AE160" i="4"/>
  <c r="AG160" i="4"/>
  <c r="AH160" i="4"/>
  <c r="AI160" i="4"/>
  <c r="AJ160" i="4"/>
  <c r="AE161" i="4"/>
  <c r="AG161" i="4"/>
  <c r="AH161" i="4"/>
  <c r="AI161" i="4"/>
  <c r="AJ161" i="4"/>
  <c r="AE162" i="4"/>
  <c r="AG162" i="4"/>
  <c r="AH162" i="4"/>
  <c r="AI162" i="4"/>
  <c r="AJ162" i="4"/>
  <c r="AE163" i="4"/>
  <c r="AG163" i="4"/>
  <c r="AH163" i="4"/>
  <c r="AI163" i="4"/>
  <c r="AJ163" i="4"/>
  <c r="AE164" i="4"/>
  <c r="AG164" i="4"/>
  <c r="AH164" i="4"/>
  <c r="AI164" i="4"/>
  <c r="AJ164" i="4"/>
  <c r="AE165" i="4"/>
  <c r="AG165" i="4"/>
  <c r="AH165" i="4"/>
  <c r="AI165" i="4"/>
  <c r="AJ165" i="4"/>
  <c r="AE166" i="4"/>
  <c r="AG166" i="4"/>
  <c r="AH166" i="4"/>
  <c r="AI166" i="4"/>
  <c r="AJ166" i="4"/>
  <c r="AE167" i="4"/>
  <c r="AG167" i="4"/>
  <c r="AH167" i="4"/>
  <c r="AI167" i="4"/>
  <c r="AJ167" i="4"/>
  <c r="AE168" i="4"/>
  <c r="AG168" i="4"/>
  <c r="AH168" i="4"/>
  <c r="AI168" i="4"/>
  <c r="AJ168" i="4"/>
  <c r="AE169" i="4"/>
  <c r="AG169" i="4"/>
  <c r="AH169" i="4"/>
  <c r="AI169" i="4"/>
  <c r="AJ169" i="4"/>
  <c r="AE170" i="4"/>
  <c r="AG170" i="4"/>
  <c r="AH170" i="4"/>
  <c r="AI170" i="4"/>
  <c r="AJ170" i="4"/>
  <c r="AE171" i="4"/>
  <c r="AG171" i="4"/>
  <c r="AH171" i="4"/>
  <c r="AI171" i="4"/>
  <c r="AJ171" i="4"/>
  <c r="AE172" i="4"/>
  <c r="AG172" i="4"/>
  <c r="AH172" i="4"/>
  <c r="AI172" i="4"/>
  <c r="AJ172" i="4"/>
  <c r="AE173" i="4"/>
  <c r="AG173" i="4"/>
  <c r="AH173" i="4"/>
  <c r="AI173" i="4"/>
  <c r="AJ173" i="4"/>
  <c r="AE174" i="4"/>
  <c r="AG174" i="4"/>
  <c r="AH174" i="4"/>
  <c r="AI174" i="4"/>
  <c r="AJ174" i="4"/>
  <c r="AE175" i="4"/>
  <c r="AG175" i="4"/>
  <c r="AH175" i="4"/>
  <c r="AI175" i="4"/>
  <c r="AJ175" i="4"/>
  <c r="AE176" i="4"/>
  <c r="AG176" i="4"/>
  <c r="AH176" i="4"/>
  <c r="AI176" i="4"/>
  <c r="AJ176" i="4"/>
  <c r="AE177" i="4"/>
  <c r="AG177" i="4"/>
  <c r="AH177" i="4"/>
  <c r="AI177" i="4"/>
  <c r="AJ177" i="4"/>
  <c r="AE178" i="4"/>
  <c r="AG178" i="4"/>
  <c r="AH178" i="4"/>
  <c r="AI178" i="4"/>
  <c r="AJ178" i="4"/>
  <c r="AE179" i="4"/>
  <c r="AG179" i="4"/>
  <c r="AH179" i="4"/>
  <c r="AI179" i="4"/>
  <c r="AJ179" i="4"/>
  <c r="AE180" i="4"/>
  <c r="AG180" i="4"/>
  <c r="AH180" i="4"/>
  <c r="AI180" i="4"/>
  <c r="AJ180" i="4"/>
  <c r="AE181" i="4"/>
  <c r="AG181" i="4"/>
  <c r="AH181" i="4"/>
  <c r="AI181" i="4"/>
  <c r="AJ181" i="4"/>
  <c r="AE182" i="4"/>
  <c r="AG182" i="4"/>
  <c r="AH182" i="4"/>
  <c r="AI182" i="4"/>
  <c r="AJ182" i="4"/>
  <c r="AE183" i="4"/>
  <c r="AG183" i="4"/>
  <c r="AH183" i="4"/>
  <c r="AI183" i="4"/>
  <c r="AJ183" i="4"/>
  <c r="AE184" i="4"/>
  <c r="AG184" i="4"/>
  <c r="AH184" i="4"/>
  <c r="AI184" i="4"/>
  <c r="AJ184" i="4"/>
  <c r="AE185" i="4"/>
  <c r="AG185" i="4"/>
  <c r="AH185" i="4"/>
  <c r="AI185" i="4"/>
  <c r="AJ185" i="4"/>
  <c r="AE186" i="4"/>
  <c r="AG186" i="4"/>
  <c r="AH186" i="4"/>
  <c r="AI186" i="4"/>
  <c r="AJ186" i="4"/>
  <c r="AE187" i="4"/>
  <c r="AG187" i="4"/>
  <c r="AH187" i="4"/>
  <c r="AI187" i="4"/>
  <c r="AJ187" i="4"/>
  <c r="AE188" i="4"/>
  <c r="AG188" i="4"/>
  <c r="AH188" i="4"/>
  <c r="AI188" i="4"/>
  <c r="AJ188" i="4"/>
  <c r="AE189" i="4"/>
  <c r="AG189" i="4"/>
  <c r="AH189" i="4"/>
  <c r="AI189" i="4"/>
  <c r="AJ189" i="4"/>
  <c r="K184" i="4" l="1"/>
  <c r="K182" i="4"/>
  <c r="K180" i="4"/>
  <c r="K176" i="4"/>
  <c r="K174" i="4"/>
  <c r="K172" i="4"/>
  <c r="K170" i="4"/>
  <c r="K168" i="4"/>
  <c r="K166" i="4"/>
  <c r="K162" i="4"/>
  <c r="K188" i="4"/>
  <c r="K186" i="4"/>
  <c r="K178" i="4"/>
  <c r="K181" i="4"/>
  <c r="K177" i="4"/>
  <c r="K175" i="4"/>
  <c r="K173" i="4"/>
  <c r="K171" i="4"/>
  <c r="K169" i="4"/>
  <c r="K167" i="4"/>
  <c r="K165" i="4"/>
  <c r="K163" i="4"/>
  <c r="K161" i="4"/>
  <c r="K159" i="4"/>
  <c r="K157" i="4"/>
  <c r="K155" i="4"/>
  <c r="K153" i="4"/>
  <c r="K151" i="4"/>
  <c r="K149" i="4"/>
  <c r="K147" i="4"/>
  <c r="K145" i="4"/>
  <c r="K143" i="4"/>
  <c r="K141" i="4"/>
  <c r="K139" i="4"/>
  <c r="K137" i="4"/>
  <c r="K135" i="4"/>
  <c r="K133" i="4"/>
  <c r="K131" i="4"/>
  <c r="K129" i="4"/>
  <c r="K127" i="4"/>
  <c r="K125" i="4"/>
  <c r="K123" i="4"/>
  <c r="K121" i="4"/>
  <c r="K119" i="4"/>
  <c r="K117" i="4"/>
  <c r="K115" i="4"/>
  <c r="K113" i="4"/>
  <c r="K111" i="4"/>
  <c r="K109" i="4"/>
  <c r="K107" i="4"/>
  <c r="K105" i="4"/>
  <c r="K103" i="4"/>
  <c r="K101" i="4"/>
  <c r="K99" i="4"/>
  <c r="K97" i="4"/>
  <c r="K95" i="4"/>
  <c r="K93" i="4"/>
  <c r="K91" i="4"/>
  <c r="K89" i="4"/>
  <c r="K87" i="4"/>
  <c r="L87" i="4" s="1"/>
  <c r="K85" i="4"/>
  <c r="L85" i="4" s="1"/>
  <c r="K83" i="4"/>
  <c r="L83" i="4" s="1"/>
  <c r="K81" i="4"/>
  <c r="L81" i="4" s="1"/>
  <c r="K79" i="4"/>
  <c r="L79" i="4" s="1"/>
  <c r="K77" i="4"/>
  <c r="L77" i="4" s="1"/>
  <c r="K75" i="4"/>
  <c r="L75" i="4" s="1"/>
  <c r="K73" i="4"/>
  <c r="L73" i="4" s="1"/>
  <c r="K71" i="4"/>
  <c r="L71" i="4" s="1"/>
  <c r="K69" i="4"/>
  <c r="L69" i="4" s="1"/>
  <c r="K67" i="4"/>
  <c r="L67" i="4" s="1"/>
  <c r="K65" i="4"/>
  <c r="L65" i="4" s="1"/>
  <c r="K63" i="4"/>
  <c r="L63" i="4" s="1"/>
  <c r="K61" i="4"/>
  <c r="L61" i="4" s="1"/>
  <c r="K59" i="4"/>
  <c r="L59" i="4" s="1"/>
  <c r="K57" i="4"/>
  <c r="L57" i="4" s="1"/>
  <c r="K55" i="4"/>
  <c r="L55" i="4" s="1"/>
  <c r="K53" i="4"/>
  <c r="L53" i="4" s="1"/>
  <c r="K51" i="4"/>
  <c r="L51" i="4" s="1"/>
  <c r="K49" i="4"/>
  <c r="L49" i="4" s="1"/>
  <c r="K47" i="4"/>
  <c r="L47" i="4" s="1"/>
  <c r="K45" i="4"/>
  <c r="L45" i="4" s="1"/>
  <c r="K43" i="4"/>
  <c r="L43" i="4" s="1"/>
  <c r="K41" i="4"/>
  <c r="L41" i="4" s="1"/>
  <c r="K39" i="4"/>
  <c r="L39" i="4" s="1"/>
  <c r="K37" i="4"/>
  <c r="L37" i="4" s="1"/>
  <c r="K35" i="4"/>
  <c r="L35" i="4" s="1"/>
  <c r="K33" i="4"/>
  <c r="L33" i="4" s="1"/>
  <c r="K31" i="4"/>
  <c r="L31" i="4" s="1"/>
  <c r="K27" i="4"/>
  <c r="L27" i="4" s="1"/>
  <c r="K189" i="4"/>
  <c r="K187" i="4"/>
  <c r="K185" i="4"/>
  <c r="K183" i="4"/>
  <c r="K179" i="4"/>
  <c r="K164" i="4"/>
  <c r="K160" i="4"/>
  <c r="K158" i="4"/>
  <c r="K156" i="4"/>
  <c r="K154" i="4"/>
  <c r="K152" i="4"/>
  <c r="K150" i="4"/>
  <c r="K148" i="4"/>
  <c r="K146" i="4"/>
  <c r="K144" i="4"/>
  <c r="K142" i="4"/>
  <c r="K140" i="4"/>
  <c r="K138" i="4"/>
  <c r="K136" i="4"/>
  <c r="K134" i="4"/>
  <c r="K132" i="4"/>
  <c r="K130" i="4"/>
  <c r="K128" i="4"/>
  <c r="K126" i="4"/>
  <c r="K124" i="4"/>
  <c r="K122" i="4"/>
  <c r="K120" i="4"/>
  <c r="K118" i="4"/>
  <c r="K116" i="4"/>
  <c r="K114" i="4"/>
  <c r="K112" i="4"/>
  <c r="K110" i="4"/>
  <c r="K108" i="4"/>
  <c r="K106" i="4"/>
  <c r="K104" i="4"/>
  <c r="K102" i="4"/>
  <c r="K100" i="4"/>
  <c r="K98" i="4"/>
  <c r="K96" i="4"/>
  <c r="K94" i="4"/>
  <c r="K92" i="4"/>
  <c r="K90" i="4"/>
  <c r="K88" i="4"/>
  <c r="L88" i="4" s="1"/>
  <c r="K86" i="4"/>
  <c r="L86" i="4" s="1"/>
  <c r="K84" i="4"/>
  <c r="L84" i="4" s="1"/>
  <c r="K82" i="4"/>
  <c r="L82" i="4" s="1"/>
  <c r="K80" i="4"/>
  <c r="L80" i="4" s="1"/>
  <c r="K78" i="4"/>
  <c r="L78" i="4" s="1"/>
  <c r="K76" i="4"/>
  <c r="L76" i="4" s="1"/>
  <c r="K74" i="4"/>
  <c r="L74" i="4" s="1"/>
  <c r="K72" i="4"/>
  <c r="L72" i="4" s="1"/>
  <c r="K70" i="4"/>
  <c r="L70" i="4" s="1"/>
  <c r="K68" i="4"/>
  <c r="L68" i="4" s="1"/>
  <c r="K66" i="4"/>
  <c r="L66" i="4" s="1"/>
  <c r="K64" i="4"/>
  <c r="L64" i="4" s="1"/>
  <c r="K62" i="4"/>
  <c r="L62" i="4" s="1"/>
  <c r="K60" i="4"/>
  <c r="L60" i="4" s="1"/>
  <c r="K58" i="4"/>
  <c r="L58" i="4" s="1"/>
  <c r="K56" i="4"/>
  <c r="L56" i="4" s="1"/>
  <c r="K54" i="4"/>
  <c r="L54" i="4" s="1"/>
  <c r="K52" i="4"/>
  <c r="L52" i="4" s="1"/>
  <c r="K50" i="4"/>
  <c r="L50" i="4" s="1"/>
  <c r="K48" i="4"/>
  <c r="L48" i="4" s="1"/>
  <c r="K46" i="4"/>
  <c r="L46" i="4" s="1"/>
  <c r="K44" i="4"/>
  <c r="L44" i="4" s="1"/>
  <c r="K42" i="4"/>
  <c r="L42" i="4" s="1"/>
  <c r="K40" i="4"/>
  <c r="L40" i="4" s="1"/>
  <c r="K38" i="4"/>
  <c r="L38" i="4" s="1"/>
  <c r="K36" i="4"/>
  <c r="L36" i="4" s="1"/>
  <c r="K34" i="4"/>
  <c r="L34" i="4" s="1"/>
  <c r="K32" i="4"/>
  <c r="L32" i="4" s="1"/>
  <c r="K30" i="4"/>
  <c r="L30" i="4" s="1"/>
  <c r="K26" i="4"/>
  <c r="L26" i="4" s="1"/>
  <c r="AJ2" i="4" l="1"/>
  <c r="AJ3" i="4"/>
  <c r="AJ4" i="4"/>
  <c r="AJ5" i="4"/>
  <c r="AJ6" i="4"/>
  <c r="AJ7" i="4"/>
  <c r="AJ8" i="4"/>
  <c r="AJ9" i="4"/>
  <c r="AJ10" i="4"/>
  <c r="AJ12" i="4"/>
  <c r="AJ13" i="4"/>
  <c r="AJ14" i="4"/>
  <c r="AJ15" i="4"/>
  <c r="AJ17" i="4"/>
  <c r="AJ18" i="4"/>
  <c r="AJ19" i="4"/>
  <c r="AJ20" i="4"/>
  <c r="AJ21" i="4"/>
  <c r="AJ22" i="4"/>
  <c r="AJ23" i="4"/>
  <c r="AJ24" i="4"/>
  <c r="AJ25" i="4"/>
  <c r="AI2" i="4"/>
  <c r="AI3" i="4"/>
  <c r="AI4" i="4"/>
  <c r="AI5" i="4"/>
  <c r="AI6" i="4"/>
  <c r="AI7" i="4"/>
  <c r="AI8" i="4"/>
  <c r="AI9" i="4"/>
  <c r="AI10" i="4"/>
  <c r="AI12" i="4"/>
  <c r="AI13" i="4"/>
  <c r="AI14" i="4"/>
  <c r="AI15" i="4"/>
  <c r="AI17" i="4"/>
  <c r="AI18" i="4"/>
  <c r="AI19" i="4"/>
  <c r="AI20" i="4"/>
  <c r="AI21" i="4"/>
  <c r="AI22" i="4"/>
  <c r="AI23" i="4"/>
  <c r="AI24" i="4"/>
  <c r="AI25" i="4"/>
  <c r="AH2" i="4"/>
  <c r="AH3" i="4"/>
  <c r="AH4" i="4"/>
  <c r="AH5" i="4"/>
  <c r="AH6" i="4"/>
  <c r="AH7" i="4"/>
  <c r="AH8" i="4"/>
  <c r="AH9" i="4"/>
  <c r="AH10" i="4"/>
  <c r="AH12" i="4"/>
  <c r="AH13" i="4"/>
  <c r="AH14" i="4"/>
  <c r="AH15" i="4"/>
  <c r="AH17" i="4"/>
  <c r="AH18" i="4"/>
  <c r="AH19" i="4"/>
  <c r="AH20" i="4"/>
  <c r="AH21" i="4"/>
  <c r="AH22" i="4"/>
  <c r="AH23" i="4"/>
  <c r="AH24" i="4"/>
  <c r="AH25" i="4"/>
  <c r="AG2" i="4"/>
  <c r="AG3" i="4"/>
  <c r="AG4" i="4"/>
  <c r="AG5" i="4"/>
  <c r="AG6" i="4"/>
  <c r="AG7" i="4"/>
  <c r="AG8" i="4"/>
  <c r="AG9" i="4"/>
  <c r="AG10" i="4"/>
  <c r="AG12" i="4"/>
  <c r="AG13" i="4"/>
  <c r="AG14" i="4"/>
  <c r="AG15" i="4"/>
  <c r="AG17" i="4"/>
  <c r="AG18" i="4"/>
  <c r="AG19" i="4"/>
  <c r="AG20" i="4"/>
  <c r="AG21" i="4"/>
  <c r="AG22" i="4"/>
  <c r="AG23" i="4"/>
  <c r="AG24" i="4"/>
  <c r="AG25" i="4"/>
  <c r="AE2" i="4"/>
  <c r="AE3" i="4"/>
  <c r="AE4" i="4"/>
  <c r="AE5" i="4"/>
  <c r="AE6" i="4"/>
  <c r="AE7" i="4"/>
  <c r="AE8" i="4"/>
  <c r="AE9" i="4"/>
  <c r="AE10" i="4"/>
  <c r="AE12" i="4"/>
  <c r="AE13" i="4"/>
  <c r="AE14" i="4"/>
  <c r="AE15" i="4"/>
  <c r="AE17" i="4"/>
  <c r="AE18" i="4"/>
  <c r="AE19" i="4"/>
  <c r="AE20" i="4"/>
  <c r="AE21" i="4"/>
  <c r="AE22" i="4"/>
  <c r="AE23" i="4"/>
  <c r="AE24" i="4"/>
  <c r="AE25" i="4"/>
  <c r="K25" i="4" l="1"/>
  <c r="L25" i="4" s="1"/>
  <c r="K23" i="4"/>
  <c r="L23" i="4" s="1"/>
  <c r="K21" i="4"/>
  <c r="L21" i="4" s="1"/>
  <c r="K10" i="4"/>
  <c r="L10" i="4" s="1"/>
  <c r="K2" i="4"/>
  <c r="L2" i="4" s="1"/>
  <c r="K20" i="4"/>
  <c r="L20" i="4" s="1"/>
  <c r="K9" i="4"/>
  <c r="L9" i="4" s="1"/>
  <c r="K6" i="4"/>
  <c r="L6" i="4" s="1"/>
  <c r="K4" i="4"/>
  <c r="L4" i="4" s="1"/>
  <c r="K18" i="4"/>
  <c r="L18" i="4" s="1"/>
  <c r="K15" i="4"/>
  <c r="L15" i="4" s="1"/>
  <c r="K8" i="4"/>
  <c r="L8" i="4" s="1"/>
  <c r="K5" i="4"/>
  <c r="L5" i="4" s="1"/>
  <c r="K3" i="4"/>
  <c r="L3" i="4" s="1"/>
  <c r="K24" i="4"/>
  <c r="L24" i="4" s="1"/>
  <c r="K22" i="4"/>
  <c r="L22" i="4" s="1"/>
  <c r="K19" i="4"/>
  <c r="L19" i="4" s="1"/>
  <c r="K17" i="4"/>
  <c r="L17" i="4" s="1"/>
  <c r="K14" i="4"/>
  <c r="L14" i="4" s="1"/>
  <c r="K13" i="4"/>
  <c r="L13" i="4" s="1"/>
  <c r="K12" i="4"/>
  <c r="L12" i="4" s="1"/>
  <c r="K7" i="4"/>
  <c r="L7" i="4" s="1"/>
  <c r="C8" i="10" l="1"/>
  <c r="C6" i="10"/>
  <c r="C16" i="10" l="1"/>
  <c r="C4" i="10"/>
  <c r="C13" i="10"/>
  <c r="C9" i="10"/>
  <c r="C5" i="10"/>
  <c r="C10" i="10"/>
  <c r="C3" i="10"/>
  <c r="C14" i="10"/>
  <c r="C7" i="10"/>
  <c r="C15" i="10"/>
  <c r="C11" i="10"/>
  <c r="C12" i="10"/>
  <c r="C26" i="10" l="1"/>
  <c r="C24" i="10"/>
  <c r="D3" i="10" l="1"/>
  <c r="J3" i="6" s="1"/>
  <c r="N3" i="6" s="1"/>
  <c r="D4" i="10"/>
  <c r="J4" i="6" s="1"/>
  <c r="N4" i="6" s="1"/>
  <c r="J8" i="6"/>
  <c r="N8" i="6" s="1"/>
  <c r="D12" i="10"/>
  <c r="D15" i="10"/>
  <c r="D5" i="10"/>
  <c r="J5" i="6" s="1"/>
  <c r="N5" i="6" s="1"/>
  <c r="D9" i="10"/>
  <c r="J9" i="6" s="1"/>
  <c r="N9" i="6" s="1"/>
  <c r="D13" i="10"/>
  <c r="D16" i="10"/>
  <c r="D10" i="10"/>
  <c r="D14" i="10"/>
  <c r="D7" i="10"/>
  <c r="J7" i="6" s="1"/>
  <c r="N7" i="6" s="1"/>
  <c r="D6" i="10"/>
  <c r="J6" i="6" s="1"/>
  <c r="N6" i="6" s="1"/>
  <c r="N18" i="6" l="1"/>
  <c r="O18" i="6" s="1"/>
  <c r="J17" i="6"/>
  <c r="N17" i="6" s="1"/>
  <c r="N15" i="6"/>
  <c r="J11" i="6"/>
  <c r="N11" i="6" s="1"/>
  <c r="J10" i="6"/>
  <c r="N10" i="6" s="1"/>
  <c r="J14" i="6"/>
  <c r="N14" i="6" s="1"/>
  <c r="J12" i="6"/>
  <c r="N12" i="6" s="1"/>
  <c r="J16" i="6"/>
  <c r="N16" i="6" s="1"/>
  <c r="J13" i="6"/>
  <c r="N13" i="6" s="1"/>
  <c r="O5" i="6" l="1"/>
  <c r="O6" i="6"/>
  <c r="O12" i="6"/>
  <c r="O16" i="6"/>
  <c r="O8" i="6"/>
  <c r="O11" i="6"/>
  <c r="O17" i="6"/>
  <c r="O3" i="6"/>
  <c r="O4" i="6"/>
  <c r="O14" i="6"/>
  <c r="O9" i="6"/>
  <c r="O7" i="6"/>
  <c r="O13" i="6"/>
  <c r="O10" i="6"/>
  <c r="O15" i="6"/>
</calcChain>
</file>

<file path=xl/sharedStrings.xml><?xml version="1.0" encoding="utf-8"?>
<sst xmlns="http://schemas.openxmlformats.org/spreadsheetml/2006/main" count="2281" uniqueCount="450">
  <si>
    <t>No.</t>
  </si>
  <si>
    <t>PROPONENTE</t>
  </si>
  <si>
    <t>CARTA PRESENTACIÓN</t>
  </si>
  <si>
    <t>CERTIFICADO DE EXISTENCIA Y REPRESENTACIÓN LEGAL</t>
  </si>
  <si>
    <t>GARANTIA DE SERIEDAD DE LA OFERTA</t>
  </si>
  <si>
    <t>PRESENTA (SI/NO)</t>
  </si>
  <si>
    <t>REPRESENTANTE LEGAL</t>
  </si>
  <si>
    <t>TIPO (C/UT/I)</t>
  </si>
  <si>
    <t>NOMBRE</t>
  </si>
  <si>
    <t>% PARTICIPACIÓN</t>
  </si>
  <si>
    <t>FECHA DE EXPEDICIÓN</t>
  </si>
  <si>
    <t>DURACIÓN DE LA SOCIEDAD</t>
  </si>
  <si>
    <t>LIMITACIONES AL REPRESENTANTE LEGAL</t>
  </si>
  <si>
    <t>AUTORIZACIÓN DEL ORGANO SOCIAL</t>
  </si>
  <si>
    <t>FORMATO A FAVOR DE ENTIDADES ESTATALES</t>
  </si>
  <si>
    <t>TOMADOR</t>
  </si>
  <si>
    <t>CERTIFICADO DE ANTECEDENTES FISCALES DE LA CONTRALORIA GENERAL DE LA REPUBLICA</t>
  </si>
  <si>
    <t>CERTIFICADO DE ANTECEDENTES DISCIPLINARIOS DE LA PROCURADURIA GENERAL DE LA NACION</t>
  </si>
  <si>
    <t>Proponente</t>
  </si>
  <si>
    <t>OBJETO SOCIAL</t>
  </si>
  <si>
    <t>CONFORMACIÓN CONSORCIAL</t>
  </si>
  <si>
    <t>CERTIFICADO DE ANTECEDENTES JUDICIALES</t>
  </si>
  <si>
    <t>SANCIONES CONSIGNADAS EN EL RUP</t>
  </si>
  <si>
    <t>%</t>
  </si>
  <si>
    <t>CONTRATANTE</t>
  </si>
  <si>
    <t>I, C, UT</t>
  </si>
  <si>
    <t>%
(1)</t>
  </si>
  <si>
    <t>INICIACIÓN
(DD/MM/AA)</t>
  </si>
  <si>
    <t>TERMINACIÓN
(DD/MM/AA)</t>
  </si>
  <si>
    <t>SUSPENSIÓN
(MESES)</t>
  </si>
  <si>
    <t>PLAZO DE EJECUCIÓN (MESES)
(2)</t>
  </si>
  <si>
    <t>VALOR TOTAL DEL CONTRATO INCLUIDAS SUS ADICIONES, AJUSTES Y EL IVA
(3)</t>
  </si>
  <si>
    <t>Suspensión 1</t>
  </si>
  <si>
    <t>Suspensión 2</t>
  </si>
  <si>
    <t>Suspensión 3</t>
  </si>
  <si>
    <t>Suspensión 4</t>
  </si>
  <si>
    <t>Conformación consorcial</t>
  </si>
  <si>
    <t>% participación</t>
  </si>
  <si>
    <t>Informacion Financiera</t>
  </si>
  <si>
    <t>CAPACIDAD FINANCIERA</t>
  </si>
  <si>
    <t>CAPACIDAD ORGANIZACIONAL</t>
  </si>
  <si>
    <t>Activo Corriente</t>
  </si>
  <si>
    <t>Pasivo Corriente</t>
  </si>
  <si>
    <t>Activo Total</t>
  </si>
  <si>
    <t>Pasivo Total</t>
  </si>
  <si>
    <t>Utilidad operacional</t>
  </si>
  <si>
    <t>LIQUIDEZ</t>
  </si>
  <si>
    <t>NIVEL DE ENDEUDAMIENTO</t>
  </si>
  <si>
    <t>PATRIMONIO</t>
  </si>
  <si>
    <t>RENTABILIDAD SOBRE PATRIMONIO</t>
  </si>
  <si>
    <t>RENTABILIDAD SOBRE ACTIVOS</t>
  </si>
  <si>
    <t>Observaciones</t>
  </si>
  <si>
    <t>RAZON DE COBERTURA DE INTERESES</t>
  </si>
  <si>
    <t>Gastos de intereses</t>
  </si>
  <si>
    <t>CALIFICACIÓN JURIDICA</t>
  </si>
  <si>
    <t>BENEFICIARIO GOBERNACIÓN</t>
  </si>
  <si>
    <t>CALIFICACIÓN FINANCIERA</t>
  </si>
  <si>
    <t>OBSERVACIONES</t>
  </si>
  <si>
    <t>Proceso Licitatorio</t>
  </si>
  <si>
    <t>Objeto</t>
  </si>
  <si>
    <t>Apertura del proceso</t>
  </si>
  <si>
    <t>Cierre del Proceso</t>
  </si>
  <si>
    <t>PERÍODO</t>
  </si>
  <si>
    <t>MONTO MENSUAL</t>
  </si>
  <si>
    <t>INFORMACIÓN GENERAL</t>
  </si>
  <si>
    <t>REQUISITOS FINANCIEROS HABILITANTES</t>
  </si>
  <si>
    <t>Razón covertura de intereses
Utilidad operacional/gastos de intereses ≥ 1.0</t>
  </si>
  <si>
    <t>CERTIFICADO DE INSCRIPCIÓN EN EL REGISTRO UNICO DE PROPONENTES (RUP)</t>
  </si>
  <si>
    <t>PACTO DE TRASPARENCIA</t>
  </si>
  <si>
    <t>OTROS DOCUMENTOS</t>
  </si>
  <si>
    <t>VALOR TOTAL DEL CONTRATO A CONSIDERAR COMO EXPERIENCIA
(4) = (3)*(1)</t>
  </si>
  <si>
    <t>VALOR FACTURADO ACTUALIZADO SMMLV
(VFA)</t>
  </si>
  <si>
    <t>CALIFICACIÓN ORGANIZACIONAL</t>
  </si>
  <si>
    <t>CERTIFICACIÓN DE PAGOS DE SEGURIDAD SOCIAL Y APORTES PARAFISCALES</t>
  </si>
  <si>
    <t>Suspensión 5</t>
  </si>
  <si>
    <t>COPIA TARJETA PROFESIONAL CONTADOR O REVISOR FISCAL</t>
  </si>
  <si>
    <t>ANTECEDENTES DISCIPLINARIOS JCC</t>
  </si>
  <si>
    <t>FIRMEZA RUP</t>
  </si>
  <si>
    <t>RENOVADO</t>
  </si>
  <si>
    <t>SI</t>
  </si>
  <si>
    <t>C</t>
  </si>
  <si>
    <t>CUMPLE</t>
  </si>
  <si>
    <t>N/A</t>
  </si>
  <si>
    <t>SUBSANAR</t>
  </si>
  <si>
    <t>I</t>
  </si>
  <si>
    <t>NO PRESENTA</t>
  </si>
  <si>
    <t>NO CUMPLE</t>
  </si>
  <si>
    <t>UT</t>
  </si>
  <si>
    <t>NO</t>
  </si>
  <si>
    <t>NO HÁBIL</t>
  </si>
  <si>
    <t>HÁBIL</t>
  </si>
  <si>
    <t>REQUISITOS ORGANIZACIONALES HABILITANTES</t>
  </si>
  <si>
    <t>VIGENCIA CERTIFICADO
(Fecha Expedición)</t>
  </si>
  <si>
    <t>DURACION
(CUMPLE / NO CUMPLE)</t>
  </si>
  <si>
    <t>PRESENTA</t>
  </si>
  <si>
    <t>CONSULTADOS ENTIDAD</t>
  </si>
  <si>
    <t>FACTORES DE COMPARACIÓN DE LAS PROPUESTAS</t>
  </si>
  <si>
    <t>Acreditación MIPYMES</t>
  </si>
  <si>
    <t>MATRICULA PROFESIONAL
(No. de la Tarjeta)</t>
  </si>
  <si>
    <t>Liquidez
Activo corriente/Pasivo Corriente ≥ 1.0</t>
  </si>
  <si>
    <t>Nivel de endeudamiento
Pasivo Total/Activo Total ≤ 0.7</t>
  </si>
  <si>
    <t>Rentabilidad del patrimonio (ROE)
Utilidad operacional/Patrimonio ≥ 0%</t>
  </si>
  <si>
    <t>Rentabilidad del activo (ROA)
Utilidad operacional/Activo total ≥ 0%</t>
  </si>
  <si>
    <t>CONTRATO No.</t>
  </si>
  <si>
    <t>Acreditación personal en condición de discapacidad
(1%)</t>
  </si>
  <si>
    <t>Abogados</t>
  </si>
  <si>
    <t>Financieros</t>
  </si>
  <si>
    <t>Técnicos</t>
  </si>
  <si>
    <t>HABIL / NO HABIL / SUBSANAR</t>
  </si>
  <si>
    <t>DOMICILIO
(Ciudad)</t>
  </si>
  <si>
    <t>FECHA DE EXPEDICIÓN
(dd/mm/aaaa)</t>
  </si>
  <si>
    <t>VIGENCIA
(HASTA)
(DD/MM/AAAA)</t>
  </si>
  <si>
    <t>VALOR
($)</t>
  </si>
  <si>
    <t>INGENIERO QUE AVALA LA PROPUESTA
(Nombre)
Si es el mismo representante legal, repetir nombre</t>
  </si>
  <si>
    <t>CAPITAL DE TRABAJO</t>
  </si>
  <si>
    <t>MÓDULO 1</t>
  </si>
  <si>
    <t>MÓDULO 2</t>
  </si>
  <si>
    <t>MÓDULO 3</t>
  </si>
  <si>
    <t>Suspensión 6</t>
  </si>
  <si>
    <t>MÓDULO 4</t>
  </si>
  <si>
    <t>ALEJANDRO HERRERA DUQUE</t>
  </si>
  <si>
    <t>CONSORCIO VIAL CALDAS 2021</t>
  </si>
  <si>
    <t>NOMBRAMIENTO DEL REVISOR FISCAL</t>
  </si>
  <si>
    <t>FOTOCOPIA CÉDULA DEL REPRESENTANTE LEGAL</t>
  </si>
  <si>
    <t>CERTIFICADO COPNIA
(Presenta/no presenta)</t>
  </si>
  <si>
    <t>CAPACIDAD RESIDUAL DE CONTRATACIÓN</t>
  </si>
  <si>
    <t>JEOS</t>
  </si>
  <si>
    <t>JMVV</t>
  </si>
  <si>
    <t>CDT</t>
  </si>
  <si>
    <t>EXPERIENCIA ESPECÍFICA POR VALOR</t>
  </si>
  <si>
    <t>CRITERIOS DE CALIFICACIÓN DE LA EXPERIENCIA</t>
  </si>
  <si>
    <t>% EXPERIENCIA</t>
  </si>
  <si>
    <t>Promoción a la industria nacional
(20%)</t>
  </si>
  <si>
    <t>CARLOS MARIO ROLON AMAYA</t>
  </si>
  <si>
    <t>LUZ DARY ARIAS SILVA</t>
  </si>
  <si>
    <t>EDWIN FERNANDO CADAVID GRANADA</t>
  </si>
  <si>
    <t>JORGE ALVARO SANCHEZ BLANCO</t>
  </si>
  <si>
    <t>CONSORCIO DS7</t>
  </si>
  <si>
    <t>GONZALO EDUARDO PAZ MATALLANA</t>
  </si>
  <si>
    <t>Equipo de trabajo (personal clave evaluable)
(10%)</t>
  </si>
  <si>
    <t>Experiencia del Proponente (69%)</t>
  </si>
  <si>
    <t xml:space="preserve">EXIGENCIAS MÍNIMAS DE EXPERIENCIA Y FORMACIÓN ACADÉMICA DEL EQUIPO DE TRABAJO </t>
  </si>
  <si>
    <t>PUNTAJE ASIGNADO</t>
  </si>
  <si>
    <t>PRESUPUESTO OFICIAL ESTIMADO</t>
  </si>
  <si>
    <t>Mediana</t>
  </si>
  <si>
    <t>Método</t>
  </si>
  <si>
    <t>Valor</t>
  </si>
  <si>
    <t>Decimales TRM</t>
  </si>
  <si>
    <t>Desviacion Estandar</t>
  </si>
  <si>
    <t>Mediana con Valor Absoluto</t>
  </si>
  <si>
    <t>00 a 24</t>
  </si>
  <si>
    <t>Valor Minimo Aceptable</t>
  </si>
  <si>
    <t>Media Geométrica</t>
  </si>
  <si>
    <t>25 a 49</t>
  </si>
  <si>
    <t>50 a 74</t>
  </si>
  <si>
    <t>75 a 99</t>
  </si>
  <si>
    <t>PROMEDIO VALOR CONTRATOS EN SMMLV</t>
  </si>
  <si>
    <t>Media aritmética alta</t>
  </si>
  <si>
    <t>Media aritmética baja</t>
  </si>
  <si>
    <t>Sumatoria Puntajes</t>
  </si>
  <si>
    <t>Orden de Elegibilidad</t>
  </si>
  <si>
    <t>Capital de trabajo</t>
  </si>
  <si>
    <t>JUAN CARLOS MORALES RIVERA</t>
  </si>
  <si>
    <t>ÁNGEL ARTURO RINCÓN SUÁREZ</t>
  </si>
  <si>
    <t>COMPAÑÍA CONSULTORA COLOMBIANA TRIPLE C S.A.S.</t>
  </si>
  <si>
    <t>CM-SI-010-2021</t>
  </si>
  <si>
    <t>INTERVENTORÍA TÉCNICA, ADMINISTRATIVA, FINANCIERA, Y 
AMBIENTAL A LOS CONTRATOS DE OBRA RESULTANTES DEL PROCESO DE LICITACIÓN LP-SI-004-2021</t>
  </si>
  <si>
    <t>Presupuesto oficial M1</t>
  </si>
  <si>
    <t>Presupuesto oficial M2</t>
  </si>
  <si>
    <t>Presupuesto oficial M3</t>
  </si>
  <si>
    <t>Presupuesto oficial M4</t>
  </si>
  <si>
    <t>Plazo (meses) M4</t>
  </si>
  <si>
    <t>Plazo (meses) M1</t>
  </si>
  <si>
    <t>Plazo (meses) M2</t>
  </si>
  <si>
    <t>Plazo (meses) M3</t>
  </si>
  <si>
    <t>Presupuesto Oficial SMMLV M1</t>
  </si>
  <si>
    <t>Presupuesto Oficial SMMLV M2</t>
  </si>
  <si>
    <t>Presupuesto Oficial SMMLV M3</t>
  </si>
  <si>
    <t>Presupuesto Oficial SMMLV M4</t>
  </si>
  <si>
    <t>CONSORCIO ORIÓN 136</t>
  </si>
  <si>
    <t>HIDROS DE COLOMBIA S.A.S.</t>
  </si>
  <si>
    <t>GERENCIA EN OBRAS CIVILES S.A.S.</t>
  </si>
  <si>
    <t>LUIS ALEJANDRO MURCIA SALAMANCA</t>
  </si>
  <si>
    <t>INGECO INGENIERÍA DE CONSTRUCCIONES S.A.S.</t>
  </si>
  <si>
    <t>INGENIERÍA DEL FUTURO S.A.S.</t>
  </si>
  <si>
    <t>R&amp;M CONSTRUCCIONES E INTERVENTORÍAS S.A.S.</t>
  </si>
  <si>
    <t>CESAR EDUARDO GÓMEZ GÓMEZ</t>
  </si>
  <si>
    <t>CONSORCIO INTERVIAL CALDAS 010</t>
  </si>
  <si>
    <t>NAIRA DEL CARMEN HERNÁNDEZ LUGO</t>
  </si>
  <si>
    <t>MAAF S.A.S.</t>
  </si>
  <si>
    <t>CONSTRUOBRAS C&amp;M S.A.S.</t>
  </si>
  <si>
    <t>JHON FABER CARMONA MEJÍA</t>
  </si>
  <si>
    <t>CARMONA CARVAJAL INGENIEROS S.A.S.</t>
  </si>
  <si>
    <t>CONSORCIO INTERVIAS CALDAS</t>
  </si>
  <si>
    <t>PEDRO JOSÉ CORREDOR BECERRA</t>
  </si>
  <si>
    <t>JORGE WILLAN CORZO GARCÍA</t>
  </si>
  <si>
    <t>GERMAN ALONSO PUENTES GORDO</t>
  </si>
  <si>
    <t>ARA INGENIERÍA S.A.S.</t>
  </si>
  <si>
    <t>KERLY GIOVANNA CUELLAR OBREGÓN</t>
  </si>
  <si>
    <t>HR INGENIERÍA S.A.S.</t>
  </si>
  <si>
    <t>YELMAN YOHANI HERNÁNDEZ ROJAS</t>
  </si>
  <si>
    <t>UNIÓN TEMPORAL INNOVA</t>
  </si>
  <si>
    <t>INNOVA PROYECTOS S.A.S.</t>
  </si>
  <si>
    <t>DQ INGENIERÍA S.A.S.</t>
  </si>
  <si>
    <t>PAULO EMILIO BRAVO CONSULTORES S.A.S.</t>
  </si>
  <si>
    <t>MANUEL JOSÉ BRAVO FERNÁNDEZ</t>
  </si>
  <si>
    <t>CONSORCIO NP MANIZALES</t>
  </si>
  <si>
    <t>MARIA CLARA POTES MAZUERA</t>
  </si>
  <si>
    <t>ALVARO HERNANDO NARANJO OLAYA</t>
  </si>
  <si>
    <t>EDGAR HERNÁN GUEVARA MARTÍNEZ</t>
  </si>
  <si>
    <t>DIN S.A.S.</t>
  </si>
  <si>
    <t>SEING S.A.S. BIC</t>
  </si>
  <si>
    <t>CIMAG S.A.S.</t>
  </si>
  <si>
    <t>ANA MIREYA ARAGÓN PINZÓN</t>
  </si>
  <si>
    <t>CONSULTORES DESARROLLO Y AMBIENTE S.A.S.</t>
  </si>
  <si>
    <t>ORGANIZACIÓN VICAN S.A.S.</t>
  </si>
  <si>
    <t>ANDRÉS ARBOLEDA SALAZAR</t>
  </si>
  <si>
    <t>ICONSULTING S.A.S.</t>
  </si>
  <si>
    <t>HÉCTOR MAURICIO GUTIÉRREZ TRUJILLO</t>
  </si>
  <si>
    <t>CONSORCIO VÍAS CALDAS</t>
  </si>
  <si>
    <t>CONSTRUCTORA INGETEC S.A.S.</t>
  </si>
  <si>
    <t>SILVANA VERGARA HERNÁNDEZ</t>
  </si>
  <si>
    <t>CONFORMACIÓN CONSORCIO</t>
  </si>
  <si>
    <t>ARM CONSULTING LTDA.</t>
  </si>
  <si>
    <t>ÁLVARO HERNANDO VERA AYALA</t>
  </si>
  <si>
    <t>TOTALL S.A.S.</t>
  </si>
  <si>
    <t>X</t>
  </si>
  <si>
    <t>DF CONSULTORÍA S.A.S.</t>
  </si>
  <si>
    <t>CAMILO FONSECA CHAVES</t>
  </si>
  <si>
    <t>INGENIERÍA MASTERS S.A.S.</t>
  </si>
  <si>
    <t>CLAUDIA DEL PILAR SUAREZ ANGARITA</t>
  </si>
  <si>
    <t>DIEZ PLUS INGENIERÍA S.A.S.</t>
  </si>
  <si>
    <t>DONAL BOGOTÁ BAUTISTA</t>
  </si>
  <si>
    <t>CONSORCIO VIAL M&amp;M</t>
  </si>
  <si>
    <t>MARTHA L SALAZAR BERNAL</t>
  </si>
  <si>
    <t>MS INGENIERÍA S.A.S.</t>
  </si>
  <si>
    <t>METROCUBICO S.A.S.</t>
  </si>
  <si>
    <t>HERNÁN DARIO NARVAEZ BALLESTA</t>
  </si>
  <si>
    <t>JPS INGENIERÍA S.A.</t>
  </si>
  <si>
    <t>R&amp;J INGENIERÍA S.A.S.</t>
  </si>
  <si>
    <t>CONSORCIO INTERCOLOMBIA</t>
  </si>
  <si>
    <t>JOSÉ ANDRÉS MURILLO MAYORGA</t>
  </si>
  <si>
    <t>MIRS LATINOAMERICA S.A.S.</t>
  </si>
  <si>
    <t>A2M PROYECTOS DE INGENIERÍA S.A.S.</t>
  </si>
  <si>
    <t>CONSORCIO CAPITAL</t>
  </si>
  <si>
    <t>VALLEJO H INGENIEROS CONSULTORES CONSTRUCTORES S.A.S.</t>
  </si>
  <si>
    <t>CARLOS EDUARDO ESQUIVIA ESCOBAR</t>
  </si>
  <si>
    <t>G Y G CONSTRUCCIONES S.A.S.</t>
  </si>
  <si>
    <t>GPM PROYECTOS DE INGENIERÍA S.A.S.</t>
  </si>
  <si>
    <t>CONSORCIO EPSILON CAFETERO</t>
  </si>
  <si>
    <t>WILSON GIOVANNI URREA URREA</t>
  </si>
  <si>
    <t>PROYECTOS E INTERVENTORÍA S.A.S. - PI S.A.S.</t>
  </si>
  <si>
    <t>INGENIERÍA DE ESTUDIOS Y ASESORÍAS S.A.S. - INESAS S.A.S.</t>
  </si>
  <si>
    <t>PROYECTISTAS ASOCIADOS S.A.S.</t>
  </si>
  <si>
    <t>OSCAR ANDRÉS PLAZAS ROLDAN</t>
  </si>
  <si>
    <t>INGENIERÍA Y CONSULTORÍA - INGECON S.A.S.</t>
  </si>
  <si>
    <t>ÁNGELA MARÍA DÁVILA MORALES</t>
  </si>
  <si>
    <t>INGEOCILCON S.A.S.</t>
  </si>
  <si>
    <t>FABIAN ANDRÉS VALLEJO PACHÓN</t>
  </si>
  <si>
    <t>MIRS LATINOAMÉRICA S.A.S.</t>
  </si>
  <si>
    <t>JUAN DIEGO JIMÉNEZ SERNA</t>
  </si>
  <si>
    <t>JORGE ELIECER PARRA SALINAS</t>
  </si>
  <si>
    <t>HERNÁN DARÍO NARVÁEZ BALLESTA</t>
  </si>
  <si>
    <t>JORGE ÁLVARO SÁNCHEZ BLANCO</t>
  </si>
  <si>
    <t>MARÍA CLARA POTES MAZUERA</t>
  </si>
  <si>
    <t>ÁLVARO HERNANDO NARANJO OLAYA</t>
  </si>
  <si>
    <t>MÓDULO</t>
  </si>
  <si>
    <t>LOTE O MÓDULO</t>
  </si>
  <si>
    <t>EXPERIENCIA GENERAL</t>
  </si>
  <si>
    <t>EXPERIENCIA ESPECÍFICA</t>
  </si>
  <si>
    <t>INTERVENTORÍA A PROYECTOS DE: CONSTRUCCIÓN O MEJORAMIENTO EN PAVIMENTO ASFALTICO O CONCRETO HIDRÁULICO O PLACA HUELLA DE VÍAS PRIMARIAS O SECUNDARIAS O VÍAS TERCIARIAS O VIAS URBANAS O PISTAS DE AEROPUERTOS</t>
  </si>
  <si>
    <t>Nota: Será válida la experiencia que haya sido ejecutada a través de interventoría a proyectos de: Construcción o Mejoramiento o Mantenimiento o Repavimentación o Pavimentación o Conservación de Vías en Asfalto Natural o Asfaltita</t>
  </si>
  <si>
    <t>INTERVENTORÍA A PROYECTOS DE: CONSTRUCCIÓN O REHABILITACIÓN O  MEJORAMIENTO  O REPAVIMENTACIÓN O PAVIMENTACIÓN DE INFRAESTRUCTURA VIAL PARA TRÁFICO VEHICULAR DE VÍAS URBANAS O DE VÍAS PRIMARIAS O SECUNDARIAS</t>
  </si>
  <si>
    <t>Nota: No se aceptará experiencia en contratos cuyo objeto o alcance sea exclusivamente en cualquiera de las siguientes actividades de obra a las cuales se realizó la interventoría: componentes de seguridad vial o semaforización o puentes.</t>
  </si>
  <si>
    <t xml:space="preserve">Por lo menos uno (1) de los contratos válidos aportados como experiencia general debe acreditar la interventoría a la intervención de la estructura de pavimento (asfáltico o hidráulico). </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</si>
  <si>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</si>
  <si>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realización de la interventoría a un proyecto de: CONSTRUCCION DE OBRAS DE ESTABILIZACION DE TALUDES O RECUPERACION DE BANCA y el valor corresponda como mínimo al 70% del Presupuesto Oficial.</t>
  </si>
  <si>
    <t>EXPERIENCIA ESPECÍFICA VÍAS URBANAS</t>
  </si>
  <si>
    <t>PORCENTAJE DE PARTICIPACIÓN EN PROPONENTE PLURAL</t>
  </si>
  <si>
    <t>EXPERIENCIA ESPECÍFICA por intervención o por valor</t>
  </si>
  <si>
    <t xml:space="preserve">MUNICIPIO DE PUERTO GAITAN </t>
  </si>
  <si>
    <t>141-2010</t>
  </si>
  <si>
    <t>FONDO DE ADAPTACIÓN</t>
  </si>
  <si>
    <t>FA-CD-I-111-2018</t>
  </si>
  <si>
    <t>ICCU</t>
  </si>
  <si>
    <t>021-2014</t>
  </si>
  <si>
    <t>INVIAS</t>
  </si>
  <si>
    <t>0998-2018</t>
  </si>
  <si>
    <t>SECRETARÍA DE EDUCACIÓN</t>
  </si>
  <si>
    <t>4071-2016</t>
  </si>
  <si>
    <t xml:space="preserve">MUNICIPIO DE DOSQUEBRADAS </t>
  </si>
  <si>
    <t>GOBERNACIÓN DEL QUINDIO</t>
  </si>
  <si>
    <t>025-2019</t>
  </si>
  <si>
    <t>SID-017-2013</t>
  </si>
  <si>
    <t>1366-2019</t>
  </si>
  <si>
    <t>IDESAN</t>
  </si>
  <si>
    <t>J109-2019</t>
  </si>
  <si>
    <t>030-2014</t>
  </si>
  <si>
    <t>UAEGRD</t>
  </si>
  <si>
    <t>435-2015</t>
  </si>
  <si>
    <t>UAEGRD-CM-034-2017</t>
  </si>
  <si>
    <t>INFICALDAS</t>
  </si>
  <si>
    <t>PV-13-2017</t>
  </si>
  <si>
    <t>730-2004</t>
  </si>
  <si>
    <t>ALCALDÍA DE MEDELLIN</t>
  </si>
  <si>
    <t>4600049548-2013</t>
  </si>
  <si>
    <t>IDIGER</t>
  </si>
  <si>
    <t>152-2011</t>
  </si>
  <si>
    <t>1190-2011</t>
  </si>
  <si>
    <t>489-19</t>
  </si>
  <si>
    <t>EDU</t>
  </si>
  <si>
    <t>MUNICIPIO DE MEDELLIN</t>
  </si>
  <si>
    <t>4600057592-2014</t>
  </si>
  <si>
    <t>4600057644-2014</t>
  </si>
  <si>
    <t xml:space="preserve">LUIS ALEJANDRO MURCIA SALAMANCA </t>
  </si>
  <si>
    <t>25202-81260CND</t>
  </si>
  <si>
    <t>25202-81669</t>
  </si>
  <si>
    <t xml:space="preserve">PEDRO ANTONIO GUTIÉRREZ BUSTILLO </t>
  </si>
  <si>
    <t>08202-72599ATL</t>
  </si>
  <si>
    <t>25202-315979</t>
  </si>
  <si>
    <t>CÉSAR EDUARDO GÓMEZ GÓMEZ</t>
  </si>
  <si>
    <t>25202-18992CND</t>
  </si>
  <si>
    <t xml:space="preserve">CLÍMACO MIGUEL RODRÍGUEZ JULIO </t>
  </si>
  <si>
    <t>082020-101215</t>
  </si>
  <si>
    <t>63202-42081QND</t>
  </si>
  <si>
    <t>01196-0427</t>
  </si>
  <si>
    <t xml:space="preserve">GABRIEL ALFONSO LOZANO </t>
  </si>
  <si>
    <t>25202-44828CND</t>
  </si>
  <si>
    <t>25202-092706CN</t>
  </si>
  <si>
    <t xml:space="preserve">ALEJANDRO HERRERA DUQUE </t>
  </si>
  <si>
    <t>17202-154624CLD</t>
  </si>
  <si>
    <t>19000-00891CAU</t>
  </si>
  <si>
    <t>17202-130146CLD</t>
  </si>
  <si>
    <t>ÉDGAR HERNÁN GUEVARA MARTÍNEZ</t>
  </si>
  <si>
    <t>19202-21640CAU</t>
  </si>
  <si>
    <t>172202-46456CLD</t>
  </si>
  <si>
    <t xml:space="preserve">ANA MIREYA ARAGÓN PINZÓN </t>
  </si>
  <si>
    <t>25202-100457CND</t>
  </si>
  <si>
    <t>25202-156916CND</t>
  </si>
  <si>
    <t>05202-106381ANT</t>
  </si>
  <si>
    <t xml:space="preserve">JUAN CARLOS MORALES RIVERA </t>
  </si>
  <si>
    <t>25202-190294CND</t>
  </si>
  <si>
    <t>17202-153798CLD</t>
  </si>
  <si>
    <t xml:space="preserve">BOGOTÁ D.C </t>
  </si>
  <si>
    <t>CONSORCIO ORION 136</t>
  </si>
  <si>
    <t>JAIME ANDRÉS VILLABONA VALENCIA</t>
  </si>
  <si>
    <t>25*-06-21</t>
  </si>
  <si>
    <t>VILLAVIVENCIO</t>
  </si>
  <si>
    <t>ARM CONSULTING LTDA</t>
  </si>
  <si>
    <t>INGENIERÍA DE CONSTRUCCIONES SAS</t>
  </si>
  <si>
    <t>INGENIERÍA DEL FUTURO SAS</t>
  </si>
  <si>
    <t>R &amp; M CONSTRUCCIONES E INTERVENTORÍA SAS</t>
  </si>
  <si>
    <t xml:space="preserve">MONTERÍA </t>
  </si>
  <si>
    <t>LORICA</t>
  </si>
  <si>
    <t xml:space="preserve">CLIMACO MIGUEL RODRÍGUEZ JULIO </t>
  </si>
  <si>
    <t>ARMENIA</t>
  </si>
  <si>
    <t>CUUMPLE</t>
  </si>
  <si>
    <t xml:space="preserve">JHON FABER CARMONA MEJÍA </t>
  </si>
  <si>
    <t>CARMONA CARVAJAL INGENIEROS SAS</t>
  </si>
  <si>
    <t>CONSORCIO INTERVÍAS CALDAS</t>
  </si>
  <si>
    <t xml:space="preserve">KERLY GIOVANNA CUÉLLAR OBREGÓN </t>
  </si>
  <si>
    <t>ARA INGENIERÍA SAS</t>
  </si>
  <si>
    <t>HR INGENIERÍA SAS</t>
  </si>
  <si>
    <t>MANIZALES</t>
  </si>
  <si>
    <t xml:space="preserve">U.T INNOVA </t>
  </si>
  <si>
    <t>DARÍO DE JESÚS QUINTERO PALACIO</t>
  </si>
  <si>
    <t>CALI</t>
  </si>
  <si>
    <t>PAULO EMILIO BRAVO CONSULTORES SAS</t>
  </si>
  <si>
    <t>LUIS ALEJANDRO GONZÁLEZ CAMARGO (CUPLENTE)</t>
  </si>
  <si>
    <t>MEDELLÍN</t>
  </si>
  <si>
    <t>CIMAG SAS</t>
  </si>
  <si>
    <t xml:space="preserve">RICARDO MORENO GARCÍA </t>
  </si>
  <si>
    <t>DIEGO FERNEY ARAGÓN PINZÓN</t>
  </si>
  <si>
    <t>ORGANIZACIÓN VICAN SAS</t>
  </si>
  <si>
    <t>INCONSULTING SAS</t>
  </si>
  <si>
    <t>JUAN CARLOS MORALES RIVERA (SUPLENTE)</t>
  </si>
  <si>
    <t>TOTALL SAS</t>
  </si>
  <si>
    <t>INGECON SAS</t>
  </si>
  <si>
    <t>16-102-21</t>
  </si>
  <si>
    <t>EDWIN HERNAN OSPINA MOLINA</t>
  </si>
  <si>
    <t>05202-75393 ANT</t>
  </si>
  <si>
    <t>OSCAR ANDRES PLAZAS ROLDAN</t>
  </si>
  <si>
    <t>25202-140254 CND</t>
  </si>
  <si>
    <t>25202-47653 CND</t>
  </si>
  <si>
    <t>76202-81101-VLL</t>
  </si>
  <si>
    <t>AIXA MILENA BLANCO PATERNINA</t>
  </si>
  <si>
    <t>08202-102569 ATL</t>
  </si>
  <si>
    <t>FABIO ANDRES VALLEJO PACHON</t>
  </si>
  <si>
    <t>25202-146627 CND</t>
  </si>
  <si>
    <t>JOSE ANDRES MURILLO MAYORGA</t>
  </si>
  <si>
    <t>25202-65766 CND</t>
  </si>
  <si>
    <t>JUAN DIEGO JIMENEZ SERNA</t>
  </si>
  <si>
    <t>25202-097497 CND</t>
  </si>
  <si>
    <t>25202-45193 CND</t>
  </si>
  <si>
    <t>HERNAN DARIO NARVAEZ BALLESTA</t>
  </si>
  <si>
    <t>05202-73648 ANT</t>
  </si>
  <si>
    <t>MARTHA SALAZAR BERNAL</t>
  </si>
  <si>
    <t>54292-75272 NTS</t>
  </si>
  <si>
    <t>DONAL BOGOTA BAUTISTA</t>
  </si>
  <si>
    <t>25202-57650 CND</t>
  </si>
  <si>
    <t>63202-86225 QND</t>
  </si>
  <si>
    <t>25202-81906 CND</t>
  </si>
  <si>
    <t>JAIME FONSECA CORTES</t>
  </si>
  <si>
    <t>25000-09784 CND</t>
  </si>
  <si>
    <t>MEDELLIN</t>
  </si>
  <si>
    <t>INGEOCILCON S.A.S</t>
  </si>
  <si>
    <t>30.317.337.80</t>
  </si>
  <si>
    <t>BOGOTA D.C</t>
  </si>
  <si>
    <t>28.688.721.70</t>
  </si>
  <si>
    <t>96.155.943.50</t>
  </si>
  <si>
    <t>HENRY ALEXANDER URREA URREA</t>
  </si>
  <si>
    <t>GPM PROYECTOS DE INGENIERIA S.A.S.</t>
  </si>
  <si>
    <t>57.088.810.20</t>
  </si>
  <si>
    <t>FOSCA</t>
  </si>
  <si>
    <t>ARLOS EDUARDO ESQUIVIA ESCOBAR</t>
  </si>
  <si>
    <t>G Y G CONSTRUCCIONES S.A.S</t>
  </si>
  <si>
    <t>FABIAN ANDRES VALLEJO PACHON</t>
  </si>
  <si>
    <t>96.155.944.00</t>
  </si>
  <si>
    <t>FABIAN OMAR VALLEJO OBANDO</t>
  </si>
  <si>
    <t>NICK RANDY ALMEIDA GAMARRA</t>
  </si>
  <si>
    <t>65.838.605.70</t>
  </si>
  <si>
    <t>R&amp;J INGENIERIA S.A.S.</t>
  </si>
  <si>
    <t>JPS INGENIERIA S.A</t>
  </si>
  <si>
    <t>28.688.722.00</t>
  </si>
  <si>
    <t>NICOLAS URIBE SALAZAR</t>
  </si>
  <si>
    <t>CUMPLEMARTHA LILIANA SALAZAR BERNAL</t>
  </si>
  <si>
    <t>MARTHA LILIANA SALAZAR BERNAL</t>
  </si>
  <si>
    <t>65.838.606.00</t>
  </si>
  <si>
    <t>BARRANQUILLA</t>
  </si>
  <si>
    <t>INGENIERIA MASTERS S.A.S</t>
  </si>
  <si>
    <t>CAMILO LEONARDO FONSECA CHAVES</t>
  </si>
  <si>
    <t>DF CONSULTORIA S.A.S</t>
  </si>
  <si>
    <t>COPNIA CONSULTADO POR LA ENTIDAD</t>
  </si>
  <si>
    <t>4600036224 DE 2011</t>
  </si>
  <si>
    <t>203 DE 2013</t>
  </si>
  <si>
    <t>UNGRD</t>
  </si>
  <si>
    <t>9677-PPAL001-261-2017</t>
  </si>
  <si>
    <t>ICCU-106-2014</t>
  </si>
  <si>
    <t>ALCALDIA LOCAL DE KENNEDY</t>
  </si>
  <si>
    <t>CIN - 205 - 2011</t>
  </si>
  <si>
    <t>3842.97</t>
  </si>
  <si>
    <t>PEDRO JOSÉ CORREDOR BECERRA JORGE WILLAN CORZO GARCÍA</t>
  </si>
  <si>
    <t>0822-2018</t>
  </si>
  <si>
    <t xml:space="preserve">Se agrega el contrato No. 0822 del 2018 para el Lote 4, habilitando al proponente por experiencia general, sin embargo. Según lo establecido en el numeral 3.8.1: "...En caso que con los contratos aportados no se acredite este porcentaje mínimo, la entidad solicitará al proponente que subsane su oferta en los términos del numeral 1.6. Si el proponente subsana el requisito mínimo de experiencia, se habilitará en el proceso de contratación, pero no será objeto de puntuación en relación con este factor de evaluación, por lo que obtendrá cero (0) puntos por el factor “experiencia del proponente”." y el numeral 4.1 "A. El proponente cumplirá con la exigencia mínima de experiencia prevista en el numeral 3.8.1, de acuerdo con lo anterior, si el proponente debió subsanar el cumplimiento de la experiencia mínima no será susceptible de puntuación, por lo que obtendrá cero (0) puntos por este criterio de evaluación"
Respecto a los contratos no válidos, Con la consolidación del informe final, despues de las subsanaciones y aclaraciones presentadas y el total de los proponentes habilitados se eliminarán los contratos y las propuestas que no sean admisibles. 
</t>
  </si>
  <si>
    <t xml:space="preserve">TRM 21 DE JULIO </t>
  </si>
  <si>
    <t xml:space="preserve">RESPUESTA OBSERVACIÓN
Según el pliego de condiciones, en su numeral 4.1, se establece que "Cuando el resultado de la fórmula anterior sea un número negativo, se asignará 0,0 puntos." Debido a lo anterior, si el promedio del valor de los contratos aportados en SMMLV del proponente se aleja demasiado de la fórmula el puntaje será cero. </t>
  </si>
  <si>
    <t>Se revisa nuevamente la información aportada y se valida el contrato</t>
  </si>
  <si>
    <t>PV-09-2019</t>
  </si>
  <si>
    <t>Se agrega el contrato No. PV-09-2019 para el Lote 4, Sin embargo, según el numeral 1.6 del pliego de condiciones: "
Todos aquellos requisitos de la oferta que afecten la asignación de puntaje, incluyendo los necesarios para acreditar requisitos de desempate, no son subsanables, por lo que los mismos deben ser aportados por los proponentes desde la presentación de la oferta. " y según el numeral 4.1 "A. El proponente cumplirá con la exigencia mínima de experiencia prevista en el numeral 3.8.1, de acuerdo con lo anterior, si el proponente debió subsanar el cumplimiento de la experiencia mínima no será susceptible de puntuación, por lo que obtendrá cero (0) puntos por este criterio de evaluación"</t>
  </si>
  <si>
    <t>subsanado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</si>
</sst>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 #,##0.00_);_(&quot;$&quot;\ * \(#,##0.00\);_(&quot;$&quot;\ * &quot;-&quot;??_);_(@_)"/>
    <numFmt numFmtId="168" formatCode="_-&quot;$&quot;* #,##0_-;\-&quot;$&quot;* #,##0_-;_-&quot;$&quot;* &quot;-&quot;_-;_-@_-"/>
    <numFmt numFmtId="169" formatCode="dd/mm/yyyy;@"/>
    <numFmt numFmtId="170" formatCode="0.0%"/>
    <numFmt numFmtId="171" formatCode="_(&quot;$&quot;\ * #,##0_);_(&quot;$&quot;\ * \(#,##0\);_(&quot;$&quot;\ * &quot;-&quot;??_);_(@_)"/>
    <numFmt numFmtId="172" formatCode="_(&quot;$&quot;\ * #,##0.0_);_(&quot;$&quot;\ * \(#,##0.0\);_(&quot;$&quot;\ * &quot;-&quot;??_);_(@_)"/>
    <numFmt numFmtId="173" formatCode="0.000"/>
    <numFmt numFmtId="174" formatCode="_(&quot;$&quot;* #,##0_);_(&quot;$&quot;* \(#,##0\);_(&quot;$&quot;* &quot;-&quot;??_);_(@_)"/>
    <numFmt numFmtId="175" formatCode="_-* #,##0.000_-;\-* #,##0.000_-;_-* &quot;-&quot;??_-;_-@_-"/>
    <numFmt numFmtId="176" formatCode="#,##0.000"/>
    <numFmt numFmtId="177" formatCode="_(* #,##0.00_);_(* \(#,##0.00\);_(* &quot;-&quot;_);_(@_)"/>
    <numFmt numFmtId="178" formatCode="_-* #,##0.00_-;\-* #,##0.00_-;_-* &quot;-&quot;??_-;_-@"/>
    <numFmt numFmtId="179" formatCode="0.0000"/>
    <numFmt numFmtId="180" formatCode="_(* #,##0.0_);_(* \(#,##0.0\);_(* &quot;-&quot;_);_(@_)"/>
  </numFmts>
  <fonts count="35"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sz val="8"/>
      <name val="Arial"/>
      <family val="2"/>
    </font>
    <font>
      <sz val="11"/>
      <color theme="1"/>
      <name val="Calibri"/>
      <family val="2"/>
      <scheme val="minor"/>
    </font>
    <font>
      <b/>
      <sz val="8"/>
      <color indexed="8"/>
      <name val="Arial"/>
      <family val="2"/>
    </font>
    <font>
      <b/>
      <sz val="8"/>
      <name val="Arial"/>
      <family val="2"/>
    </font>
    <font>
      <sz val="8"/>
      <color indexed="8"/>
      <name val="Arial"/>
      <family val="2"/>
    </font>
    <font>
      <sz val="8"/>
      <color theme="1"/>
      <name val="Arial"/>
      <family val="2"/>
    </font>
    <font>
      <b/>
      <sz val="10"/>
      <color theme="1"/>
      <name val="Arial"/>
      <family val="2"/>
    </font>
    <font>
      <sz val="10"/>
      <color theme="1"/>
      <name val="Arial"/>
      <family val="2"/>
    </font>
    <font>
      <sz val="10"/>
      <name val="Arial"/>
      <family val="2"/>
    </font>
    <font>
      <b/>
      <sz val="10"/>
      <name val="Arial"/>
      <family val="2"/>
    </font>
    <font>
      <sz val="10"/>
      <color rgb="FFFF0000"/>
      <name val="Arial"/>
      <family val="2"/>
    </font>
    <font>
      <b/>
      <sz val="10"/>
      <color theme="1"/>
      <name val="Arial Narrow"/>
      <family val="2"/>
    </font>
    <font>
      <sz val="10"/>
      <color theme="1"/>
      <name val="Arial Narrow"/>
      <family val="2"/>
    </font>
    <font>
      <b/>
      <sz val="12"/>
      <color theme="1"/>
      <name val="Arial"/>
      <family val="2"/>
    </font>
    <font>
      <sz val="10"/>
      <color theme="0"/>
      <name val="Arial"/>
      <family val="2"/>
    </font>
    <font>
      <b/>
      <sz val="9"/>
      <color theme="1"/>
      <name val="Arial"/>
      <family val="2"/>
    </font>
    <font>
      <sz val="9"/>
      <color theme="1"/>
      <name val="Arial"/>
      <family val="2"/>
    </font>
    <font>
      <sz val="9"/>
      <color indexed="8"/>
      <name val="Arial"/>
      <family val="2"/>
    </font>
    <font>
      <b/>
      <sz val="10"/>
      <color theme="0"/>
      <name val="Arial"/>
      <family val="2"/>
    </font>
    <font>
      <sz val="8"/>
      <color rgb="FF000000"/>
      <name val="Arial"/>
      <family val="2"/>
    </font>
    <font>
      <sz val="11"/>
      <color theme="1"/>
      <name val="Arial"/>
      <family val="2"/>
    </font>
    <font>
      <sz val="10"/>
      <color theme="1"/>
      <name val="Arial"/>
      <family val="2"/>
    </font>
    <font>
      <sz val="11"/>
      <name val="Arial"/>
      <family val="2"/>
    </font>
    <font>
      <sz val="10"/>
      <color theme="0"/>
      <name val="Arial"/>
      <family val="2"/>
    </font>
    <font>
      <sz val="11"/>
      <color theme="1"/>
      <name val="Calibri"/>
      <family val="2"/>
    </font>
    <font>
      <sz val="10"/>
      <color rgb="FFFF0000"/>
      <name val="Arial"/>
      <family val="2"/>
    </font>
    <font>
      <b/>
      <sz val="10"/>
      <color theme="1"/>
      <name val="Arial"/>
      <family val="2"/>
    </font>
    <font>
      <sz val="11"/>
      <color rgb="FFFF0000"/>
      <name val="Calibri"/>
      <family val="2"/>
    </font>
    <font>
      <sz val="11"/>
      <color theme="0"/>
      <name val="Calibri"/>
      <family val="2"/>
    </font>
    <font>
      <sz val="8"/>
      <color rgb="FF000000"/>
      <name val="Arial"/>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CC"/>
        <bgColor indexed="64"/>
      </patternFill>
    </fill>
    <fill>
      <patternFill patternType="solid">
        <fgColor rgb="FF8DB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right/>
      <top/>
      <bottom style="thin">
        <color indexed="64"/>
      </bottom>
      <diagonal/>
    </border>
    <border>
      <left/>
      <right style="thin">
        <color rgb="FF000000"/>
      </right>
      <top style="thin">
        <color rgb="FF000000"/>
      </top>
      <bottom style="thin">
        <color rgb="FF000000"/>
      </bottom>
      <diagonal/>
    </border>
    <border>
      <left/>
      <right style="thin">
        <color rgb="FF000000"/>
      </right>
      <top/>
      <bottom/>
      <diagonal/>
    </border>
    <border>
      <left style="thin">
        <color indexed="64"/>
      </left>
      <right/>
      <top/>
      <bottom style="thin">
        <color indexed="64"/>
      </bottom>
      <diagonal/>
    </border>
    <border>
      <left style="medium">
        <color rgb="FF000000"/>
      </left>
      <right style="thin">
        <color rgb="FF000000"/>
      </right>
      <top style="thin">
        <color indexed="64"/>
      </top>
      <bottom/>
      <diagonal/>
    </border>
    <border>
      <left style="medium">
        <color rgb="FF000000"/>
      </left>
      <right style="thin">
        <color rgb="FF000000"/>
      </right>
      <top/>
      <bottom style="thin">
        <color indexed="64"/>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5">
    <xf numFmtId="0" fontId="0" fillId="0" borderId="0"/>
    <xf numFmtId="167" fontId="4" fillId="0" borderId="0" applyFont="0" applyFill="0" applyBorder="0" applyAlignment="0" applyProtection="0"/>
    <xf numFmtId="0" fontId="6" fillId="0" borderId="0"/>
    <xf numFmtId="9" fontId="4" fillId="0" borderId="0" applyFont="0" applyFill="0" applyBorder="0" applyAlignment="0" applyProtection="0"/>
    <xf numFmtId="0" fontId="3" fillId="0" borderId="0"/>
    <xf numFmtId="167" fontId="3" fillId="0" borderId="0" applyFont="0" applyFill="0" applyBorder="0" applyAlignment="0" applyProtection="0"/>
    <xf numFmtId="43" fontId="12" fillId="0" borderId="0" applyFont="0" applyFill="0" applyBorder="0" applyAlignment="0" applyProtection="0"/>
    <xf numFmtId="168" fontId="12" fillId="0" borderId="0" applyFont="0" applyFill="0" applyBorder="0" applyAlignment="0" applyProtection="0"/>
    <xf numFmtId="164" fontId="12"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0" fontId="1" fillId="0" borderId="0"/>
    <xf numFmtId="0" fontId="25" fillId="0" borderId="0"/>
    <xf numFmtId="42" fontId="25" fillId="0" borderId="0" applyFont="0" applyFill="0" applyBorder="0" applyAlignment="0" applyProtection="0"/>
  </cellStyleXfs>
  <cellXfs count="399">
    <xf numFmtId="0" fontId="0" fillId="0" borderId="0" xfId="0"/>
    <xf numFmtId="0" fontId="9" fillId="0" borderId="0" xfId="0" applyFont="1" applyAlignment="1">
      <alignment horizontal="center" vertical="center"/>
    </xf>
    <xf numFmtId="169" fontId="9" fillId="0" borderId="0" xfId="0" applyNumberFormat="1" applyFont="1" applyAlignment="1">
      <alignment horizontal="center" vertical="center"/>
    </xf>
    <xf numFmtId="170" fontId="9" fillId="0" borderId="0" xfId="3" applyNumberFormat="1" applyFont="1" applyAlignment="1">
      <alignment horizontal="center" vertical="center"/>
    </xf>
    <xf numFmtId="15" fontId="9" fillId="0" borderId="0" xfId="0" applyNumberFormat="1" applyFont="1"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168" fontId="0" fillId="0" borderId="0" xfId="7" applyFont="1"/>
    <xf numFmtId="0" fontId="11" fillId="0" borderId="1" xfId="0" applyFont="1" applyBorder="1" applyAlignment="1">
      <alignment horizontal="center" vertical="center" wrapText="1"/>
    </xf>
    <xf numFmtId="15" fontId="11" fillId="0" borderId="1" xfId="0" applyNumberFormat="1" applyFont="1" applyBorder="1" applyAlignment="1">
      <alignment horizontal="center" vertical="center" wrapText="1"/>
    </xf>
    <xf numFmtId="171" fontId="11" fillId="0" borderId="1" xfId="1" applyNumberFormat="1" applyFont="1" applyBorder="1" applyAlignment="1">
      <alignment horizontal="center" vertical="center" wrapText="1"/>
    </xf>
    <xf numFmtId="171" fontId="13" fillId="4" borderId="1" xfId="1" applyNumberFormat="1" applyFont="1" applyFill="1" applyBorder="1" applyAlignment="1">
      <alignment horizontal="right" vertical="center" wrapText="1"/>
    </xf>
    <xf numFmtId="0" fontId="9" fillId="0" borderId="0" xfId="0" applyFont="1" applyAlignment="1">
      <alignment horizontal="center" vertical="center" wrapText="1"/>
    </xf>
    <xf numFmtId="0" fontId="5" fillId="0" borderId="0" xfId="0" applyFont="1" applyAlignment="1">
      <alignment horizontal="center" vertical="center"/>
    </xf>
    <xf numFmtId="0" fontId="17" fillId="0" borderId="1" xfId="0" applyFont="1" applyBorder="1" applyAlignment="1">
      <alignment horizontal="center" vertical="center" wrapText="1"/>
    </xf>
    <xf numFmtId="168" fontId="17" fillId="0" borderId="1" xfId="7" applyFont="1" applyBorder="1" applyAlignment="1">
      <alignment horizontal="center" vertical="center" wrapText="1"/>
    </xf>
    <xf numFmtId="0" fontId="16" fillId="5" borderId="1" xfId="0" applyFont="1" applyFill="1" applyBorder="1" applyAlignment="1">
      <alignment horizontal="center" vertical="center" wrapText="1"/>
    </xf>
    <xf numFmtId="168" fontId="16" fillId="5" borderId="1" xfId="7" applyFont="1" applyFill="1" applyBorder="1" applyAlignment="1">
      <alignment horizontal="center" vertical="center" wrapText="1"/>
    </xf>
    <xf numFmtId="14" fontId="0" fillId="0" borderId="1" xfId="0" applyNumberFormat="1" applyBorder="1" applyAlignment="1">
      <alignment vertical="center"/>
    </xf>
    <xf numFmtId="0" fontId="11" fillId="0" borderId="1" xfId="0" applyFont="1" applyBorder="1" applyAlignment="1">
      <alignment horizontal="left" vertical="center" wrapText="1"/>
    </xf>
    <xf numFmtId="0" fontId="11" fillId="0" borderId="1" xfId="0" applyFont="1" applyBorder="1" applyAlignment="1">
      <alignment vertical="center" wrapText="1"/>
    </xf>
    <xf numFmtId="9" fontId="0" fillId="0" borderId="1" xfId="3" applyFont="1" applyBorder="1" applyAlignment="1">
      <alignment vertical="center"/>
    </xf>
    <xf numFmtId="166" fontId="0" fillId="0" borderId="1" xfId="0" applyNumberFormat="1" applyBorder="1" applyAlignment="1">
      <alignment vertical="center"/>
    </xf>
    <xf numFmtId="0" fontId="0" fillId="0" borderId="1" xfId="0" applyBorder="1" applyAlignment="1">
      <alignment horizontal="left" vertical="center" wrapText="1"/>
    </xf>
    <xf numFmtId="0" fontId="10" fillId="0" borderId="0" xfId="0" applyFont="1" applyAlignment="1">
      <alignment horizontal="center"/>
    </xf>
    <xf numFmtId="49" fontId="7"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169" fontId="7"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9" fillId="0" borderId="0" xfId="0" applyFont="1" applyAlignment="1">
      <alignment horizontal="left" vertical="center" wrapText="1"/>
    </xf>
    <xf numFmtId="15" fontId="7" fillId="0" borderId="9" xfId="0" applyNumberFormat="1" applyFont="1" applyBorder="1" applyAlignment="1">
      <alignment horizontal="center" vertical="center" wrapText="1"/>
    </xf>
    <xf numFmtId="0" fontId="9" fillId="0" borderId="0" xfId="0" applyFont="1" applyAlignment="1">
      <alignment horizontal="left" vertical="center"/>
    </xf>
    <xf numFmtId="0" fontId="11" fillId="0" borderId="0" xfId="0" applyFont="1" applyAlignment="1">
      <alignment horizontal="center" vertical="center" wrapText="1"/>
    </xf>
    <xf numFmtId="0" fontId="9" fillId="0" borderId="1" xfId="0" applyFont="1" applyBorder="1" applyAlignment="1">
      <alignment horizontal="left" vertical="center" wrapText="1"/>
    </xf>
    <xf numFmtId="0" fontId="7" fillId="0" borderId="1" xfId="0" applyFont="1" applyBorder="1" applyAlignment="1">
      <alignment horizontal="center" vertical="center" wrapText="1"/>
    </xf>
    <xf numFmtId="0" fontId="10" fillId="0" borderId="8" xfId="4" applyFont="1" applyBorder="1" applyAlignment="1">
      <alignment horizontal="center" vertical="center" wrapText="1"/>
    </xf>
    <xf numFmtId="2" fontId="0" fillId="0" borderId="1" xfId="0" applyNumberFormat="1" applyBorder="1" applyAlignment="1">
      <alignment vertical="center"/>
    </xf>
    <xf numFmtId="174" fontId="0" fillId="0" borderId="1" xfId="0" applyNumberFormat="1" applyBorder="1" applyAlignment="1">
      <alignment vertical="center"/>
    </xf>
    <xf numFmtId="0" fontId="10" fillId="0" borderId="9" xfId="4" applyFont="1" applyBorder="1" applyAlignment="1">
      <alignment horizontal="left" vertical="center" wrapText="1"/>
    </xf>
    <xf numFmtId="14" fontId="7" fillId="0" borderId="8" xfId="0" applyNumberFormat="1" applyFont="1" applyBorder="1" applyAlignment="1">
      <alignment horizontal="center" vertical="center" wrapText="1"/>
    </xf>
    <xf numFmtId="170" fontId="7" fillId="0" borderId="9" xfId="3" applyNumberFormat="1" applyFont="1" applyBorder="1" applyAlignment="1">
      <alignment horizontal="center" vertical="center" wrapText="1"/>
    </xf>
    <xf numFmtId="0" fontId="8" fillId="0" borderId="9" xfId="0" applyFont="1" applyBorder="1" applyAlignment="1">
      <alignment horizontal="center" vertical="center" wrapText="1"/>
    </xf>
    <xf numFmtId="0" fontId="10" fillId="0" borderId="1" xfId="0" applyFont="1" applyBorder="1" applyAlignment="1">
      <alignment horizontal="left" vertical="center"/>
    </xf>
    <xf numFmtId="9" fontId="10" fillId="0" borderId="9" xfId="3" applyFont="1" applyBorder="1" applyAlignment="1">
      <alignment horizontal="center" vertical="center"/>
    </xf>
    <xf numFmtId="0" fontId="13" fillId="4" borderId="1" xfId="0" applyFont="1" applyFill="1" applyBorder="1" applyAlignment="1" applyProtection="1">
      <alignment horizontal="left" vertical="center"/>
      <protection locked="0"/>
    </xf>
    <xf numFmtId="0" fontId="9" fillId="4" borderId="1" xfId="0" applyFont="1" applyFill="1" applyBorder="1" applyAlignment="1">
      <alignment horizontal="center" vertical="center"/>
    </xf>
    <xf numFmtId="0" fontId="9" fillId="4" borderId="8" xfId="0" applyFont="1" applyFill="1" applyBorder="1" applyAlignment="1">
      <alignment horizontal="center" vertical="center"/>
    </xf>
    <xf numFmtId="0" fontId="9" fillId="0" borderId="9" xfId="0" applyFont="1" applyBorder="1" applyAlignment="1">
      <alignment horizontal="left" vertical="center" wrapText="1"/>
    </xf>
    <xf numFmtId="0" fontId="9" fillId="4" borderId="1" xfId="0" applyFont="1" applyFill="1" applyBorder="1" applyAlignment="1">
      <alignment horizontal="center" vertical="center" wrapText="1"/>
    </xf>
    <xf numFmtId="169" fontId="9" fillId="4"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15" fontId="9" fillId="4" borderId="9" xfId="0" applyNumberFormat="1" applyFont="1" applyFill="1" applyBorder="1" applyAlignment="1">
      <alignment horizontal="center" vertical="center"/>
    </xf>
    <xf numFmtId="0" fontId="9" fillId="4" borderId="1" xfId="0" quotePrefix="1" applyFont="1" applyFill="1" applyBorder="1" applyAlignment="1">
      <alignment horizontal="center" vertical="center" wrapText="1"/>
    </xf>
    <xf numFmtId="175" fontId="11" fillId="0" borderId="1" xfId="6" applyNumberFormat="1" applyFont="1" applyBorder="1" applyAlignment="1">
      <alignment horizontal="center" vertical="center" wrapText="1"/>
    </xf>
    <xf numFmtId="175" fontId="13" fillId="4" borderId="1" xfId="6" applyNumberFormat="1" applyFont="1" applyFill="1" applyBorder="1" applyAlignment="1">
      <alignment horizontal="center" vertical="center" wrapText="1"/>
    </xf>
    <xf numFmtId="176" fontId="11" fillId="0" borderId="1" xfId="0" applyNumberFormat="1" applyFont="1" applyBorder="1" applyAlignment="1">
      <alignment horizontal="center" vertical="center" wrapText="1"/>
    </xf>
    <xf numFmtId="176" fontId="13" fillId="4" borderId="1" xfId="0" applyNumberFormat="1" applyFont="1" applyFill="1" applyBorder="1" applyAlignment="1">
      <alignment horizontal="center" vertical="center"/>
    </xf>
    <xf numFmtId="170" fontId="11" fillId="0" borderId="1" xfId="0" applyNumberFormat="1" applyFont="1" applyBorder="1" applyAlignment="1">
      <alignment horizontal="center" vertical="center" wrapText="1"/>
    </xf>
    <xf numFmtId="0" fontId="9" fillId="4" borderId="1" xfId="0" applyFont="1" applyFill="1" applyBorder="1" applyAlignment="1">
      <alignment horizontal="left" vertical="center" wrapText="1"/>
    </xf>
    <xf numFmtId="0" fontId="10" fillId="2" borderId="1" xfId="4" applyFont="1" applyFill="1" applyBorder="1" applyAlignment="1">
      <alignment vertical="center" wrapText="1"/>
    </xf>
    <xf numFmtId="0" fontId="10" fillId="0" borderId="5" xfId="4"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9" fillId="4" borderId="9" xfId="0" applyFont="1" applyFill="1" applyBorder="1" applyAlignment="1">
      <alignment horizontal="center" vertical="center"/>
    </xf>
    <xf numFmtId="0" fontId="9" fillId="4" borderId="11" xfId="0" applyFont="1" applyFill="1" applyBorder="1" applyAlignment="1">
      <alignment horizontal="center" vertical="center" wrapText="1"/>
    </xf>
    <xf numFmtId="0" fontId="9" fillId="4" borderId="10" xfId="0" applyFont="1" applyFill="1" applyBorder="1" applyAlignment="1">
      <alignment horizontal="center" vertical="center" wrapText="1"/>
    </xf>
    <xf numFmtId="168" fontId="0" fillId="0" borderId="1" xfId="7" applyFont="1" applyBorder="1" applyAlignment="1">
      <alignment horizontal="left" vertical="center" wrapText="1"/>
    </xf>
    <xf numFmtId="177" fontId="0" fillId="0" borderId="1" xfId="8" applyNumberFormat="1" applyFont="1" applyBorder="1" applyAlignment="1">
      <alignment horizontal="left" vertical="center" wrapText="1"/>
    </xf>
    <xf numFmtId="0" fontId="12" fillId="0" borderId="0" xfId="0" applyFont="1" applyAlignment="1">
      <alignment horizontal="center" vertical="center"/>
    </xf>
    <xf numFmtId="171" fontId="0" fillId="0" borderId="8" xfId="1" applyNumberFormat="1" applyFont="1" applyBorder="1" applyAlignment="1">
      <alignment vertical="center" wrapText="1"/>
    </xf>
    <xf numFmtId="171" fontId="0" fillId="0" borderId="1" xfId="1" applyNumberFormat="1" applyFont="1" applyBorder="1" applyAlignment="1">
      <alignment vertical="center" wrapText="1"/>
    </xf>
    <xf numFmtId="171" fontId="0" fillId="0" borderId="9" xfId="1" applyNumberFormat="1" applyFont="1" applyBorder="1" applyAlignment="1">
      <alignment vertical="center" wrapText="1"/>
    </xf>
    <xf numFmtId="172" fontId="0" fillId="0" borderId="0" xfId="1" applyNumberFormat="1" applyFont="1" applyAlignment="1">
      <alignment horizontal="center" vertical="center"/>
    </xf>
    <xf numFmtId="170" fontId="0" fillId="0" borderId="0" xfId="3" applyNumberFormat="1" applyFont="1" applyAlignment="1">
      <alignment horizontal="center" vertical="center"/>
    </xf>
    <xf numFmtId="0" fontId="21" fillId="0" borderId="1" xfId="0" applyFont="1" applyBorder="1" applyAlignment="1">
      <alignment horizontal="left" vertical="center" wrapText="1"/>
    </xf>
    <xf numFmtId="170" fontId="22" fillId="0" borderId="9" xfId="3" applyNumberFormat="1" applyFont="1" applyBorder="1" applyAlignment="1">
      <alignment horizontal="center" vertical="center"/>
    </xf>
    <xf numFmtId="0" fontId="21" fillId="0" borderId="0" xfId="0" applyFont="1" applyAlignment="1">
      <alignment horizontal="center" vertical="center"/>
    </xf>
    <xf numFmtId="0" fontId="21" fillId="0" borderId="0" xfId="0" applyFont="1" applyAlignment="1">
      <alignment horizontal="left" vertical="center"/>
    </xf>
    <xf numFmtId="0" fontId="21" fillId="0" borderId="0" xfId="0" applyFont="1" applyAlignment="1">
      <alignment horizontal="left" vertical="center" wrapText="1"/>
    </xf>
    <xf numFmtId="0" fontId="20" fillId="0" borderId="9" xfId="0" applyFont="1" applyBorder="1" applyAlignment="1">
      <alignment horizontal="center" vertical="center" wrapText="1"/>
    </xf>
    <xf numFmtId="9" fontId="11" fillId="0" borderId="1" xfId="3" applyFont="1" applyBorder="1" applyAlignment="1">
      <alignment horizontal="center" vertical="center" wrapText="1"/>
    </xf>
    <xf numFmtId="9" fontId="10" fillId="0" borderId="5" xfId="4" applyNumberFormat="1" applyFont="1" applyBorder="1" applyAlignment="1">
      <alignment horizontal="center" vertical="center" wrapText="1"/>
    </xf>
    <xf numFmtId="173" fontId="19" fillId="0" borderId="0" xfId="0" applyNumberFormat="1" applyFont="1" applyAlignment="1">
      <alignment vertical="center"/>
    </xf>
    <xf numFmtId="170" fontId="0" fillId="0" borderId="0" xfId="0" applyNumberFormat="1" applyAlignment="1">
      <alignment vertical="center"/>
    </xf>
    <xf numFmtId="176" fontId="0" fillId="0" borderId="0" xfId="0" applyNumberFormat="1" applyAlignment="1">
      <alignment vertical="center"/>
    </xf>
    <xf numFmtId="175" fontId="0" fillId="0" borderId="0" xfId="0" applyNumberFormat="1" applyAlignment="1">
      <alignment vertical="center"/>
    </xf>
    <xf numFmtId="9" fontId="0" fillId="0" borderId="0" xfId="3" applyFont="1" applyAlignment="1">
      <alignment vertical="center"/>
    </xf>
    <xf numFmtId="0" fontId="11" fillId="3" borderId="21" xfId="0" applyFont="1" applyFill="1" applyBorder="1" applyAlignment="1">
      <alignment horizontal="center" vertical="center" wrapText="1"/>
    </xf>
    <xf numFmtId="0" fontId="10" fillId="0" borderId="5" xfId="4" applyFont="1" applyFill="1" applyBorder="1" applyAlignment="1">
      <alignment horizontal="center" vertical="center" wrapText="1"/>
    </xf>
    <xf numFmtId="0" fontId="7" fillId="0" borderId="23" xfId="0" applyFont="1" applyBorder="1" applyAlignment="1">
      <alignment horizontal="center" vertical="center" wrapText="1"/>
    </xf>
    <xf numFmtId="0" fontId="10" fillId="0" borderId="5" xfId="4" quotePrefix="1" applyFont="1" applyFill="1" applyBorder="1" applyAlignment="1">
      <alignment horizontal="center" vertical="center" wrapText="1"/>
    </xf>
    <xf numFmtId="171" fontId="13" fillId="0" borderId="1" xfId="1" applyNumberFormat="1" applyFont="1" applyFill="1" applyBorder="1" applyAlignment="1" applyProtection="1">
      <alignment horizontal="right" vertical="center" wrapText="1"/>
      <protection locked="0"/>
    </xf>
    <xf numFmtId="0" fontId="9" fillId="4" borderId="5" xfId="0" applyFont="1" applyFill="1" applyBorder="1" applyAlignment="1">
      <alignment horizontal="center" vertical="center" wrapText="1"/>
    </xf>
    <xf numFmtId="0" fontId="5" fillId="4" borderId="1" xfId="0" applyFont="1" applyFill="1" applyBorder="1" applyAlignment="1">
      <alignment horizontal="center" vertical="center" wrapText="1"/>
    </xf>
    <xf numFmtId="14" fontId="5" fillId="4" borderId="23" xfId="0" applyNumberFormat="1" applyFont="1" applyFill="1" applyBorder="1" applyAlignment="1">
      <alignment horizontal="center" vertical="center" wrapText="1"/>
    </xf>
    <xf numFmtId="0" fontId="8" fillId="0" borderId="8" xfId="0" applyFont="1" applyBorder="1" applyAlignment="1">
      <alignment horizontal="center" vertical="center"/>
    </xf>
    <xf numFmtId="168" fontId="5" fillId="4" borderId="23" xfId="7" applyFont="1" applyFill="1" applyBorder="1" applyAlignment="1">
      <alignment horizontal="center" vertical="center" wrapText="1"/>
    </xf>
    <xf numFmtId="170" fontId="20" fillId="0" borderId="9" xfId="3" applyNumberFormat="1" applyFont="1" applyBorder="1" applyAlignment="1">
      <alignment horizontal="center" vertical="center" wrapText="1"/>
    </xf>
    <xf numFmtId="0" fontId="21" fillId="0" borderId="1" xfId="12" applyFont="1" applyBorder="1" applyAlignment="1">
      <alignment horizontal="left" vertical="center" wrapText="1"/>
    </xf>
    <xf numFmtId="0" fontId="20" fillId="0" borderId="8"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xf>
    <xf numFmtId="0" fontId="11" fillId="0" borderId="0" xfId="0" applyFont="1" applyAlignment="1">
      <alignment horizontal="center" vertical="center" wrapText="1"/>
    </xf>
    <xf numFmtId="0" fontId="7" fillId="0" borderId="26" xfId="0" applyFont="1" applyBorder="1" applyAlignment="1">
      <alignment horizontal="center" vertical="center" wrapText="1"/>
    </xf>
    <xf numFmtId="0" fontId="5" fillId="4" borderId="26" xfId="0" quotePrefix="1"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170" fontId="20" fillId="0" borderId="25" xfId="3" applyNumberFormat="1" applyFont="1" applyBorder="1" applyAlignment="1">
      <alignment horizontal="center" vertical="center" wrapText="1"/>
    </xf>
    <xf numFmtId="168" fontId="21" fillId="0" borderId="4" xfId="7" applyFont="1" applyBorder="1" applyAlignment="1">
      <alignment horizontal="center" vertical="center"/>
    </xf>
    <xf numFmtId="171" fontId="0" fillId="0" borderId="8" xfId="1" applyNumberFormat="1" applyFont="1" applyFill="1" applyBorder="1" applyAlignment="1">
      <alignment vertical="center" wrapText="1"/>
    </xf>
    <xf numFmtId="167" fontId="0" fillId="0" borderId="9" xfId="1" applyFont="1" applyBorder="1" applyAlignment="1">
      <alignment horizontal="center" vertical="center"/>
    </xf>
    <xf numFmtId="0" fontId="11" fillId="0" borderId="0" xfId="0" applyFont="1" applyAlignment="1">
      <alignment horizontal="center" vertical="center" wrapText="1"/>
    </xf>
    <xf numFmtId="0" fontId="11" fillId="0" borderId="0" xfId="0" applyFont="1" applyAlignment="1">
      <alignment horizontal="left" vertical="center"/>
    </xf>
    <xf numFmtId="0" fontId="11" fillId="0" borderId="0" xfId="0" applyFont="1" applyAlignment="1">
      <alignment horizontal="center" vertical="center"/>
    </xf>
    <xf numFmtId="0" fontId="11" fillId="3" borderId="20" xfId="0" applyNumberFormat="1" applyFont="1" applyFill="1" applyBorder="1" applyAlignment="1">
      <alignment horizontal="center" vertical="center" wrapText="1"/>
    </xf>
    <xf numFmtId="0" fontId="0" fillId="0" borderId="0" xfId="0" applyNumberFormat="1" applyAlignment="1">
      <alignment horizontal="center" vertical="center"/>
    </xf>
    <xf numFmtId="0" fontId="21" fillId="0" borderId="8" xfId="12" applyNumberFormat="1" applyFont="1" applyBorder="1" applyAlignment="1">
      <alignment horizontal="center" vertical="center" wrapText="1"/>
    </xf>
    <xf numFmtId="0" fontId="21" fillId="0" borderId="0" xfId="0" applyNumberFormat="1" applyFont="1" applyAlignment="1">
      <alignment horizontal="center" vertical="center"/>
    </xf>
    <xf numFmtId="14" fontId="13" fillId="0" borderId="1" xfId="0" applyNumberFormat="1" applyFont="1" applyFill="1" applyBorder="1" applyAlignment="1" applyProtection="1">
      <alignment vertical="center"/>
      <protection locked="0"/>
    </xf>
    <xf numFmtId="14" fontId="13" fillId="0" borderId="1" xfId="0" applyNumberFormat="1" applyFont="1" applyFill="1" applyBorder="1" applyAlignment="1">
      <alignment vertical="center"/>
    </xf>
    <xf numFmtId="175" fontId="11" fillId="0" borderId="1" xfId="6" applyNumberFormat="1" applyFont="1" applyFill="1" applyBorder="1" applyAlignment="1">
      <alignment horizontal="center" vertical="center" wrapText="1"/>
    </xf>
    <xf numFmtId="175" fontId="0" fillId="0" borderId="0" xfId="0" applyNumberFormat="1" applyFill="1" applyAlignment="1">
      <alignment vertical="center"/>
    </xf>
    <xf numFmtId="9" fontId="13" fillId="0" borderId="1" xfId="3" applyFont="1" applyFill="1" applyBorder="1" applyAlignment="1">
      <alignment vertical="center" wrapText="1"/>
    </xf>
    <xf numFmtId="0" fontId="23" fillId="0" borderId="0" xfId="0" applyFont="1" applyFill="1" applyBorder="1" applyAlignment="1">
      <alignment horizontal="center" vertical="center" wrapText="1"/>
    </xf>
    <xf numFmtId="164" fontId="19" fillId="0" borderId="0" xfId="8" applyFont="1" applyFill="1" applyBorder="1" applyAlignment="1">
      <alignment horizontal="center" vertical="center"/>
    </xf>
    <xf numFmtId="0" fontId="19" fillId="0" borderId="0" xfId="0" applyFont="1" applyFill="1" applyAlignment="1">
      <alignment horizontal="center" vertical="center"/>
    </xf>
    <xf numFmtId="0" fontId="14" fillId="0" borderId="0" xfId="0" applyFont="1" applyAlignment="1">
      <alignment horizontal="center" vertical="center" wrapText="1"/>
    </xf>
    <xf numFmtId="173" fontId="13" fillId="0" borderId="0" xfId="0" applyNumberFormat="1" applyFont="1" applyAlignment="1">
      <alignment vertical="center"/>
    </xf>
    <xf numFmtId="0" fontId="13" fillId="0" borderId="0" xfId="0" applyFont="1" applyAlignment="1">
      <alignment vertical="center"/>
    </xf>
    <xf numFmtId="170" fontId="13" fillId="0" borderId="0" xfId="3" applyNumberFormat="1" applyFont="1" applyAlignment="1">
      <alignment horizontal="center" vertical="center"/>
    </xf>
    <xf numFmtId="0" fontId="13" fillId="0" borderId="0" xfId="0" applyFont="1" applyAlignment="1">
      <alignment horizontal="left" vertical="center"/>
    </xf>
    <xf numFmtId="14" fontId="13" fillId="0" borderId="1" xfId="0" applyNumberFormat="1" applyFont="1" applyBorder="1" applyAlignment="1" applyProtection="1">
      <alignment vertical="center" wrapText="1"/>
      <protection locked="0"/>
    </xf>
    <xf numFmtId="0" fontId="9" fillId="0" borderId="1" xfId="0" applyFont="1" applyFill="1" applyBorder="1" applyAlignment="1">
      <alignment horizontal="left" vertical="center" wrapText="1"/>
    </xf>
    <xf numFmtId="0" fontId="12" fillId="0" borderId="8"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15" fontId="13" fillId="0" borderId="1" xfId="0" applyNumberFormat="1" applyFont="1" applyFill="1" applyBorder="1" applyAlignment="1" applyProtection="1">
      <alignment horizontal="center" vertical="center"/>
      <protection locked="0"/>
    </xf>
    <xf numFmtId="0" fontId="0" fillId="0" borderId="1" xfId="0" applyFill="1" applyBorder="1" applyAlignment="1">
      <alignment vertical="center"/>
    </xf>
    <xf numFmtId="9" fontId="12" fillId="0" borderId="1" xfId="3" applyFont="1" applyFill="1" applyBorder="1" applyAlignment="1">
      <alignment horizontal="center" vertical="center"/>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0" fillId="0" borderId="0" xfId="0" applyNumberFormat="1" applyFill="1" applyAlignment="1">
      <alignment horizontal="center" vertical="center"/>
    </xf>
    <xf numFmtId="0" fontId="0" fillId="0" borderId="0" xfId="0" applyFill="1" applyAlignment="1">
      <alignment horizontal="left" vertical="center"/>
    </xf>
    <xf numFmtId="0" fontId="0" fillId="0" borderId="0" xfId="0" applyFill="1" applyAlignment="1">
      <alignment horizontal="center" vertical="center"/>
    </xf>
    <xf numFmtId="0" fontId="12" fillId="0" borderId="0" xfId="0" applyFont="1" applyFill="1" applyAlignment="1">
      <alignment horizontal="center" vertical="center"/>
    </xf>
    <xf numFmtId="43" fontId="0" fillId="0" borderId="1" xfId="6" applyFont="1" applyBorder="1" applyAlignment="1">
      <alignment horizontal="center" vertical="center"/>
    </xf>
    <xf numFmtId="10" fontId="0" fillId="0" borderId="1" xfId="3" applyNumberFormat="1" applyFont="1" applyBorder="1" applyAlignment="1">
      <alignment horizontal="center" vertical="center"/>
    </xf>
    <xf numFmtId="170" fontId="0" fillId="0" borderId="28" xfId="3" applyNumberFormat="1" applyFont="1" applyBorder="1" applyAlignment="1">
      <alignment horizontal="center" vertical="center"/>
    </xf>
    <xf numFmtId="170" fontId="0" fillId="0" borderId="10" xfId="3" applyNumberFormat="1" applyFont="1" applyBorder="1" applyAlignment="1">
      <alignment horizontal="center" vertical="center"/>
    </xf>
    <xf numFmtId="0" fontId="13" fillId="0" borderId="1" xfId="0" applyFont="1" applyFill="1" applyBorder="1" applyAlignment="1" applyProtection="1">
      <alignment horizontal="left" vertical="center"/>
      <protection locked="0"/>
    </xf>
    <xf numFmtId="0" fontId="13" fillId="0" borderId="1" xfId="0" applyFont="1" applyFill="1" applyBorder="1" applyAlignment="1" applyProtection="1">
      <alignment horizontal="center" vertical="center"/>
      <protection locked="0"/>
    </xf>
    <xf numFmtId="170" fontId="13" fillId="0" borderId="1" xfId="0" applyNumberFormat="1" applyFont="1" applyFill="1" applyBorder="1" applyAlignment="1" applyProtection="1">
      <alignment horizontal="center" vertical="center"/>
      <protection locked="0"/>
    </xf>
    <xf numFmtId="0" fontId="13"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left" vertical="center" wrapText="1"/>
      <protection locked="0"/>
    </xf>
    <xf numFmtId="1" fontId="13" fillId="0" borderId="1" xfId="0" applyNumberFormat="1" applyFont="1" applyFill="1" applyBorder="1" applyAlignment="1" applyProtection="1">
      <alignment horizontal="center" vertical="center"/>
      <protection locked="0"/>
    </xf>
    <xf numFmtId="15" fontId="13" fillId="0" borderId="1" xfId="0" applyNumberFormat="1" applyFont="1" applyFill="1" applyBorder="1" applyAlignment="1" applyProtection="1">
      <alignment horizontal="center" vertical="center" wrapText="1"/>
      <protection locked="0"/>
    </xf>
    <xf numFmtId="17" fontId="13" fillId="0" borderId="1" xfId="0" applyNumberFormat="1" applyFont="1" applyFill="1" applyBorder="1" applyAlignment="1" applyProtection="1">
      <alignment horizontal="center" vertical="center"/>
      <protection locked="0"/>
    </xf>
    <xf numFmtId="0" fontId="28" fillId="0" borderId="0" xfId="13" applyFont="1" applyAlignment="1">
      <alignment vertical="center"/>
    </xf>
    <xf numFmtId="0" fontId="26" fillId="0" borderId="0" xfId="13" applyFont="1" applyAlignment="1">
      <alignment vertical="center"/>
    </xf>
    <xf numFmtId="0" fontId="25" fillId="0" borderId="0" xfId="13" applyFont="1" applyAlignment="1"/>
    <xf numFmtId="0" fontId="28" fillId="0" borderId="0" xfId="13" applyFont="1" applyAlignment="1">
      <alignment horizontal="center" vertical="center" wrapText="1"/>
    </xf>
    <xf numFmtId="0" fontId="26" fillId="0" borderId="0" xfId="13" applyFont="1" applyAlignment="1">
      <alignment horizontal="center" vertical="center" wrapText="1"/>
    </xf>
    <xf numFmtId="0" fontId="29" fillId="0" borderId="33" xfId="13" applyFont="1" applyFill="1" applyBorder="1" applyAlignment="1">
      <alignment horizontal="center" vertical="center" wrapText="1"/>
    </xf>
    <xf numFmtId="0" fontId="24" fillId="0" borderId="33" xfId="13" applyFont="1" applyFill="1" applyBorder="1" applyAlignment="1">
      <alignment vertical="center" wrapText="1"/>
    </xf>
    <xf numFmtId="165" fontId="30" fillId="0" borderId="0" xfId="13" applyNumberFormat="1" applyFont="1" applyAlignment="1">
      <alignment vertical="center"/>
    </xf>
    <xf numFmtId="171" fontId="26" fillId="0" borderId="0" xfId="13" applyNumberFormat="1" applyFont="1" applyAlignment="1">
      <alignment vertical="center"/>
    </xf>
    <xf numFmtId="171" fontId="15" fillId="0" borderId="0" xfId="13" applyNumberFormat="1" applyFont="1" applyAlignment="1">
      <alignment vertical="center"/>
    </xf>
    <xf numFmtId="0" fontId="15" fillId="0" borderId="0" xfId="13" applyFont="1" applyAlignment="1">
      <alignment vertical="center"/>
    </xf>
    <xf numFmtId="171" fontId="28" fillId="0" borderId="0" xfId="13" applyNumberFormat="1" applyFont="1" applyAlignment="1">
      <alignment vertical="center"/>
    </xf>
    <xf numFmtId="0" fontId="19" fillId="0" borderId="0" xfId="13" applyFont="1" applyFill="1" applyAlignment="1">
      <alignment vertical="center"/>
    </xf>
    <xf numFmtId="0" fontId="15" fillId="0" borderId="0" xfId="13" applyFont="1" applyFill="1" applyAlignment="1">
      <alignment vertical="center"/>
    </xf>
    <xf numFmtId="44" fontId="26" fillId="0" borderId="0" xfId="13" applyNumberFormat="1" applyFont="1" applyAlignment="1">
      <alignment vertical="center"/>
    </xf>
    <xf numFmtId="0" fontId="26" fillId="0" borderId="0" xfId="13" applyFont="1" applyAlignment="1">
      <alignment horizontal="center" vertical="center"/>
    </xf>
    <xf numFmtId="171" fontId="26" fillId="0" borderId="0" xfId="13" applyNumberFormat="1" applyFont="1" applyAlignment="1">
      <alignment horizontal="center" vertical="center"/>
    </xf>
    <xf numFmtId="0" fontId="12" fillId="0" borderId="0" xfId="13" applyFont="1" applyAlignment="1">
      <alignment vertical="center"/>
    </xf>
    <xf numFmtId="171" fontId="12" fillId="0" borderId="0" xfId="13" applyNumberFormat="1" applyFont="1" applyAlignment="1">
      <alignment horizontal="center" vertical="center"/>
    </xf>
    <xf numFmtId="0" fontId="32" fillId="0" borderId="0" xfId="13" applyFont="1"/>
    <xf numFmtId="171" fontId="30" fillId="0" borderId="0" xfId="13" applyNumberFormat="1" applyFont="1" applyAlignment="1">
      <alignment vertical="center"/>
    </xf>
    <xf numFmtId="166" fontId="28" fillId="0" borderId="0" xfId="13" applyNumberFormat="1" applyFont="1" applyAlignment="1">
      <alignment vertical="center"/>
    </xf>
    <xf numFmtId="0" fontId="30" fillId="0" borderId="0" xfId="13" applyFont="1" applyAlignment="1">
      <alignment vertical="center"/>
    </xf>
    <xf numFmtId="164" fontId="30" fillId="0" borderId="0" xfId="13" applyNumberFormat="1" applyFont="1" applyAlignment="1">
      <alignment vertical="center"/>
    </xf>
    <xf numFmtId="178" fontId="26" fillId="0" borderId="0" xfId="13" applyNumberFormat="1" applyFont="1" applyAlignment="1">
      <alignment vertical="center"/>
    </xf>
    <xf numFmtId="0" fontId="33" fillId="0" borderId="0" xfId="13" applyFont="1"/>
    <xf numFmtId="2" fontId="26" fillId="0" borderId="42" xfId="13" applyNumberFormat="1" applyFont="1" applyFill="1" applyBorder="1" applyAlignment="1">
      <alignment vertical="center"/>
    </xf>
    <xf numFmtId="49" fontId="0" fillId="0" borderId="33" xfId="13" applyNumberFormat="1" applyFont="1" applyBorder="1" applyAlignment="1">
      <alignment horizontal="center" vertical="center"/>
    </xf>
    <xf numFmtId="0" fontId="0" fillId="0" borderId="0" xfId="13" applyFont="1" applyAlignment="1">
      <alignment vertical="center"/>
    </xf>
    <xf numFmtId="0" fontId="11" fillId="0" borderId="23" xfId="0" applyFont="1" applyBorder="1" applyAlignment="1">
      <alignment horizontal="center" vertical="center" wrapText="1"/>
    </xf>
    <xf numFmtId="0" fontId="0" fillId="7" borderId="1" xfId="0" applyFill="1" applyBorder="1" applyAlignment="1">
      <alignment horizontal="center" vertical="center" wrapText="1"/>
    </xf>
    <xf numFmtId="0" fontId="11" fillId="0" borderId="1" xfId="0" applyFont="1" applyBorder="1" applyAlignment="1">
      <alignment horizontal="center" vertical="center" wrapText="1"/>
    </xf>
    <xf numFmtId="2" fontId="26" fillId="0" borderId="0" xfId="13" applyNumberFormat="1" applyFont="1" applyAlignment="1">
      <alignment vertical="center"/>
    </xf>
    <xf numFmtId="179" fontId="26" fillId="0" borderId="33" xfId="13" applyNumberFormat="1" applyFont="1" applyFill="1" applyBorder="1" applyAlignment="1">
      <alignment horizontal="center" vertical="center"/>
    </xf>
    <xf numFmtId="10" fontId="10" fillId="0" borderId="5" xfId="3" applyNumberFormat="1" applyFont="1" applyFill="1" applyBorder="1" applyAlignment="1">
      <alignment horizontal="center" vertical="center" wrapText="1"/>
    </xf>
    <xf numFmtId="10" fontId="10" fillId="0" borderId="5" xfId="4" applyNumberFormat="1" applyFont="1" applyBorder="1" applyAlignment="1">
      <alignment horizontal="center" vertical="center" wrapText="1"/>
    </xf>
    <xf numFmtId="49" fontId="19" fillId="0" borderId="0" xfId="13" applyNumberFormat="1" applyFont="1" applyFill="1" applyAlignment="1">
      <alignment horizontal="center" vertical="center"/>
    </xf>
    <xf numFmtId="0" fontId="19" fillId="0" borderId="0" xfId="0" applyFont="1" applyAlignment="1">
      <alignment horizontal="center" vertical="center"/>
    </xf>
    <xf numFmtId="171" fontId="19" fillId="0" borderId="0" xfId="13" applyNumberFormat="1" applyFont="1" applyAlignment="1">
      <alignment vertical="center"/>
    </xf>
    <xf numFmtId="0" fontId="0" fillId="7" borderId="1" xfId="0" applyFill="1" applyBorder="1" applyAlignment="1">
      <alignment horizontal="center" vertical="center" wrapText="1"/>
    </xf>
    <xf numFmtId="43" fontId="0" fillId="0" borderId="1" xfId="6" applyFont="1" applyBorder="1" applyAlignment="1">
      <alignment horizontal="center" vertical="center"/>
    </xf>
    <xf numFmtId="170" fontId="0" fillId="0" borderId="28" xfId="3" applyNumberFormat="1" applyFont="1" applyBorder="1" applyAlignment="1">
      <alignment horizontal="center" vertical="center"/>
    </xf>
    <xf numFmtId="170" fontId="0" fillId="0" borderId="10" xfId="3" applyNumberFormat="1" applyFont="1" applyBorder="1" applyAlignment="1">
      <alignment horizontal="center" vertical="center"/>
    </xf>
    <xf numFmtId="0" fontId="0" fillId="0" borderId="9" xfId="0" applyBorder="1" applyAlignment="1">
      <alignment horizontal="center" vertical="center" wrapText="1"/>
    </xf>
    <xf numFmtId="10" fontId="0" fillId="0" borderId="1" xfId="3" applyNumberFormat="1" applyFont="1" applyBorder="1" applyAlignment="1">
      <alignment horizontal="center" vertical="center"/>
    </xf>
    <xf numFmtId="0" fontId="11" fillId="0" borderId="1" xfId="0" applyFont="1" applyBorder="1" applyAlignment="1">
      <alignment horizontal="center" vertical="center" wrapText="1"/>
    </xf>
    <xf numFmtId="180" fontId="0" fillId="0" borderId="1" xfId="8" applyNumberFormat="1" applyFont="1" applyBorder="1" applyAlignment="1">
      <alignment horizontal="center" vertical="center"/>
    </xf>
    <xf numFmtId="170" fontId="0" fillId="0" borderId="1" xfId="3" applyNumberFormat="1" applyFont="1" applyBorder="1" applyAlignment="1">
      <alignment horizontal="center" vertical="center"/>
    </xf>
    <xf numFmtId="0" fontId="11" fillId="0" borderId="1" xfId="0" applyFont="1" applyBorder="1" applyAlignment="1">
      <alignment horizontal="center" vertical="center" wrapText="1"/>
    </xf>
    <xf numFmtId="171" fontId="0" fillId="0" borderId="1" xfId="1" applyNumberFormat="1" applyFont="1" applyFill="1" applyBorder="1" applyAlignment="1">
      <alignment vertical="center" wrapText="1"/>
    </xf>
    <xf numFmtId="171" fontId="0" fillId="0" borderId="9" xfId="1" applyNumberFormat="1" applyFont="1" applyFill="1" applyBorder="1" applyAlignment="1">
      <alignment vertical="center" wrapText="1"/>
    </xf>
    <xf numFmtId="167" fontId="26" fillId="0" borderId="47" xfId="13" applyNumberFormat="1" applyFont="1" applyBorder="1" applyAlignment="1">
      <alignment vertical="center"/>
    </xf>
    <xf numFmtId="171" fontId="13" fillId="0" borderId="1" xfId="13" applyNumberFormat="1" applyFont="1" applyBorder="1" applyAlignment="1">
      <alignment horizontal="center" vertical="center"/>
    </xf>
    <xf numFmtId="0" fontId="10" fillId="0" borderId="48"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52" xfId="0" applyFont="1" applyBorder="1" applyAlignment="1">
      <alignment vertical="center" wrapText="1"/>
    </xf>
    <xf numFmtId="0" fontId="10" fillId="0" borderId="51" xfId="0" applyFont="1" applyBorder="1" applyAlignment="1">
      <alignment vertical="center" wrapText="1"/>
    </xf>
    <xf numFmtId="0" fontId="10" fillId="0" borderId="51" xfId="0" applyFont="1" applyBorder="1" applyAlignment="1">
      <alignment horizontal="justify" vertical="center" wrapText="1"/>
    </xf>
    <xf numFmtId="0" fontId="10" fillId="0" borderId="53" xfId="0" applyFont="1" applyBorder="1" applyAlignment="1">
      <alignment horizontal="center" vertical="center" wrapText="1"/>
    </xf>
    <xf numFmtId="0" fontId="10" fillId="0" borderId="53" xfId="0" applyFont="1" applyBorder="1" applyAlignment="1">
      <alignment vertical="center" wrapText="1"/>
    </xf>
    <xf numFmtId="0" fontId="10" fillId="0" borderId="50" xfId="0" applyFont="1" applyBorder="1" applyAlignment="1">
      <alignment horizontal="center" vertical="center" wrapText="1"/>
    </xf>
    <xf numFmtId="0" fontId="10" fillId="0" borderId="50" xfId="0" applyFont="1" applyBorder="1" applyAlignment="1">
      <alignment vertical="center" wrapText="1"/>
    </xf>
    <xf numFmtId="0" fontId="10" fillId="0" borderId="53" xfId="0" applyFont="1" applyBorder="1" applyAlignment="1">
      <alignment horizontal="justify" vertical="center" wrapText="1"/>
    </xf>
    <xf numFmtId="0" fontId="10" fillId="0" borderId="50" xfId="0" applyFont="1" applyBorder="1" applyAlignment="1">
      <alignment horizontal="justify" vertical="center" wrapText="1"/>
    </xf>
    <xf numFmtId="0" fontId="10" fillId="0" borderId="48" xfId="0" applyFont="1" applyBorder="1" applyAlignment="1">
      <alignment vertical="center" wrapText="1"/>
    </xf>
    <xf numFmtId="0" fontId="10" fillId="0" borderId="48" xfId="0" applyFont="1" applyBorder="1" applyAlignment="1">
      <alignment horizontal="justify" vertical="center" wrapText="1"/>
    </xf>
    <xf numFmtId="171" fontId="13" fillId="8" borderId="1" xfId="1" applyNumberFormat="1" applyFont="1" applyFill="1" applyBorder="1" applyAlignment="1" applyProtection="1">
      <alignment horizontal="right" vertical="center" wrapText="1"/>
      <protection locked="0"/>
    </xf>
    <xf numFmtId="43" fontId="0" fillId="0" borderId="1" xfId="6" applyFont="1" applyBorder="1" applyAlignment="1">
      <alignment horizontal="center" vertical="center"/>
    </xf>
    <xf numFmtId="0" fontId="0" fillId="0" borderId="9" xfId="0" applyBorder="1" applyAlignment="1">
      <alignment horizontal="left" vertical="center" wrapText="1"/>
    </xf>
    <xf numFmtId="43" fontId="0" fillId="0" borderId="8" xfId="6" applyFont="1" applyBorder="1" applyAlignment="1">
      <alignment horizontal="center" vertical="center"/>
    </xf>
    <xf numFmtId="0" fontId="34" fillId="4" borderId="29" xfId="0" applyFont="1" applyFill="1" applyBorder="1" applyAlignment="1">
      <alignment horizontal="center" vertical="center"/>
    </xf>
    <xf numFmtId="169" fontId="34" fillId="4" borderId="33" xfId="0" applyNumberFormat="1" applyFont="1" applyFill="1" applyBorder="1" applyAlignment="1">
      <alignment horizontal="center" vertical="center"/>
    </xf>
    <xf numFmtId="0" fontId="34" fillId="4" borderId="33" xfId="0" applyFont="1" applyFill="1" applyBorder="1" applyAlignment="1">
      <alignment horizontal="center" vertical="center"/>
    </xf>
    <xf numFmtId="0" fontId="34" fillId="4" borderId="33" xfId="0" quotePrefix="1" applyFont="1" applyFill="1" applyBorder="1" applyAlignment="1">
      <alignment horizontal="center" vertical="center" wrapText="1"/>
    </xf>
    <xf numFmtId="0" fontId="34" fillId="4" borderId="33" xfId="0" applyFont="1" applyFill="1" applyBorder="1" applyAlignment="1">
      <alignment horizontal="center" vertical="center" wrapText="1"/>
    </xf>
    <xf numFmtId="0" fontId="34" fillId="4" borderId="34" xfId="0" applyFont="1" applyFill="1" applyBorder="1" applyAlignment="1">
      <alignment horizontal="center" vertical="center" wrapText="1"/>
    </xf>
    <xf numFmtId="0" fontId="34" fillId="4" borderId="31" xfId="0" applyFont="1" applyFill="1" applyBorder="1" applyAlignment="1">
      <alignment horizontal="center" vertical="center" wrapText="1"/>
    </xf>
    <xf numFmtId="0" fontId="34" fillId="4" borderId="37" xfId="0" applyFont="1" applyFill="1" applyBorder="1" applyAlignment="1">
      <alignment horizontal="center" vertical="center" wrapText="1"/>
    </xf>
    <xf numFmtId="0" fontId="34" fillId="4" borderId="38" xfId="0" applyFont="1" applyFill="1" applyBorder="1" applyAlignment="1">
      <alignment horizontal="center" vertical="center" wrapText="1"/>
    </xf>
    <xf numFmtId="0" fontId="10" fillId="4" borderId="8" xfId="4" applyFont="1" applyFill="1" applyBorder="1" applyAlignment="1">
      <alignment horizontal="center" vertical="center" wrapText="1"/>
    </xf>
    <xf numFmtId="0" fontId="8" fillId="0" borderId="8" xfId="0" applyFont="1" applyFill="1" applyBorder="1" applyAlignment="1">
      <alignment horizontal="center" vertical="center"/>
    </xf>
    <xf numFmtId="0" fontId="9" fillId="0" borderId="9" xfId="0" applyFont="1" applyFill="1" applyBorder="1" applyAlignment="1">
      <alignment horizontal="left" vertical="center" wrapText="1"/>
    </xf>
    <xf numFmtId="0" fontId="13" fillId="0" borderId="1" xfId="0" applyFont="1" applyBorder="1" applyAlignment="1" applyProtection="1">
      <alignment horizontal="left" vertical="center"/>
      <protection locked="0"/>
    </xf>
    <xf numFmtId="0" fontId="13" fillId="0" borderId="1" xfId="0" applyFont="1" applyBorder="1" applyAlignment="1" applyProtection="1">
      <alignment horizontal="center" vertical="center"/>
      <protection locked="0"/>
    </xf>
    <xf numFmtId="170" fontId="13" fillId="0" borderId="1" xfId="0" applyNumberFormat="1" applyFont="1" applyBorder="1" applyAlignment="1" applyProtection="1">
      <alignment horizontal="center" vertical="center"/>
      <protection locked="0"/>
    </xf>
    <xf numFmtId="15" fontId="13" fillId="0" borderId="1" xfId="0" applyNumberFormat="1" applyFont="1" applyBorder="1" applyAlignment="1" applyProtection="1">
      <alignment horizontal="center" vertical="center"/>
      <protection locked="0"/>
    </xf>
    <xf numFmtId="0" fontId="13" fillId="8" borderId="1" xfId="0" applyFont="1" applyFill="1" applyBorder="1" applyAlignment="1" applyProtection="1">
      <alignment horizontal="left" vertical="center"/>
      <protection locked="0"/>
    </xf>
    <xf numFmtId="0" fontId="13" fillId="8" borderId="1" xfId="0" applyFont="1" applyFill="1" applyBorder="1" applyAlignment="1" applyProtection="1">
      <alignment horizontal="center" vertical="center"/>
      <protection locked="0"/>
    </xf>
    <xf numFmtId="170" fontId="13" fillId="8" borderId="1" xfId="0" applyNumberFormat="1" applyFont="1" applyFill="1" applyBorder="1" applyAlignment="1" applyProtection="1">
      <alignment horizontal="center" vertical="center"/>
      <protection locked="0"/>
    </xf>
    <xf numFmtId="15" fontId="13" fillId="8" borderId="1" xfId="0" applyNumberFormat="1" applyFont="1" applyFill="1" applyBorder="1" applyAlignment="1" applyProtection="1">
      <alignment horizontal="center" vertical="center"/>
      <protection locked="0"/>
    </xf>
    <xf numFmtId="0" fontId="0" fillId="0" borderId="1" xfId="0" applyBorder="1" applyAlignment="1">
      <alignment vertical="center"/>
    </xf>
    <xf numFmtId="14" fontId="13" fillId="0" borderId="1" xfId="0" applyNumberFormat="1" applyFont="1" applyFill="1" applyBorder="1" applyAlignment="1" applyProtection="1">
      <alignment vertical="center" wrapText="1"/>
      <protection locked="0"/>
    </xf>
    <xf numFmtId="179" fontId="26" fillId="8" borderId="33" xfId="13" applyNumberFormat="1" applyFont="1" applyFill="1" applyBorder="1" applyAlignment="1">
      <alignment horizontal="center" vertical="center"/>
    </xf>
    <xf numFmtId="14" fontId="13" fillId="8" borderId="1" xfId="0" applyNumberFormat="1" applyFont="1" applyFill="1" applyBorder="1" applyAlignment="1" applyProtection="1">
      <alignment vertical="center" wrapText="1"/>
      <protection locked="0"/>
    </xf>
    <xf numFmtId="0" fontId="0" fillId="8" borderId="0" xfId="0" applyFill="1" applyAlignment="1">
      <alignment vertical="center"/>
    </xf>
    <xf numFmtId="0" fontId="13" fillId="8" borderId="1" xfId="0" applyFont="1" applyFill="1" applyBorder="1" applyAlignment="1">
      <alignment horizontal="center" vertical="center"/>
    </xf>
    <xf numFmtId="0" fontId="0" fillId="8" borderId="1" xfId="0" applyFill="1" applyBorder="1" applyAlignment="1">
      <alignment vertical="center"/>
    </xf>
    <xf numFmtId="176" fontId="13" fillId="8" borderId="1" xfId="0" applyNumberFormat="1" applyFont="1" applyFill="1" applyBorder="1" applyAlignment="1">
      <alignment horizontal="center" vertical="center"/>
    </xf>
    <xf numFmtId="171" fontId="13" fillId="8" borderId="1" xfId="1" applyNumberFormat="1" applyFont="1" applyFill="1" applyBorder="1" applyAlignment="1">
      <alignment horizontal="right" vertical="center" wrapText="1"/>
    </xf>
    <xf numFmtId="175" fontId="13" fillId="8" borderId="1" xfId="6" applyNumberFormat="1" applyFont="1" applyFill="1" applyBorder="1" applyAlignment="1">
      <alignment horizontal="center" vertical="center" wrapText="1"/>
    </xf>
    <xf numFmtId="9" fontId="13" fillId="8" borderId="1" xfId="3" applyFont="1" applyFill="1" applyBorder="1" applyAlignment="1">
      <alignment vertical="center" wrapText="1"/>
    </xf>
    <xf numFmtId="0" fontId="18" fillId="6" borderId="1" xfId="0" applyFont="1" applyFill="1" applyBorder="1" applyAlignment="1">
      <alignment horizontal="center" vertical="center"/>
    </xf>
    <xf numFmtId="0" fontId="12" fillId="0" borderId="16" xfId="0" applyNumberFormat="1" applyFont="1" applyFill="1" applyBorder="1" applyAlignment="1">
      <alignment horizontal="center" vertical="center" wrapText="1"/>
    </xf>
    <xf numFmtId="0" fontId="12" fillId="0" borderId="11" xfId="0" applyNumberFormat="1" applyFont="1" applyFill="1" applyBorder="1" applyAlignment="1">
      <alignment horizontal="center" vertical="center" wrapText="1"/>
    </xf>
    <xf numFmtId="0" fontId="0" fillId="0" borderId="6" xfId="0" applyFill="1" applyBorder="1" applyAlignment="1">
      <alignment horizontal="left" vertical="center" wrapText="1"/>
    </xf>
    <xf numFmtId="0" fontId="0" fillId="0" borderId="5" xfId="0" applyFill="1" applyBorder="1" applyAlignment="1">
      <alignment horizontal="left" vertical="center" wrapText="1"/>
    </xf>
    <xf numFmtId="0" fontId="0" fillId="7" borderId="6" xfId="0" applyFill="1" applyBorder="1" applyAlignment="1">
      <alignment horizontal="center" vertical="center" wrapText="1"/>
    </xf>
    <xf numFmtId="0" fontId="0" fillId="7" borderId="5" xfId="0" applyFill="1" applyBorder="1" applyAlignment="1">
      <alignment horizontal="center" vertical="center" wrapText="1"/>
    </xf>
    <xf numFmtId="0" fontId="0" fillId="7" borderId="1" xfId="0" applyFill="1" applyBorder="1" applyAlignment="1">
      <alignment horizontal="center" vertical="center" wrapText="1"/>
    </xf>
    <xf numFmtId="0" fontId="12" fillId="7" borderId="1" xfId="0" applyFont="1" applyFill="1" applyBorder="1" applyAlignment="1">
      <alignment horizontal="center" vertical="center" wrapText="1"/>
    </xf>
    <xf numFmtId="0" fontId="12" fillId="0" borderId="18" xfId="0" applyNumberFormat="1" applyFont="1" applyFill="1" applyBorder="1" applyAlignment="1">
      <alignment horizontal="center" vertical="center" wrapText="1"/>
    </xf>
    <xf numFmtId="0" fontId="0" fillId="0" borderId="7" xfId="0" applyFill="1" applyBorder="1" applyAlignment="1">
      <alignment horizontal="left" vertical="center" wrapText="1"/>
    </xf>
    <xf numFmtId="0" fontId="0" fillId="7" borderId="7" xfId="0" applyFill="1" applyBorder="1" applyAlignment="1">
      <alignment horizontal="center" vertical="center" wrapText="1"/>
    </xf>
    <xf numFmtId="170" fontId="0" fillId="0" borderId="6" xfId="3" applyNumberFormat="1" applyFont="1" applyBorder="1" applyAlignment="1">
      <alignment horizontal="center" vertical="center"/>
    </xf>
    <xf numFmtId="170" fontId="0" fillId="0" borderId="5" xfId="3" applyNumberFormat="1" applyFont="1" applyBorder="1" applyAlignment="1">
      <alignment horizontal="center" vertical="center"/>
    </xf>
    <xf numFmtId="170" fontId="0" fillId="0" borderId="7" xfId="3" applyNumberFormat="1" applyFont="1" applyBorder="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2" xfId="0" applyFont="1" applyBorder="1" applyAlignment="1">
      <alignment horizontal="center" vertical="center"/>
    </xf>
    <xf numFmtId="0" fontId="7" fillId="0" borderId="4"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9" fillId="4" borderId="17" xfId="0" applyFont="1" applyFill="1" applyBorder="1" applyAlignment="1">
      <alignment horizontal="center" vertical="center"/>
    </xf>
    <xf numFmtId="0" fontId="9" fillId="4" borderId="10" xfId="0" applyFont="1" applyFill="1" applyBorder="1" applyAlignment="1">
      <alignment horizontal="center" vertical="center"/>
    </xf>
    <xf numFmtId="0" fontId="8" fillId="0" borderId="16" xfId="0" applyFont="1" applyBorder="1" applyAlignment="1">
      <alignment horizontal="center" vertical="center"/>
    </xf>
    <xf numFmtId="0" fontId="8" fillId="0" borderId="11" xfId="0" applyFont="1" applyBorder="1" applyAlignment="1">
      <alignment horizontal="center" vertical="center"/>
    </xf>
    <xf numFmtId="0" fontId="9" fillId="0" borderId="17" xfId="0" applyFont="1" applyBorder="1" applyAlignment="1">
      <alignment horizontal="left" vertical="center" wrapText="1"/>
    </xf>
    <xf numFmtId="0" fontId="9" fillId="0" borderId="10" xfId="0" applyFont="1" applyBorder="1" applyAlignment="1">
      <alignment horizontal="left" vertical="center" wrapText="1"/>
    </xf>
    <xf numFmtId="14" fontId="5" fillId="4" borderId="6" xfId="0" applyNumberFormat="1" applyFont="1" applyFill="1" applyBorder="1" applyAlignment="1">
      <alignment horizontal="center" vertical="center" wrapText="1"/>
    </xf>
    <xf numFmtId="0" fontId="5" fillId="4" borderId="5" xfId="0" applyFont="1" applyFill="1" applyBorder="1" applyAlignment="1">
      <alignment horizontal="center" vertical="center" wrapText="1"/>
    </xf>
    <xf numFmtId="168" fontId="5" fillId="4" borderId="6" xfId="7" applyFont="1" applyFill="1" applyBorder="1" applyAlignment="1">
      <alignment horizontal="center" vertical="center" wrapText="1"/>
    </xf>
    <xf numFmtId="168" fontId="5" fillId="4" borderId="5" xfId="7" applyFont="1" applyFill="1" applyBorder="1" applyAlignment="1">
      <alignment horizontal="center" vertical="center" wrapText="1"/>
    </xf>
    <xf numFmtId="14" fontId="34" fillId="4" borderId="35" xfId="0" applyNumberFormat="1" applyFont="1" applyFill="1" applyBorder="1" applyAlignment="1">
      <alignment horizontal="center" vertical="center" wrapText="1"/>
    </xf>
    <xf numFmtId="0" fontId="34" fillId="4" borderId="39" xfId="0" applyFont="1" applyFill="1" applyBorder="1" applyAlignment="1">
      <alignment horizontal="center" vertical="center" wrapText="1"/>
    </xf>
    <xf numFmtId="0" fontId="34" fillId="4" borderId="37" xfId="0" applyFont="1" applyFill="1" applyBorder="1" applyAlignment="1">
      <alignment horizontal="center" vertical="center" wrapText="1"/>
    </xf>
    <xf numFmtId="168" fontId="34" fillId="4" borderId="35" xfId="0" applyNumberFormat="1" applyFont="1" applyFill="1" applyBorder="1" applyAlignment="1">
      <alignment horizontal="center" vertical="center" wrapText="1"/>
    </xf>
    <xf numFmtId="168" fontId="34" fillId="4" borderId="39" xfId="0" applyNumberFormat="1" applyFont="1" applyFill="1" applyBorder="1" applyAlignment="1">
      <alignment horizontal="center" vertical="center" wrapText="1"/>
    </xf>
    <xf numFmtId="168" fontId="34" fillId="4" borderId="37" xfId="0" applyNumberFormat="1" applyFont="1" applyFill="1" applyBorder="1" applyAlignment="1">
      <alignment horizontal="center" vertical="center" wrapText="1"/>
    </xf>
    <xf numFmtId="0" fontId="34" fillId="4" borderId="36" xfId="0" applyFont="1" applyFill="1" applyBorder="1" applyAlignment="1">
      <alignment horizontal="center" vertical="center"/>
    </xf>
    <xf numFmtId="0" fontId="34" fillId="4" borderId="40" xfId="0" applyFont="1" applyFill="1" applyBorder="1" applyAlignment="1">
      <alignment horizontal="center" vertical="center"/>
    </xf>
    <xf numFmtId="0" fontId="34" fillId="4" borderId="38" xfId="0" applyFont="1" applyFill="1" applyBorder="1" applyAlignment="1">
      <alignment horizontal="center" vertical="center"/>
    </xf>
    <xf numFmtId="0" fontId="8" fillId="0" borderId="45" xfId="0" applyFont="1" applyBorder="1" applyAlignment="1">
      <alignment horizontal="center" vertical="center"/>
    </xf>
    <xf numFmtId="0" fontId="8" fillId="0" borderId="32" xfId="0" applyFont="1" applyBorder="1" applyAlignment="1">
      <alignment horizontal="center" vertical="center"/>
    </xf>
    <xf numFmtId="0" fontId="8" fillId="0" borderId="46" xfId="0" applyFont="1" applyBorder="1" applyAlignment="1">
      <alignment horizontal="center" vertical="center"/>
    </xf>
    <xf numFmtId="0" fontId="24" fillId="0" borderId="36" xfId="0" applyFont="1" applyBorder="1" applyAlignment="1">
      <alignment horizontal="left" vertical="center" wrapText="1"/>
    </xf>
    <xf numFmtId="0" fontId="24" fillId="0" borderId="40" xfId="0" applyFont="1" applyBorder="1" applyAlignment="1">
      <alignment horizontal="left" vertical="center" wrapText="1"/>
    </xf>
    <xf numFmtId="0" fontId="24" fillId="0" borderId="38" xfId="0" applyFont="1" applyBorder="1" applyAlignment="1">
      <alignment horizontal="left" vertical="center" wrapText="1"/>
    </xf>
    <xf numFmtId="0" fontId="7" fillId="0" borderId="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9" fillId="4" borderId="6" xfId="0" applyFont="1" applyFill="1" applyBorder="1" applyAlignment="1">
      <alignment horizontal="center" vertical="center"/>
    </xf>
    <xf numFmtId="0" fontId="9" fillId="4" borderId="5" xfId="0" applyFont="1" applyFill="1" applyBorder="1" applyAlignment="1">
      <alignment horizontal="center" vertical="center"/>
    </xf>
    <xf numFmtId="15" fontId="9" fillId="4" borderId="17" xfId="0" applyNumberFormat="1" applyFont="1" applyFill="1" applyBorder="1" applyAlignment="1">
      <alignment horizontal="center" vertical="center"/>
    </xf>
    <xf numFmtId="15" fontId="9" fillId="4" borderId="10" xfId="0" applyNumberFormat="1" applyFont="1" applyFill="1" applyBorder="1" applyAlignment="1">
      <alignment horizontal="center" vertical="center"/>
    </xf>
    <xf numFmtId="0" fontId="9" fillId="4" borderId="16" xfId="0" applyFont="1" applyFill="1" applyBorder="1" applyAlignment="1">
      <alignment horizontal="center" vertical="center"/>
    </xf>
    <xf numFmtId="0" fontId="9" fillId="4" borderId="11" xfId="0" applyFont="1" applyFill="1" applyBorder="1" applyAlignment="1">
      <alignment horizontal="center" vertical="center"/>
    </xf>
    <xf numFmtId="0" fontId="9" fillId="0" borderId="6" xfId="0" applyFont="1" applyBorder="1" applyAlignment="1">
      <alignment horizontal="left" vertical="center" wrapText="1"/>
    </xf>
    <xf numFmtId="0" fontId="9" fillId="0" borderId="5" xfId="0" applyFont="1" applyBorder="1" applyAlignment="1">
      <alignment horizontal="left" vertical="center" wrapText="1"/>
    </xf>
    <xf numFmtId="0" fontId="9" fillId="4" borderId="6" xfId="0" applyFont="1" applyFill="1" applyBorder="1" applyAlignment="1">
      <alignment horizontal="left" vertical="center" wrapText="1"/>
    </xf>
    <xf numFmtId="0" fontId="9" fillId="4" borderId="5" xfId="0" applyFont="1" applyFill="1" applyBorder="1" applyAlignment="1">
      <alignment horizontal="left" vertical="center" wrapText="1"/>
    </xf>
    <xf numFmtId="0" fontId="10" fillId="0" borderId="16" xfId="4" applyFont="1" applyBorder="1" applyAlignment="1">
      <alignment horizontal="center" vertical="center" wrapText="1"/>
    </xf>
    <xf numFmtId="0" fontId="10" fillId="0" borderId="11" xfId="4" applyFont="1" applyBorder="1" applyAlignment="1">
      <alignment horizontal="center" vertical="center" wrapText="1"/>
    </xf>
    <xf numFmtId="0" fontId="10" fillId="0" borderId="17" xfId="4" applyFont="1" applyBorder="1" applyAlignment="1">
      <alignment horizontal="left" vertical="center" wrapText="1"/>
    </xf>
    <xf numFmtId="0" fontId="10" fillId="0" borderId="10" xfId="4" applyFont="1" applyBorder="1" applyAlignment="1">
      <alignment horizontal="left" vertical="center" wrapText="1"/>
    </xf>
    <xf numFmtId="0" fontId="34" fillId="4" borderId="35" xfId="0" applyFont="1" applyFill="1" applyBorder="1" applyAlignment="1">
      <alignment horizontal="left" vertical="center" wrapText="1"/>
    </xf>
    <xf numFmtId="0" fontId="34" fillId="4" borderId="39" xfId="0" applyFont="1" applyFill="1" applyBorder="1" applyAlignment="1">
      <alignment horizontal="left" vertical="center" wrapText="1"/>
    </xf>
    <xf numFmtId="0" fontId="34" fillId="4" borderId="37" xfId="0" applyFont="1" applyFill="1" applyBorder="1" applyAlignment="1">
      <alignment horizontal="left" vertical="center" wrapText="1"/>
    </xf>
    <xf numFmtId="0" fontId="5" fillId="4" borderId="6" xfId="0" applyFont="1" applyFill="1" applyBorder="1" applyAlignment="1">
      <alignment horizontal="center" vertical="center" wrapText="1"/>
    </xf>
    <xf numFmtId="0" fontId="34" fillId="4" borderId="35" xfId="0" applyFont="1" applyFill="1" applyBorder="1" applyAlignment="1">
      <alignment horizontal="center" vertical="center"/>
    </xf>
    <xf numFmtId="0" fontId="34" fillId="4" borderId="39" xfId="0" applyFont="1" applyFill="1" applyBorder="1" applyAlignment="1">
      <alignment horizontal="center" vertical="center"/>
    </xf>
    <xf numFmtId="0" fontId="34" fillId="4" borderId="37" xfId="0" applyFont="1" applyFill="1" applyBorder="1" applyAlignment="1">
      <alignment horizontal="center" vertical="center"/>
    </xf>
    <xf numFmtId="0" fontId="24" fillId="4" borderId="35" xfId="0" applyFont="1" applyFill="1" applyBorder="1" applyAlignment="1">
      <alignment horizontal="center" vertical="center"/>
    </xf>
    <xf numFmtId="15" fontId="34" fillId="4" borderId="36" xfId="0" applyNumberFormat="1" applyFont="1" applyFill="1" applyBorder="1" applyAlignment="1">
      <alignment horizontal="center" vertical="center"/>
    </xf>
    <xf numFmtId="15" fontId="34" fillId="4" borderId="40" xfId="0" applyNumberFormat="1" applyFont="1" applyFill="1" applyBorder="1" applyAlignment="1">
      <alignment horizontal="center" vertical="center"/>
    </xf>
    <xf numFmtId="15" fontId="34" fillId="4" borderId="38" xfId="0" applyNumberFormat="1" applyFont="1" applyFill="1" applyBorder="1" applyAlignment="1">
      <alignment horizontal="center" vertical="center"/>
    </xf>
    <xf numFmtId="0" fontId="34" fillId="4" borderId="30" xfId="0" applyFont="1" applyFill="1" applyBorder="1" applyAlignment="1">
      <alignment horizontal="center" vertical="center"/>
    </xf>
    <xf numFmtId="0" fontId="34" fillId="4" borderId="32" xfId="0" applyFont="1" applyFill="1" applyBorder="1" applyAlignment="1">
      <alignment horizontal="center" vertical="center"/>
    </xf>
    <xf numFmtId="0" fontId="34" fillId="4" borderId="31" xfId="0" applyFont="1" applyFill="1" applyBorder="1" applyAlignment="1">
      <alignment horizontal="center" vertical="center"/>
    </xf>
    <xf numFmtId="0" fontId="34" fillId="4" borderId="35" xfId="0" applyFont="1" applyFill="1" applyBorder="1" applyAlignment="1">
      <alignment horizontal="center" vertical="center" wrapText="1"/>
    </xf>
    <xf numFmtId="0" fontId="10" fillId="0" borderId="18" xfId="4" applyFont="1" applyBorder="1" applyAlignment="1">
      <alignment horizontal="center" vertical="center" wrapText="1"/>
    </xf>
    <xf numFmtId="0" fontId="10" fillId="0" borderId="19" xfId="4" applyFont="1" applyBorder="1" applyAlignment="1">
      <alignment horizontal="left" vertical="center" wrapText="1"/>
    </xf>
    <xf numFmtId="0" fontId="9" fillId="0" borderId="7" xfId="0" applyFont="1" applyBorder="1" applyAlignment="1">
      <alignment horizontal="left" vertical="center" wrapText="1"/>
    </xf>
    <xf numFmtId="0" fontId="8" fillId="0" borderId="16" xfId="0" applyFont="1" applyFill="1" applyBorder="1" applyAlignment="1">
      <alignment horizontal="center" vertical="center"/>
    </xf>
    <xf numFmtId="0" fontId="8" fillId="0" borderId="11" xfId="0" applyFont="1" applyFill="1" applyBorder="1" applyAlignment="1">
      <alignment horizontal="center" vertical="center"/>
    </xf>
    <xf numFmtId="0" fontId="9" fillId="0" borderId="17"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20" fillId="0" borderId="2" xfId="0" applyFont="1" applyBorder="1" applyAlignment="1">
      <alignment horizontal="center" vertical="center"/>
    </xf>
    <xf numFmtId="0" fontId="20" fillId="0" borderId="3" xfId="0" applyFont="1" applyBorder="1" applyAlignment="1">
      <alignment horizontal="center" vertical="center"/>
    </xf>
    <xf numFmtId="43" fontId="0" fillId="0" borderId="1" xfId="6" applyFont="1" applyBorder="1" applyAlignment="1">
      <alignment horizontal="center" vertical="center"/>
    </xf>
    <xf numFmtId="0" fontId="0" fillId="0" borderId="9" xfId="0" applyBorder="1" applyAlignment="1">
      <alignment horizontal="left" vertical="center" wrapText="1"/>
    </xf>
    <xf numFmtId="0" fontId="20" fillId="0" borderId="2" xfId="0" applyNumberFormat="1" applyFont="1" applyBorder="1" applyAlignment="1">
      <alignment horizontal="center" vertical="center" wrapText="1"/>
    </xf>
    <xf numFmtId="0" fontId="20" fillId="0" borderId="8"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4" xfId="12" applyFont="1" applyBorder="1" applyAlignment="1">
      <alignment horizontal="center" vertical="center" wrapText="1"/>
    </xf>
    <xf numFmtId="0" fontId="20" fillId="0" borderId="9" xfId="12" applyFont="1" applyBorder="1" applyAlignment="1">
      <alignment horizontal="center" vertical="center" wrapText="1"/>
    </xf>
    <xf numFmtId="0" fontId="20" fillId="0" borderId="4" xfId="0" applyFont="1" applyBorder="1" applyAlignment="1">
      <alignment horizontal="center" vertical="center"/>
    </xf>
    <xf numFmtId="0" fontId="20" fillId="0" borderId="4"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8" xfId="0" applyFont="1" applyBorder="1" applyAlignment="1">
      <alignment horizontal="center" vertical="center" wrapText="1"/>
    </xf>
    <xf numFmtId="43" fontId="0" fillId="0" borderId="8" xfId="6" applyFont="1" applyBorder="1" applyAlignment="1">
      <alignment horizontal="center" vertical="center"/>
    </xf>
    <xf numFmtId="0" fontId="21" fillId="0" borderId="16" xfId="12" quotePrefix="1" applyNumberFormat="1" applyFont="1" applyBorder="1" applyAlignment="1">
      <alignment horizontal="center" vertical="center" wrapText="1"/>
    </xf>
    <xf numFmtId="0" fontId="21" fillId="0" borderId="11" xfId="12" applyNumberFormat="1" applyFont="1" applyBorder="1" applyAlignment="1">
      <alignment horizontal="center" vertical="center" wrapText="1"/>
    </xf>
    <xf numFmtId="0" fontId="21" fillId="0" borderId="6" xfId="12" applyFont="1" applyBorder="1" applyAlignment="1">
      <alignment horizontal="left" vertical="center" wrapText="1"/>
    </xf>
    <xf numFmtId="0" fontId="21" fillId="0" borderId="5" xfId="12" applyFont="1" applyBorder="1" applyAlignment="1">
      <alignment horizontal="left" vertical="center" wrapText="1"/>
    </xf>
    <xf numFmtId="167" fontId="0" fillId="0" borderId="8" xfId="1" applyFont="1" applyBorder="1" applyAlignment="1">
      <alignment horizontal="center" vertical="center"/>
    </xf>
    <xf numFmtId="10" fontId="0" fillId="0" borderId="1" xfId="3" applyNumberFormat="1" applyFont="1" applyBorder="1" applyAlignment="1">
      <alignment horizontal="center" vertical="center"/>
    </xf>
    <xf numFmtId="0" fontId="21" fillId="0" borderId="16" xfId="12" applyNumberFormat="1" applyFont="1" applyBorder="1" applyAlignment="1">
      <alignment horizontal="center" vertical="center" wrapText="1"/>
    </xf>
    <xf numFmtId="0" fontId="21" fillId="0" borderId="18" xfId="12" applyNumberFormat="1" applyFont="1" applyBorder="1" applyAlignment="1">
      <alignment horizontal="center" vertical="center" wrapText="1"/>
    </xf>
    <xf numFmtId="0" fontId="21" fillId="0" borderId="7" xfId="12" applyFont="1" applyBorder="1" applyAlignment="1">
      <alignment horizontal="left" vertical="center" wrapText="1"/>
    </xf>
    <xf numFmtId="171" fontId="0" fillId="0" borderId="8" xfId="1" applyNumberFormat="1" applyFont="1" applyBorder="1" applyAlignment="1">
      <alignment horizontal="center" vertical="center"/>
    </xf>
    <xf numFmtId="170" fontId="0" fillId="0" borderId="17" xfId="3" applyNumberFormat="1" applyFont="1" applyBorder="1" applyAlignment="1">
      <alignment horizontal="center" vertical="center"/>
    </xf>
    <xf numFmtId="170" fontId="0" fillId="0" borderId="10" xfId="3" applyNumberFormat="1" applyFont="1" applyBorder="1" applyAlignment="1">
      <alignment horizontal="center" vertical="center"/>
    </xf>
    <xf numFmtId="170" fontId="0" fillId="0" borderId="27" xfId="3" applyNumberFormat="1" applyFont="1" applyBorder="1" applyAlignment="1">
      <alignment horizontal="center" vertical="center"/>
    </xf>
    <xf numFmtId="170" fontId="0" fillId="0" borderId="12" xfId="3" applyNumberFormat="1" applyFont="1" applyBorder="1" applyAlignment="1">
      <alignment horizontal="center" vertical="center"/>
    </xf>
    <xf numFmtId="170" fontId="0" fillId="0" borderId="28" xfId="3" applyNumberFormat="1" applyFont="1" applyBorder="1" applyAlignment="1">
      <alignment horizontal="center" vertical="center"/>
    </xf>
    <xf numFmtId="170" fontId="0" fillId="0" borderId="19" xfId="3" applyNumberFormat="1" applyFont="1" applyBorder="1" applyAlignment="1">
      <alignment horizontal="center" vertical="center"/>
    </xf>
    <xf numFmtId="14" fontId="14" fillId="0" borderId="1" xfId="0" applyNumberFormat="1" applyFont="1" applyBorder="1" applyAlignment="1">
      <alignment horizontal="center" vertical="center" wrapText="1"/>
    </xf>
    <xf numFmtId="0" fontId="31" fillId="0" borderId="0" xfId="13" applyFont="1" applyAlignment="1">
      <alignment horizontal="left" vertical="center"/>
    </xf>
    <xf numFmtId="0" fontId="25" fillId="0" borderId="0" xfId="13" applyFont="1" applyAlignment="1"/>
    <xf numFmtId="0" fontId="11" fillId="0" borderId="0" xfId="13" applyFont="1" applyAlignment="1">
      <alignment horizontal="left" vertical="center"/>
    </xf>
    <xf numFmtId="0" fontId="27" fillId="0" borderId="43" xfId="13" applyFont="1" applyBorder="1"/>
    <xf numFmtId="0" fontId="26" fillId="0" borderId="35" xfId="13" applyFont="1" applyBorder="1" applyAlignment="1">
      <alignment horizontal="center" vertical="center"/>
    </xf>
    <xf numFmtId="0" fontId="26" fillId="0" borderId="37" xfId="13" applyFont="1" applyBorder="1" applyAlignment="1">
      <alignment horizontal="center" vertical="center"/>
    </xf>
    <xf numFmtId="0" fontId="26" fillId="0" borderId="35" xfId="13" applyFont="1" applyBorder="1" applyAlignment="1">
      <alignment horizontal="center" vertical="center" wrapText="1"/>
    </xf>
    <xf numFmtId="0" fontId="27" fillId="0" borderId="37" xfId="13" applyFont="1" applyBorder="1"/>
    <xf numFmtId="171" fontId="26" fillId="0" borderId="35" xfId="13" applyNumberFormat="1"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44"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8" xfId="0" applyFont="1" applyBorder="1" applyAlignment="1">
      <alignment horizontal="center" vertical="center" wrapText="1"/>
    </xf>
  </cellXfs>
  <cellStyles count="15">
    <cellStyle name="Millares" xfId="6" builtinId="3"/>
    <cellStyle name="Millares [0]" xfId="8" builtinId="6"/>
    <cellStyle name="Moneda" xfId="1" builtinId="4"/>
    <cellStyle name="Moneda [0]" xfId="7" builtinId="7"/>
    <cellStyle name="Moneda [0] 2" xfId="14" xr:uid="{00000000-0005-0000-0000-000004000000}"/>
    <cellStyle name="Moneda 2" xfId="5" xr:uid="{00000000-0005-0000-0000-000005000000}"/>
    <cellStyle name="Moneda 2 2" xfId="11" xr:uid="{00000000-0005-0000-0000-000006000000}"/>
    <cellStyle name="Normal" xfId="0" builtinId="0"/>
    <cellStyle name="Normal 2" xfId="2" xr:uid="{00000000-0005-0000-0000-000008000000}"/>
    <cellStyle name="Normal 2 2" xfId="9" xr:uid="{00000000-0005-0000-0000-000009000000}"/>
    <cellStyle name="Normal 3" xfId="4" xr:uid="{00000000-0005-0000-0000-00000A000000}"/>
    <cellStyle name="Normal 3 2" xfId="10" xr:uid="{00000000-0005-0000-0000-00000B000000}"/>
    <cellStyle name="Normal 3 3" xfId="12" xr:uid="{00000000-0005-0000-0000-00000C000000}"/>
    <cellStyle name="Normal 4" xfId="13" xr:uid="{00000000-0005-0000-0000-00000D000000}"/>
    <cellStyle name="Porcentaje" xfId="3" builtinId="5"/>
  </cellStyles>
  <dxfs count="532">
    <dxf>
      <fill>
        <patternFill>
          <bgColor rgb="FFFFFF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20unidad/CM-SI-003-2020%203%20Modulos/Verificaci&#243;n%20Sobres%201%20y%202/001%20Verificacion%20CM-SI-003-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i%20unidad/02%20Procesos%20Contrataci&#243;n/LP-SI-004-2021%20-%208M/Verificaci&#243;n%20Sobre%20No.%201/000%20Verificacion%20informe%20LP-SI-004-2021%20COMPLE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Cierre"/>
      <sheetName val="Capacidad Juridica"/>
      <sheetName val="Capacidad Financiera"/>
      <sheetName val="Experiencia"/>
      <sheetName val="M1"/>
      <sheetName val="M2"/>
      <sheetName val="M3"/>
      <sheetName val="Resumen Calificación M1"/>
      <sheetName val="Resumen Calificación M2"/>
      <sheetName val="Resumen Calificación M3"/>
      <sheetName val="SMMLV"/>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Cierre"/>
      <sheetName val="Capacidad Juridica"/>
      <sheetName val="Capacidad Financiera"/>
      <sheetName val="Experiencia"/>
      <sheetName val="Resumen Calificación"/>
      <sheetName val="SMMLV"/>
    </sheetNames>
    <sheetDataSet>
      <sheetData sheetId="0"/>
      <sheetData sheetId="1"/>
      <sheetData sheetId="2"/>
      <sheetData sheetId="3"/>
      <sheetData sheetId="4"/>
      <sheetData sheetId="5"/>
      <sheetData sheetId="6">
        <row r="66">
          <cell r="A66" t="str">
            <v>MÓDULO 1</v>
          </cell>
          <cell r="B66">
            <v>3792396900</v>
          </cell>
          <cell r="C66">
            <v>4174.2304568058589</v>
          </cell>
          <cell r="D66">
            <v>2.38</v>
          </cell>
        </row>
        <row r="67">
          <cell r="A67" t="str">
            <v>MÓDULO 2</v>
          </cell>
          <cell r="B67">
            <v>2881696589</v>
          </cell>
          <cell r="C67">
            <v>3171.8372275532015</v>
          </cell>
          <cell r="D67">
            <v>2.69</v>
          </cell>
        </row>
        <row r="68">
          <cell r="A68" t="str">
            <v>MÓDULO 3</v>
          </cell>
          <cell r="B68">
            <v>883036433</v>
          </cell>
          <cell r="C68">
            <v>971.94404232790259</v>
          </cell>
          <cell r="D68">
            <v>0.41199999999999998</v>
          </cell>
        </row>
        <row r="69">
          <cell r="A69" t="str">
            <v>MÓDULO 4</v>
          </cell>
          <cell r="B69">
            <v>1501793640</v>
          </cell>
          <cell r="C69">
            <v>1653.0001783108023</v>
          </cell>
        </row>
        <row r="70">
          <cell r="A70" t="str">
            <v>MÓDULO 5</v>
          </cell>
          <cell r="B70">
            <v>1198915644</v>
          </cell>
          <cell r="C70">
            <v>1319.6272247574643</v>
          </cell>
        </row>
        <row r="71">
          <cell r="A71" t="str">
            <v>MÓDULO 6</v>
          </cell>
          <cell r="B71">
            <v>1071960694</v>
          </cell>
          <cell r="C71">
            <v>1179.8899470130739</v>
          </cell>
        </row>
        <row r="72">
          <cell r="A72" t="str">
            <v>MÓDULO 7</v>
          </cell>
          <cell r="B72">
            <v>791392944</v>
          </cell>
          <cell r="C72">
            <v>871.07352348749509</v>
          </cell>
        </row>
        <row r="73">
          <cell r="A73" t="str">
            <v>MÓDULO 8</v>
          </cell>
          <cell r="B73">
            <v>624090227</v>
          </cell>
          <cell r="C73">
            <v>686.92610558200863</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opLeftCell="A10" zoomScale="82" zoomScaleNormal="82" workbookViewId="0">
      <selection activeCell="B29" sqref="B29"/>
    </sheetView>
  </sheetViews>
  <sheetFormatPr baseColWidth="10" defaultColWidth="11.44140625" defaultRowHeight="13.2" x14ac:dyDescent="0.25"/>
  <cols>
    <col min="1" max="1" width="57" style="5" customWidth="1"/>
    <col min="2" max="2" width="58.44140625" style="5" customWidth="1"/>
    <col min="3" max="4" width="11.44140625" style="5"/>
    <col min="5" max="5" width="17.5546875" style="5" customWidth="1"/>
    <col min="6" max="6" width="11.44140625" style="5"/>
    <col min="7" max="7" width="14.33203125" style="5" customWidth="1"/>
    <col min="8" max="8" width="90.6640625" style="5" customWidth="1"/>
    <col min="9" max="9" width="52.44140625" style="5" customWidth="1"/>
    <col min="10" max="16384" width="11.44140625" style="5"/>
  </cols>
  <sheetData>
    <row r="1" spans="1:9" ht="15.6" x14ac:dyDescent="0.25">
      <c r="A1" s="261" t="s">
        <v>64</v>
      </c>
      <c r="B1" s="261"/>
    </row>
    <row r="2" spans="1:9" s="8" customFormat="1" ht="21.75" customHeight="1" thickBot="1" x14ac:dyDescent="0.3">
      <c r="A2" s="21" t="s">
        <v>58</v>
      </c>
      <c r="B2" s="25" t="s">
        <v>165</v>
      </c>
    </row>
    <row r="3" spans="1:9" ht="51.75" customHeight="1" thickBot="1" x14ac:dyDescent="0.3">
      <c r="A3" s="21" t="s">
        <v>59</v>
      </c>
      <c r="B3" s="25" t="s">
        <v>166</v>
      </c>
      <c r="G3" s="213" t="s">
        <v>267</v>
      </c>
      <c r="H3" s="214" t="s">
        <v>268</v>
      </c>
      <c r="I3" s="214" t="s">
        <v>269</v>
      </c>
    </row>
    <row r="4" spans="1:9" ht="23.25" customHeight="1" x14ac:dyDescent="0.25">
      <c r="A4" s="21" t="s">
        <v>167</v>
      </c>
      <c r="B4" s="71">
        <v>284000885</v>
      </c>
      <c r="G4" s="218">
        <v>1</v>
      </c>
      <c r="H4" s="215" t="s">
        <v>270</v>
      </c>
      <c r="I4" s="219" t="s">
        <v>82</v>
      </c>
    </row>
    <row r="5" spans="1:9" ht="45" customHeight="1" thickBot="1" x14ac:dyDescent="0.3">
      <c r="A5" s="21" t="s">
        <v>168</v>
      </c>
      <c r="B5" s="71">
        <v>286887217</v>
      </c>
      <c r="G5" s="220"/>
      <c r="H5" s="216" t="s">
        <v>271</v>
      </c>
      <c r="I5" s="221"/>
    </row>
    <row r="6" spans="1:9" ht="45.75" customHeight="1" x14ac:dyDescent="0.25">
      <c r="A6" s="21" t="s">
        <v>169</v>
      </c>
      <c r="B6" s="71">
        <v>87497955</v>
      </c>
      <c r="G6" s="218">
        <v>2</v>
      </c>
      <c r="H6" s="215" t="s">
        <v>270</v>
      </c>
      <c r="I6" s="219" t="s">
        <v>82</v>
      </c>
    </row>
    <row r="7" spans="1:9" ht="45" customHeight="1" thickBot="1" x14ac:dyDescent="0.3">
      <c r="A7" s="21" t="s">
        <v>170</v>
      </c>
      <c r="B7" s="71">
        <v>303173378</v>
      </c>
      <c r="G7" s="220"/>
      <c r="H7" s="216" t="s">
        <v>271</v>
      </c>
      <c r="I7" s="221"/>
    </row>
    <row r="8" spans="1:9" ht="45.75" customHeight="1" x14ac:dyDescent="0.25">
      <c r="A8" s="21" t="s">
        <v>172</v>
      </c>
      <c r="B8" s="72">
        <v>5</v>
      </c>
      <c r="G8" s="218">
        <v>3</v>
      </c>
      <c r="H8" s="215" t="s">
        <v>272</v>
      </c>
      <c r="I8" s="222" t="s">
        <v>274</v>
      </c>
    </row>
    <row r="9" spans="1:9" ht="56.25" customHeight="1" thickBot="1" x14ac:dyDescent="0.3">
      <c r="A9" s="21" t="s">
        <v>173</v>
      </c>
      <c r="B9" s="72">
        <v>5</v>
      </c>
      <c r="G9" s="220"/>
      <c r="H9" s="217" t="s">
        <v>273</v>
      </c>
      <c r="I9" s="223"/>
    </row>
    <row r="10" spans="1:9" ht="60.75" customHeight="1" thickBot="1" x14ac:dyDescent="0.3">
      <c r="A10" s="21" t="s">
        <v>174</v>
      </c>
      <c r="B10" s="72">
        <v>4</v>
      </c>
      <c r="G10" s="213">
        <v>4</v>
      </c>
      <c r="H10" s="224" t="s">
        <v>275</v>
      </c>
      <c r="I10" s="225" t="s">
        <v>276</v>
      </c>
    </row>
    <row r="11" spans="1:9" ht="53.25" customHeight="1" x14ac:dyDescent="0.25">
      <c r="A11" s="21" t="s">
        <v>171</v>
      </c>
      <c r="B11" s="72">
        <v>6</v>
      </c>
      <c r="G11"/>
      <c r="H11"/>
      <c r="I11"/>
    </row>
    <row r="12" spans="1:9" x14ac:dyDescent="0.25">
      <c r="A12" s="21" t="s">
        <v>60</v>
      </c>
      <c r="B12" s="20">
        <v>44386</v>
      </c>
    </row>
    <row r="13" spans="1:9" x14ac:dyDescent="0.25">
      <c r="A13" s="21" t="s">
        <v>61</v>
      </c>
      <c r="B13" s="20">
        <v>44393</v>
      </c>
    </row>
    <row r="14" spans="1:9" x14ac:dyDescent="0.25">
      <c r="A14" s="8"/>
    </row>
    <row r="15" spans="1:9" ht="15.6" x14ac:dyDescent="0.25">
      <c r="A15" s="261" t="s">
        <v>65</v>
      </c>
      <c r="B15" s="261"/>
    </row>
    <row r="16" spans="1:9" ht="37.5" customHeight="1" x14ac:dyDescent="0.25">
      <c r="A16" s="22" t="s">
        <v>99</v>
      </c>
      <c r="B16" s="38">
        <v>1</v>
      </c>
    </row>
    <row r="17" spans="1:3" ht="37.5" customHeight="1" x14ac:dyDescent="0.25">
      <c r="A17" s="22" t="s">
        <v>100</v>
      </c>
      <c r="B17" s="38">
        <v>0.7</v>
      </c>
    </row>
    <row r="18" spans="1:3" ht="36" customHeight="1" x14ac:dyDescent="0.25">
      <c r="A18" s="22" t="s">
        <v>66</v>
      </c>
      <c r="B18" s="38">
        <v>1</v>
      </c>
    </row>
    <row r="19" spans="1:3" ht="33.75" customHeight="1" x14ac:dyDescent="0.25">
      <c r="A19" s="22" t="s">
        <v>161</v>
      </c>
      <c r="B19" s="39">
        <f>ROUNDUP((B7/B11)*3,0)</f>
        <v>151586689</v>
      </c>
    </row>
    <row r="20" spans="1:3" x14ac:dyDescent="0.25">
      <c r="A20" s="8"/>
    </row>
    <row r="21" spans="1:3" ht="15.6" x14ac:dyDescent="0.25">
      <c r="A21" s="261" t="s">
        <v>91</v>
      </c>
      <c r="B21" s="261"/>
    </row>
    <row r="22" spans="1:3" ht="37.5" customHeight="1" x14ac:dyDescent="0.25">
      <c r="A22" s="22" t="s">
        <v>101</v>
      </c>
      <c r="B22" s="23">
        <v>0</v>
      </c>
    </row>
    <row r="23" spans="1:3" ht="35.25" customHeight="1" x14ac:dyDescent="0.25">
      <c r="A23" s="22" t="s">
        <v>102</v>
      </c>
      <c r="B23" s="23">
        <v>0</v>
      </c>
    </row>
    <row r="25" spans="1:3" ht="15.6" x14ac:dyDescent="0.25">
      <c r="A25" s="261" t="s">
        <v>130</v>
      </c>
      <c r="B25" s="261"/>
    </row>
    <row r="26" spans="1:3" x14ac:dyDescent="0.25">
      <c r="A26" s="22" t="s">
        <v>175</v>
      </c>
      <c r="B26" s="24">
        <f>ROUND(B4/908526,2)</f>
        <v>312.60000000000002</v>
      </c>
      <c r="C26" s="206">
        <v>2.38</v>
      </c>
    </row>
    <row r="27" spans="1:3" x14ac:dyDescent="0.25">
      <c r="A27" s="22" t="s">
        <v>176</v>
      </c>
      <c r="B27" s="24">
        <f>ROUND(B5/908526,2)</f>
        <v>315.77</v>
      </c>
      <c r="C27" s="206">
        <v>2.69</v>
      </c>
    </row>
    <row r="28" spans="1:3" x14ac:dyDescent="0.25">
      <c r="A28" s="22" t="s">
        <v>177</v>
      </c>
      <c r="B28" s="24">
        <f>ROUND(B6/908526,2)</f>
        <v>96.31</v>
      </c>
      <c r="C28" s="206">
        <v>0.41199999999999998</v>
      </c>
    </row>
    <row r="29" spans="1:3" x14ac:dyDescent="0.25">
      <c r="A29" s="22" t="s">
        <v>178</v>
      </c>
      <c r="B29" s="24">
        <f>ROUND(B7/908526,2)</f>
        <v>333.7</v>
      </c>
      <c r="C29" s="206" t="s">
        <v>82</v>
      </c>
    </row>
    <row r="30" spans="1:3" x14ac:dyDescent="0.25">
      <c r="A30"/>
      <c r="B30"/>
    </row>
  </sheetData>
  <mergeCells count="4">
    <mergeCell ref="A1:B1"/>
    <mergeCell ref="A15:B15"/>
    <mergeCell ref="A25:B25"/>
    <mergeCell ref="A21:B21"/>
  </mergeCells>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60"/>
  <sheetViews>
    <sheetView topLeftCell="A16" zoomScale="70" zoomScaleNormal="70" zoomScaleSheetLayoutView="70" workbookViewId="0">
      <selection activeCell="G44" sqref="G44"/>
    </sheetView>
  </sheetViews>
  <sheetFormatPr baseColWidth="10" defaultColWidth="11.44140625" defaultRowHeight="13.2" x14ac:dyDescent="0.25"/>
  <cols>
    <col min="1" max="1" width="7" style="119" customWidth="1"/>
    <col min="2" max="2" width="65.44140625" style="6" bestFit="1" customWidth="1"/>
    <col min="3" max="3" width="46.88671875" style="6" bestFit="1" customWidth="1"/>
    <col min="4" max="4" width="83.109375" style="7" bestFit="1" customWidth="1"/>
    <col min="5" max="5" width="8.5546875" style="73" bestFit="1" customWidth="1"/>
    <col min="6" max="6" width="8" style="129" bestFit="1" customWidth="1"/>
    <col min="7" max="7" width="17.5546875" style="134" bestFit="1" customWidth="1"/>
    <col min="8" max="8" width="7.44140625" style="6" customWidth="1"/>
    <col min="9" max="9" width="12.5546875" style="6" bestFit="1" customWidth="1"/>
    <col min="10" max="12" width="13" style="6" bestFit="1" customWidth="1"/>
    <col min="13" max="13" width="7.88671875" style="6" customWidth="1"/>
    <col min="14" max="16" width="14.6640625" style="6" customWidth="1"/>
    <col min="17" max="20" width="11.44140625" style="6"/>
    <col min="21" max="21" width="40.44140625" style="6" customWidth="1"/>
    <col min="22" max="22" width="17.33203125" style="117" bestFit="1" customWidth="1"/>
    <col min="23" max="16384" width="11.44140625" style="6"/>
  </cols>
  <sheetData>
    <row r="1" spans="1:22" s="34" customFormat="1" ht="39" customHeight="1" x14ac:dyDescent="0.25">
      <c r="A1" s="118" t="s">
        <v>0</v>
      </c>
      <c r="B1" s="92" t="s">
        <v>1</v>
      </c>
      <c r="C1" s="92" t="s">
        <v>6</v>
      </c>
      <c r="D1" s="92" t="s">
        <v>222</v>
      </c>
      <c r="E1" s="92" t="s">
        <v>23</v>
      </c>
      <c r="F1" s="127"/>
      <c r="G1" s="130" t="s">
        <v>131</v>
      </c>
      <c r="H1" s="115"/>
      <c r="I1" s="191" t="s">
        <v>115</v>
      </c>
      <c r="J1" s="191" t="s">
        <v>116</v>
      </c>
      <c r="K1" s="205" t="s">
        <v>117</v>
      </c>
      <c r="L1" s="205" t="s">
        <v>119</v>
      </c>
      <c r="M1" s="115"/>
      <c r="N1" s="10" t="s">
        <v>105</v>
      </c>
      <c r="O1" s="10" t="s">
        <v>106</v>
      </c>
      <c r="P1" s="10" t="s">
        <v>107</v>
      </c>
      <c r="V1" s="107"/>
    </row>
    <row r="2" spans="1:22" ht="19.5" customHeight="1" x14ac:dyDescent="0.25">
      <c r="A2" s="262">
        <v>1</v>
      </c>
      <c r="B2" s="264" t="s">
        <v>179</v>
      </c>
      <c r="C2" s="264" t="s">
        <v>182</v>
      </c>
      <c r="D2" s="140" t="s">
        <v>180</v>
      </c>
      <c r="E2" s="141">
        <v>0.05</v>
      </c>
      <c r="F2" s="128">
        <f>SUMIF(Experiencia!D:D,D2,Experiencia!O:O)</f>
        <v>0</v>
      </c>
      <c r="G2" s="133">
        <f>IF(COUNTIF(Experiencia!$O:$O,A2)&lt;2,F2/(Información!$B$29*0.75),IF(OR(COUNTIF(Experiencia!$O:$O,A2)=3,COUNTIF(Experiencia!$O:$O,A2)=4)=TRUE,F2/(Información!$B$29*1.2),F2/(Información!$B$29*1.5)))</f>
        <v>0</v>
      </c>
      <c r="H2" s="78"/>
      <c r="I2" s="273" t="s">
        <v>226</v>
      </c>
      <c r="J2" s="273" t="s">
        <v>226</v>
      </c>
      <c r="K2" s="273" t="s">
        <v>226</v>
      </c>
      <c r="L2" s="273"/>
      <c r="M2" s="78"/>
      <c r="N2" s="266" t="s">
        <v>126</v>
      </c>
      <c r="O2" s="268" t="s">
        <v>127</v>
      </c>
      <c r="P2" s="266" t="s">
        <v>128</v>
      </c>
      <c r="U2" s="116"/>
    </row>
    <row r="3" spans="1:22" ht="19.5" customHeight="1" x14ac:dyDescent="0.25">
      <c r="A3" s="263"/>
      <c r="B3" s="265"/>
      <c r="C3" s="265"/>
      <c r="D3" s="140" t="s">
        <v>181</v>
      </c>
      <c r="E3" s="141">
        <v>0.95</v>
      </c>
      <c r="F3" s="128">
        <f>SUMIF(Experiencia!D:D,D3,Experiencia!O:O)</f>
        <v>0</v>
      </c>
      <c r="G3" s="133">
        <f>IF(COUNTIF(Experiencia!$O:$O,A2)&lt;2,F3/(Información!$B$29*0.75),IF(OR(COUNTIF(Experiencia!$O:$O,A2)=3,COUNTIF(Experiencia!$O:$O,A2)=4)=TRUE,F3/(Información!$B$29*1.2),F3/(Información!$B$29*1.5)))</f>
        <v>0</v>
      </c>
      <c r="H3" s="78"/>
      <c r="I3" s="274"/>
      <c r="J3" s="274"/>
      <c r="K3" s="274"/>
      <c r="L3" s="274"/>
      <c r="M3" s="78"/>
      <c r="N3" s="267"/>
      <c r="O3" s="269"/>
      <c r="P3" s="267"/>
    </row>
    <row r="4" spans="1:22" ht="19.5" customHeight="1" x14ac:dyDescent="0.25">
      <c r="A4" s="137">
        <v>2</v>
      </c>
      <c r="B4" s="142" t="s">
        <v>223</v>
      </c>
      <c r="C4" s="142" t="s">
        <v>163</v>
      </c>
      <c r="D4" s="140" t="str">
        <f>B4</f>
        <v>ARM CONSULTING LTDA.</v>
      </c>
      <c r="E4" s="141">
        <v>1</v>
      </c>
      <c r="F4" s="128">
        <f>SUMIF(Experiencia!D:D,D4,Experiencia!O:O)</f>
        <v>819.42</v>
      </c>
      <c r="G4" s="133">
        <f>IF(COUNTIF(Experiencia!$O:$O,A4)&lt;2,F4/(Información!$B$29*0.75),IF(OR(COUNTIF(Experiencia!$O:$O,A4)=3,COUNTIF(Experiencia!$O:$O,A4)=4)=TRUE,F4/(Información!$B$29*1.2),F4/(Información!$B$29*1.5)))</f>
        <v>3.2740785136350015</v>
      </c>
      <c r="H4" s="78"/>
      <c r="I4" s="207" t="s">
        <v>226</v>
      </c>
      <c r="J4" s="207" t="s">
        <v>226</v>
      </c>
      <c r="K4" s="207" t="s">
        <v>226</v>
      </c>
      <c r="L4" s="207" t="s">
        <v>226</v>
      </c>
      <c r="M4" s="78"/>
      <c r="N4" s="190" t="s">
        <v>126</v>
      </c>
      <c r="O4" s="190" t="s">
        <v>127</v>
      </c>
      <c r="P4" s="190" t="s">
        <v>128</v>
      </c>
    </row>
    <row r="5" spans="1:22" ht="19.5" customHeight="1" x14ac:dyDescent="0.25">
      <c r="A5" s="137">
        <v>3</v>
      </c>
      <c r="B5" s="142" t="s">
        <v>183</v>
      </c>
      <c r="C5" s="142" t="s">
        <v>133</v>
      </c>
      <c r="D5" s="140" t="str">
        <f>B5</f>
        <v>INGECO INGENIERÍA DE CONSTRUCCIONES S.A.S.</v>
      </c>
      <c r="E5" s="141">
        <v>1</v>
      </c>
      <c r="F5" s="128">
        <f>SUMIF(Experiencia!D:D,D5,Experiencia!O:O)</f>
        <v>602.15</v>
      </c>
      <c r="G5" s="133">
        <f>IF(COUNTIF(Experiencia!$O:$O,A5)&lt;2,F5/(Información!$B$29*0.75),IF(OR(COUNTIF(Experiencia!$O:$O,A5)=3,COUNTIF(Experiencia!$O:$O,A5)=4)=TRUE,F5/(Información!$B$29*1.2),F5/(Información!$B$29*1.5)))</f>
        <v>2.405953451203676</v>
      </c>
      <c r="H5" s="78"/>
      <c r="I5" s="207" t="s">
        <v>226</v>
      </c>
      <c r="J5" s="207" t="s">
        <v>226</v>
      </c>
      <c r="K5" s="207" t="s">
        <v>226</v>
      </c>
      <c r="L5" s="207" t="s">
        <v>226</v>
      </c>
      <c r="M5" s="78"/>
      <c r="N5" s="190" t="s">
        <v>126</v>
      </c>
      <c r="O5" s="190" t="s">
        <v>127</v>
      </c>
      <c r="P5" s="190" t="s">
        <v>128</v>
      </c>
    </row>
    <row r="6" spans="1:22" ht="19.5" customHeight="1" x14ac:dyDescent="0.25">
      <c r="A6" s="137">
        <v>4</v>
      </c>
      <c r="B6" s="142" t="s">
        <v>184</v>
      </c>
      <c r="C6" s="142" t="s">
        <v>224</v>
      </c>
      <c r="D6" s="140" t="str">
        <f>B6</f>
        <v>INGENIERÍA DEL FUTURO S.A.S.</v>
      </c>
      <c r="E6" s="141">
        <v>1</v>
      </c>
      <c r="F6" s="128">
        <f>SUMIF(Experiencia!D:D,D6,Experiencia!O:O)</f>
        <v>732.86999999999989</v>
      </c>
      <c r="G6" s="133">
        <f>IF(COUNTIF(Experiencia!$O:$O,A6)&lt;2,F6/(Información!$B$29*0.75),IF(OR(COUNTIF(Experiencia!$O:$O,A6)=3,COUNTIF(Experiencia!$O:$O,A6)=4)=TRUE,F6/(Información!$B$29*1.2),F6/(Información!$B$29*1.5)))</f>
        <v>2.9282589151932874</v>
      </c>
      <c r="H6" s="78"/>
      <c r="I6" s="207" t="s">
        <v>226</v>
      </c>
      <c r="J6" s="207" t="s">
        <v>226</v>
      </c>
      <c r="K6" s="207" t="s">
        <v>226</v>
      </c>
      <c r="L6" s="207" t="s">
        <v>226</v>
      </c>
      <c r="M6" s="78"/>
      <c r="N6" s="190" t="s">
        <v>126</v>
      </c>
      <c r="O6" s="190" t="s">
        <v>127</v>
      </c>
      <c r="P6" s="190" t="s">
        <v>128</v>
      </c>
    </row>
    <row r="7" spans="1:22" ht="19.5" customHeight="1" x14ac:dyDescent="0.25">
      <c r="A7" s="137">
        <v>5</v>
      </c>
      <c r="B7" s="142" t="s">
        <v>185</v>
      </c>
      <c r="C7" s="142" t="s">
        <v>186</v>
      </c>
      <c r="D7" s="140" t="str">
        <f>B7</f>
        <v>R&amp;M CONSTRUCCIONES E INTERVENTORÍAS S.A.S.</v>
      </c>
      <c r="E7" s="141">
        <v>1</v>
      </c>
      <c r="F7" s="128">
        <f>SUMIF(Experiencia!D:D,D7,Experiencia!O:O)</f>
        <v>834.03</v>
      </c>
      <c r="G7" s="133">
        <f>IF(COUNTIF(Experiencia!$O:$O,A7)&lt;2,F7/(Información!$B$29*0.75),IF(OR(COUNTIF(Experiencia!$O:$O,A7)=3,COUNTIF(Experiencia!$O:$O,A7)=4)=TRUE,F7/(Información!$B$29*1.2),F7/(Información!$B$29*1.5)))</f>
        <v>3.3324543002697036</v>
      </c>
      <c r="H7" s="78"/>
      <c r="I7" s="207" t="s">
        <v>226</v>
      </c>
      <c r="J7" s="207" t="s">
        <v>226</v>
      </c>
      <c r="K7" s="207" t="s">
        <v>226</v>
      </c>
      <c r="L7" s="207" t="s">
        <v>226</v>
      </c>
      <c r="M7" s="78"/>
      <c r="N7" s="190" t="s">
        <v>126</v>
      </c>
      <c r="O7" s="190" t="s">
        <v>127</v>
      </c>
      <c r="P7" s="190" t="s">
        <v>128</v>
      </c>
    </row>
    <row r="8" spans="1:22" ht="19.5" customHeight="1" x14ac:dyDescent="0.25">
      <c r="A8" s="262">
        <v>6</v>
      </c>
      <c r="B8" s="264" t="s">
        <v>187</v>
      </c>
      <c r="C8" s="264" t="s">
        <v>188</v>
      </c>
      <c r="D8" s="140" t="s">
        <v>189</v>
      </c>
      <c r="E8" s="141">
        <v>0.75</v>
      </c>
      <c r="F8" s="128">
        <f>SUMIF(Experiencia!D:D,D8,Experiencia!O:O)</f>
        <v>0</v>
      </c>
      <c r="G8" s="133">
        <f>IF(COUNTIF(Experiencia!$O:$O,A8)&lt;2,F8/(Información!$B$29*0.75),IF(OR(COUNTIF(Experiencia!$O:$O,A8)=3,COUNTIF(Experiencia!$O:$O,A8)=4)=TRUE,F8/(Información!$B$29*1.2),F8/(Información!$B$29*1.5)))</f>
        <v>0</v>
      </c>
      <c r="H8" s="78"/>
      <c r="I8" s="273" t="s">
        <v>226</v>
      </c>
      <c r="J8" s="273" t="s">
        <v>226</v>
      </c>
      <c r="K8" s="273"/>
      <c r="L8" s="273"/>
      <c r="M8" s="78"/>
      <c r="N8" s="266" t="s">
        <v>126</v>
      </c>
      <c r="O8" s="268" t="s">
        <v>127</v>
      </c>
      <c r="P8" s="266" t="s">
        <v>128</v>
      </c>
      <c r="U8" s="116"/>
    </row>
    <row r="9" spans="1:22" ht="19.5" customHeight="1" x14ac:dyDescent="0.25">
      <c r="A9" s="263"/>
      <c r="B9" s="265"/>
      <c r="C9" s="265"/>
      <c r="D9" s="140" t="s">
        <v>190</v>
      </c>
      <c r="E9" s="141">
        <v>0.25</v>
      </c>
      <c r="F9" s="128">
        <f>SUMIF(Experiencia!D:D,D9,Experiencia!O:O)</f>
        <v>0</v>
      </c>
      <c r="G9" s="133">
        <f>IF(COUNTIF(Experiencia!$O:$O,A8)&lt;2,F9/(Información!$B$29*0.75),IF(OR(COUNTIF(Experiencia!$O:$O,A8)=3,COUNTIF(Experiencia!$O:$O,A8)=4)=TRUE,F9/(Información!$B$29*1.2),F9/(Información!$B$29*1.5)))</f>
        <v>0</v>
      </c>
      <c r="H9" s="78"/>
      <c r="I9" s="274"/>
      <c r="J9" s="274"/>
      <c r="K9" s="274"/>
      <c r="L9" s="274"/>
      <c r="M9" s="78"/>
      <c r="N9" s="267"/>
      <c r="O9" s="269"/>
      <c r="P9" s="267"/>
    </row>
    <row r="10" spans="1:22" ht="19.5" customHeight="1" x14ac:dyDescent="0.25">
      <c r="A10" s="137">
        <v>7</v>
      </c>
      <c r="B10" s="142" t="s">
        <v>192</v>
      </c>
      <c r="C10" s="142" t="s">
        <v>191</v>
      </c>
      <c r="D10" s="140" t="str">
        <f>B10</f>
        <v>CARMONA CARVAJAL INGENIEROS S.A.S.</v>
      </c>
      <c r="E10" s="141">
        <v>1</v>
      </c>
      <c r="F10" s="128">
        <f>SUMIF(Experiencia!D:D,D10,Experiencia!O:O)</f>
        <v>802.99</v>
      </c>
      <c r="G10" s="133">
        <f>IF(COUNTIF(Experiencia!$O:$O,A10)&lt;2,F10/(Información!$B$29*0.75),IF(OR(COUNTIF(Experiencia!$O:$O,A10)=3,COUNTIF(Experiencia!$O:$O,A10)=4)=TRUE,F10/(Información!$B$29*1.2),F10/(Información!$B$29*1.5)))</f>
        <v>3.2084307262011791</v>
      </c>
      <c r="H10" s="78"/>
      <c r="I10" s="207" t="s">
        <v>226</v>
      </c>
      <c r="J10" s="207" t="s">
        <v>226</v>
      </c>
      <c r="K10" s="207" t="s">
        <v>226</v>
      </c>
      <c r="L10" s="207" t="s">
        <v>226</v>
      </c>
      <c r="M10" s="78"/>
      <c r="N10" s="190" t="s">
        <v>126</v>
      </c>
      <c r="O10" s="190" t="s">
        <v>127</v>
      </c>
      <c r="P10" s="190" t="s">
        <v>128</v>
      </c>
    </row>
    <row r="11" spans="1:22" ht="19.5" customHeight="1" x14ac:dyDescent="0.25">
      <c r="A11" s="262">
        <v>8</v>
      </c>
      <c r="B11" s="264" t="s">
        <v>193</v>
      </c>
      <c r="C11" s="264" t="s">
        <v>194</v>
      </c>
      <c r="D11" s="143" t="s">
        <v>194</v>
      </c>
      <c r="E11" s="141">
        <v>0.5</v>
      </c>
      <c r="F11" s="128">
        <f>SUMIF(Experiencia!D:D,D11,Experiencia!O:O)</f>
        <v>314.39</v>
      </c>
      <c r="G11" s="133">
        <f>IF(COUNTIF(Experiencia!$O:$O,A11)&lt;2,F11/(Información!$B$29*0.75),IF(OR(COUNTIF(Experiencia!$O:$O,A11)=3,COUNTIF(Experiencia!$O:$O,A11)=4)=TRUE,F11/(Información!$B$29*1.2),F11/(Información!$B$29*1.5)))</f>
        <v>1.2561782039756269</v>
      </c>
      <c r="H11" s="78"/>
      <c r="I11" s="273" t="s">
        <v>226</v>
      </c>
      <c r="J11" s="273" t="s">
        <v>226</v>
      </c>
      <c r="K11" s="273" t="s">
        <v>226</v>
      </c>
      <c r="L11" s="273" t="s">
        <v>226</v>
      </c>
      <c r="M11" s="78"/>
      <c r="N11" s="266" t="s">
        <v>126</v>
      </c>
      <c r="O11" s="268" t="s">
        <v>127</v>
      </c>
      <c r="P11" s="266" t="s">
        <v>128</v>
      </c>
      <c r="U11" s="116"/>
    </row>
    <row r="12" spans="1:22" ht="19.5" customHeight="1" x14ac:dyDescent="0.25">
      <c r="A12" s="270"/>
      <c r="B12" s="271"/>
      <c r="C12" s="271"/>
      <c r="D12" s="143" t="s">
        <v>195</v>
      </c>
      <c r="E12" s="141">
        <v>0.25</v>
      </c>
      <c r="F12" s="128">
        <f>SUMIF(Experiencia!D:D,D12,Experiencia!O:O)</f>
        <v>0</v>
      </c>
      <c r="G12" s="133">
        <f>IF(COUNTIF(Experiencia!$O:$O,A11)&lt;2,F12/(Información!$B$29*0.75),IF(OR(COUNTIF(Experiencia!$O:$O,A11)=3,COUNTIF(Experiencia!$O:$O,A11)=4)=TRUE,F12/(Información!$B$29*1.2),F12/(Información!$B$29*1.5)))</f>
        <v>0</v>
      </c>
      <c r="H12" s="78"/>
      <c r="I12" s="275"/>
      <c r="J12" s="275"/>
      <c r="K12" s="275"/>
      <c r="L12" s="275"/>
      <c r="M12" s="78"/>
      <c r="N12" s="272"/>
      <c r="O12" s="269"/>
      <c r="P12" s="272"/>
    </row>
    <row r="13" spans="1:22" ht="19.5" customHeight="1" x14ac:dyDescent="0.25">
      <c r="A13" s="263"/>
      <c r="B13" s="265"/>
      <c r="C13" s="265"/>
      <c r="D13" s="143" t="s">
        <v>196</v>
      </c>
      <c r="E13" s="141">
        <v>0.25</v>
      </c>
      <c r="F13" s="128">
        <f>SUMIF(Experiencia!D:D,D13,Experiencia!O:O)</f>
        <v>0</v>
      </c>
      <c r="G13" s="133">
        <f>IF(COUNTIF(Experiencia!$O:$O,A11)&lt;2,F13/(Información!$B$29*0.75),IF(OR(COUNTIF(Experiencia!$O:$O,A11)=3,COUNTIF(Experiencia!$O:$O,A11)=4)=TRUE,F13/(Información!$B$29*1.2),F13/(Información!$B$29*1.5)))</f>
        <v>0</v>
      </c>
      <c r="H13" s="78"/>
      <c r="I13" s="274"/>
      <c r="J13" s="274"/>
      <c r="K13" s="274"/>
      <c r="L13" s="274"/>
      <c r="M13" s="78"/>
      <c r="N13" s="267"/>
      <c r="O13" s="269"/>
      <c r="P13" s="267"/>
    </row>
    <row r="14" spans="1:22" ht="19.5" customHeight="1" x14ac:dyDescent="0.25">
      <c r="A14" s="137">
        <v>9</v>
      </c>
      <c r="B14" s="142" t="s">
        <v>197</v>
      </c>
      <c r="C14" s="142" t="s">
        <v>198</v>
      </c>
      <c r="D14" s="140" t="str">
        <f>+B14</f>
        <v>ARA INGENIERÍA S.A.S.</v>
      </c>
      <c r="E14" s="141">
        <v>1</v>
      </c>
      <c r="F14" s="128">
        <f>SUMIF(Experiencia!D:D,D14,Experiencia!O:O)</f>
        <v>729.66</v>
      </c>
      <c r="G14" s="133">
        <f>IF(COUNTIF(Experiencia!$O:$O,A14)&lt;2,F14/(Información!$B$29*0.75),IF(OR(COUNTIF(Experiencia!$O:$O,A14)=3,COUNTIF(Experiencia!$O:$O,A14)=4)=TRUE,F14/(Información!$B$29*1.2),F14/(Información!$B$29*1.5)))</f>
        <v>2.915433023673959</v>
      </c>
      <c r="H14" s="78"/>
      <c r="I14" s="207" t="s">
        <v>226</v>
      </c>
      <c r="J14" s="207" t="s">
        <v>226</v>
      </c>
      <c r="K14" s="207" t="s">
        <v>226</v>
      </c>
      <c r="L14" s="207" t="s">
        <v>226</v>
      </c>
      <c r="M14" s="78"/>
      <c r="N14" s="190" t="s">
        <v>126</v>
      </c>
      <c r="O14" s="190" t="s">
        <v>127</v>
      </c>
      <c r="P14" s="190" t="s">
        <v>128</v>
      </c>
    </row>
    <row r="15" spans="1:22" ht="19.5" customHeight="1" x14ac:dyDescent="0.25">
      <c r="A15" s="137">
        <v>10</v>
      </c>
      <c r="B15" s="142" t="s">
        <v>199</v>
      </c>
      <c r="C15" s="142" t="s">
        <v>200</v>
      </c>
      <c r="D15" s="140" t="str">
        <f>B15</f>
        <v>HR INGENIERÍA S.A.S.</v>
      </c>
      <c r="E15" s="141">
        <v>1</v>
      </c>
      <c r="F15" s="128">
        <f>SUMIF(Experiencia!D:D,D15,Experiencia!O:O)</f>
        <v>982.4</v>
      </c>
      <c r="G15" s="133">
        <f>IF(COUNTIF(Experiencia!$O:$O,A15)&lt;2,F15/(Información!$B$29*0.75),IF(OR(COUNTIF(Experiencia!$O:$O,A15)=3,COUNTIF(Experiencia!$O:$O,A15)=4)=TRUE,F15/(Información!$B$29*1.2),F15/(Información!$B$29*1.5)))</f>
        <v>3.9252821895914498</v>
      </c>
      <c r="H15" s="78"/>
      <c r="I15" s="207" t="s">
        <v>226</v>
      </c>
      <c r="J15" s="207" t="s">
        <v>226</v>
      </c>
      <c r="K15" s="207" t="s">
        <v>226</v>
      </c>
      <c r="L15" s="207" t="s">
        <v>226</v>
      </c>
      <c r="M15" s="78"/>
      <c r="N15" s="190" t="s">
        <v>126</v>
      </c>
      <c r="O15" s="190" t="s">
        <v>127</v>
      </c>
      <c r="P15" s="190" t="s">
        <v>128</v>
      </c>
    </row>
    <row r="16" spans="1:22" ht="19.5" customHeight="1" x14ac:dyDescent="0.25">
      <c r="A16" s="262">
        <v>11</v>
      </c>
      <c r="B16" s="264" t="s">
        <v>201</v>
      </c>
      <c r="C16" s="264" t="s">
        <v>120</v>
      </c>
      <c r="D16" s="140" t="s">
        <v>202</v>
      </c>
      <c r="E16" s="141">
        <v>0.7</v>
      </c>
      <c r="F16" s="128">
        <f>SUMIF(Experiencia!D:D,D16,Experiencia!O:O)</f>
        <v>0</v>
      </c>
      <c r="G16" s="133">
        <f>IF(COUNTIF(Experiencia!$O:$O,A16)&lt;2,F16/(Información!$B$29*0.75),IF(OR(COUNTIF(Experiencia!$O:$O,A16)=3,COUNTIF(Experiencia!$O:$O,A16)=4)=TRUE,F16/(Información!$B$29*1.2),F16/(Información!$B$29*1.5)))</f>
        <v>0</v>
      </c>
      <c r="H16" s="78"/>
      <c r="I16" s="273" t="s">
        <v>226</v>
      </c>
      <c r="J16" s="273" t="s">
        <v>226</v>
      </c>
      <c r="K16" s="273" t="s">
        <v>226</v>
      </c>
      <c r="L16" s="273"/>
      <c r="M16" s="78"/>
      <c r="N16" s="266" t="s">
        <v>126</v>
      </c>
      <c r="O16" s="268" t="s">
        <v>127</v>
      </c>
      <c r="P16" s="266" t="s">
        <v>128</v>
      </c>
      <c r="U16" s="116"/>
    </row>
    <row r="17" spans="1:21" ht="19.5" customHeight="1" x14ac:dyDescent="0.25">
      <c r="A17" s="263"/>
      <c r="B17" s="265"/>
      <c r="C17" s="265"/>
      <c r="D17" s="140" t="s">
        <v>203</v>
      </c>
      <c r="E17" s="141">
        <v>0.3</v>
      </c>
      <c r="F17" s="128">
        <f>SUMIF(Experiencia!D:D,D17,Experiencia!O:O)</f>
        <v>0</v>
      </c>
      <c r="G17" s="133">
        <f>IF(COUNTIF(Experiencia!$O:$O,A16)&lt;2,F17/(Información!$B$29*0.75),IF(OR(COUNTIF(Experiencia!$O:$O,A16)=3,COUNTIF(Experiencia!$O:$O,A16)=4)=TRUE,F17/(Información!$B$29*1.2),F17/(Información!$B$29*1.5)))</f>
        <v>0</v>
      </c>
      <c r="H17" s="78"/>
      <c r="I17" s="274"/>
      <c r="J17" s="274"/>
      <c r="K17" s="274"/>
      <c r="L17" s="274"/>
      <c r="M17" s="78"/>
      <c r="N17" s="267"/>
      <c r="O17" s="269"/>
      <c r="P17" s="267"/>
    </row>
    <row r="18" spans="1:21" ht="19.5" customHeight="1" x14ac:dyDescent="0.25">
      <c r="A18" s="137">
        <v>12</v>
      </c>
      <c r="B18" s="142" t="s">
        <v>204</v>
      </c>
      <c r="C18" s="142" t="s">
        <v>205</v>
      </c>
      <c r="D18" s="140" t="str">
        <f>B18</f>
        <v>PAULO EMILIO BRAVO CONSULTORES S.A.S.</v>
      </c>
      <c r="E18" s="141">
        <v>1</v>
      </c>
      <c r="F18" s="128">
        <f>SUMIF(Experiencia!D:D,D18,Experiencia!O:O)</f>
        <v>0</v>
      </c>
      <c r="G18" s="133">
        <f>IF(COUNTIF(Experiencia!$O:$O,A18)&lt;2,F18/(Información!$B$29*0.75),IF(OR(COUNTIF(Experiencia!$O:$O,A18)=3,COUNTIF(Experiencia!$O:$O,A18)=4)=TRUE,F18/(Información!$B$29*1.2),F18/(Información!$B$29*1.5)))</f>
        <v>0</v>
      </c>
      <c r="H18" s="78"/>
      <c r="I18" s="207" t="s">
        <v>226</v>
      </c>
      <c r="J18" s="207" t="s">
        <v>226</v>
      </c>
      <c r="K18" s="207"/>
      <c r="L18" s="207"/>
      <c r="M18" s="78"/>
      <c r="N18" s="190" t="s">
        <v>126</v>
      </c>
      <c r="O18" s="190" t="s">
        <v>127</v>
      </c>
      <c r="P18" s="190" t="s">
        <v>128</v>
      </c>
    </row>
    <row r="19" spans="1:21" ht="19.5" customHeight="1" x14ac:dyDescent="0.25">
      <c r="A19" s="262">
        <v>13</v>
      </c>
      <c r="B19" s="264" t="s">
        <v>206</v>
      </c>
      <c r="C19" s="264" t="s">
        <v>264</v>
      </c>
      <c r="D19" s="140" t="s">
        <v>265</v>
      </c>
      <c r="E19" s="141">
        <v>0.6</v>
      </c>
      <c r="F19" s="128">
        <f>SUMIF(Experiencia!D:D,D19,Experiencia!O:O)</f>
        <v>422.69</v>
      </c>
      <c r="G19" s="133">
        <f>IF(COUNTIF(Experiencia!$O:$O,A19)&lt;2,F19/(Información!$B$29*0.75),IF(OR(COUNTIF(Experiencia!$O:$O,A19)=3,COUNTIF(Experiencia!$O:$O,A19)=4)=TRUE,F19/(Información!$B$29*1.2),F19/(Información!$B$29*1.5)))</f>
        <v>1.6889022075716713</v>
      </c>
      <c r="H19" s="78"/>
      <c r="I19" s="273" t="s">
        <v>226</v>
      </c>
      <c r="J19" s="273" t="s">
        <v>226</v>
      </c>
      <c r="K19" s="273" t="s">
        <v>226</v>
      </c>
      <c r="L19" s="273" t="s">
        <v>226</v>
      </c>
      <c r="M19" s="78"/>
      <c r="N19" s="266" t="s">
        <v>126</v>
      </c>
      <c r="O19" s="268" t="s">
        <v>127</v>
      </c>
      <c r="P19" s="266" t="s">
        <v>128</v>
      </c>
      <c r="U19" s="116"/>
    </row>
    <row r="20" spans="1:21" ht="19.5" customHeight="1" x14ac:dyDescent="0.25">
      <c r="A20" s="263"/>
      <c r="B20" s="265"/>
      <c r="C20" s="265"/>
      <c r="D20" s="140" t="s">
        <v>264</v>
      </c>
      <c r="E20" s="141">
        <v>0.4</v>
      </c>
      <c r="F20" s="128">
        <f>SUMIF(Experiencia!D:D,D20,Experiencia!O:O)</f>
        <v>286.52999999999997</v>
      </c>
      <c r="G20" s="133">
        <f>IF(COUNTIF(Experiencia!$O:$O,A19)&lt;2,F20/(Información!$B$29*0.75),IF(OR(COUNTIF(Experiencia!$O:$O,A19)=3,COUNTIF(Experiencia!$O:$O,A19)=4)=TRUE,F20/(Información!$B$29*1.2),F20/(Información!$B$29*1.5)))</f>
        <v>1.1448606532813905</v>
      </c>
      <c r="H20" s="78"/>
      <c r="I20" s="274"/>
      <c r="J20" s="274"/>
      <c r="K20" s="274"/>
      <c r="L20" s="274"/>
      <c r="M20" s="78"/>
      <c r="N20" s="267"/>
      <c r="O20" s="269"/>
      <c r="P20" s="267"/>
    </row>
    <row r="21" spans="1:21" ht="19.5" customHeight="1" x14ac:dyDescent="0.25">
      <c r="A21" s="262">
        <v>14</v>
      </c>
      <c r="B21" s="264" t="s">
        <v>137</v>
      </c>
      <c r="C21" s="264" t="s">
        <v>209</v>
      </c>
      <c r="D21" s="140" t="s">
        <v>210</v>
      </c>
      <c r="E21" s="141">
        <v>0.6</v>
      </c>
      <c r="F21" s="128">
        <f>SUMIF(Experiencia!D:D,D21,Experiencia!O:O)</f>
        <v>0</v>
      </c>
      <c r="G21" s="133">
        <f>IF(COUNTIF(Experiencia!$O:$O,A21)&lt;2,F21/(Información!$B$29*0.75),IF(OR(COUNTIF(Experiencia!$O:$O,A21)=3,COUNTIF(Experiencia!$O:$O,A21)=4)=TRUE,F21/(Información!$B$29*1.2),F21/(Información!$B$29*1.5)))</f>
        <v>0</v>
      </c>
      <c r="H21" s="78"/>
      <c r="I21" s="273" t="s">
        <v>226</v>
      </c>
      <c r="J21" s="273" t="s">
        <v>226</v>
      </c>
      <c r="K21" s="273" t="s">
        <v>226</v>
      </c>
      <c r="L21" s="273"/>
      <c r="M21" s="78"/>
      <c r="N21" s="266" t="s">
        <v>126</v>
      </c>
      <c r="O21" s="268" t="s">
        <v>127</v>
      </c>
      <c r="P21" s="266" t="s">
        <v>128</v>
      </c>
      <c r="U21" s="116"/>
    </row>
    <row r="22" spans="1:21" ht="19.5" customHeight="1" x14ac:dyDescent="0.25">
      <c r="A22" s="263"/>
      <c r="B22" s="265"/>
      <c r="C22" s="265"/>
      <c r="D22" s="140" t="s">
        <v>211</v>
      </c>
      <c r="E22" s="141">
        <v>0.4</v>
      </c>
      <c r="F22" s="128">
        <f>SUMIF(Experiencia!D:D,D22,Experiencia!O:O)</f>
        <v>0</v>
      </c>
      <c r="G22" s="133">
        <f>IF(COUNTIF(Experiencia!$O:$O,A21)&lt;2,F22/(Información!$B$29*0.75),IF(OR(COUNTIF(Experiencia!$O:$O,A21)=3,COUNTIF(Experiencia!$O:$O,A21)=4)=TRUE,F22/(Información!$B$29*1.2),F22/(Información!$B$29*1.5)))</f>
        <v>0</v>
      </c>
      <c r="H22" s="78"/>
      <c r="I22" s="274"/>
      <c r="J22" s="274"/>
      <c r="K22" s="274"/>
      <c r="L22" s="274"/>
      <c r="M22" s="78"/>
      <c r="N22" s="267"/>
      <c r="O22" s="269"/>
      <c r="P22" s="267"/>
    </row>
    <row r="23" spans="1:21" ht="19.5" customHeight="1" x14ac:dyDescent="0.25">
      <c r="A23" s="137">
        <v>15</v>
      </c>
      <c r="B23" s="142" t="s">
        <v>212</v>
      </c>
      <c r="C23" s="142" t="s">
        <v>218</v>
      </c>
      <c r="D23" s="140" t="str">
        <f>B23</f>
        <v>CIMAG S.A.S.</v>
      </c>
      <c r="E23" s="141">
        <v>1</v>
      </c>
      <c r="F23" s="128">
        <f>SUMIF(Experiencia!D:D,D23,Experiencia!O:O)</f>
        <v>388.25</v>
      </c>
      <c r="G23" s="133">
        <f>IF(COUNTIF(Experiencia!$O:$O,A23)&lt;2,F23/(Información!$B$29*0.75),IF(OR(COUNTIF(Experiencia!$O:$O,A23)=3,COUNTIF(Experiencia!$O:$O,A23)=4)=TRUE,F23/(Información!$B$29*1.2),F23/(Información!$B$29*1.5)))</f>
        <v>1.5512935770652283</v>
      </c>
      <c r="H23" s="78"/>
      <c r="I23" s="207" t="s">
        <v>226</v>
      </c>
      <c r="J23" s="207" t="s">
        <v>226</v>
      </c>
      <c r="K23" s="207" t="s">
        <v>226</v>
      </c>
      <c r="L23" s="207" t="s">
        <v>226</v>
      </c>
      <c r="M23" s="78"/>
      <c r="N23" s="190" t="s">
        <v>126</v>
      </c>
      <c r="O23" s="190" t="s">
        <v>127</v>
      </c>
      <c r="P23" s="190" t="s">
        <v>128</v>
      </c>
    </row>
    <row r="24" spans="1:21" ht="19.5" customHeight="1" x14ac:dyDescent="0.25">
      <c r="A24" s="262">
        <v>16</v>
      </c>
      <c r="B24" s="264" t="s">
        <v>219</v>
      </c>
      <c r="C24" s="264" t="s">
        <v>213</v>
      </c>
      <c r="D24" s="140" t="s">
        <v>214</v>
      </c>
      <c r="E24" s="141">
        <v>0.3</v>
      </c>
      <c r="F24" s="128">
        <f>SUMIF(Experiencia!D:D,D24,Experiencia!O:O)</f>
        <v>0</v>
      </c>
      <c r="G24" s="133">
        <f>IF(COUNTIF(Experiencia!$O:$O,A24)&lt;2,F24/(Información!$B$29*0.75),IF(OR(COUNTIF(Experiencia!$O:$O,A24)=3,COUNTIF(Experiencia!$O:$O,A24)=4)=TRUE,F24/(Información!$B$29*1.2),F24/(Información!$B$29*1.5)))</f>
        <v>0</v>
      </c>
      <c r="H24" s="78"/>
      <c r="I24" s="273"/>
      <c r="J24" s="273" t="s">
        <v>226</v>
      </c>
      <c r="K24" s="273"/>
      <c r="L24" s="273"/>
      <c r="M24" s="78"/>
      <c r="N24" s="266" t="s">
        <v>126</v>
      </c>
      <c r="O24" s="268" t="s">
        <v>127</v>
      </c>
      <c r="P24" s="266" t="s">
        <v>128</v>
      </c>
      <c r="U24" s="116"/>
    </row>
    <row r="25" spans="1:21" ht="19.5" customHeight="1" x14ac:dyDescent="0.25">
      <c r="A25" s="263"/>
      <c r="B25" s="265"/>
      <c r="C25" s="265"/>
      <c r="D25" s="140" t="s">
        <v>220</v>
      </c>
      <c r="E25" s="141">
        <v>0.7</v>
      </c>
      <c r="F25" s="128">
        <f>SUMIF(Experiencia!D:D,D25,Experiencia!O:O)</f>
        <v>0</v>
      </c>
      <c r="G25" s="133">
        <f>IF(COUNTIF(Experiencia!$O:$O,A24)&lt;2,F25/(Información!$B$29*0.75),IF(OR(COUNTIF(Experiencia!$O:$O,A24)=3,COUNTIF(Experiencia!$O:$O,A24)=4)=TRUE,F25/(Información!$B$29*1.2),F25/(Información!$B$29*1.5)))</f>
        <v>0</v>
      </c>
      <c r="H25" s="78"/>
      <c r="I25" s="274"/>
      <c r="J25" s="274"/>
      <c r="K25" s="274"/>
      <c r="L25" s="274"/>
      <c r="M25" s="78"/>
      <c r="N25" s="267"/>
      <c r="O25" s="269"/>
      <c r="P25" s="267"/>
    </row>
    <row r="26" spans="1:21" ht="19.5" customHeight="1" x14ac:dyDescent="0.25">
      <c r="A26" s="137">
        <v>17</v>
      </c>
      <c r="B26" s="142" t="s">
        <v>215</v>
      </c>
      <c r="C26" s="142" t="s">
        <v>216</v>
      </c>
      <c r="D26" s="140" t="str">
        <f t="shared" ref="D26:D31" si="0">B26</f>
        <v>ORGANIZACIÓN VICAN S.A.S.</v>
      </c>
      <c r="E26" s="141">
        <v>1</v>
      </c>
      <c r="F26" s="128">
        <f>SUMIF(Experiencia!D:D,D26,Experiencia!O:O)</f>
        <v>1403.37</v>
      </c>
      <c r="G26" s="133">
        <f>IF(COUNTIF(Experiencia!$O:$O,A26)&lt;2,F26/(Información!$B$29*0.75),IF(OR(COUNTIF(Experiencia!$O:$O,A26)=3,COUNTIF(Experiencia!$O:$O,A26)=4)=TRUE,F26/(Información!$B$29*1.2),F26/(Información!$B$29*1.5)))</f>
        <v>5.6073119568474681</v>
      </c>
      <c r="H26" s="78"/>
      <c r="I26" s="207" t="s">
        <v>226</v>
      </c>
      <c r="J26" s="207" t="s">
        <v>226</v>
      </c>
      <c r="K26" s="207"/>
      <c r="L26" s="207" t="s">
        <v>226</v>
      </c>
      <c r="M26" s="78"/>
      <c r="N26" s="190" t="s">
        <v>126</v>
      </c>
      <c r="O26" s="190" t="s">
        <v>127</v>
      </c>
      <c r="P26" s="190" t="s">
        <v>128</v>
      </c>
    </row>
    <row r="27" spans="1:21" ht="19.5" customHeight="1" x14ac:dyDescent="0.25">
      <c r="A27" s="137">
        <v>18</v>
      </c>
      <c r="B27" s="142" t="s">
        <v>217</v>
      </c>
      <c r="C27" s="142" t="s">
        <v>221</v>
      </c>
      <c r="D27" s="140" t="str">
        <f t="shared" si="0"/>
        <v>ICONSULTING S.A.S.</v>
      </c>
      <c r="E27" s="141">
        <v>1</v>
      </c>
      <c r="F27" s="128">
        <f>SUMIF(Experiencia!D:D,D27,Experiencia!O:O)</f>
        <v>619.16</v>
      </c>
      <c r="G27" s="133">
        <f>IF(COUNTIF(Experiencia!$O:$O,A27)&lt;2,F27/(Información!$B$29*0.75),IF(OR(COUNTIF(Experiencia!$O:$O,A27)=3,COUNTIF(Experiencia!$O:$O,A27)=4)=TRUE,F27/(Información!$B$29*1.2),F27/(Información!$B$29*1.5)))</f>
        <v>2.4739186894416143</v>
      </c>
      <c r="H27" s="78"/>
      <c r="I27" s="207" t="s">
        <v>226</v>
      </c>
      <c r="J27" s="207" t="s">
        <v>226</v>
      </c>
      <c r="K27" s="207" t="s">
        <v>226</v>
      </c>
      <c r="L27" s="207" t="s">
        <v>226</v>
      </c>
      <c r="M27" s="78"/>
      <c r="N27" s="190" t="s">
        <v>126</v>
      </c>
      <c r="O27" s="190" t="s">
        <v>127</v>
      </c>
      <c r="P27" s="190" t="s">
        <v>128</v>
      </c>
    </row>
    <row r="28" spans="1:21" ht="19.5" customHeight="1" x14ac:dyDescent="0.25">
      <c r="A28" s="137">
        <v>19</v>
      </c>
      <c r="B28" s="142" t="s">
        <v>225</v>
      </c>
      <c r="C28" s="142" t="s">
        <v>162</v>
      </c>
      <c r="D28" s="140" t="str">
        <f t="shared" si="0"/>
        <v>TOTALL S.A.S.</v>
      </c>
      <c r="E28" s="141">
        <v>1</v>
      </c>
      <c r="F28" s="128">
        <f>SUMIF(Experiencia!D:D,D28,Experiencia!O:O)</f>
        <v>0</v>
      </c>
      <c r="G28" s="133">
        <f>IF(COUNTIF(Experiencia!$O:$O,A28)&lt;2,F28/(Información!$B$29*0.75),IF(OR(COUNTIF(Experiencia!$O:$O,A28)=3,COUNTIF(Experiencia!$O:$O,A28)=4)=TRUE,F28/(Información!$B$29*1.2),F28/(Información!$B$29*1.5)))</f>
        <v>0</v>
      </c>
      <c r="H28" s="78"/>
      <c r="I28" s="207" t="s">
        <v>226</v>
      </c>
      <c r="J28" s="207" t="s">
        <v>226</v>
      </c>
      <c r="K28" s="207" t="s">
        <v>226</v>
      </c>
      <c r="L28" s="207"/>
      <c r="M28" s="78"/>
      <c r="N28" s="190" t="s">
        <v>126</v>
      </c>
      <c r="O28" s="190" t="s">
        <v>127</v>
      </c>
      <c r="P28" s="190" t="s">
        <v>128</v>
      </c>
    </row>
    <row r="29" spans="1:21" ht="19.5" customHeight="1" x14ac:dyDescent="0.25">
      <c r="A29" s="137">
        <v>20</v>
      </c>
      <c r="B29" s="142" t="s">
        <v>255</v>
      </c>
      <c r="C29" s="142" t="s">
        <v>256</v>
      </c>
      <c r="D29" s="140" t="str">
        <f t="shared" si="0"/>
        <v>INGENIERÍA Y CONSULTORÍA - INGECON S.A.S.</v>
      </c>
      <c r="E29" s="141">
        <v>1</v>
      </c>
      <c r="F29" s="128">
        <f>SUMIF(Experiencia!D:D,D29,Experiencia!O:O)</f>
        <v>0</v>
      </c>
      <c r="G29" s="133">
        <f>IF(COUNTIF(Experiencia!$O:$O,A29)&lt;2,F29/(Información!$B$29*0.75),IF(OR(COUNTIF(Experiencia!$O:$O,A29)=3,COUNTIF(Experiencia!$O:$O,A29)=4)=TRUE,F29/(Información!$B$29*1.2),F29/(Información!$B$29*1.5)))</f>
        <v>0</v>
      </c>
      <c r="H29" s="78"/>
      <c r="I29" s="207" t="s">
        <v>226</v>
      </c>
      <c r="J29" s="207" t="s">
        <v>226</v>
      </c>
      <c r="K29" s="207"/>
      <c r="L29" s="207" t="s">
        <v>226</v>
      </c>
      <c r="M29" s="78"/>
      <c r="N29" s="199" t="s">
        <v>126</v>
      </c>
      <c r="O29" s="199" t="s">
        <v>127</v>
      </c>
      <c r="P29" s="199" t="s">
        <v>128</v>
      </c>
    </row>
    <row r="30" spans="1:21" ht="19.5" customHeight="1" x14ac:dyDescent="0.25">
      <c r="A30" s="137">
        <v>21</v>
      </c>
      <c r="B30" s="142" t="s">
        <v>257</v>
      </c>
      <c r="C30" s="142" t="s">
        <v>134</v>
      </c>
      <c r="D30" s="140" t="str">
        <f t="shared" si="0"/>
        <v>INGEOCILCON S.A.S.</v>
      </c>
      <c r="E30" s="141">
        <v>1</v>
      </c>
      <c r="F30" s="128">
        <f>SUMIF(Experiencia!D:D,D30,Experiencia!O:O)</f>
        <v>0</v>
      </c>
      <c r="G30" s="133">
        <f>IF(COUNTIF(Experiencia!$O:$O,A30)&lt;2,F30/(Información!$B$29*0.75),IF(OR(COUNTIF(Experiencia!$O:$O,A30)=3,COUNTIF(Experiencia!$O:$O,A30)=4)=TRUE,F30/(Información!$B$29*1.2),F30/(Información!$B$29*1.5)))</f>
        <v>0</v>
      </c>
      <c r="H30" s="78"/>
      <c r="I30" s="207" t="s">
        <v>226</v>
      </c>
      <c r="J30" s="207" t="s">
        <v>226</v>
      </c>
      <c r="K30" s="207" t="s">
        <v>226</v>
      </c>
      <c r="L30" s="207" t="s">
        <v>226</v>
      </c>
      <c r="M30" s="78"/>
      <c r="N30" s="199" t="s">
        <v>126</v>
      </c>
      <c r="O30" s="199" t="s">
        <v>127</v>
      </c>
      <c r="P30" s="199" t="s">
        <v>128</v>
      </c>
    </row>
    <row r="31" spans="1:21" ht="19.5" customHeight="1" x14ac:dyDescent="0.25">
      <c r="A31" s="137">
        <v>22</v>
      </c>
      <c r="B31" s="142" t="s">
        <v>253</v>
      </c>
      <c r="C31" s="142" t="s">
        <v>254</v>
      </c>
      <c r="D31" s="140" t="str">
        <f t="shared" si="0"/>
        <v>PROYECTISTAS ASOCIADOS S.A.S.</v>
      </c>
      <c r="E31" s="141">
        <v>1</v>
      </c>
      <c r="F31" s="128">
        <f>SUMIF(Experiencia!D:D,D31,Experiencia!O:O)</f>
        <v>0</v>
      </c>
      <c r="G31" s="133">
        <f>IF(COUNTIF(Experiencia!$O:$O,A31)&lt;2,F31/(Información!$B$29*0.75),IF(OR(COUNTIF(Experiencia!$O:$O,A31)=3,COUNTIF(Experiencia!$O:$O,A31)=4)=TRUE,F31/(Información!$B$29*1.2),F31/(Información!$B$29*1.5)))</f>
        <v>0</v>
      </c>
      <c r="H31" s="78"/>
      <c r="I31" s="207" t="s">
        <v>226</v>
      </c>
      <c r="J31" s="207" t="s">
        <v>226</v>
      </c>
      <c r="K31" s="207" t="s">
        <v>226</v>
      </c>
      <c r="L31" s="207"/>
      <c r="M31" s="78"/>
      <c r="N31" s="199" t="s">
        <v>126</v>
      </c>
      <c r="O31" s="199" t="s">
        <v>127</v>
      </c>
      <c r="P31" s="199" t="s">
        <v>128</v>
      </c>
    </row>
    <row r="32" spans="1:21" ht="19.5" customHeight="1" x14ac:dyDescent="0.25">
      <c r="A32" s="262">
        <v>23</v>
      </c>
      <c r="B32" s="264" t="s">
        <v>249</v>
      </c>
      <c r="C32" s="264" t="s">
        <v>250</v>
      </c>
      <c r="D32" s="140" t="s">
        <v>251</v>
      </c>
      <c r="E32" s="141">
        <v>0.7</v>
      </c>
      <c r="F32" s="128">
        <f>SUMIF(Experiencia!D:D,D32,Experiencia!O:O)</f>
        <v>0</v>
      </c>
      <c r="G32" s="133">
        <f>IF(COUNTIF(Experiencia!$O:$O,A32)&lt;2,F32/(Información!$B$29*0.75),IF(OR(COUNTIF(Experiencia!$O:$O,A32)=3,COUNTIF(Experiencia!$O:$O,A32)=4)=TRUE,F32/(Información!$B$29*1.2),F32/(Información!$B$29*1.5)))</f>
        <v>0</v>
      </c>
      <c r="H32" s="78"/>
      <c r="I32" s="273" t="s">
        <v>226</v>
      </c>
      <c r="J32" s="273" t="s">
        <v>226</v>
      </c>
      <c r="K32" s="273"/>
      <c r="L32" s="273"/>
      <c r="M32" s="78"/>
      <c r="N32" s="266" t="s">
        <v>126</v>
      </c>
      <c r="O32" s="268" t="s">
        <v>127</v>
      </c>
      <c r="P32" s="266" t="s">
        <v>128</v>
      </c>
      <c r="U32" s="116"/>
    </row>
    <row r="33" spans="1:21" ht="19.5" customHeight="1" x14ac:dyDescent="0.25">
      <c r="A33" s="263"/>
      <c r="B33" s="265"/>
      <c r="C33" s="265"/>
      <c r="D33" s="140" t="s">
        <v>252</v>
      </c>
      <c r="E33" s="141">
        <v>0.3</v>
      </c>
      <c r="F33" s="128">
        <f>SUMIF(Experiencia!D:D,D33,Experiencia!O:O)</f>
        <v>0</v>
      </c>
      <c r="G33" s="133">
        <f>IF(COUNTIF(Experiencia!$O:$O,A32)&lt;2,F33/(Información!$B$29*0.75),IF(OR(COUNTIF(Experiencia!$O:$O,A32)=3,COUNTIF(Experiencia!$O:$O,A32)=4)=TRUE,F33/(Información!$B$29*1.2),F33/(Información!$B$29*1.5)))</f>
        <v>0</v>
      </c>
      <c r="H33" s="78"/>
      <c r="I33" s="274"/>
      <c r="J33" s="274"/>
      <c r="K33" s="274"/>
      <c r="L33" s="274"/>
      <c r="M33" s="78"/>
      <c r="N33" s="267"/>
      <c r="O33" s="269"/>
      <c r="P33" s="267"/>
    </row>
    <row r="34" spans="1:21" ht="19.5" customHeight="1" x14ac:dyDescent="0.25">
      <c r="A34" s="137">
        <v>24</v>
      </c>
      <c r="B34" s="142" t="s">
        <v>248</v>
      </c>
      <c r="C34" s="142" t="s">
        <v>138</v>
      </c>
      <c r="D34" s="140" t="str">
        <f>B34</f>
        <v>GPM PROYECTOS DE INGENIERÍA S.A.S.</v>
      </c>
      <c r="E34" s="141">
        <v>1</v>
      </c>
      <c r="F34" s="128">
        <f>SUMIF(Experiencia!D:D,D34,Experiencia!O:O)</f>
        <v>0</v>
      </c>
      <c r="G34" s="133">
        <f>IF(COUNTIF(Experiencia!$O:$O,A34)&lt;2,F34/(Información!$B$29*0.75),IF(OR(COUNTIF(Experiencia!$O:$O,A34)=3,COUNTIF(Experiencia!$O:$O,A34)=4)=TRUE,F34/(Información!$B$29*1.2),F34/(Información!$B$29*1.5)))</f>
        <v>0</v>
      </c>
      <c r="H34" s="78"/>
      <c r="I34" s="207" t="s">
        <v>226</v>
      </c>
      <c r="J34" s="207" t="s">
        <v>226</v>
      </c>
      <c r="K34" s="207"/>
      <c r="L34" s="207"/>
      <c r="M34" s="78"/>
      <c r="N34" s="199" t="s">
        <v>126</v>
      </c>
      <c r="O34" s="199" t="s">
        <v>127</v>
      </c>
      <c r="P34" s="199" t="s">
        <v>128</v>
      </c>
    </row>
    <row r="35" spans="1:21" ht="19.5" customHeight="1" x14ac:dyDescent="0.25">
      <c r="A35" s="137">
        <v>25</v>
      </c>
      <c r="B35" s="142" t="s">
        <v>247</v>
      </c>
      <c r="C35" s="142" t="s">
        <v>246</v>
      </c>
      <c r="D35" s="140" t="str">
        <f>B35</f>
        <v>G Y G CONSTRUCCIONES S.A.S.</v>
      </c>
      <c r="E35" s="141">
        <v>1</v>
      </c>
      <c r="F35" s="128">
        <f>SUMIF(Experiencia!D:D,D35,Experiencia!O:O)</f>
        <v>0</v>
      </c>
      <c r="G35" s="133">
        <f>IF(COUNTIF(Experiencia!$O:$O,A35)&lt;2,F35/(Información!$B$29*0.75),IF(OR(COUNTIF(Experiencia!$O:$O,A35)=3,COUNTIF(Experiencia!$O:$O,A35)=4)=TRUE,F35/(Información!$B$29*1.2),F35/(Información!$B$29*1.5)))</f>
        <v>0</v>
      </c>
      <c r="H35" s="78"/>
      <c r="I35" s="207" t="s">
        <v>226</v>
      </c>
      <c r="J35" s="207" t="s">
        <v>226</v>
      </c>
      <c r="K35" s="207" t="s">
        <v>226</v>
      </c>
      <c r="L35" s="207"/>
      <c r="M35" s="78"/>
      <c r="N35" s="199" t="s">
        <v>126</v>
      </c>
      <c r="O35" s="199" t="s">
        <v>127</v>
      </c>
      <c r="P35" s="199" t="s">
        <v>128</v>
      </c>
    </row>
    <row r="36" spans="1:21" ht="19.5" customHeight="1" x14ac:dyDescent="0.25">
      <c r="A36" s="262">
        <v>26</v>
      </c>
      <c r="B36" s="264" t="s">
        <v>244</v>
      </c>
      <c r="C36" s="264" t="s">
        <v>258</v>
      </c>
      <c r="D36" s="140" t="s">
        <v>245</v>
      </c>
      <c r="E36" s="141">
        <v>0.5</v>
      </c>
      <c r="F36" s="128">
        <f>SUMIF(Experiencia!D:D,D36,Experiencia!O:O)</f>
        <v>535.91999999999996</v>
      </c>
      <c r="G36" s="133">
        <f>IF(COUNTIF(Experiencia!$O:$O,A36)&lt;2,F36/(Información!$B$29*0.75),IF(OR(COUNTIF(Experiencia!$O:$O,A36)=3,COUNTIF(Experiencia!$O:$O,A36)=4)=TRUE,F36/(Información!$B$29*1.2),F36/(Información!$B$29*1.5)))</f>
        <v>2.141324543002697</v>
      </c>
      <c r="H36" s="78"/>
      <c r="I36" s="273" t="s">
        <v>226</v>
      </c>
      <c r="J36" s="273" t="s">
        <v>226</v>
      </c>
      <c r="K36" s="273" t="s">
        <v>226</v>
      </c>
      <c r="L36" s="273" t="s">
        <v>226</v>
      </c>
      <c r="M36" s="78"/>
      <c r="N36" s="266" t="s">
        <v>126</v>
      </c>
      <c r="O36" s="268" t="s">
        <v>127</v>
      </c>
      <c r="P36" s="266" t="s">
        <v>128</v>
      </c>
      <c r="U36" s="116"/>
    </row>
    <row r="37" spans="1:21" ht="19.5" customHeight="1" x14ac:dyDescent="0.25">
      <c r="A37" s="263"/>
      <c r="B37" s="265"/>
      <c r="C37" s="265"/>
      <c r="D37" s="140" t="s">
        <v>164</v>
      </c>
      <c r="E37" s="141">
        <v>0.5</v>
      </c>
      <c r="F37" s="128">
        <f>SUMIF(Experiencia!D:D,D37,Experiencia!O:O)</f>
        <v>773.78</v>
      </c>
      <c r="G37" s="133">
        <f>IF(COUNTIF(Experiencia!$O:$O,A36)&lt;2,F37/(Información!$B$29*0.75),IF(OR(COUNTIF(Experiencia!$O:$O,A36)=3,COUNTIF(Experiencia!$O:$O,A36)=4)=TRUE,F37/(Información!$B$29*1.2),F37/(Información!$B$29*1.5)))</f>
        <v>3.0917191089801221</v>
      </c>
      <c r="H37" s="78"/>
      <c r="I37" s="274"/>
      <c r="J37" s="274"/>
      <c r="K37" s="274"/>
      <c r="L37" s="274"/>
      <c r="M37" s="78"/>
      <c r="N37" s="267"/>
      <c r="O37" s="269"/>
      <c r="P37" s="267"/>
    </row>
    <row r="38" spans="1:21" ht="19.5" customHeight="1" x14ac:dyDescent="0.25">
      <c r="A38" s="262">
        <v>27</v>
      </c>
      <c r="B38" s="264" t="s">
        <v>240</v>
      </c>
      <c r="C38" s="264" t="s">
        <v>241</v>
      </c>
      <c r="D38" s="140" t="s">
        <v>259</v>
      </c>
      <c r="E38" s="141">
        <v>0.5</v>
      </c>
      <c r="F38" s="128">
        <f>SUMIF(Experiencia!D:D,D38,Experiencia!O:O)</f>
        <v>0</v>
      </c>
      <c r="G38" s="133">
        <f>IF(COUNTIF(Experiencia!$O:$O,A38)&lt;2,F38/(Información!$B$29*0.75),IF(OR(COUNTIF(Experiencia!$O:$O,A38)=3,COUNTIF(Experiencia!$O:$O,A38)=4)=TRUE,F38/(Información!$B$29*1.2),F38/(Información!$B$29*1.5)))</f>
        <v>0</v>
      </c>
      <c r="H38" s="78"/>
      <c r="I38" s="273" t="s">
        <v>226</v>
      </c>
      <c r="J38" s="273" t="s">
        <v>226</v>
      </c>
      <c r="K38" s="273" t="s">
        <v>226</v>
      </c>
      <c r="L38" s="273"/>
      <c r="M38" s="78"/>
      <c r="N38" s="266" t="s">
        <v>126</v>
      </c>
      <c r="O38" s="268" t="s">
        <v>127</v>
      </c>
      <c r="P38" s="266" t="s">
        <v>128</v>
      </c>
      <c r="U38" s="116"/>
    </row>
    <row r="39" spans="1:21" ht="19.5" customHeight="1" x14ac:dyDescent="0.25">
      <c r="A39" s="263"/>
      <c r="B39" s="265"/>
      <c r="C39" s="265"/>
      <c r="D39" s="140" t="s">
        <v>243</v>
      </c>
      <c r="E39" s="141">
        <v>0.5</v>
      </c>
      <c r="F39" s="128">
        <f>SUMIF(Experiencia!D:D,D39,Experiencia!O:O)</f>
        <v>0</v>
      </c>
      <c r="G39" s="133">
        <f>IF(COUNTIF(Experiencia!$O:$O,A38)&lt;2,F39/(Información!$B$29*0.75),IF(OR(COUNTIF(Experiencia!$O:$O,A38)=3,COUNTIF(Experiencia!$O:$O,A38)=4)=TRUE,F39/(Información!$B$29*1.2),F39/(Información!$B$29*1.5)))</f>
        <v>0</v>
      </c>
      <c r="H39" s="78"/>
      <c r="I39" s="274"/>
      <c r="J39" s="274"/>
      <c r="K39" s="274"/>
      <c r="L39" s="274"/>
      <c r="M39" s="78"/>
      <c r="N39" s="267"/>
      <c r="O39" s="269"/>
      <c r="P39" s="267"/>
    </row>
    <row r="40" spans="1:21" ht="19.5" customHeight="1" x14ac:dyDescent="0.25">
      <c r="A40" s="137">
        <v>28</v>
      </c>
      <c r="B40" s="142" t="s">
        <v>239</v>
      </c>
      <c r="C40" s="142" t="s">
        <v>260</v>
      </c>
      <c r="D40" s="140" t="str">
        <f>B40</f>
        <v>R&amp;J INGENIERÍA S.A.S.</v>
      </c>
      <c r="E40" s="141">
        <v>1</v>
      </c>
      <c r="F40" s="128">
        <f>SUMIF(Experiencia!D:D,D40,Experiencia!O:O)</f>
        <v>0</v>
      </c>
      <c r="G40" s="133">
        <f>IF(COUNTIF(Experiencia!$O:$O,A40)&lt;2,F40/(Información!$B$29*0.75),IF(OR(COUNTIF(Experiencia!$O:$O,A40)=3,COUNTIF(Experiencia!$O:$O,A40)=4)=TRUE,F40/(Información!$B$29*1.2),F40/(Información!$B$29*1.5)))</f>
        <v>0</v>
      </c>
      <c r="H40" s="78"/>
      <c r="I40" s="207" t="s">
        <v>226</v>
      </c>
      <c r="J40" s="207" t="s">
        <v>226</v>
      </c>
      <c r="K40" s="207"/>
      <c r="L40" s="207"/>
      <c r="M40" s="78"/>
      <c r="N40" s="199" t="s">
        <v>126</v>
      </c>
      <c r="O40" s="199" t="s">
        <v>127</v>
      </c>
      <c r="P40" s="199" t="s">
        <v>128</v>
      </c>
    </row>
    <row r="41" spans="1:21" ht="19.5" customHeight="1" x14ac:dyDescent="0.25">
      <c r="A41" s="137">
        <v>29</v>
      </c>
      <c r="B41" s="142" t="s">
        <v>238</v>
      </c>
      <c r="C41" s="142" t="s">
        <v>261</v>
      </c>
      <c r="D41" s="140" t="str">
        <f>B41</f>
        <v>JPS INGENIERÍA S.A.</v>
      </c>
      <c r="E41" s="141">
        <v>1</v>
      </c>
      <c r="F41" s="128">
        <f>SUMIF(Experiencia!D:D,D41,Experiencia!O:O)</f>
        <v>0</v>
      </c>
      <c r="G41" s="133">
        <f>IF(COUNTIF(Experiencia!$O:$O,A41)&lt;2,F41/(Información!$B$29*0.75),IF(OR(COUNTIF(Experiencia!$O:$O,A41)=3,COUNTIF(Experiencia!$O:$O,A41)=4)=TRUE,F41/(Información!$B$29*1.2),F41/(Información!$B$29*1.5)))</f>
        <v>0</v>
      </c>
      <c r="H41" s="78"/>
      <c r="I41" s="207" t="s">
        <v>226</v>
      </c>
      <c r="J41" s="207" t="s">
        <v>226</v>
      </c>
      <c r="K41" s="207"/>
      <c r="L41" s="207"/>
      <c r="M41" s="78"/>
      <c r="N41" s="199" t="s">
        <v>126</v>
      </c>
      <c r="O41" s="199" t="s">
        <v>127</v>
      </c>
      <c r="P41" s="199" t="s">
        <v>128</v>
      </c>
    </row>
    <row r="42" spans="1:21" ht="19.5" customHeight="1" x14ac:dyDescent="0.25">
      <c r="A42" s="137">
        <v>30</v>
      </c>
      <c r="B42" s="142" t="s">
        <v>262</v>
      </c>
      <c r="C42" s="142" t="s">
        <v>82</v>
      </c>
      <c r="D42" s="140" t="str">
        <f>B42</f>
        <v>HERNÁN DARÍO NARVÁEZ BALLESTA</v>
      </c>
      <c r="E42" s="141">
        <v>1</v>
      </c>
      <c r="F42" s="128">
        <f>SUMIF(Experiencia!D:D,D42,Experiencia!O:O)</f>
        <v>0</v>
      </c>
      <c r="G42" s="133">
        <f>IF(COUNTIF(Experiencia!$O:$O,A42)&lt;2,F42/(Información!$B$29*0.75),IF(OR(COUNTIF(Experiencia!$O:$O,A42)=3,COUNTIF(Experiencia!$O:$O,A42)=4)=TRUE,F42/(Información!$B$29*1.2),F42/(Información!$B$29*1.5)))</f>
        <v>0</v>
      </c>
      <c r="H42" s="78"/>
      <c r="I42" s="207" t="s">
        <v>226</v>
      </c>
      <c r="J42" s="207" t="s">
        <v>226</v>
      </c>
      <c r="K42" s="207" t="s">
        <v>226</v>
      </c>
      <c r="L42" s="207"/>
      <c r="M42" s="78"/>
      <c r="N42" s="199" t="s">
        <v>126</v>
      </c>
      <c r="O42" s="199" t="s">
        <v>127</v>
      </c>
      <c r="P42" s="199" t="s">
        <v>128</v>
      </c>
    </row>
    <row r="43" spans="1:21" ht="19.5" customHeight="1" x14ac:dyDescent="0.25">
      <c r="A43" s="262">
        <v>31</v>
      </c>
      <c r="B43" s="264" t="s">
        <v>233</v>
      </c>
      <c r="C43" s="264" t="s">
        <v>234</v>
      </c>
      <c r="D43" s="140" t="s">
        <v>236</v>
      </c>
      <c r="E43" s="141">
        <v>0.05</v>
      </c>
      <c r="F43" s="128">
        <f>SUMIF(Experiencia!D:D,D43,Experiencia!O:O)</f>
        <v>0</v>
      </c>
      <c r="G43" s="133">
        <f>IF(COUNTIF(Experiencia!$O:$O,A43)&lt;2,F43/(Información!$B$29*0.75),IF(OR(COUNTIF(Experiencia!$O:$O,A43)=3,COUNTIF(Experiencia!$O:$O,A43)=4)=TRUE,F43/(Información!$B$29*1.2),F43/(Información!$B$29*1.5)))</f>
        <v>0</v>
      </c>
      <c r="H43" s="78"/>
      <c r="I43" s="273" t="s">
        <v>226</v>
      </c>
      <c r="J43" s="273" t="s">
        <v>226</v>
      </c>
      <c r="K43" s="273" t="s">
        <v>226</v>
      </c>
      <c r="L43" s="273"/>
      <c r="M43" s="78"/>
      <c r="N43" s="266" t="s">
        <v>126</v>
      </c>
      <c r="O43" s="268" t="s">
        <v>127</v>
      </c>
      <c r="P43" s="266" t="s">
        <v>128</v>
      </c>
      <c r="U43" s="116"/>
    </row>
    <row r="44" spans="1:21" ht="19.5" customHeight="1" x14ac:dyDescent="0.25">
      <c r="A44" s="263"/>
      <c r="B44" s="265"/>
      <c r="C44" s="265"/>
      <c r="D44" s="140" t="s">
        <v>235</v>
      </c>
      <c r="E44" s="141">
        <v>0.95</v>
      </c>
      <c r="F44" s="128">
        <f>SUMIF(Experiencia!D:D,D44,Experiencia!O:O)</f>
        <v>0</v>
      </c>
      <c r="G44" s="133">
        <f>IF(COUNTIF(Experiencia!$O:$O,A43)&lt;2,F44/(Información!$B$29*0.75),IF(OR(COUNTIF(Experiencia!$O:$O,A43)=3,COUNTIF(Experiencia!$O:$O,A43)=4)=TRUE,F44/(Información!$B$29*1.2),F44/(Información!$B$29*1.5)))</f>
        <v>0</v>
      </c>
      <c r="H44" s="78"/>
      <c r="I44" s="274"/>
      <c r="J44" s="274"/>
      <c r="K44" s="274"/>
      <c r="L44" s="274"/>
      <c r="M44" s="78"/>
      <c r="N44" s="267"/>
      <c r="O44" s="269"/>
      <c r="P44" s="267"/>
    </row>
    <row r="45" spans="1:21" ht="19.5" customHeight="1" x14ac:dyDescent="0.25">
      <c r="A45" s="137">
        <v>32</v>
      </c>
      <c r="B45" s="142" t="s">
        <v>232</v>
      </c>
      <c r="C45" s="142" t="s">
        <v>82</v>
      </c>
      <c r="D45" s="140" t="str">
        <f>B45</f>
        <v>DONAL BOGOTÁ BAUTISTA</v>
      </c>
      <c r="E45" s="141">
        <v>1</v>
      </c>
      <c r="F45" s="128">
        <f>SUMIF(Experiencia!D:D,D45,Experiencia!O:O)</f>
        <v>0</v>
      </c>
      <c r="G45" s="133">
        <f>IF(COUNTIF(Experiencia!$O:$O,A45)&lt;2,F45/(Información!$B$29*0.75),IF(OR(COUNTIF(Experiencia!$O:$O,A45)=3,COUNTIF(Experiencia!$O:$O,A45)=4)=TRUE,F45/(Información!$B$29*1.2),F45/(Información!$B$29*1.5)))</f>
        <v>0</v>
      </c>
      <c r="H45" s="78"/>
      <c r="I45" s="207" t="s">
        <v>226</v>
      </c>
      <c r="J45" s="207" t="s">
        <v>226</v>
      </c>
      <c r="K45" s="207" t="s">
        <v>226</v>
      </c>
      <c r="L45" s="207"/>
      <c r="M45" s="78"/>
      <c r="N45" s="199" t="s">
        <v>126</v>
      </c>
      <c r="O45" s="199" t="s">
        <v>127</v>
      </c>
      <c r="P45" s="199" t="s">
        <v>128</v>
      </c>
    </row>
    <row r="46" spans="1:21" ht="19.5" customHeight="1" x14ac:dyDescent="0.25">
      <c r="A46" s="262">
        <v>33</v>
      </c>
      <c r="B46" s="264" t="s">
        <v>121</v>
      </c>
      <c r="C46" s="264" t="s">
        <v>135</v>
      </c>
      <c r="D46" s="140" t="s">
        <v>263</v>
      </c>
      <c r="E46" s="141">
        <v>0.95</v>
      </c>
      <c r="F46" s="128">
        <f>SUMIF(Experiencia!D:D,D46,Experiencia!O:O)</f>
        <v>900.01</v>
      </c>
      <c r="G46" s="133">
        <f>IF(COUNTIF(Experiencia!$O:$O,A46)&lt;2,F46/(Información!$B$29*0.75),IF(OR(COUNTIF(Experiencia!$O:$O,A46)=3,COUNTIF(Experiencia!$O:$O,A46)=4)=TRUE,F46/(Información!$B$29*1.2),F46/(Información!$B$29*1.5)))</f>
        <v>3.5960843072620121</v>
      </c>
      <c r="H46" s="78"/>
      <c r="I46" s="273" t="s">
        <v>226</v>
      </c>
      <c r="J46" s="273" t="s">
        <v>226</v>
      </c>
      <c r="K46" s="273" t="s">
        <v>226</v>
      </c>
      <c r="L46" s="273" t="s">
        <v>226</v>
      </c>
      <c r="M46" s="78"/>
      <c r="N46" s="266" t="s">
        <v>126</v>
      </c>
      <c r="O46" s="268" t="s">
        <v>127</v>
      </c>
      <c r="P46" s="266" t="s">
        <v>128</v>
      </c>
      <c r="U46" s="116"/>
    </row>
    <row r="47" spans="1:21" ht="19.5" customHeight="1" x14ac:dyDescent="0.25">
      <c r="A47" s="263"/>
      <c r="B47" s="265"/>
      <c r="C47" s="265"/>
      <c r="D47" s="140" t="s">
        <v>231</v>
      </c>
      <c r="E47" s="141">
        <v>0.05</v>
      </c>
      <c r="F47" s="128">
        <f>SUMIF(Experiencia!D:D,D47,Experiencia!O:O)</f>
        <v>0</v>
      </c>
      <c r="G47" s="133">
        <f>IF(COUNTIF(Experiencia!$O:$O,A46)&lt;2,F47/(Información!$B$29*0.75),IF(OR(COUNTIF(Experiencia!$O:$O,A46)=3,COUNTIF(Experiencia!$O:$O,A46)=4)=TRUE,F47/(Información!$B$29*1.2),F47/(Información!$B$29*1.5)))</f>
        <v>0</v>
      </c>
      <c r="H47" s="78"/>
      <c r="I47" s="274"/>
      <c r="J47" s="274"/>
      <c r="K47" s="274"/>
      <c r="L47" s="274"/>
      <c r="M47" s="78"/>
      <c r="N47" s="267"/>
      <c r="O47" s="269"/>
      <c r="P47" s="267"/>
    </row>
    <row r="48" spans="1:21" ht="19.5" customHeight="1" x14ac:dyDescent="0.25">
      <c r="A48" s="137">
        <v>34</v>
      </c>
      <c r="B48" s="142" t="s">
        <v>229</v>
      </c>
      <c r="C48" s="142" t="s">
        <v>230</v>
      </c>
      <c r="D48" s="140" t="str">
        <f>B48</f>
        <v>INGENIERÍA MASTERS S.A.S.</v>
      </c>
      <c r="E48" s="141">
        <v>1</v>
      </c>
      <c r="F48" s="128">
        <f>SUMIF(Experiencia!D:D,D48,Experiencia!O:O)</f>
        <v>0</v>
      </c>
      <c r="G48" s="133">
        <f>IF(COUNTIF(Experiencia!$O:$O,A48)&lt;2,F48/(Información!$B$29*0.75),IF(OR(COUNTIF(Experiencia!$O:$O,A48)=3,COUNTIF(Experiencia!$O:$O,A48)=4)=TRUE,F48/(Información!$B$29*1.2),F48/(Información!$B$29*1.5)))</f>
        <v>0</v>
      </c>
      <c r="H48" s="78"/>
      <c r="I48" s="207" t="s">
        <v>226</v>
      </c>
      <c r="J48" s="207" t="s">
        <v>226</v>
      </c>
      <c r="K48" s="207" t="s">
        <v>226</v>
      </c>
      <c r="L48" s="207" t="s">
        <v>226</v>
      </c>
      <c r="M48" s="78"/>
      <c r="N48" s="199" t="s">
        <v>126</v>
      </c>
      <c r="O48" s="199" t="s">
        <v>127</v>
      </c>
      <c r="P48" s="199" t="s">
        <v>128</v>
      </c>
    </row>
    <row r="49" spans="1:16" ht="19.5" customHeight="1" x14ac:dyDescent="0.25">
      <c r="A49" s="137">
        <v>35</v>
      </c>
      <c r="B49" s="142" t="s">
        <v>227</v>
      </c>
      <c r="C49" s="142" t="s">
        <v>228</v>
      </c>
      <c r="D49" s="140" t="str">
        <f>B49</f>
        <v>DF CONSULTORÍA S.A.S.</v>
      </c>
      <c r="E49" s="141">
        <v>1</v>
      </c>
      <c r="F49" s="128">
        <f>SUMIF(Experiencia!D:D,D49,Experiencia!O:O)</f>
        <v>0</v>
      </c>
      <c r="G49" s="133">
        <f>IF(COUNTIF(Experiencia!$O:$O,A49)&lt;2,F49/(Información!$B$29*0.75),IF(OR(COUNTIF(Experiencia!$O:$O,A49)=3,COUNTIF(Experiencia!$O:$O,A49)=4)=TRUE,F49/(Información!$B$29*1.2),F49/(Información!$B$29*1.5)))</f>
        <v>0</v>
      </c>
      <c r="H49" s="78"/>
      <c r="I49" s="207" t="s">
        <v>226</v>
      </c>
      <c r="J49" s="207" t="s">
        <v>226</v>
      </c>
      <c r="K49" s="207"/>
      <c r="L49" s="207" t="s">
        <v>226</v>
      </c>
      <c r="M49" s="78"/>
      <c r="N49" s="199" t="s">
        <v>126</v>
      </c>
      <c r="O49" s="199" t="s">
        <v>127</v>
      </c>
      <c r="P49" s="199" t="s">
        <v>128</v>
      </c>
    </row>
    <row r="50" spans="1:16" x14ac:dyDescent="0.25">
      <c r="A50" s="144"/>
      <c r="B50" s="145"/>
      <c r="C50" s="145"/>
      <c r="D50" s="146"/>
      <c r="E50" s="147"/>
    </row>
    <row r="51" spans="1:16" x14ac:dyDescent="0.25">
      <c r="A51" s="144"/>
      <c r="B51" s="145"/>
      <c r="C51" s="145"/>
      <c r="D51" s="146"/>
      <c r="E51" s="147"/>
    </row>
    <row r="52" spans="1:16" x14ac:dyDescent="0.25">
      <c r="A52" s="144"/>
      <c r="B52" s="145"/>
      <c r="C52" s="145"/>
      <c r="D52" s="146"/>
      <c r="E52" s="147"/>
    </row>
    <row r="53" spans="1:16" x14ac:dyDescent="0.25">
      <c r="A53" s="144"/>
      <c r="B53" s="145"/>
      <c r="C53" s="145"/>
      <c r="D53" s="146"/>
      <c r="E53" s="147"/>
    </row>
    <row r="54" spans="1:16" x14ac:dyDescent="0.25">
      <c r="A54" s="144"/>
      <c r="B54" s="145"/>
      <c r="C54" s="145"/>
      <c r="D54" s="146"/>
      <c r="E54" s="147"/>
    </row>
    <row r="55" spans="1:16" x14ac:dyDescent="0.25">
      <c r="A55" s="144"/>
      <c r="B55" s="145"/>
      <c r="C55" s="145"/>
      <c r="D55" s="146"/>
      <c r="E55" s="147"/>
    </row>
    <row r="56" spans="1:16" x14ac:dyDescent="0.25">
      <c r="A56" s="144"/>
      <c r="B56" s="145"/>
      <c r="C56" s="145"/>
      <c r="D56" s="146"/>
      <c r="E56" s="147"/>
    </row>
    <row r="57" spans="1:16" x14ac:dyDescent="0.25">
      <c r="A57" s="144"/>
      <c r="B57" s="145"/>
      <c r="C57" s="145"/>
      <c r="D57" s="146"/>
      <c r="E57" s="147"/>
    </row>
    <row r="58" spans="1:16" x14ac:dyDescent="0.25">
      <c r="A58" s="144"/>
      <c r="B58" s="145"/>
      <c r="C58" s="145"/>
      <c r="D58" s="146"/>
      <c r="E58" s="147"/>
    </row>
    <row r="59" spans="1:16" x14ac:dyDescent="0.25">
      <c r="A59" s="144"/>
      <c r="B59" s="145"/>
      <c r="C59" s="145"/>
      <c r="D59" s="146"/>
      <c r="E59" s="147"/>
    </row>
    <row r="60" spans="1:16" x14ac:dyDescent="0.25">
      <c r="A60" s="144"/>
      <c r="B60" s="145"/>
      <c r="C60" s="145"/>
      <c r="D60" s="146"/>
      <c r="E60" s="147"/>
    </row>
  </sheetData>
  <autoFilter ref="A1:E49" xr:uid="{00000000-0009-0000-0000-000001000000}"/>
  <mergeCells count="120">
    <mergeCell ref="P2:P3"/>
    <mergeCell ref="K2:K3"/>
    <mergeCell ref="K11:K13"/>
    <mergeCell ref="K16:K17"/>
    <mergeCell ref="K19:K20"/>
    <mergeCell ref="K21:K22"/>
    <mergeCell ref="K24:K25"/>
    <mergeCell ref="P38:P39"/>
    <mergeCell ref="I38:I39"/>
    <mergeCell ref="J38:J39"/>
    <mergeCell ref="L38:L39"/>
    <mergeCell ref="N36:N37"/>
    <mergeCell ref="O36:O37"/>
    <mergeCell ref="P36:P37"/>
    <mergeCell ref="K38:K39"/>
    <mergeCell ref="L36:L37"/>
    <mergeCell ref="N38:N39"/>
    <mergeCell ref="I24:I25"/>
    <mergeCell ref="J24:J25"/>
    <mergeCell ref="L24:L25"/>
    <mergeCell ref="K32:K33"/>
    <mergeCell ref="L32:L33"/>
    <mergeCell ref="I19:I20"/>
    <mergeCell ref="P16:P17"/>
    <mergeCell ref="N19:N20"/>
    <mergeCell ref="O19:O20"/>
    <mergeCell ref="P19:P20"/>
    <mergeCell ref="I21:I22"/>
    <mergeCell ref="J21:J22"/>
    <mergeCell ref="L21:L22"/>
    <mergeCell ref="I46:I47"/>
    <mergeCell ref="J46:J47"/>
    <mergeCell ref="L46:L47"/>
    <mergeCell ref="J19:J20"/>
    <mergeCell ref="L19:L20"/>
    <mergeCell ref="I32:I33"/>
    <mergeCell ref="J32:J33"/>
    <mergeCell ref="K46:K47"/>
    <mergeCell ref="I36:I37"/>
    <mergeCell ref="J36:J37"/>
    <mergeCell ref="K36:K37"/>
    <mergeCell ref="I43:I44"/>
    <mergeCell ref="J43:J44"/>
    <mergeCell ref="L43:L44"/>
    <mergeCell ref="K43:K44"/>
    <mergeCell ref="I16:I17"/>
    <mergeCell ref="J16:J17"/>
    <mergeCell ref="L16:L17"/>
    <mergeCell ref="P43:P44"/>
    <mergeCell ref="N32:N33"/>
    <mergeCell ref="O32:O33"/>
    <mergeCell ref="P32:P33"/>
    <mergeCell ref="A32:A33"/>
    <mergeCell ref="B32:B33"/>
    <mergeCell ref="C32:C33"/>
    <mergeCell ref="A36:A37"/>
    <mergeCell ref="B36:B37"/>
    <mergeCell ref="C36:C37"/>
    <mergeCell ref="A38:A39"/>
    <mergeCell ref="B38:B39"/>
    <mergeCell ref="O38:O39"/>
    <mergeCell ref="N43:N44"/>
    <mergeCell ref="O43:O44"/>
    <mergeCell ref="C38:C39"/>
    <mergeCell ref="A43:A44"/>
    <mergeCell ref="B43:B44"/>
    <mergeCell ref="A19:A20"/>
    <mergeCell ref="B19:B20"/>
    <mergeCell ref="C19:C20"/>
    <mergeCell ref="A46:A47"/>
    <mergeCell ref="B46:B47"/>
    <mergeCell ref="C46:C47"/>
    <mergeCell ref="A16:A17"/>
    <mergeCell ref="B16:B17"/>
    <mergeCell ref="C16:C17"/>
    <mergeCell ref="N16:N17"/>
    <mergeCell ref="O16:O17"/>
    <mergeCell ref="P21:P22"/>
    <mergeCell ref="A24:A25"/>
    <mergeCell ref="B24:B25"/>
    <mergeCell ref="C24:C25"/>
    <mergeCell ref="N24:N25"/>
    <mergeCell ref="O24:O25"/>
    <mergeCell ref="P24:P25"/>
    <mergeCell ref="N46:N47"/>
    <mergeCell ref="O46:O47"/>
    <mergeCell ref="P46:P47"/>
    <mergeCell ref="A21:A22"/>
    <mergeCell ref="B21:B22"/>
    <mergeCell ref="C21:C22"/>
    <mergeCell ref="N21:N22"/>
    <mergeCell ref="O21:O22"/>
    <mergeCell ref="C43:C44"/>
    <mergeCell ref="P11:P13"/>
    <mergeCell ref="A8:A9"/>
    <mergeCell ref="B8:B9"/>
    <mergeCell ref="C8:C9"/>
    <mergeCell ref="N8:N9"/>
    <mergeCell ref="O8:O9"/>
    <mergeCell ref="P8:P9"/>
    <mergeCell ref="L11:L13"/>
    <mergeCell ref="K8:K9"/>
    <mergeCell ref="I8:I9"/>
    <mergeCell ref="J8:J9"/>
    <mergeCell ref="L8:L9"/>
    <mergeCell ref="I11:I13"/>
    <mergeCell ref="J11:J13"/>
    <mergeCell ref="A2:A3"/>
    <mergeCell ref="B2:B3"/>
    <mergeCell ref="C2:C3"/>
    <mergeCell ref="N2:N3"/>
    <mergeCell ref="O2:O3"/>
    <mergeCell ref="A11:A13"/>
    <mergeCell ref="B11:B13"/>
    <mergeCell ref="C11:C13"/>
    <mergeCell ref="N11:N13"/>
    <mergeCell ref="O11:O13"/>
    <mergeCell ref="I2:I3"/>
    <mergeCell ref="J2:J3"/>
    <mergeCell ref="L2:L3"/>
  </mergeCells>
  <phoneticPr fontId="5" type="noConversion"/>
  <conditionalFormatting sqref="G2:G3 M2:M3">
    <cfRule type="cellIs" dxfId="531" priority="250" operator="greaterThan">
      <formula>0.5</formula>
    </cfRule>
  </conditionalFormatting>
  <conditionalFormatting sqref="G2:G3">
    <cfRule type="cellIs" dxfId="530" priority="249" operator="lessThan">
      <formula>0.05</formula>
    </cfRule>
  </conditionalFormatting>
  <conditionalFormatting sqref="G4 M4">
    <cfRule type="cellIs" dxfId="529" priority="248" operator="greaterThan">
      <formula>0.5</formula>
    </cfRule>
  </conditionalFormatting>
  <conditionalFormatting sqref="G4">
    <cfRule type="cellIs" dxfId="528" priority="247" operator="lessThan">
      <formula>0.05</formula>
    </cfRule>
  </conditionalFormatting>
  <conditionalFormatting sqref="M5">
    <cfRule type="cellIs" dxfId="527" priority="246" operator="greaterThan">
      <formula>0.5</formula>
    </cfRule>
  </conditionalFormatting>
  <conditionalFormatting sqref="M6">
    <cfRule type="cellIs" dxfId="526" priority="244" operator="greaterThan">
      <formula>0.5</formula>
    </cfRule>
  </conditionalFormatting>
  <conditionalFormatting sqref="M7">
    <cfRule type="cellIs" dxfId="525" priority="242" operator="greaterThan">
      <formula>0.5</formula>
    </cfRule>
  </conditionalFormatting>
  <conditionalFormatting sqref="M8:M9">
    <cfRule type="cellIs" dxfId="524" priority="240" operator="greaterThan">
      <formula>0.5</formula>
    </cfRule>
  </conditionalFormatting>
  <conditionalFormatting sqref="M10">
    <cfRule type="cellIs" dxfId="523" priority="238" operator="greaterThan">
      <formula>0.5</formula>
    </cfRule>
  </conditionalFormatting>
  <conditionalFormatting sqref="G11:G13 M11:M13">
    <cfRule type="cellIs" dxfId="522" priority="236" operator="greaterThan">
      <formula>0.5</formula>
    </cfRule>
  </conditionalFormatting>
  <conditionalFormatting sqref="G11:G13">
    <cfRule type="cellIs" dxfId="521" priority="235" operator="lessThan">
      <formula>0.05</formula>
    </cfRule>
  </conditionalFormatting>
  <conditionalFormatting sqref="M14">
    <cfRule type="cellIs" dxfId="520" priority="234" operator="greaterThan">
      <formula>0.5</formula>
    </cfRule>
  </conditionalFormatting>
  <conditionalFormatting sqref="M15">
    <cfRule type="cellIs" dxfId="519" priority="232" operator="greaterThan">
      <formula>0.5</formula>
    </cfRule>
  </conditionalFormatting>
  <conditionalFormatting sqref="M16:M17">
    <cfRule type="cellIs" dxfId="518" priority="230" operator="greaterThan">
      <formula>0.5</formula>
    </cfRule>
  </conditionalFormatting>
  <conditionalFormatting sqref="M18">
    <cfRule type="cellIs" dxfId="517" priority="228" operator="greaterThan">
      <formula>0.5</formula>
    </cfRule>
  </conditionalFormatting>
  <conditionalFormatting sqref="M19:M20">
    <cfRule type="cellIs" dxfId="516" priority="226" operator="greaterThan">
      <formula>0.5</formula>
    </cfRule>
  </conditionalFormatting>
  <conditionalFormatting sqref="M21:M22">
    <cfRule type="cellIs" dxfId="515" priority="224" operator="greaterThan">
      <formula>0.5</formula>
    </cfRule>
  </conditionalFormatting>
  <conditionalFormatting sqref="M23">
    <cfRule type="cellIs" dxfId="514" priority="222" operator="greaterThan">
      <formula>0.5</formula>
    </cfRule>
  </conditionalFormatting>
  <conditionalFormatting sqref="M24:M25">
    <cfRule type="cellIs" dxfId="513" priority="220" operator="greaterThan">
      <formula>0.5</formula>
    </cfRule>
  </conditionalFormatting>
  <conditionalFormatting sqref="M26">
    <cfRule type="cellIs" dxfId="512" priority="218" operator="greaterThan">
      <formula>0.5</formula>
    </cfRule>
  </conditionalFormatting>
  <conditionalFormatting sqref="M27">
    <cfRule type="cellIs" dxfId="511" priority="216" operator="greaterThan">
      <formula>0.5</formula>
    </cfRule>
  </conditionalFormatting>
  <conditionalFormatting sqref="M28">
    <cfRule type="cellIs" dxfId="510" priority="214" operator="greaterThan">
      <formula>0.5</formula>
    </cfRule>
  </conditionalFormatting>
  <conditionalFormatting sqref="H4:J4 L4">
    <cfRule type="cellIs" dxfId="509" priority="208" operator="greaterThan">
      <formula>0.5</formula>
    </cfRule>
  </conditionalFormatting>
  <conditionalFormatting sqref="H6:J6 L6">
    <cfRule type="cellIs" dxfId="508" priority="206" operator="greaterThan">
      <formula>0.5</formula>
    </cfRule>
  </conditionalFormatting>
  <conditionalFormatting sqref="H8:H9">
    <cfRule type="cellIs" dxfId="507" priority="204" operator="greaterThan">
      <formula>0.5</formula>
    </cfRule>
  </conditionalFormatting>
  <conditionalFormatting sqref="H11:I11 H12:H13">
    <cfRule type="cellIs" dxfId="506" priority="202" operator="greaterThan">
      <formula>0.5</formula>
    </cfRule>
  </conditionalFormatting>
  <conditionalFormatting sqref="H15:J15 L15">
    <cfRule type="cellIs" dxfId="505" priority="200" operator="greaterThan">
      <formula>0.5</formula>
    </cfRule>
  </conditionalFormatting>
  <conditionalFormatting sqref="H18:J18 L18">
    <cfRule type="cellIs" dxfId="504" priority="198" operator="greaterThan">
      <formula>0.5</formula>
    </cfRule>
  </conditionalFormatting>
  <conditionalFormatting sqref="H21:H22">
    <cfRule type="cellIs" dxfId="503" priority="196" operator="greaterThan">
      <formula>0.5</formula>
    </cfRule>
  </conditionalFormatting>
  <conditionalFormatting sqref="H24:H25">
    <cfRule type="cellIs" dxfId="502" priority="194" operator="greaterThan">
      <formula>0.5</formula>
    </cfRule>
  </conditionalFormatting>
  <conditionalFormatting sqref="H27:J27 L27">
    <cfRule type="cellIs" dxfId="501" priority="192" operator="greaterThan">
      <formula>0.5</formula>
    </cfRule>
  </conditionalFormatting>
  <conditionalFormatting sqref="H2:H3">
    <cfRule type="cellIs" dxfId="500" priority="209" operator="greaterThan">
      <formula>0.5</formula>
    </cfRule>
  </conditionalFormatting>
  <conditionalFormatting sqref="H5:J5 L5">
    <cfRule type="cellIs" dxfId="499" priority="207" operator="greaterThan">
      <formula>0.5</formula>
    </cfRule>
  </conditionalFormatting>
  <conditionalFormatting sqref="H7:J7 L7">
    <cfRule type="cellIs" dxfId="498" priority="205" operator="greaterThan">
      <formula>0.5</formula>
    </cfRule>
  </conditionalFormatting>
  <conditionalFormatting sqref="H10:J10 L10">
    <cfRule type="cellIs" dxfId="497" priority="203" operator="greaterThan">
      <formula>0.5</formula>
    </cfRule>
  </conditionalFormatting>
  <conditionalFormatting sqref="H14:J14 L14">
    <cfRule type="cellIs" dxfId="496" priority="201" operator="greaterThan">
      <formula>0.5</formula>
    </cfRule>
  </conditionalFormatting>
  <conditionalFormatting sqref="H16:H17">
    <cfRule type="cellIs" dxfId="495" priority="199" operator="greaterThan">
      <formula>0.5</formula>
    </cfRule>
  </conditionalFormatting>
  <conditionalFormatting sqref="H19:H20">
    <cfRule type="cellIs" dxfId="494" priority="197" operator="greaterThan">
      <formula>0.5</formula>
    </cfRule>
  </conditionalFormatting>
  <conditionalFormatting sqref="H23:J23 L23">
    <cfRule type="cellIs" dxfId="493" priority="195" operator="greaterThan">
      <formula>0.5</formula>
    </cfRule>
  </conditionalFormatting>
  <conditionalFormatting sqref="H26:J26 L26">
    <cfRule type="cellIs" dxfId="492" priority="193" operator="greaterThan">
      <formula>0.5</formula>
    </cfRule>
  </conditionalFormatting>
  <conditionalFormatting sqref="H28:J28 L28">
    <cfRule type="cellIs" dxfId="491" priority="191" operator="greaterThan">
      <formula>0.5</formula>
    </cfRule>
  </conditionalFormatting>
  <conditionalFormatting sqref="M49">
    <cfRule type="cellIs" dxfId="490" priority="190" operator="greaterThan">
      <formula>0.5</formula>
    </cfRule>
  </conditionalFormatting>
  <conditionalFormatting sqref="H49:J49 L49">
    <cfRule type="cellIs" dxfId="489" priority="188" operator="greaterThan">
      <formula>0.5</formula>
    </cfRule>
  </conditionalFormatting>
  <conditionalFormatting sqref="M48">
    <cfRule type="cellIs" dxfId="488" priority="187" operator="greaterThan">
      <formula>0.5</formula>
    </cfRule>
  </conditionalFormatting>
  <conditionalFormatting sqref="H48:J48 L48">
    <cfRule type="cellIs" dxfId="487" priority="185" operator="greaterThan">
      <formula>0.5</formula>
    </cfRule>
  </conditionalFormatting>
  <conditionalFormatting sqref="M46:M47">
    <cfRule type="cellIs" dxfId="486" priority="181" operator="greaterThan">
      <formula>0.5</formula>
    </cfRule>
  </conditionalFormatting>
  <conditionalFormatting sqref="H46:I46 H47">
    <cfRule type="cellIs" dxfId="485" priority="179" operator="greaterThan">
      <formula>0.5</formula>
    </cfRule>
  </conditionalFormatting>
  <conditionalFormatting sqref="I24">
    <cfRule type="cellIs" dxfId="484" priority="153" operator="greaterThan">
      <formula>0.5</formula>
    </cfRule>
  </conditionalFormatting>
  <conditionalFormatting sqref="L24">
    <cfRule type="cellIs" dxfId="483" priority="151" operator="greaterThan">
      <formula>0.5</formula>
    </cfRule>
  </conditionalFormatting>
  <conditionalFormatting sqref="M45">
    <cfRule type="cellIs" dxfId="482" priority="178" operator="greaterThan">
      <formula>0.5</formula>
    </cfRule>
  </conditionalFormatting>
  <conditionalFormatting sqref="H45:J45 L45">
    <cfRule type="cellIs" dxfId="481" priority="176" operator="greaterThan">
      <formula>0.5</formula>
    </cfRule>
  </conditionalFormatting>
  <conditionalFormatting sqref="M43:M44">
    <cfRule type="cellIs" dxfId="480" priority="175" operator="greaterThan">
      <formula>0.5</formula>
    </cfRule>
  </conditionalFormatting>
  <conditionalFormatting sqref="H43:H44">
    <cfRule type="cellIs" dxfId="479" priority="173" operator="greaterThan">
      <formula>0.5</formula>
    </cfRule>
  </conditionalFormatting>
  <conditionalFormatting sqref="J46">
    <cfRule type="cellIs" dxfId="478" priority="172" operator="greaterThan">
      <formula>0.5</formula>
    </cfRule>
  </conditionalFormatting>
  <conditionalFormatting sqref="L46">
    <cfRule type="cellIs" dxfId="477" priority="171" operator="greaterThan">
      <formula>0.5</formula>
    </cfRule>
  </conditionalFormatting>
  <conditionalFormatting sqref="I2">
    <cfRule type="cellIs" dxfId="476" priority="170" operator="greaterThan">
      <formula>0.5</formula>
    </cfRule>
  </conditionalFormatting>
  <conditionalFormatting sqref="J2">
    <cfRule type="cellIs" dxfId="475" priority="169" operator="greaterThan">
      <formula>0.5</formula>
    </cfRule>
  </conditionalFormatting>
  <conditionalFormatting sqref="L2">
    <cfRule type="cellIs" dxfId="474" priority="168" operator="greaterThan">
      <formula>0.5</formula>
    </cfRule>
  </conditionalFormatting>
  <conditionalFormatting sqref="L43">
    <cfRule type="cellIs" dxfId="473" priority="148" operator="greaterThan">
      <formula>0.5</formula>
    </cfRule>
  </conditionalFormatting>
  <conditionalFormatting sqref="H42:J42 L42">
    <cfRule type="cellIs" dxfId="472" priority="145" operator="greaterThan">
      <formula>0.5</formula>
    </cfRule>
  </conditionalFormatting>
  <conditionalFormatting sqref="H41:J41 L41">
    <cfRule type="cellIs" dxfId="471" priority="142" operator="greaterThan">
      <formula>0.5</formula>
    </cfRule>
  </conditionalFormatting>
  <conditionalFormatting sqref="I8">
    <cfRule type="cellIs" dxfId="470" priority="167" operator="greaterThan">
      <formula>0.5</formula>
    </cfRule>
  </conditionalFormatting>
  <conditionalFormatting sqref="J8">
    <cfRule type="cellIs" dxfId="469" priority="166" operator="greaterThan">
      <formula>0.5</formula>
    </cfRule>
  </conditionalFormatting>
  <conditionalFormatting sqref="L8">
    <cfRule type="cellIs" dxfId="468" priority="165" operator="greaterThan">
      <formula>0.5</formula>
    </cfRule>
  </conditionalFormatting>
  <conditionalFormatting sqref="I16">
    <cfRule type="cellIs" dxfId="467" priority="164" operator="greaterThan">
      <formula>0.5</formula>
    </cfRule>
  </conditionalFormatting>
  <conditionalFormatting sqref="J16">
    <cfRule type="cellIs" dxfId="466" priority="163" operator="greaterThan">
      <formula>0.5</formula>
    </cfRule>
  </conditionalFormatting>
  <conditionalFormatting sqref="L16">
    <cfRule type="cellIs" dxfId="465" priority="162" operator="greaterThan">
      <formula>0.5</formula>
    </cfRule>
  </conditionalFormatting>
  <conditionalFormatting sqref="J11">
    <cfRule type="cellIs" dxfId="464" priority="161" operator="greaterThan">
      <formula>0.5</formula>
    </cfRule>
  </conditionalFormatting>
  <conditionalFormatting sqref="L11">
    <cfRule type="cellIs" dxfId="463" priority="160" operator="greaterThan">
      <formula>0.5</formula>
    </cfRule>
  </conditionalFormatting>
  <conditionalFormatting sqref="I19">
    <cfRule type="cellIs" dxfId="462" priority="159" operator="greaterThan">
      <formula>0.5</formula>
    </cfRule>
  </conditionalFormatting>
  <conditionalFormatting sqref="J19">
    <cfRule type="cellIs" dxfId="461" priority="158" operator="greaterThan">
      <formula>0.5</formula>
    </cfRule>
  </conditionalFormatting>
  <conditionalFormatting sqref="L19">
    <cfRule type="cellIs" dxfId="460" priority="157" operator="greaterThan">
      <formula>0.5</formula>
    </cfRule>
  </conditionalFormatting>
  <conditionalFormatting sqref="I21">
    <cfRule type="cellIs" dxfId="459" priority="156" operator="greaterThan">
      <formula>0.5</formula>
    </cfRule>
  </conditionalFormatting>
  <conditionalFormatting sqref="J21">
    <cfRule type="cellIs" dxfId="458" priority="155" operator="greaterThan">
      <formula>0.5</formula>
    </cfRule>
  </conditionalFormatting>
  <conditionalFormatting sqref="L21">
    <cfRule type="cellIs" dxfId="457" priority="154" operator="greaterThan">
      <formula>0.5</formula>
    </cfRule>
  </conditionalFormatting>
  <conditionalFormatting sqref="I43">
    <cfRule type="cellIs" dxfId="456" priority="150" operator="greaterThan">
      <formula>0.5</formula>
    </cfRule>
  </conditionalFormatting>
  <conditionalFormatting sqref="J24">
    <cfRule type="cellIs" dxfId="455" priority="152" operator="greaterThan">
      <formula>0.5</formula>
    </cfRule>
  </conditionalFormatting>
  <conditionalFormatting sqref="H38:H39">
    <cfRule type="cellIs" dxfId="454" priority="136" operator="greaterThan">
      <formula>0.5</formula>
    </cfRule>
  </conditionalFormatting>
  <conditionalFormatting sqref="M42">
    <cfRule type="cellIs" dxfId="453" priority="147" operator="greaterThan">
      <formula>0.5</formula>
    </cfRule>
  </conditionalFormatting>
  <conditionalFormatting sqref="J43">
    <cfRule type="cellIs" dxfId="452" priority="149" operator="greaterThan">
      <formula>0.5</formula>
    </cfRule>
  </conditionalFormatting>
  <conditionalFormatting sqref="H40:J40 L40">
    <cfRule type="cellIs" dxfId="451" priority="139" operator="greaterThan">
      <formula>0.5</formula>
    </cfRule>
  </conditionalFormatting>
  <conditionalFormatting sqref="M41">
    <cfRule type="cellIs" dxfId="450" priority="144" operator="greaterThan">
      <formula>0.5</formula>
    </cfRule>
  </conditionalFormatting>
  <conditionalFormatting sqref="L38">
    <cfRule type="cellIs" dxfId="449" priority="133" operator="greaterThan">
      <formula>0.5</formula>
    </cfRule>
  </conditionalFormatting>
  <conditionalFormatting sqref="M38:M39">
    <cfRule type="cellIs" dxfId="448" priority="138" operator="greaterThan">
      <formula>0.5</formula>
    </cfRule>
  </conditionalFormatting>
  <conditionalFormatting sqref="M40">
    <cfRule type="cellIs" dxfId="447" priority="141" operator="greaterThan">
      <formula>0.5</formula>
    </cfRule>
  </conditionalFormatting>
  <conditionalFormatting sqref="L36">
    <cfRule type="cellIs" dxfId="446" priority="91" operator="greaterThan">
      <formula>0.5</formula>
    </cfRule>
  </conditionalFormatting>
  <conditionalFormatting sqref="K36">
    <cfRule type="cellIs" dxfId="445" priority="92" operator="greaterThan">
      <formula>0.5</formula>
    </cfRule>
  </conditionalFormatting>
  <conditionalFormatting sqref="G26">
    <cfRule type="cellIs" dxfId="444" priority="27" operator="lessThan">
      <formula>0.05</formula>
    </cfRule>
  </conditionalFormatting>
  <conditionalFormatting sqref="I38">
    <cfRule type="cellIs" dxfId="443" priority="135" operator="greaterThan">
      <formula>0.5</formula>
    </cfRule>
  </conditionalFormatting>
  <conditionalFormatting sqref="K35">
    <cfRule type="cellIs" dxfId="442" priority="87" operator="greaterThan">
      <formula>0.5</formula>
    </cfRule>
  </conditionalFormatting>
  <conditionalFormatting sqref="J38">
    <cfRule type="cellIs" dxfId="441" priority="134" operator="greaterThan">
      <formula>0.5</formula>
    </cfRule>
  </conditionalFormatting>
  <conditionalFormatting sqref="M36:M37">
    <cfRule type="cellIs" dxfId="440" priority="132" operator="greaterThan">
      <formula>0.5</formula>
    </cfRule>
  </conditionalFormatting>
  <conditionalFormatting sqref="H36:I36 H37">
    <cfRule type="cellIs" dxfId="439" priority="130" operator="greaterThan">
      <formula>0.5</formula>
    </cfRule>
  </conditionalFormatting>
  <conditionalFormatting sqref="K34">
    <cfRule type="cellIs" dxfId="438" priority="83" operator="greaterThan">
      <formula>0.5</formula>
    </cfRule>
  </conditionalFormatting>
  <conditionalFormatting sqref="K4">
    <cfRule type="cellIs" dxfId="437" priority="124" operator="greaterThan">
      <formula>0.5</formula>
    </cfRule>
  </conditionalFormatting>
  <conditionalFormatting sqref="K6">
    <cfRule type="cellIs" dxfId="436" priority="122" operator="greaterThan">
      <formula>0.5</formula>
    </cfRule>
  </conditionalFormatting>
  <conditionalFormatting sqref="K15">
    <cfRule type="cellIs" dxfId="435" priority="118" operator="greaterThan">
      <formula>0.5</formula>
    </cfRule>
  </conditionalFormatting>
  <conditionalFormatting sqref="K18">
    <cfRule type="cellIs" dxfId="434" priority="117" operator="greaterThan">
      <formula>0.5</formula>
    </cfRule>
  </conditionalFormatting>
  <conditionalFormatting sqref="K27">
    <cfRule type="cellIs" dxfId="433" priority="114" operator="greaterThan">
      <formula>0.5</formula>
    </cfRule>
  </conditionalFormatting>
  <conditionalFormatting sqref="K5">
    <cfRule type="cellIs" dxfId="432" priority="123" operator="greaterThan">
      <formula>0.5</formula>
    </cfRule>
  </conditionalFormatting>
  <conditionalFormatting sqref="K7">
    <cfRule type="cellIs" dxfId="431" priority="121" operator="greaterThan">
      <formula>0.5</formula>
    </cfRule>
  </conditionalFormatting>
  <conditionalFormatting sqref="K10">
    <cfRule type="cellIs" dxfId="430" priority="120" operator="greaterThan">
      <formula>0.5</formula>
    </cfRule>
  </conditionalFormatting>
  <conditionalFormatting sqref="K14">
    <cfRule type="cellIs" dxfId="429" priority="119" operator="greaterThan">
      <formula>0.5</formula>
    </cfRule>
  </conditionalFormatting>
  <conditionalFormatting sqref="K23">
    <cfRule type="cellIs" dxfId="428" priority="116" operator="greaterThan">
      <formula>0.5</formula>
    </cfRule>
  </conditionalFormatting>
  <conditionalFormatting sqref="K26">
    <cfRule type="cellIs" dxfId="427" priority="115" operator="greaterThan">
      <formula>0.5</formula>
    </cfRule>
  </conditionalFormatting>
  <conditionalFormatting sqref="K28">
    <cfRule type="cellIs" dxfId="426" priority="113" operator="greaterThan">
      <formula>0.5</formula>
    </cfRule>
  </conditionalFormatting>
  <conditionalFormatting sqref="K49">
    <cfRule type="cellIs" dxfId="425" priority="112" operator="greaterThan">
      <formula>0.5</formula>
    </cfRule>
  </conditionalFormatting>
  <conditionalFormatting sqref="K48">
    <cfRule type="cellIs" dxfId="424" priority="111" operator="greaterThan">
      <formula>0.5</formula>
    </cfRule>
  </conditionalFormatting>
  <conditionalFormatting sqref="K24">
    <cfRule type="cellIs" dxfId="423" priority="102" operator="greaterThan">
      <formula>0.5</formula>
    </cfRule>
  </conditionalFormatting>
  <conditionalFormatting sqref="K45">
    <cfRule type="cellIs" dxfId="422" priority="110" operator="greaterThan">
      <formula>0.5</formula>
    </cfRule>
  </conditionalFormatting>
  <conditionalFormatting sqref="K46">
    <cfRule type="cellIs" dxfId="421" priority="109" operator="greaterThan">
      <formula>0.5</formula>
    </cfRule>
  </conditionalFormatting>
  <conditionalFormatting sqref="K2">
    <cfRule type="cellIs" dxfId="420" priority="108" operator="greaterThan">
      <formula>0.5</formula>
    </cfRule>
  </conditionalFormatting>
  <conditionalFormatting sqref="K43">
    <cfRule type="cellIs" dxfId="419" priority="101" operator="greaterThan">
      <formula>0.5</formula>
    </cfRule>
  </conditionalFormatting>
  <conditionalFormatting sqref="K42">
    <cfRule type="cellIs" dxfId="418" priority="100" operator="greaterThan">
      <formula>0.5</formula>
    </cfRule>
  </conditionalFormatting>
  <conditionalFormatting sqref="K41">
    <cfRule type="cellIs" dxfId="417" priority="99" operator="greaterThan">
      <formula>0.5</formula>
    </cfRule>
  </conditionalFormatting>
  <conditionalFormatting sqref="K8">
    <cfRule type="cellIs" dxfId="416" priority="107" operator="greaterThan">
      <formula>0.5</formula>
    </cfRule>
  </conditionalFormatting>
  <conditionalFormatting sqref="K16">
    <cfRule type="cellIs" dxfId="415" priority="106" operator="greaterThan">
      <formula>0.5</formula>
    </cfRule>
  </conditionalFormatting>
  <conditionalFormatting sqref="K11">
    <cfRule type="cellIs" dxfId="414" priority="105" operator="greaterThan">
      <formula>0.5</formula>
    </cfRule>
  </conditionalFormatting>
  <conditionalFormatting sqref="K19">
    <cfRule type="cellIs" dxfId="413" priority="104" operator="greaterThan">
      <formula>0.5</formula>
    </cfRule>
  </conditionalFormatting>
  <conditionalFormatting sqref="K21">
    <cfRule type="cellIs" dxfId="412" priority="103" operator="greaterThan">
      <formula>0.5</formula>
    </cfRule>
  </conditionalFormatting>
  <conditionalFormatting sqref="K40">
    <cfRule type="cellIs" dxfId="411" priority="98" operator="greaterThan">
      <formula>0.5</formula>
    </cfRule>
  </conditionalFormatting>
  <conditionalFormatting sqref="K38">
    <cfRule type="cellIs" dxfId="410" priority="97" operator="greaterThan">
      <formula>0.5</formula>
    </cfRule>
  </conditionalFormatting>
  <conditionalFormatting sqref="M35">
    <cfRule type="cellIs" dxfId="409" priority="90" operator="greaterThan">
      <formula>0.5</formula>
    </cfRule>
  </conditionalFormatting>
  <conditionalFormatting sqref="M34">
    <cfRule type="cellIs" dxfId="408" priority="86" operator="greaterThan">
      <formula>0.5</formula>
    </cfRule>
  </conditionalFormatting>
  <conditionalFormatting sqref="J36">
    <cfRule type="cellIs" dxfId="407" priority="93" operator="greaterThan">
      <formula>0.5</formula>
    </cfRule>
  </conditionalFormatting>
  <conditionalFormatting sqref="H35:J35 L35">
    <cfRule type="cellIs" dxfId="406" priority="88" operator="greaterThan">
      <formula>0.5</formula>
    </cfRule>
  </conditionalFormatting>
  <conditionalFormatting sqref="K32">
    <cfRule type="cellIs" dxfId="405" priority="77" operator="greaterThan">
      <formula>0.5</formula>
    </cfRule>
  </conditionalFormatting>
  <conditionalFormatting sqref="H32:I32 H33">
    <cfRule type="cellIs" dxfId="404" priority="80" operator="greaterThan">
      <formula>0.5</formula>
    </cfRule>
  </conditionalFormatting>
  <conditionalFormatting sqref="M32:M33">
    <cfRule type="cellIs" dxfId="403" priority="82" operator="greaterThan">
      <formula>0.5</formula>
    </cfRule>
  </conditionalFormatting>
  <conditionalFormatting sqref="K31">
    <cfRule type="cellIs" dxfId="402" priority="73" operator="greaterThan">
      <formula>0.5</formula>
    </cfRule>
  </conditionalFormatting>
  <conditionalFormatting sqref="M31">
    <cfRule type="cellIs" dxfId="401" priority="76" operator="greaterThan">
      <formula>0.5</formula>
    </cfRule>
  </conditionalFormatting>
  <conditionalFormatting sqref="H34:J34 L34">
    <cfRule type="cellIs" dxfId="400" priority="84" operator="greaterThan">
      <formula>0.5</formula>
    </cfRule>
  </conditionalFormatting>
  <conditionalFormatting sqref="K30">
    <cfRule type="cellIs" dxfId="399" priority="69" operator="greaterThan">
      <formula>0.5</formula>
    </cfRule>
  </conditionalFormatting>
  <conditionalFormatting sqref="L32">
    <cfRule type="cellIs" dxfId="398" priority="78" operator="greaterThan">
      <formula>0.5</formula>
    </cfRule>
  </conditionalFormatting>
  <conditionalFormatting sqref="M30">
    <cfRule type="cellIs" dxfId="397" priority="72" operator="greaterThan">
      <formula>0.5</formula>
    </cfRule>
  </conditionalFormatting>
  <conditionalFormatting sqref="J32">
    <cfRule type="cellIs" dxfId="396" priority="79" operator="greaterThan">
      <formula>0.5</formula>
    </cfRule>
  </conditionalFormatting>
  <conditionalFormatting sqref="H31:J31 L31">
    <cfRule type="cellIs" dxfId="395" priority="74" operator="greaterThan">
      <formula>0.5</formula>
    </cfRule>
  </conditionalFormatting>
  <conditionalFormatting sqref="K29">
    <cfRule type="cellIs" dxfId="394" priority="65" operator="greaterThan">
      <formula>0.5</formula>
    </cfRule>
  </conditionalFormatting>
  <conditionalFormatting sqref="M29">
    <cfRule type="cellIs" dxfId="393" priority="68" operator="greaterThan">
      <formula>0.5</formula>
    </cfRule>
  </conditionalFormatting>
  <conditionalFormatting sqref="G21:G22">
    <cfRule type="cellIs" dxfId="392" priority="57" operator="lessThan">
      <formula>0.05</formula>
    </cfRule>
  </conditionalFormatting>
  <conditionalFormatting sqref="H30:J30 L30">
    <cfRule type="cellIs" dxfId="391" priority="70" operator="greaterThan">
      <formula>0.5</formula>
    </cfRule>
  </conditionalFormatting>
  <conditionalFormatting sqref="G36:G37">
    <cfRule type="cellIs" dxfId="390" priority="51" operator="lessThan">
      <formula>0.05</formula>
    </cfRule>
  </conditionalFormatting>
  <conditionalFormatting sqref="G46:G47">
    <cfRule type="cellIs" dxfId="389" priority="45" operator="lessThan">
      <formula>0.05</formula>
    </cfRule>
  </conditionalFormatting>
  <conditionalFormatting sqref="H29:J29 L29">
    <cfRule type="cellIs" dxfId="388" priority="66" operator="greaterThan">
      <formula>0.5</formula>
    </cfRule>
  </conditionalFormatting>
  <conditionalFormatting sqref="G8:G9">
    <cfRule type="cellIs" dxfId="387" priority="64" operator="greaterThan">
      <formula>0.5</formula>
    </cfRule>
  </conditionalFormatting>
  <conditionalFormatting sqref="G8:G9">
    <cfRule type="cellIs" dxfId="386" priority="63" operator="lessThan">
      <formula>0.05</formula>
    </cfRule>
  </conditionalFormatting>
  <conditionalFormatting sqref="G16:G17">
    <cfRule type="cellIs" dxfId="385" priority="62" operator="greaterThan">
      <formula>0.5</formula>
    </cfRule>
  </conditionalFormatting>
  <conditionalFormatting sqref="G16:G17">
    <cfRule type="cellIs" dxfId="384" priority="61" operator="lessThan">
      <formula>0.05</formula>
    </cfRule>
  </conditionalFormatting>
  <conditionalFormatting sqref="G19:G20">
    <cfRule type="cellIs" dxfId="383" priority="60" operator="greaterThan">
      <formula>0.5</formula>
    </cfRule>
  </conditionalFormatting>
  <conditionalFormatting sqref="G19:G20">
    <cfRule type="cellIs" dxfId="382" priority="59" operator="lessThan">
      <formula>0.05</formula>
    </cfRule>
  </conditionalFormatting>
  <conditionalFormatting sqref="G21:G22">
    <cfRule type="cellIs" dxfId="381" priority="58" operator="greaterThan">
      <formula>0.5</formula>
    </cfRule>
  </conditionalFormatting>
  <conditionalFormatting sqref="G24:G25">
    <cfRule type="cellIs" dxfId="380" priority="56" operator="greaterThan">
      <formula>0.5</formula>
    </cfRule>
  </conditionalFormatting>
  <conditionalFormatting sqref="G24:G25">
    <cfRule type="cellIs" dxfId="379" priority="55" operator="lessThan">
      <formula>0.05</formula>
    </cfRule>
  </conditionalFormatting>
  <conditionalFormatting sqref="G32:G33">
    <cfRule type="cellIs" dxfId="378" priority="54" operator="greaterThan">
      <formula>0.5</formula>
    </cfRule>
  </conditionalFormatting>
  <conditionalFormatting sqref="G32:G33">
    <cfRule type="cellIs" dxfId="377" priority="53" operator="lessThan">
      <formula>0.05</formula>
    </cfRule>
  </conditionalFormatting>
  <conditionalFormatting sqref="G36:G37">
    <cfRule type="cellIs" dxfId="376" priority="52" operator="greaterThan">
      <formula>0.5</formula>
    </cfRule>
  </conditionalFormatting>
  <conditionalFormatting sqref="G38:G39">
    <cfRule type="cellIs" dxfId="375" priority="50" operator="greaterThan">
      <formula>0.5</formula>
    </cfRule>
  </conditionalFormatting>
  <conditionalFormatting sqref="G38:G39">
    <cfRule type="cellIs" dxfId="374" priority="49" operator="lessThan">
      <formula>0.05</formula>
    </cfRule>
  </conditionalFormatting>
  <conditionalFormatting sqref="G43:G44">
    <cfRule type="cellIs" dxfId="373" priority="48" operator="greaterThan">
      <formula>0.5</formula>
    </cfRule>
  </conditionalFormatting>
  <conditionalFormatting sqref="G43:G44">
    <cfRule type="cellIs" dxfId="372" priority="47" operator="lessThan">
      <formula>0.05</formula>
    </cfRule>
  </conditionalFormatting>
  <conditionalFormatting sqref="G46:G47">
    <cfRule type="cellIs" dxfId="371" priority="46" operator="greaterThan">
      <formula>0.5</formula>
    </cfRule>
  </conditionalFormatting>
  <conditionalFormatting sqref="G5">
    <cfRule type="cellIs" dxfId="370" priority="44" operator="greaterThan">
      <formula>0.5</formula>
    </cfRule>
  </conditionalFormatting>
  <conditionalFormatting sqref="G5">
    <cfRule type="cellIs" dxfId="369" priority="43" operator="lessThan">
      <formula>0.05</formula>
    </cfRule>
  </conditionalFormatting>
  <conditionalFormatting sqref="G6">
    <cfRule type="cellIs" dxfId="368" priority="42" operator="greaterThan">
      <formula>0.5</formula>
    </cfRule>
  </conditionalFormatting>
  <conditionalFormatting sqref="G6">
    <cfRule type="cellIs" dxfId="367" priority="41" operator="lessThan">
      <formula>0.05</formula>
    </cfRule>
  </conditionalFormatting>
  <conditionalFormatting sqref="G7">
    <cfRule type="cellIs" dxfId="366" priority="40" operator="greaterThan">
      <formula>0.5</formula>
    </cfRule>
  </conditionalFormatting>
  <conditionalFormatting sqref="G7">
    <cfRule type="cellIs" dxfId="365" priority="39" operator="lessThan">
      <formula>0.05</formula>
    </cfRule>
  </conditionalFormatting>
  <conditionalFormatting sqref="G10">
    <cfRule type="cellIs" dxfId="364" priority="38" operator="greaterThan">
      <formula>0.5</formula>
    </cfRule>
  </conditionalFormatting>
  <conditionalFormatting sqref="G10">
    <cfRule type="cellIs" dxfId="363" priority="37" operator="lessThan">
      <formula>0.05</formula>
    </cfRule>
  </conditionalFormatting>
  <conditionalFormatting sqref="G14">
    <cfRule type="cellIs" dxfId="362" priority="36" operator="greaterThan">
      <formula>0.5</formula>
    </cfRule>
  </conditionalFormatting>
  <conditionalFormatting sqref="G14">
    <cfRule type="cellIs" dxfId="361" priority="35" operator="lessThan">
      <formula>0.05</formula>
    </cfRule>
  </conditionalFormatting>
  <conditionalFormatting sqref="G15">
    <cfRule type="cellIs" dxfId="360" priority="34" operator="greaterThan">
      <formula>0.5</formula>
    </cfRule>
  </conditionalFormatting>
  <conditionalFormatting sqref="G15">
    <cfRule type="cellIs" dxfId="359" priority="33" operator="lessThan">
      <formula>0.05</formula>
    </cfRule>
  </conditionalFormatting>
  <conditionalFormatting sqref="G18">
    <cfRule type="cellIs" dxfId="358" priority="32" operator="greaterThan">
      <formula>0.5</formula>
    </cfRule>
  </conditionalFormatting>
  <conditionalFormatting sqref="G18">
    <cfRule type="cellIs" dxfId="357" priority="31" operator="lessThan">
      <formula>0.05</formula>
    </cfRule>
  </conditionalFormatting>
  <conditionalFormatting sqref="G23">
    <cfRule type="cellIs" dxfId="356" priority="30" operator="greaterThan">
      <formula>0.5</formula>
    </cfRule>
  </conditionalFormatting>
  <conditionalFormatting sqref="G23">
    <cfRule type="cellIs" dxfId="355" priority="29" operator="lessThan">
      <formula>0.05</formula>
    </cfRule>
  </conditionalFormatting>
  <conditionalFormatting sqref="G26">
    <cfRule type="cellIs" dxfId="354" priority="28" operator="greaterThan">
      <formula>0.5</formula>
    </cfRule>
  </conditionalFormatting>
  <conditionalFormatting sqref="G27">
    <cfRule type="cellIs" dxfId="353" priority="26" operator="greaterThan">
      <formula>0.5</formula>
    </cfRule>
  </conditionalFormatting>
  <conditionalFormatting sqref="G27">
    <cfRule type="cellIs" dxfId="352" priority="25" operator="lessThan">
      <formula>0.05</formula>
    </cfRule>
  </conditionalFormatting>
  <conditionalFormatting sqref="G28">
    <cfRule type="cellIs" dxfId="351" priority="24" operator="greaterThan">
      <formula>0.5</formula>
    </cfRule>
  </conditionalFormatting>
  <conditionalFormatting sqref="G28">
    <cfRule type="cellIs" dxfId="350" priority="23" operator="lessThan">
      <formula>0.05</formula>
    </cfRule>
  </conditionalFormatting>
  <conditionalFormatting sqref="G29">
    <cfRule type="cellIs" dxfId="349" priority="22" operator="greaterThan">
      <formula>0.5</formula>
    </cfRule>
  </conditionalFormatting>
  <conditionalFormatting sqref="G29">
    <cfRule type="cellIs" dxfId="348" priority="21" operator="lessThan">
      <formula>0.05</formula>
    </cfRule>
  </conditionalFormatting>
  <conditionalFormatting sqref="G30">
    <cfRule type="cellIs" dxfId="347" priority="20" operator="greaterThan">
      <formula>0.5</formula>
    </cfRule>
  </conditionalFormatting>
  <conditionalFormatting sqref="G30">
    <cfRule type="cellIs" dxfId="346" priority="19" operator="lessThan">
      <formula>0.05</formula>
    </cfRule>
  </conditionalFormatting>
  <conditionalFormatting sqref="G31">
    <cfRule type="cellIs" dxfId="345" priority="18" operator="greaterThan">
      <formula>0.5</formula>
    </cfRule>
  </conditionalFormatting>
  <conditionalFormatting sqref="G31">
    <cfRule type="cellIs" dxfId="344" priority="17" operator="lessThan">
      <formula>0.05</formula>
    </cfRule>
  </conditionalFormatting>
  <conditionalFormatting sqref="G34">
    <cfRule type="cellIs" dxfId="343" priority="16" operator="greaterThan">
      <formula>0.5</formula>
    </cfRule>
  </conditionalFormatting>
  <conditionalFormatting sqref="G34">
    <cfRule type="cellIs" dxfId="342" priority="15" operator="lessThan">
      <formula>0.05</formula>
    </cfRule>
  </conditionalFormatting>
  <conditionalFormatting sqref="G35">
    <cfRule type="cellIs" dxfId="341" priority="14" operator="greaterThan">
      <formula>0.5</formula>
    </cfRule>
  </conditionalFormatting>
  <conditionalFormatting sqref="G35">
    <cfRule type="cellIs" dxfId="340" priority="13" operator="lessThan">
      <formula>0.05</formula>
    </cfRule>
  </conditionalFormatting>
  <conditionalFormatting sqref="G40">
    <cfRule type="cellIs" dxfId="339" priority="12" operator="greaterThan">
      <formula>0.5</formula>
    </cfRule>
  </conditionalFormatting>
  <conditionalFormatting sqref="G40">
    <cfRule type="cellIs" dxfId="338" priority="11" operator="lessThan">
      <formula>0.05</formula>
    </cfRule>
  </conditionalFormatting>
  <conditionalFormatting sqref="G41">
    <cfRule type="cellIs" dxfId="337" priority="10" operator="greaterThan">
      <formula>0.5</formula>
    </cfRule>
  </conditionalFormatting>
  <conditionalFormatting sqref="G41">
    <cfRule type="cellIs" dxfId="336" priority="9" operator="lessThan">
      <formula>0.05</formula>
    </cfRule>
  </conditionalFormatting>
  <conditionalFormatting sqref="G42">
    <cfRule type="cellIs" dxfId="335" priority="8" operator="greaterThan">
      <formula>0.5</formula>
    </cfRule>
  </conditionalFormatting>
  <conditionalFormatting sqref="G42">
    <cfRule type="cellIs" dxfId="334" priority="7" operator="lessThan">
      <formula>0.05</formula>
    </cfRule>
  </conditionalFormatting>
  <conditionalFormatting sqref="G45">
    <cfRule type="cellIs" dxfId="333" priority="6" operator="greaterThan">
      <formula>0.5</formula>
    </cfRule>
  </conditionalFormatting>
  <conditionalFormatting sqref="G45">
    <cfRule type="cellIs" dxfId="332" priority="5" operator="lessThan">
      <formula>0.05</formula>
    </cfRule>
  </conditionalFormatting>
  <conditionalFormatting sqref="G48">
    <cfRule type="cellIs" dxfId="331" priority="4" operator="greaterThan">
      <formula>0.5</formula>
    </cfRule>
  </conditionalFormatting>
  <conditionalFormatting sqref="G48">
    <cfRule type="cellIs" dxfId="330" priority="3" operator="lessThan">
      <formula>0.05</formula>
    </cfRule>
  </conditionalFormatting>
  <conditionalFormatting sqref="G49">
    <cfRule type="cellIs" dxfId="329" priority="2" operator="greaterThan">
      <formula>0.5</formula>
    </cfRule>
  </conditionalFormatting>
  <conditionalFormatting sqref="G49">
    <cfRule type="cellIs" dxfId="328" priority="1" operator="lessThan">
      <formula>0.05</formula>
    </cfRule>
  </conditionalFormatting>
  <printOptions horizontalCentered="1"/>
  <pageMargins left="0.39370078740157483" right="0.39370078740157483" top="0.39370078740157483" bottom="0.39370078740157483" header="0.31496062992125984" footer="0.31496062992125984"/>
  <pageSetup paperSize="7" scale="10" fitToHeight="6"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68"/>
  <sheetViews>
    <sheetView zoomScale="80" zoomScaleNormal="80" workbookViewId="0">
      <pane xSplit="2" ySplit="2" topLeftCell="AC30" activePane="bottomRight" state="frozenSplit"/>
      <selection activeCell="K16" sqref="K16"/>
      <selection pane="topRight" activeCell="K16" sqref="K16"/>
      <selection pane="bottomLeft" activeCell="K16" sqref="K16"/>
      <selection pane="bottomRight" activeCell="AO43" sqref="AO43"/>
    </sheetView>
  </sheetViews>
  <sheetFormatPr baseColWidth="10" defaultColWidth="11.44140625" defaultRowHeight="10.199999999999999" x14ac:dyDescent="0.25"/>
  <cols>
    <col min="1" max="1" width="5.44140625" style="1" bestFit="1" customWidth="1"/>
    <col min="2" max="2" width="37.6640625" style="33" bestFit="1" customWidth="1"/>
    <col min="3" max="3" width="12.33203125" style="1" bestFit="1" customWidth="1"/>
    <col min="4" max="4" width="28.33203125" style="31" customWidth="1"/>
    <col min="5" max="5" width="31.5546875" style="31" bestFit="1" customWidth="1"/>
    <col min="6" max="6" width="21.44140625" style="1" customWidth="1"/>
    <col min="7" max="7" width="16.109375" style="1" customWidth="1"/>
    <col min="8" max="8" width="18.6640625" style="4" customWidth="1"/>
    <col min="9" max="9" width="12.33203125" style="1" bestFit="1" customWidth="1"/>
    <col min="10" max="10" width="8.88671875" style="1" bestFit="1" customWidth="1"/>
    <col min="11" max="11" width="12" style="1" bestFit="1" customWidth="1"/>
    <col min="12" max="12" width="59.6640625" style="31" customWidth="1"/>
    <col min="13" max="13" width="17.109375" style="3" bestFit="1" customWidth="1"/>
    <col min="14" max="14" width="12.109375" style="1" customWidth="1"/>
    <col min="15" max="15" width="13.44140625" style="2" bestFit="1" customWidth="1"/>
    <col min="16" max="16" width="16.88671875" style="33" customWidth="1"/>
    <col min="17" max="17" width="13.88671875" style="1" customWidth="1"/>
    <col min="18" max="18" width="15.109375" style="2" customWidth="1"/>
    <col min="19" max="19" width="32.44140625" style="31" customWidth="1"/>
    <col min="20" max="20" width="19.88671875" style="14" customWidth="1"/>
    <col min="21" max="21" width="16.33203125" style="14" customWidth="1"/>
    <col min="22" max="22" width="17.88671875" style="14" customWidth="1"/>
    <col min="23" max="23" width="19.33203125" style="14" customWidth="1"/>
    <col min="24" max="24" width="11.6640625" style="1" customWidth="1"/>
    <col min="25" max="26" width="16.44140625" style="1" customWidth="1"/>
    <col min="27" max="27" width="13.5546875" style="1" customWidth="1"/>
    <col min="28" max="28" width="11.33203125" style="1" customWidth="1"/>
    <col min="29" max="29" width="13.5546875" style="1" bestFit="1" customWidth="1"/>
    <col min="30" max="30" width="37.6640625" style="31" bestFit="1" customWidth="1"/>
    <col min="31" max="31" width="16.5546875" style="31" bestFit="1" customWidth="1"/>
    <col min="32" max="32" width="16.88671875" style="31" customWidth="1"/>
    <col min="33" max="33" width="16.44140625" style="1" customWidth="1"/>
    <col min="34" max="34" width="23.109375" style="14" customWidth="1"/>
    <col min="35" max="35" width="22.5546875" style="14" customWidth="1"/>
    <col min="36" max="36" width="17.44140625" style="14" customWidth="1"/>
    <col min="37" max="37" width="17.33203125" style="14" customWidth="1"/>
    <col min="38" max="38" width="16.88671875" style="14" customWidth="1"/>
    <col min="39" max="39" width="18.109375" style="14" bestFit="1" customWidth="1"/>
    <col min="40" max="40" width="17.33203125" style="14" customWidth="1"/>
    <col min="41" max="41" width="14" style="15" bestFit="1" customWidth="1"/>
    <col min="42" max="42" width="42.33203125" style="31" customWidth="1"/>
    <col min="43" max="16384" width="11.44140625" style="1"/>
  </cols>
  <sheetData>
    <row r="1" spans="1:42" ht="36" customHeight="1" x14ac:dyDescent="0.25">
      <c r="A1" s="282" t="s">
        <v>0</v>
      </c>
      <c r="B1" s="276" t="s">
        <v>1</v>
      </c>
      <c r="C1" s="282" t="s">
        <v>2</v>
      </c>
      <c r="D1" s="283"/>
      <c r="E1" s="283"/>
      <c r="F1" s="283"/>
      <c r="G1" s="283"/>
      <c r="H1" s="276"/>
      <c r="I1" s="278" t="s">
        <v>20</v>
      </c>
      <c r="J1" s="279"/>
      <c r="K1" s="279"/>
      <c r="L1" s="279"/>
      <c r="M1" s="281"/>
      <c r="N1" s="278" t="s">
        <v>3</v>
      </c>
      <c r="O1" s="279"/>
      <c r="P1" s="279"/>
      <c r="Q1" s="279"/>
      <c r="R1" s="279"/>
      <c r="S1" s="279"/>
      <c r="T1" s="279"/>
      <c r="U1" s="280"/>
      <c r="V1" s="280"/>
      <c r="W1" s="281"/>
      <c r="X1" s="282" t="s">
        <v>67</v>
      </c>
      <c r="Y1" s="283"/>
      <c r="Z1" s="283"/>
      <c r="AA1" s="283"/>
      <c r="AB1" s="276"/>
      <c r="AC1" s="278" t="s">
        <v>4</v>
      </c>
      <c r="AD1" s="279"/>
      <c r="AE1" s="280"/>
      <c r="AF1" s="280"/>
      <c r="AG1" s="281"/>
      <c r="AH1" s="282" t="s">
        <v>69</v>
      </c>
      <c r="AI1" s="283"/>
      <c r="AJ1" s="283"/>
      <c r="AK1" s="283"/>
      <c r="AL1" s="283"/>
      <c r="AM1" s="283"/>
      <c r="AN1" s="276"/>
      <c r="AO1" s="310" t="s">
        <v>108</v>
      </c>
      <c r="AP1" s="276" t="s">
        <v>57</v>
      </c>
    </row>
    <row r="2" spans="1:42" ht="69.75" customHeight="1" thickBot="1" x14ac:dyDescent="0.3">
      <c r="A2" s="309"/>
      <c r="B2" s="277"/>
      <c r="C2" s="64" t="s">
        <v>94</v>
      </c>
      <c r="D2" s="36" t="s">
        <v>6</v>
      </c>
      <c r="E2" s="36" t="s">
        <v>113</v>
      </c>
      <c r="F2" s="27" t="s">
        <v>98</v>
      </c>
      <c r="G2" s="36" t="s">
        <v>124</v>
      </c>
      <c r="H2" s="32" t="s">
        <v>92</v>
      </c>
      <c r="I2" s="41" t="s">
        <v>5</v>
      </c>
      <c r="J2" s="28" t="s">
        <v>7</v>
      </c>
      <c r="K2" s="28" t="s">
        <v>93</v>
      </c>
      <c r="L2" s="36" t="s">
        <v>8</v>
      </c>
      <c r="M2" s="42" t="s">
        <v>9</v>
      </c>
      <c r="N2" s="41" t="s">
        <v>5</v>
      </c>
      <c r="O2" s="29" t="s">
        <v>10</v>
      </c>
      <c r="P2" s="28" t="s">
        <v>109</v>
      </c>
      <c r="Q2" s="28" t="s">
        <v>19</v>
      </c>
      <c r="R2" s="29" t="s">
        <v>11</v>
      </c>
      <c r="S2" s="36" t="s">
        <v>6</v>
      </c>
      <c r="T2" s="36" t="s">
        <v>12</v>
      </c>
      <c r="U2" s="36" t="s">
        <v>13</v>
      </c>
      <c r="V2" s="36" t="s">
        <v>122</v>
      </c>
      <c r="W2" s="108" t="s">
        <v>123</v>
      </c>
      <c r="X2" s="41" t="s">
        <v>5</v>
      </c>
      <c r="Y2" s="29" t="s">
        <v>110</v>
      </c>
      <c r="Z2" s="28" t="s">
        <v>22</v>
      </c>
      <c r="AA2" s="28" t="s">
        <v>78</v>
      </c>
      <c r="AB2" s="43" t="s">
        <v>77</v>
      </c>
      <c r="AC2" s="64" t="s">
        <v>14</v>
      </c>
      <c r="AD2" s="36" t="s">
        <v>15</v>
      </c>
      <c r="AE2" s="94" t="s">
        <v>111</v>
      </c>
      <c r="AF2" s="94" t="s">
        <v>112</v>
      </c>
      <c r="AG2" s="63" t="s">
        <v>55</v>
      </c>
      <c r="AH2" s="65" t="s">
        <v>16</v>
      </c>
      <c r="AI2" s="66" t="s">
        <v>17</v>
      </c>
      <c r="AJ2" s="66" t="s">
        <v>21</v>
      </c>
      <c r="AK2" s="66" t="s">
        <v>73</v>
      </c>
      <c r="AL2" s="66" t="s">
        <v>68</v>
      </c>
      <c r="AM2" s="66" t="s">
        <v>75</v>
      </c>
      <c r="AN2" s="67" t="s">
        <v>76</v>
      </c>
      <c r="AO2" s="311"/>
      <c r="AP2" s="277"/>
    </row>
    <row r="3" spans="1:42" ht="20.100000000000001" customHeight="1" x14ac:dyDescent="0.25">
      <c r="A3" s="322">
        <v>1</v>
      </c>
      <c r="B3" s="324" t="str">
        <f>VLOOKUP($A3,Cierre!$A:$E,2,FALSE)</f>
        <v>CONSORCIO ORIÓN 136</v>
      </c>
      <c r="C3" s="316" t="s">
        <v>94</v>
      </c>
      <c r="D3" s="318" t="str">
        <f>VLOOKUP($A3,Cierre!$A:$E,3,FALSE)</f>
        <v>LUIS ALEJANDRO MURCIA SALAMANCA</v>
      </c>
      <c r="E3" s="320" t="s">
        <v>314</v>
      </c>
      <c r="F3" s="312" t="s">
        <v>315</v>
      </c>
      <c r="G3" s="312" t="s">
        <v>94</v>
      </c>
      <c r="H3" s="314">
        <v>44338</v>
      </c>
      <c r="I3" s="316" t="s">
        <v>94</v>
      </c>
      <c r="J3" s="312" t="s">
        <v>80</v>
      </c>
      <c r="K3" s="312" t="s">
        <v>81</v>
      </c>
      <c r="L3" s="44" t="s">
        <v>180</v>
      </c>
      <c r="M3" s="45">
        <v>0.05</v>
      </c>
      <c r="N3" s="48" t="s">
        <v>94</v>
      </c>
      <c r="O3" s="51">
        <v>44386</v>
      </c>
      <c r="P3" s="47" t="s">
        <v>343</v>
      </c>
      <c r="Q3" s="47" t="s">
        <v>81</v>
      </c>
      <c r="R3" s="51" t="s">
        <v>81</v>
      </c>
      <c r="S3" s="47" t="s">
        <v>182</v>
      </c>
      <c r="T3" s="54" t="s">
        <v>82</v>
      </c>
      <c r="U3" s="110" t="s">
        <v>82</v>
      </c>
      <c r="V3" s="110" t="s">
        <v>82</v>
      </c>
      <c r="W3" s="109" t="s">
        <v>94</v>
      </c>
      <c r="X3" s="48" t="s">
        <v>94</v>
      </c>
      <c r="Y3" s="51">
        <v>44386</v>
      </c>
      <c r="Z3" s="50" t="s">
        <v>82</v>
      </c>
      <c r="AA3" s="50" t="s">
        <v>81</v>
      </c>
      <c r="AB3" s="52" t="s">
        <v>81</v>
      </c>
      <c r="AC3" s="316" t="s">
        <v>81</v>
      </c>
      <c r="AD3" s="329" t="s">
        <v>344</v>
      </c>
      <c r="AE3" s="290">
        <v>44543</v>
      </c>
      <c r="AF3" s="292">
        <v>65838606</v>
      </c>
      <c r="AG3" s="284" t="s">
        <v>81</v>
      </c>
      <c r="AH3" s="69" t="s">
        <v>95</v>
      </c>
      <c r="AI3" s="97" t="s">
        <v>95</v>
      </c>
      <c r="AJ3" s="97" t="s">
        <v>95</v>
      </c>
      <c r="AK3" s="97" t="s">
        <v>81</v>
      </c>
      <c r="AL3" s="97" t="s">
        <v>81</v>
      </c>
      <c r="AM3" s="97" t="s">
        <v>82</v>
      </c>
      <c r="AN3" s="70" t="s">
        <v>82</v>
      </c>
      <c r="AO3" s="286" t="s">
        <v>90</v>
      </c>
      <c r="AP3" s="288"/>
    </row>
    <row r="4" spans="1:42" ht="20.100000000000001" customHeight="1" x14ac:dyDescent="0.25">
      <c r="A4" s="323"/>
      <c r="B4" s="325"/>
      <c r="C4" s="317"/>
      <c r="D4" s="319"/>
      <c r="E4" s="321"/>
      <c r="F4" s="313"/>
      <c r="G4" s="313"/>
      <c r="H4" s="315"/>
      <c r="I4" s="317"/>
      <c r="J4" s="313"/>
      <c r="K4" s="313"/>
      <c r="L4" s="44" t="s">
        <v>181</v>
      </c>
      <c r="M4" s="45">
        <v>0.95</v>
      </c>
      <c r="N4" s="48" t="s">
        <v>94</v>
      </c>
      <c r="O4" s="51">
        <v>44383</v>
      </c>
      <c r="P4" s="47" t="s">
        <v>343</v>
      </c>
      <c r="Q4" s="47" t="s">
        <v>81</v>
      </c>
      <c r="R4" s="51" t="s">
        <v>81</v>
      </c>
      <c r="S4" s="47" t="s">
        <v>345</v>
      </c>
      <c r="T4" s="54" t="s">
        <v>82</v>
      </c>
      <c r="U4" s="110" t="s">
        <v>82</v>
      </c>
      <c r="V4" s="110" t="s">
        <v>94</v>
      </c>
      <c r="W4" s="109" t="s">
        <v>94</v>
      </c>
      <c r="X4" s="48" t="s">
        <v>94</v>
      </c>
      <c r="Y4" s="51">
        <v>44383</v>
      </c>
      <c r="Z4" s="50" t="s">
        <v>82</v>
      </c>
      <c r="AA4" s="50" t="s">
        <v>81</v>
      </c>
      <c r="AB4" s="52" t="s">
        <v>81</v>
      </c>
      <c r="AC4" s="317"/>
      <c r="AD4" s="291"/>
      <c r="AE4" s="291"/>
      <c r="AF4" s="293"/>
      <c r="AG4" s="285"/>
      <c r="AH4" s="69" t="s">
        <v>95</v>
      </c>
      <c r="AI4" s="97" t="s">
        <v>95</v>
      </c>
      <c r="AJ4" s="97" t="s">
        <v>95</v>
      </c>
      <c r="AK4" s="97" t="s">
        <v>81</v>
      </c>
      <c r="AL4" s="97" t="s">
        <v>81</v>
      </c>
      <c r="AM4" s="97" t="s">
        <v>81</v>
      </c>
      <c r="AN4" s="70" t="s">
        <v>81</v>
      </c>
      <c r="AO4" s="287"/>
      <c r="AP4" s="289"/>
    </row>
    <row r="5" spans="1:42" ht="39.9" customHeight="1" x14ac:dyDescent="0.25">
      <c r="A5" s="37">
        <v>2</v>
      </c>
      <c r="B5" s="40" t="str">
        <f>VLOOKUP($A5,Cierre!$A:$E,2,FALSE)</f>
        <v>ARM CONSULTING LTDA.</v>
      </c>
      <c r="C5" s="48" t="s">
        <v>94</v>
      </c>
      <c r="D5" s="35" t="str">
        <f>VLOOKUP($A5,Cierre!$A:$E,3,FALSE)</f>
        <v>ÁNGEL ARTURO RINCÓN SUÁREZ</v>
      </c>
      <c r="E5" s="60" t="s">
        <v>163</v>
      </c>
      <c r="F5" s="47" t="s">
        <v>316</v>
      </c>
      <c r="G5" s="47" t="s">
        <v>94</v>
      </c>
      <c r="H5" s="53">
        <v>44398</v>
      </c>
      <c r="I5" s="48" t="s">
        <v>82</v>
      </c>
      <c r="J5" s="47" t="s">
        <v>84</v>
      </c>
      <c r="K5" s="47" t="s">
        <v>82</v>
      </c>
      <c r="L5" s="44" t="s">
        <v>223</v>
      </c>
      <c r="M5" s="45">
        <v>1</v>
      </c>
      <c r="N5" s="48" t="s">
        <v>94</v>
      </c>
      <c r="O5" s="51" t="s">
        <v>346</v>
      </c>
      <c r="P5" s="47" t="s">
        <v>347</v>
      </c>
      <c r="Q5" s="47" t="s">
        <v>81</v>
      </c>
      <c r="R5" s="51" t="s">
        <v>81</v>
      </c>
      <c r="S5" s="47" t="s">
        <v>163</v>
      </c>
      <c r="T5" s="54" t="s">
        <v>82</v>
      </c>
      <c r="U5" s="110" t="s">
        <v>82</v>
      </c>
      <c r="V5" s="110" t="s">
        <v>94</v>
      </c>
      <c r="W5" s="109" t="s">
        <v>94</v>
      </c>
      <c r="X5" s="48" t="s">
        <v>94</v>
      </c>
      <c r="Y5" s="51">
        <v>44372</v>
      </c>
      <c r="Z5" s="50" t="s">
        <v>82</v>
      </c>
      <c r="AA5" s="50" t="s">
        <v>81</v>
      </c>
      <c r="AB5" s="52" t="s">
        <v>81</v>
      </c>
      <c r="AC5" s="48" t="s">
        <v>81</v>
      </c>
      <c r="AD5" s="98" t="s">
        <v>348</v>
      </c>
      <c r="AE5" s="99">
        <v>44531</v>
      </c>
      <c r="AF5" s="101">
        <v>96155944</v>
      </c>
      <c r="AG5" s="68" t="s">
        <v>81</v>
      </c>
      <c r="AH5" s="69" t="s">
        <v>81</v>
      </c>
      <c r="AI5" s="97" t="s">
        <v>81</v>
      </c>
      <c r="AJ5" s="97" t="s">
        <v>81</v>
      </c>
      <c r="AK5" s="97" t="s">
        <v>81</v>
      </c>
      <c r="AL5" s="97" t="s">
        <v>81</v>
      </c>
      <c r="AM5" s="97" t="s">
        <v>81</v>
      </c>
      <c r="AN5" s="70" t="s">
        <v>81</v>
      </c>
      <c r="AO5" s="100" t="s">
        <v>90</v>
      </c>
      <c r="AP5" s="49"/>
    </row>
    <row r="6" spans="1:42" ht="39.9" customHeight="1" x14ac:dyDescent="0.25">
      <c r="A6" s="37">
        <v>3</v>
      </c>
      <c r="B6" s="40" t="str">
        <f>VLOOKUP($A6,Cierre!$A:$E,2,FALSE)</f>
        <v>INGECO INGENIERÍA DE CONSTRUCCIONES S.A.S.</v>
      </c>
      <c r="C6" s="48" t="s">
        <v>94</v>
      </c>
      <c r="D6" s="35" t="str">
        <f>VLOOKUP($A6,Cierre!$A:$E,3,FALSE)</f>
        <v>CARLOS MARIO ROLON AMAYA</v>
      </c>
      <c r="E6" s="60" t="s">
        <v>317</v>
      </c>
      <c r="F6" s="47" t="s">
        <v>318</v>
      </c>
      <c r="G6" s="47" t="s">
        <v>94</v>
      </c>
      <c r="H6" s="53">
        <v>44335</v>
      </c>
      <c r="I6" s="48" t="s">
        <v>82</v>
      </c>
      <c r="J6" s="47" t="s">
        <v>84</v>
      </c>
      <c r="K6" s="47" t="s">
        <v>82</v>
      </c>
      <c r="L6" s="44" t="s">
        <v>183</v>
      </c>
      <c r="M6" s="45">
        <v>1</v>
      </c>
      <c r="N6" s="48" t="s">
        <v>94</v>
      </c>
      <c r="O6" s="51">
        <v>44391</v>
      </c>
      <c r="P6" s="47" t="s">
        <v>343</v>
      </c>
      <c r="Q6" s="47" t="s">
        <v>81</v>
      </c>
      <c r="R6" s="51" t="s">
        <v>81</v>
      </c>
      <c r="S6" s="47" t="s">
        <v>133</v>
      </c>
      <c r="T6" s="54" t="s">
        <v>82</v>
      </c>
      <c r="U6" s="110" t="s">
        <v>82</v>
      </c>
      <c r="V6" s="110" t="s">
        <v>94</v>
      </c>
      <c r="W6" s="109" t="s">
        <v>94</v>
      </c>
      <c r="X6" s="48" t="s">
        <v>94</v>
      </c>
      <c r="Y6" s="51">
        <v>44364</v>
      </c>
      <c r="Z6" s="50" t="s">
        <v>82</v>
      </c>
      <c r="AA6" s="50" t="s">
        <v>81</v>
      </c>
      <c r="AB6" s="52" t="s">
        <v>81</v>
      </c>
      <c r="AC6" s="48" t="s">
        <v>81</v>
      </c>
      <c r="AD6" s="98" t="s">
        <v>349</v>
      </c>
      <c r="AE6" s="99">
        <v>44516</v>
      </c>
      <c r="AF6" s="101">
        <v>96155944</v>
      </c>
      <c r="AG6" s="68" t="s">
        <v>81</v>
      </c>
      <c r="AH6" s="69" t="s">
        <v>81</v>
      </c>
      <c r="AI6" s="97" t="s">
        <v>81</v>
      </c>
      <c r="AJ6" s="97" t="s">
        <v>81</v>
      </c>
      <c r="AK6" s="97" t="s">
        <v>81</v>
      </c>
      <c r="AL6" s="97" t="s">
        <v>81</v>
      </c>
      <c r="AM6" s="97" t="s">
        <v>81</v>
      </c>
      <c r="AN6" s="70" t="s">
        <v>81</v>
      </c>
      <c r="AO6" s="100" t="s">
        <v>90</v>
      </c>
      <c r="AP6" s="49"/>
    </row>
    <row r="7" spans="1:42" ht="39.9" customHeight="1" x14ac:dyDescent="0.25">
      <c r="A7" s="37">
        <v>4</v>
      </c>
      <c r="B7" s="40" t="str">
        <f>VLOOKUP($A7,Cierre!$A:$E,2,FALSE)</f>
        <v>INGENIERÍA DEL FUTURO S.A.S.</v>
      </c>
      <c r="C7" s="48" t="s">
        <v>94</v>
      </c>
      <c r="D7" s="35" t="str">
        <f>VLOOKUP($A7,Cierre!$A:$E,3,FALSE)</f>
        <v>ÁLVARO HERNANDO VERA AYALA</v>
      </c>
      <c r="E7" s="60" t="s">
        <v>224</v>
      </c>
      <c r="F7" s="47" t="s">
        <v>319</v>
      </c>
      <c r="G7" s="47" t="s">
        <v>94</v>
      </c>
      <c r="H7" s="53">
        <v>44323</v>
      </c>
      <c r="I7" s="48" t="s">
        <v>82</v>
      </c>
      <c r="J7" s="47" t="s">
        <v>84</v>
      </c>
      <c r="K7" s="47" t="s">
        <v>82</v>
      </c>
      <c r="L7" s="44" t="s">
        <v>184</v>
      </c>
      <c r="M7" s="45">
        <v>1</v>
      </c>
      <c r="N7" s="48" t="s">
        <v>94</v>
      </c>
      <c r="O7" s="51">
        <v>44364</v>
      </c>
      <c r="P7" s="47" t="s">
        <v>343</v>
      </c>
      <c r="Q7" s="47" t="s">
        <v>81</v>
      </c>
      <c r="R7" s="51" t="s">
        <v>81</v>
      </c>
      <c r="S7" s="47" t="s">
        <v>224</v>
      </c>
      <c r="T7" s="54" t="s">
        <v>82</v>
      </c>
      <c r="U7" s="110" t="s">
        <v>82</v>
      </c>
      <c r="V7" s="110" t="s">
        <v>82</v>
      </c>
      <c r="W7" s="109" t="s">
        <v>94</v>
      </c>
      <c r="X7" s="48" t="s">
        <v>94</v>
      </c>
      <c r="Y7" s="51">
        <v>44375</v>
      </c>
      <c r="Z7" s="50" t="s">
        <v>82</v>
      </c>
      <c r="AA7" s="50" t="s">
        <v>81</v>
      </c>
      <c r="AB7" s="52" t="s">
        <v>81</v>
      </c>
      <c r="AC7" s="48" t="s">
        <v>81</v>
      </c>
      <c r="AD7" s="98" t="s">
        <v>350</v>
      </c>
      <c r="AE7" s="99">
        <v>44546</v>
      </c>
      <c r="AF7" s="101">
        <v>96155944</v>
      </c>
      <c r="AG7" s="68" t="s">
        <v>81</v>
      </c>
      <c r="AH7" s="69" t="s">
        <v>81</v>
      </c>
      <c r="AI7" s="97" t="s">
        <v>95</v>
      </c>
      <c r="AJ7" s="97" t="s">
        <v>95</v>
      </c>
      <c r="AK7" s="97" t="s">
        <v>81</v>
      </c>
      <c r="AL7" s="97" t="s">
        <v>81</v>
      </c>
      <c r="AM7" s="97" t="s">
        <v>82</v>
      </c>
      <c r="AN7" s="70" t="s">
        <v>82</v>
      </c>
      <c r="AO7" s="100" t="s">
        <v>90</v>
      </c>
      <c r="AP7" s="49"/>
    </row>
    <row r="8" spans="1:42" ht="39.9" customHeight="1" x14ac:dyDescent="0.25">
      <c r="A8" s="37">
        <v>5</v>
      </c>
      <c r="B8" s="40" t="str">
        <f>VLOOKUP($A8,Cierre!$A:$E,2,FALSE)</f>
        <v>R&amp;M CONSTRUCCIONES E INTERVENTORÍAS S.A.S.</v>
      </c>
      <c r="C8" s="48" t="s">
        <v>94</v>
      </c>
      <c r="D8" s="35" t="str">
        <f>VLOOKUP($A8,Cierre!$A:$E,3,FALSE)</f>
        <v>CESAR EDUARDO GÓMEZ GÓMEZ</v>
      </c>
      <c r="E8" s="60" t="s">
        <v>320</v>
      </c>
      <c r="F8" s="47" t="s">
        <v>321</v>
      </c>
      <c r="G8" s="47" t="s">
        <v>94</v>
      </c>
      <c r="H8" s="53">
        <v>44312</v>
      </c>
      <c r="I8" s="48" t="s">
        <v>82</v>
      </c>
      <c r="J8" s="47" t="s">
        <v>84</v>
      </c>
      <c r="K8" s="47" t="s">
        <v>81</v>
      </c>
      <c r="L8" s="44" t="s">
        <v>185</v>
      </c>
      <c r="M8" s="45">
        <v>1</v>
      </c>
      <c r="N8" s="48" t="s">
        <v>94</v>
      </c>
      <c r="O8" s="51">
        <v>44375</v>
      </c>
      <c r="P8" s="47" t="s">
        <v>343</v>
      </c>
      <c r="Q8" s="47" t="s">
        <v>81</v>
      </c>
      <c r="R8" s="51" t="s">
        <v>81</v>
      </c>
      <c r="S8" s="47" t="s">
        <v>320</v>
      </c>
      <c r="T8" s="54" t="s">
        <v>82</v>
      </c>
      <c r="U8" s="110" t="s">
        <v>82</v>
      </c>
      <c r="V8" s="110" t="s">
        <v>94</v>
      </c>
      <c r="W8" s="109" t="s">
        <v>94</v>
      </c>
      <c r="X8" s="48" t="s">
        <v>94</v>
      </c>
      <c r="Y8" s="51">
        <v>44375</v>
      </c>
      <c r="Z8" s="50" t="s">
        <v>82</v>
      </c>
      <c r="AA8" s="50" t="s">
        <v>81</v>
      </c>
      <c r="AB8" s="52" t="s">
        <v>81</v>
      </c>
      <c r="AC8" s="48" t="s">
        <v>81</v>
      </c>
      <c r="AD8" s="98" t="s">
        <v>351</v>
      </c>
      <c r="AE8" s="99">
        <v>44528</v>
      </c>
      <c r="AF8" s="101">
        <v>96155944</v>
      </c>
      <c r="AG8" s="68" t="s">
        <v>81</v>
      </c>
      <c r="AH8" s="69" t="s">
        <v>81</v>
      </c>
      <c r="AI8" s="97" t="s">
        <v>81</v>
      </c>
      <c r="AJ8" s="97" t="s">
        <v>81</v>
      </c>
      <c r="AK8" s="97" t="s">
        <v>81</v>
      </c>
      <c r="AL8" s="97" t="s">
        <v>81</v>
      </c>
      <c r="AM8" s="97" t="s">
        <v>81</v>
      </c>
      <c r="AN8" s="70" t="s">
        <v>81</v>
      </c>
      <c r="AO8" s="100" t="s">
        <v>90</v>
      </c>
      <c r="AP8" s="49"/>
    </row>
    <row r="9" spans="1:42" ht="20.100000000000001" customHeight="1" x14ac:dyDescent="0.25">
      <c r="A9" s="322">
        <v>6</v>
      </c>
      <c r="B9" s="324" t="str">
        <f>VLOOKUP($A9,Cierre!$A:$E,2,FALSE)</f>
        <v>CONSORCIO INTERVIAL CALDAS 010</v>
      </c>
      <c r="C9" s="316" t="s">
        <v>94</v>
      </c>
      <c r="D9" s="318" t="str">
        <f>VLOOKUP($A9,Cierre!$A:$E,3,FALSE)</f>
        <v>NAIRA DEL CARMEN HERNÁNDEZ LUGO</v>
      </c>
      <c r="E9" s="320" t="s">
        <v>322</v>
      </c>
      <c r="F9" s="312" t="s">
        <v>323</v>
      </c>
      <c r="G9" s="312" t="s">
        <v>94</v>
      </c>
      <c r="H9" s="314">
        <v>44312</v>
      </c>
      <c r="I9" s="316" t="s">
        <v>94</v>
      </c>
      <c r="J9" s="312" t="s">
        <v>80</v>
      </c>
      <c r="K9" s="312" t="s">
        <v>81</v>
      </c>
      <c r="L9" s="44" t="s">
        <v>189</v>
      </c>
      <c r="M9" s="45">
        <v>0.75</v>
      </c>
      <c r="N9" s="48" t="s">
        <v>94</v>
      </c>
      <c r="O9" s="51">
        <v>44385</v>
      </c>
      <c r="P9" s="47" t="s">
        <v>352</v>
      </c>
      <c r="Q9" s="47" t="s">
        <v>81</v>
      </c>
      <c r="R9" s="51" t="s">
        <v>81</v>
      </c>
      <c r="S9" s="47" t="s">
        <v>188</v>
      </c>
      <c r="T9" s="54" t="s">
        <v>82</v>
      </c>
      <c r="U9" s="110" t="s">
        <v>82</v>
      </c>
      <c r="V9" s="110" t="s">
        <v>94</v>
      </c>
      <c r="W9" s="109" t="s">
        <v>94</v>
      </c>
      <c r="X9" s="48" t="s">
        <v>94</v>
      </c>
      <c r="Y9" s="51">
        <v>44385</v>
      </c>
      <c r="Z9" s="50" t="s">
        <v>82</v>
      </c>
      <c r="AA9" s="50" t="s">
        <v>81</v>
      </c>
      <c r="AB9" s="52" t="s">
        <v>81</v>
      </c>
      <c r="AC9" s="316" t="s">
        <v>81</v>
      </c>
      <c r="AD9" s="329" t="s">
        <v>187</v>
      </c>
      <c r="AE9" s="290">
        <v>44499</v>
      </c>
      <c r="AF9" s="292">
        <v>96155944</v>
      </c>
      <c r="AG9" s="284" t="s">
        <v>81</v>
      </c>
      <c r="AH9" s="69" t="s">
        <v>81</v>
      </c>
      <c r="AI9" s="97" t="s">
        <v>81</v>
      </c>
      <c r="AJ9" s="97" t="s">
        <v>81</v>
      </c>
      <c r="AK9" s="97" t="s">
        <v>81</v>
      </c>
      <c r="AL9" s="97" t="s">
        <v>81</v>
      </c>
      <c r="AM9" s="97" t="s">
        <v>81</v>
      </c>
      <c r="AN9" s="70" t="s">
        <v>81</v>
      </c>
      <c r="AO9" s="286" t="s">
        <v>90</v>
      </c>
      <c r="AP9" s="288"/>
    </row>
    <row r="10" spans="1:42" ht="20.100000000000001" customHeight="1" x14ac:dyDescent="0.25">
      <c r="A10" s="323"/>
      <c r="B10" s="325"/>
      <c r="C10" s="317"/>
      <c r="D10" s="319"/>
      <c r="E10" s="321"/>
      <c r="F10" s="313"/>
      <c r="G10" s="313"/>
      <c r="H10" s="315"/>
      <c r="I10" s="317"/>
      <c r="J10" s="313"/>
      <c r="K10" s="313"/>
      <c r="L10" s="44" t="s">
        <v>190</v>
      </c>
      <c r="M10" s="45">
        <v>0.25</v>
      </c>
      <c r="N10" s="48" t="s">
        <v>94</v>
      </c>
      <c r="O10" s="51">
        <v>44385</v>
      </c>
      <c r="P10" s="47" t="s">
        <v>353</v>
      </c>
      <c r="Q10" s="47" t="s">
        <v>81</v>
      </c>
      <c r="R10" s="51" t="s">
        <v>81</v>
      </c>
      <c r="S10" s="47" t="s">
        <v>354</v>
      </c>
      <c r="T10" s="54" t="s">
        <v>82</v>
      </c>
      <c r="U10" s="110" t="s">
        <v>82</v>
      </c>
      <c r="V10" s="110" t="s">
        <v>94</v>
      </c>
      <c r="W10" s="109" t="s">
        <v>94</v>
      </c>
      <c r="X10" s="48" t="s">
        <v>94</v>
      </c>
      <c r="Y10" s="51">
        <v>44371</v>
      </c>
      <c r="Z10" s="50" t="s">
        <v>82</v>
      </c>
      <c r="AA10" s="50" t="s">
        <v>81</v>
      </c>
      <c r="AB10" s="52" t="s">
        <v>81</v>
      </c>
      <c r="AC10" s="317"/>
      <c r="AD10" s="291"/>
      <c r="AE10" s="291"/>
      <c r="AF10" s="293"/>
      <c r="AG10" s="285"/>
      <c r="AH10" s="69" t="s">
        <v>81</v>
      </c>
      <c r="AI10" s="97" t="s">
        <v>81</v>
      </c>
      <c r="AJ10" s="97" t="s">
        <v>81</v>
      </c>
      <c r="AK10" s="97" t="s">
        <v>81</v>
      </c>
      <c r="AL10" s="97" t="s">
        <v>81</v>
      </c>
      <c r="AM10" s="97" t="s">
        <v>81</v>
      </c>
      <c r="AN10" s="70" t="s">
        <v>81</v>
      </c>
      <c r="AO10" s="287"/>
      <c r="AP10" s="289"/>
    </row>
    <row r="11" spans="1:42" ht="39.9" customHeight="1" x14ac:dyDescent="0.25">
      <c r="A11" s="37">
        <v>7</v>
      </c>
      <c r="B11" s="40" t="str">
        <f>VLOOKUP($A11,Cierre!$A:$E,2,FALSE)</f>
        <v>CARMONA CARVAJAL INGENIEROS S.A.S.</v>
      </c>
      <c r="C11" s="48" t="s">
        <v>94</v>
      </c>
      <c r="D11" s="35" t="str">
        <f>VLOOKUP($A11,Cierre!$A:$E,3,FALSE)</f>
        <v>JHON FABER CARMONA MEJÍA</v>
      </c>
      <c r="E11" s="60" t="s">
        <v>191</v>
      </c>
      <c r="F11" s="47" t="s">
        <v>324</v>
      </c>
      <c r="G11" s="47" t="s">
        <v>94</v>
      </c>
      <c r="H11" s="53">
        <v>44370</v>
      </c>
      <c r="I11" s="48" t="s">
        <v>82</v>
      </c>
      <c r="J11" s="47" t="s">
        <v>84</v>
      </c>
      <c r="K11" s="47" t="s">
        <v>82</v>
      </c>
      <c r="L11" s="44" t="s">
        <v>192</v>
      </c>
      <c r="M11" s="45">
        <v>1</v>
      </c>
      <c r="N11" s="48" t="s">
        <v>94</v>
      </c>
      <c r="O11" s="51">
        <v>44375</v>
      </c>
      <c r="P11" s="47" t="s">
        <v>355</v>
      </c>
      <c r="Q11" s="47" t="s">
        <v>356</v>
      </c>
      <c r="R11" s="51" t="s">
        <v>81</v>
      </c>
      <c r="S11" s="47" t="s">
        <v>357</v>
      </c>
      <c r="T11" s="54" t="s">
        <v>82</v>
      </c>
      <c r="U11" s="110" t="s">
        <v>82</v>
      </c>
      <c r="V11" s="110" t="s">
        <v>82</v>
      </c>
      <c r="W11" s="109" t="s">
        <v>94</v>
      </c>
      <c r="X11" s="48" t="s">
        <v>94</v>
      </c>
      <c r="Y11" s="51">
        <v>44375</v>
      </c>
      <c r="Z11" s="50" t="s">
        <v>82</v>
      </c>
      <c r="AA11" s="50" t="s">
        <v>81</v>
      </c>
      <c r="AB11" s="52" t="s">
        <v>81</v>
      </c>
      <c r="AC11" s="48" t="s">
        <v>81</v>
      </c>
      <c r="AD11" s="98" t="s">
        <v>358</v>
      </c>
      <c r="AE11" s="99">
        <v>44499</v>
      </c>
      <c r="AF11" s="101">
        <v>96155944</v>
      </c>
      <c r="AG11" s="68" t="s">
        <v>81</v>
      </c>
      <c r="AH11" s="69" t="s">
        <v>81</v>
      </c>
      <c r="AI11" s="97" t="s">
        <v>81</v>
      </c>
      <c r="AJ11" s="97" t="s">
        <v>81</v>
      </c>
      <c r="AK11" s="97" t="s">
        <v>81</v>
      </c>
      <c r="AL11" s="97" t="s">
        <v>81</v>
      </c>
      <c r="AM11" s="97" t="s">
        <v>81</v>
      </c>
      <c r="AN11" s="70" t="s">
        <v>81</v>
      </c>
      <c r="AO11" s="100" t="s">
        <v>90</v>
      </c>
      <c r="AP11" s="49"/>
    </row>
    <row r="12" spans="1:42" ht="20.100000000000001" customHeight="1" x14ac:dyDescent="0.25">
      <c r="A12" s="322">
        <v>8</v>
      </c>
      <c r="B12" s="324" t="str">
        <f>VLOOKUP($A12,Cierre!$A:$E,2,FALSE)</f>
        <v>CONSORCIO INTERVIAS CALDAS</v>
      </c>
      <c r="C12" s="337" t="s">
        <v>94</v>
      </c>
      <c r="D12" s="318" t="str">
        <f>VLOOKUP($A12,Cierre!$A:$E,3,FALSE)</f>
        <v>PEDRO JOSÉ CORREDOR BECERRA</v>
      </c>
      <c r="E12" s="326" t="s">
        <v>194</v>
      </c>
      <c r="F12" s="330" t="s">
        <v>325</v>
      </c>
      <c r="G12" s="330" t="s">
        <v>94</v>
      </c>
      <c r="H12" s="334">
        <v>44336</v>
      </c>
      <c r="I12" s="337" t="s">
        <v>94</v>
      </c>
      <c r="J12" s="333" t="s">
        <v>80</v>
      </c>
      <c r="K12" s="330" t="s">
        <v>81</v>
      </c>
      <c r="L12" s="44" t="s">
        <v>194</v>
      </c>
      <c r="M12" s="45">
        <v>0.5</v>
      </c>
      <c r="N12" s="230" t="s">
        <v>82</v>
      </c>
      <c r="O12" s="231" t="s">
        <v>82</v>
      </c>
      <c r="P12" s="232" t="s">
        <v>82</v>
      </c>
      <c r="Q12" s="232" t="s">
        <v>82</v>
      </c>
      <c r="R12" s="231" t="s">
        <v>82</v>
      </c>
      <c r="S12" s="232" t="s">
        <v>82</v>
      </c>
      <c r="T12" s="233" t="s">
        <v>82</v>
      </c>
      <c r="U12" s="110" t="s">
        <v>82</v>
      </c>
      <c r="V12" s="110" t="s">
        <v>82</v>
      </c>
      <c r="W12" s="110" t="s">
        <v>94</v>
      </c>
      <c r="X12" s="230" t="s">
        <v>94</v>
      </c>
      <c r="Y12" s="231">
        <v>44384</v>
      </c>
      <c r="Z12" s="234" t="s">
        <v>82</v>
      </c>
      <c r="AA12" s="234" t="s">
        <v>81</v>
      </c>
      <c r="AB12" s="235" t="s">
        <v>81</v>
      </c>
      <c r="AC12" s="337" t="s">
        <v>81</v>
      </c>
      <c r="AD12" s="340" t="s">
        <v>359</v>
      </c>
      <c r="AE12" s="294">
        <v>44492</v>
      </c>
      <c r="AF12" s="297">
        <v>30317338</v>
      </c>
      <c r="AG12" s="300" t="s">
        <v>81</v>
      </c>
      <c r="AH12" s="236" t="s">
        <v>81</v>
      </c>
      <c r="AI12" s="237" t="s">
        <v>81</v>
      </c>
      <c r="AJ12" s="237" t="s">
        <v>81</v>
      </c>
      <c r="AK12" s="237" t="s">
        <v>81</v>
      </c>
      <c r="AL12" s="237" t="s">
        <v>81</v>
      </c>
      <c r="AM12" s="237" t="s">
        <v>82</v>
      </c>
      <c r="AN12" s="238" t="s">
        <v>82</v>
      </c>
      <c r="AO12" s="303" t="s">
        <v>90</v>
      </c>
      <c r="AP12" s="306"/>
    </row>
    <row r="13" spans="1:42" ht="20.100000000000001" customHeight="1" x14ac:dyDescent="0.25">
      <c r="A13" s="341"/>
      <c r="B13" s="342"/>
      <c r="C13" s="338"/>
      <c r="D13" s="343"/>
      <c r="E13" s="327"/>
      <c r="F13" s="331"/>
      <c r="G13" s="331"/>
      <c r="H13" s="335"/>
      <c r="I13" s="338"/>
      <c r="J13" s="331"/>
      <c r="K13" s="331"/>
      <c r="L13" s="44" t="s">
        <v>195</v>
      </c>
      <c r="M13" s="45">
        <v>0.25</v>
      </c>
      <c r="N13" s="230" t="s">
        <v>82</v>
      </c>
      <c r="O13" s="231" t="s">
        <v>82</v>
      </c>
      <c r="P13" s="232" t="s">
        <v>82</v>
      </c>
      <c r="Q13" s="232" t="s">
        <v>82</v>
      </c>
      <c r="R13" s="231" t="s">
        <v>82</v>
      </c>
      <c r="S13" s="232" t="s">
        <v>82</v>
      </c>
      <c r="T13" s="233" t="s">
        <v>82</v>
      </c>
      <c r="U13" s="110" t="s">
        <v>82</v>
      </c>
      <c r="V13" s="110" t="s">
        <v>82</v>
      </c>
      <c r="W13" s="110" t="s">
        <v>94</v>
      </c>
      <c r="X13" s="230" t="s">
        <v>94</v>
      </c>
      <c r="Y13" s="231">
        <v>44392</v>
      </c>
      <c r="Z13" s="234" t="s">
        <v>82</v>
      </c>
      <c r="AA13" s="234" t="s">
        <v>81</v>
      </c>
      <c r="AB13" s="235" t="s">
        <v>81</v>
      </c>
      <c r="AC13" s="338"/>
      <c r="AD13" s="295"/>
      <c r="AE13" s="295"/>
      <c r="AF13" s="298"/>
      <c r="AG13" s="301"/>
      <c r="AH13" s="236" t="s">
        <v>81</v>
      </c>
      <c r="AI13" s="237" t="s">
        <v>81</v>
      </c>
      <c r="AJ13" s="237" t="s">
        <v>81</v>
      </c>
      <c r="AK13" s="237" t="s">
        <v>81</v>
      </c>
      <c r="AL13" s="237" t="s">
        <v>81</v>
      </c>
      <c r="AM13" s="237" t="s">
        <v>82</v>
      </c>
      <c r="AN13" s="238" t="s">
        <v>82</v>
      </c>
      <c r="AO13" s="304"/>
      <c r="AP13" s="307"/>
    </row>
    <row r="14" spans="1:42" ht="20.100000000000001" customHeight="1" x14ac:dyDescent="0.25">
      <c r="A14" s="323"/>
      <c r="B14" s="325"/>
      <c r="C14" s="339"/>
      <c r="D14" s="319"/>
      <c r="E14" s="328"/>
      <c r="F14" s="332"/>
      <c r="G14" s="332"/>
      <c r="H14" s="336"/>
      <c r="I14" s="339"/>
      <c r="J14" s="332"/>
      <c r="K14" s="332"/>
      <c r="L14" s="44" t="s">
        <v>196</v>
      </c>
      <c r="M14" s="45">
        <v>0.25</v>
      </c>
      <c r="N14" s="230" t="s">
        <v>82</v>
      </c>
      <c r="O14" s="231" t="s">
        <v>82</v>
      </c>
      <c r="P14" s="232" t="s">
        <v>82</v>
      </c>
      <c r="Q14" s="232" t="s">
        <v>82</v>
      </c>
      <c r="R14" s="231" t="s">
        <v>82</v>
      </c>
      <c r="S14" s="232" t="s">
        <v>82</v>
      </c>
      <c r="T14" s="233" t="s">
        <v>82</v>
      </c>
      <c r="U14" s="110" t="s">
        <v>82</v>
      </c>
      <c r="V14" s="110" t="s">
        <v>82</v>
      </c>
      <c r="W14" s="110" t="s">
        <v>94</v>
      </c>
      <c r="X14" s="230" t="s">
        <v>94</v>
      </c>
      <c r="Y14" s="231">
        <v>44375</v>
      </c>
      <c r="Z14" s="234" t="s">
        <v>82</v>
      </c>
      <c r="AA14" s="234" t="s">
        <v>81</v>
      </c>
      <c r="AB14" s="235" t="s">
        <v>81</v>
      </c>
      <c r="AC14" s="339"/>
      <c r="AD14" s="296"/>
      <c r="AE14" s="296"/>
      <c r="AF14" s="299"/>
      <c r="AG14" s="302"/>
      <c r="AH14" s="236" t="s">
        <v>81</v>
      </c>
      <c r="AI14" s="237" t="s">
        <v>81</v>
      </c>
      <c r="AJ14" s="237" t="s">
        <v>81</v>
      </c>
      <c r="AK14" s="237" t="s">
        <v>81</v>
      </c>
      <c r="AL14" s="237" t="s">
        <v>81</v>
      </c>
      <c r="AM14" s="237" t="s">
        <v>82</v>
      </c>
      <c r="AN14" s="238" t="s">
        <v>82</v>
      </c>
      <c r="AO14" s="305"/>
      <c r="AP14" s="308"/>
    </row>
    <row r="15" spans="1:42" ht="39.9" customHeight="1" x14ac:dyDescent="0.25">
      <c r="A15" s="37">
        <v>9</v>
      </c>
      <c r="B15" s="40" t="str">
        <f>VLOOKUP($A15,Cierre!$A:$E,2,FALSE)</f>
        <v>ARA INGENIERÍA S.A.S.</v>
      </c>
      <c r="C15" s="48" t="s">
        <v>94</v>
      </c>
      <c r="D15" s="35" t="str">
        <f>VLOOKUP($A15,Cierre!$A:$E,3,FALSE)</f>
        <v>KERLY GIOVANNA CUELLAR OBREGÓN</v>
      </c>
      <c r="E15" s="60" t="s">
        <v>326</v>
      </c>
      <c r="F15" s="47" t="s">
        <v>327</v>
      </c>
      <c r="G15" s="47" t="s">
        <v>94</v>
      </c>
      <c r="H15" s="53">
        <v>44377</v>
      </c>
      <c r="I15" s="48" t="s">
        <v>82</v>
      </c>
      <c r="J15" s="47" t="s">
        <v>84</v>
      </c>
      <c r="K15" s="47" t="s">
        <v>82</v>
      </c>
      <c r="L15" s="44" t="s">
        <v>197</v>
      </c>
      <c r="M15" s="45">
        <v>1</v>
      </c>
      <c r="N15" s="48" t="s">
        <v>94</v>
      </c>
      <c r="O15" s="51">
        <v>44364</v>
      </c>
      <c r="P15" s="47" t="s">
        <v>343</v>
      </c>
      <c r="Q15" s="47" t="s">
        <v>81</v>
      </c>
      <c r="R15" s="51" t="s">
        <v>81</v>
      </c>
      <c r="S15" s="47" t="s">
        <v>360</v>
      </c>
      <c r="T15" s="54" t="s">
        <v>82</v>
      </c>
      <c r="U15" s="110" t="s">
        <v>82</v>
      </c>
      <c r="V15" s="110" t="s">
        <v>94</v>
      </c>
      <c r="W15" s="109" t="s">
        <v>94</v>
      </c>
      <c r="X15" s="48" t="s">
        <v>94</v>
      </c>
      <c r="Y15" s="51">
        <v>44370</v>
      </c>
      <c r="Z15" s="50" t="s">
        <v>82</v>
      </c>
      <c r="AA15" s="50" t="s">
        <v>81</v>
      </c>
      <c r="AB15" s="52" t="s">
        <v>81</v>
      </c>
      <c r="AC15" s="48" t="s">
        <v>81</v>
      </c>
      <c r="AD15" s="98" t="s">
        <v>361</v>
      </c>
      <c r="AE15" s="99">
        <v>44546</v>
      </c>
      <c r="AF15" s="101">
        <v>96155944</v>
      </c>
      <c r="AG15" s="68" t="s">
        <v>81</v>
      </c>
      <c r="AH15" s="69" t="s">
        <v>81</v>
      </c>
      <c r="AI15" s="97" t="s">
        <v>81</v>
      </c>
      <c r="AJ15" s="97" t="s">
        <v>95</v>
      </c>
      <c r="AK15" s="97" t="s">
        <v>81</v>
      </c>
      <c r="AL15" s="97" t="s">
        <v>81</v>
      </c>
      <c r="AM15" s="97" t="s">
        <v>82</v>
      </c>
      <c r="AN15" s="70" t="s">
        <v>82</v>
      </c>
      <c r="AO15" s="100" t="s">
        <v>90</v>
      </c>
      <c r="AP15" s="49"/>
    </row>
    <row r="16" spans="1:42" ht="39.9" customHeight="1" x14ac:dyDescent="0.25">
      <c r="A16" s="37">
        <v>10</v>
      </c>
      <c r="B16" s="40" t="str">
        <f>VLOOKUP($A16,Cierre!$A:$E,2,FALSE)</f>
        <v>HR INGENIERÍA S.A.S.</v>
      </c>
      <c r="C16" s="48" t="s">
        <v>94</v>
      </c>
      <c r="D16" s="35" t="str">
        <f>VLOOKUP($A16,Cierre!$A:$E,3,FALSE)</f>
        <v>YELMAN YOHANI HERNÁNDEZ ROJAS</v>
      </c>
      <c r="E16" s="60" t="s">
        <v>200</v>
      </c>
      <c r="F16" s="47" t="s">
        <v>328</v>
      </c>
      <c r="G16" s="47" t="s">
        <v>94</v>
      </c>
      <c r="H16" s="53">
        <v>44400</v>
      </c>
      <c r="I16" s="48" t="s">
        <v>82</v>
      </c>
      <c r="J16" s="47" t="s">
        <v>84</v>
      </c>
      <c r="K16" s="47" t="s">
        <v>82</v>
      </c>
      <c r="L16" s="44" t="s">
        <v>199</v>
      </c>
      <c r="M16" s="45">
        <v>1</v>
      </c>
      <c r="N16" s="48" t="s">
        <v>94</v>
      </c>
      <c r="O16" s="51">
        <v>44386</v>
      </c>
      <c r="P16" s="47" t="s">
        <v>343</v>
      </c>
      <c r="Q16" s="47" t="s">
        <v>81</v>
      </c>
      <c r="R16" s="51" t="s">
        <v>81</v>
      </c>
      <c r="S16" s="47" t="s">
        <v>200</v>
      </c>
      <c r="T16" s="54" t="s">
        <v>82</v>
      </c>
      <c r="U16" s="110" t="s">
        <v>82</v>
      </c>
      <c r="V16" s="110" t="s">
        <v>82</v>
      </c>
      <c r="W16" s="109" t="s">
        <v>94</v>
      </c>
      <c r="X16" s="48" t="s">
        <v>94</v>
      </c>
      <c r="Y16" s="51">
        <v>44376</v>
      </c>
      <c r="Z16" s="50" t="s">
        <v>82</v>
      </c>
      <c r="AA16" s="50" t="s">
        <v>81</v>
      </c>
      <c r="AB16" s="52" t="s">
        <v>81</v>
      </c>
      <c r="AC16" s="48" t="s">
        <v>81</v>
      </c>
      <c r="AD16" s="98" t="s">
        <v>362</v>
      </c>
      <c r="AE16" s="99">
        <v>44531</v>
      </c>
      <c r="AF16" s="101">
        <v>30317337</v>
      </c>
      <c r="AG16" s="68" t="s">
        <v>81</v>
      </c>
      <c r="AH16" s="69" t="s">
        <v>81</v>
      </c>
      <c r="AI16" s="97" t="s">
        <v>81</v>
      </c>
      <c r="AJ16" s="97" t="s">
        <v>81</v>
      </c>
      <c r="AK16" s="97" t="s">
        <v>81</v>
      </c>
      <c r="AL16" s="97" t="s">
        <v>81</v>
      </c>
      <c r="AM16" s="97" t="s">
        <v>82</v>
      </c>
      <c r="AN16" s="70" t="s">
        <v>82</v>
      </c>
      <c r="AO16" s="100" t="s">
        <v>90</v>
      </c>
      <c r="AP16" s="49"/>
    </row>
    <row r="17" spans="1:42" ht="20.100000000000001" customHeight="1" x14ac:dyDescent="0.25">
      <c r="A17" s="322">
        <v>11</v>
      </c>
      <c r="B17" s="324" t="str">
        <f>VLOOKUP($A17,Cierre!$A:$E,2,FALSE)</f>
        <v>UNIÓN TEMPORAL INNOVA</v>
      </c>
      <c r="C17" s="316" t="s">
        <v>94</v>
      </c>
      <c r="D17" s="318" t="str">
        <f>VLOOKUP($A17,Cierre!$A:$E,3,FALSE)</f>
        <v>ALEJANDRO HERRERA DUQUE</v>
      </c>
      <c r="E17" s="320" t="s">
        <v>329</v>
      </c>
      <c r="F17" s="312" t="s">
        <v>330</v>
      </c>
      <c r="G17" s="312" t="s">
        <v>94</v>
      </c>
      <c r="H17" s="314">
        <v>44400</v>
      </c>
      <c r="I17" s="316" t="s">
        <v>94</v>
      </c>
      <c r="J17" s="312" t="s">
        <v>87</v>
      </c>
      <c r="K17" s="312" t="s">
        <v>81</v>
      </c>
      <c r="L17" s="44" t="s">
        <v>202</v>
      </c>
      <c r="M17" s="45">
        <v>0.7</v>
      </c>
      <c r="N17" s="48" t="s">
        <v>94</v>
      </c>
      <c r="O17" s="51">
        <v>44391</v>
      </c>
      <c r="P17" s="47" t="s">
        <v>363</v>
      </c>
      <c r="Q17" s="47" t="s">
        <v>81</v>
      </c>
      <c r="R17" s="51" t="s">
        <v>81</v>
      </c>
      <c r="S17" s="47" t="s">
        <v>120</v>
      </c>
      <c r="T17" s="54" t="s">
        <v>82</v>
      </c>
      <c r="U17" s="110" t="s">
        <v>82</v>
      </c>
      <c r="V17" s="110" t="s">
        <v>82</v>
      </c>
      <c r="W17" s="109" t="s">
        <v>94</v>
      </c>
      <c r="X17" s="48" t="s">
        <v>94</v>
      </c>
      <c r="Y17" s="51">
        <v>44363</v>
      </c>
      <c r="Z17" s="50" t="s">
        <v>82</v>
      </c>
      <c r="AA17" s="50" t="s">
        <v>81</v>
      </c>
      <c r="AB17" s="52" t="s">
        <v>81</v>
      </c>
      <c r="AC17" s="316" t="s">
        <v>81</v>
      </c>
      <c r="AD17" s="329" t="s">
        <v>364</v>
      </c>
      <c r="AE17" s="290">
        <v>44495</v>
      </c>
      <c r="AF17" s="292">
        <v>28688722</v>
      </c>
      <c r="AG17" s="284" t="s">
        <v>81</v>
      </c>
      <c r="AH17" s="69" t="s">
        <v>81</v>
      </c>
      <c r="AI17" s="97" t="s">
        <v>81</v>
      </c>
      <c r="AJ17" s="97" t="s">
        <v>95</v>
      </c>
      <c r="AK17" s="97" t="s">
        <v>81</v>
      </c>
      <c r="AL17" s="97" t="s">
        <v>81</v>
      </c>
      <c r="AM17" s="97" t="s">
        <v>82</v>
      </c>
      <c r="AN17" s="70" t="s">
        <v>82</v>
      </c>
      <c r="AO17" s="286" t="s">
        <v>90</v>
      </c>
      <c r="AP17" s="288"/>
    </row>
    <row r="18" spans="1:42" ht="20.100000000000001" customHeight="1" x14ac:dyDescent="0.25">
      <c r="A18" s="323"/>
      <c r="B18" s="325"/>
      <c r="C18" s="317"/>
      <c r="D18" s="319"/>
      <c r="E18" s="321"/>
      <c r="F18" s="313"/>
      <c r="G18" s="313"/>
      <c r="H18" s="315"/>
      <c r="I18" s="317"/>
      <c r="J18" s="313"/>
      <c r="K18" s="313"/>
      <c r="L18" s="44" t="s">
        <v>203</v>
      </c>
      <c r="M18" s="45">
        <v>0.3</v>
      </c>
      <c r="N18" s="48" t="s">
        <v>94</v>
      </c>
      <c r="O18" s="51">
        <v>44378</v>
      </c>
      <c r="P18" s="47" t="s">
        <v>363</v>
      </c>
      <c r="Q18" s="47" t="s">
        <v>81</v>
      </c>
      <c r="R18" s="51" t="s">
        <v>81</v>
      </c>
      <c r="S18" s="47" t="s">
        <v>365</v>
      </c>
      <c r="T18" s="54" t="s">
        <v>82</v>
      </c>
      <c r="U18" s="110" t="s">
        <v>82</v>
      </c>
      <c r="V18" s="110" t="s">
        <v>94</v>
      </c>
      <c r="W18" s="109" t="s">
        <v>94</v>
      </c>
      <c r="X18" s="48" t="s">
        <v>94</v>
      </c>
      <c r="Y18" s="51">
        <v>44390</v>
      </c>
      <c r="Z18" s="50" t="s">
        <v>82</v>
      </c>
      <c r="AA18" s="50" t="s">
        <v>81</v>
      </c>
      <c r="AB18" s="52" t="s">
        <v>81</v>
      </c>
      <c r="AC18" s="317"/>
      <c r="AD18" s="291"/>
      <c r="AE18" s="291"/>
      <c r="AF18" s="293"/>
      <c r="AG18" s="285"/>
      <c r="AH18" s="69" t="s">
        <v>81</v>
      </c>
      <c r="AI18" s="97" t="s">
        <v>81</v>
      </c>
      <c r="AJ18" s="97" t="s">
        <v>95</v>
      </c>
      <c r="AK18" s="97" t="s">
        <v>81</v>
      </c>
      <c r="AL18" s="97" t="s">
        <v>81</v>
      </c>
      <c r="AM18" s="97" t="s">
        <v>81</v>
      </c>
      <c r="AN18" s="70" t="s">
        <v>81</v>
      </c>
      <c r="AO18" s="287"/>
      <c r="AP18" s="289"/>
    </row>
    <row r="19" spans="1:42" ht="39.9" customHeight="1" x14ac:dyDescent="0.25">
      <c r="A19" s="37">
        <v>12</v>
      </c>
      <c r="B19" s="40" t="str">
        <f>VLOOKUP($A19,Cierre!$A:$E,2,FALSE)</f>
        <v>PAULO EMILIO BRAVO CONSULTORES S.A.S.</v>
      </c>
      <c r="C19" s="48" t="s">
        <v>94</v>
      </c>
      <c r="D19" s="35" t="str">
        <f>VLOOKUP($A19,Cierre!$A:$E,3,FALSE)</f>
        <v>MANUEL JOSÉ BRAVO FERNÁNDEZ</v>
      </c>
      <c r="E19" s="60" t="s">
        <v>205</v>
      </c>
      <c r="F19" s="47" t="s">
        <v>331</v>
      </c>
      <c r="G19" s="47" t="s">
        <v>94</v>
      </c>
      <c r="H19" s="53">
        <v>44351</v>
      </c>
      <c r="I19" s="48" t="s">
        <v>82</v>
      </c>
      <c r="J19" s="47" t="s">
        <v>84</v>
      </c>
      <c r="K19" s="47" t="s">
        <v>82</v>
      </c>
      <c r="L19" s="44" t="s">
        <v>204</v>
      </c>
      <c r="M19" s="45">
        <v>1</v>
      </c>
      <c r="N19" s="48" t="s">
        <v>94</v>
      </c>
      <c r="O19" s="51">
        <v>44375</v>
      </c>
      <c r="P19" s="47" t="s">
        <v>366</v>
      </c>
      <c r="Q19" s="47" t="s">
        <v>81</v>
      </c>
      <c r="R19" s="51" t="s">
        <v>81</v>
      </c>
      <c r="S19" s="47" t="s">
        <v>205</v>
      </c>
      <c r="T19" s="54" t="s">
        <v>82</v>
      </c>
      <c r="U19" s="110" t="s">
        <v>82</v>
      </c>
      <c r="V19" s="110" t="s">
        <v>94</v>
      </c>
      <c r="W19" s="109" t="s">
        <v>94</v>
      </c>
      <c r="X19" s="48" t="s">
        <v>94</v>
      </c>
      <c r="Y19" s="51">
        <v>44375</v>
      </c>
      <c r="Z19" s="50" t="s">
        <v>82</v>
      </c>
      <c r="AA19" s="50" t="s">
        <v>81</v>
      </c>
      <c r="AB19" s="52" t="s">
        <v>81</v>
      </c>
      <c r="AC19" s="48" t="s">
        <v>81</v>
      </c>
      <c r="AD19" s="98" t="s">
        <v>367</v>
      </c>
      <c r="AE19" s="99">
        <v>44516</v>
      </c>
      <c r="AF19" s="101">
        <v>96155944</v>
      </c>
      <c r="AG19" s="68" t="s">
        <v>81</v>
      </c>
      <c r="AH19" s="69" t="s">
        <v>81</v>
      </c>
      <c r="AI19" s="97" t="s">
        <v>81</v>
      </c>
      <c r="AJ19" s="97" t="s">
        <v>81</v>
      </c>
      <c r="AK19" s="97" t="s">
        <v>81</v>
      </c>
      <c r="AL19" s="97" t="s">
        <v>81</v>
      </c>
      <c r="AM19" s="97" t="s">
        <v>81</v>
      </c>
      <c r="AN19" s="70" t="s">
        <v>81</v>
      </c>
      <c r="AO19" s="100" t="s">
        <v>90</v>
      </c>
      <c r="AP19" s="49"/>
    </row>
    <row r="20" spans="1:42" ht="20.100000000000001" customHeight="1" x14ac:dyDescent="0.25">
      <c r="A20" s="322">
        <v>13</v>
      </c>
      <c r="B20" s="324" t="str">
        <f>VLOOKUP($A20,Cierre!$A:$E,2,FALSE)</f>
        <v>CONSORCIO NP MANIZALES</v>
      </c>
      <c r="C20" s="316" t="s">
        <v>94</v>
      </c>
      <c r="D20" s="318" t="str">
        <f>VLOOKUP($A20,Cierre!$A:$E,3,FALSE)</f>
        <v>MARÍA CLARA POTES MAZUERA</v>
      </c>
      <c r="E20" s="320" t="s">
        <v>264</v>
      </c>
      <c r="F20" s="312" t="s">
        <v>332</v>
      </c>
      <c r="G20" s="312" t="s">
        <v>94</v>
      </c>
      <c r="H20" s="314">
        <v>44400</v>
      </c>
      <c r="I20" s="316" t="s">
        <v>94</v>
      </c>
      <c r="J20" s="312" t="s">
        <v>80</v>
      </c>
      <c r="K20" s="312" t="s">
        <v>81</v>
      </c>
      <c r="L20" s="44" t="s">
        <v>208</v>
      </c>
      <c r="M20" s="45">
        <v>0.6</v>
      </c>
      <c r="N20" s="230" t="s">
        <v>82</v>
      </c>
      <c r="O20" s="231" t="s">
        <v>82</v>
      </c>
      <c r="P20" s="232" t="s">
        <v>82</v>
      </c>
      <c r="Q20" s="232" t="s">
        <v>82</v>
      </c>
      <c r="R20" s="231" t="s">
        <v>82</v>
      </c>
      <c r="S20" s="232" t="s">
        <v>82</v>
      </c>
      <c r="T20" s="233" t="s">
        <v>82</v>
      </c>
      <c r="U20" s="110" t="s">
        <v>82</v>
      </c>
      <c r="V20" s="110" t="s">
        <v>82</v>
      </c>
      <c r="W20" s="110" t="s">
        <v>94</v>
      </c>
      <c r="X20" s="48" t="s">
        <v>94</v>
      </c>
      <c r="Y20" s="51">
        <v>44358</v>
      </c>
      <c r="Z20" s="50" t="s">
        <v>82</v>
      </c>
      <c r="AA20" s="50" t="s">
        <v>81</v>
      </c>
      <c r="AB20" s="52" t="s">
        <v>81</v>
      </c>
      <c r="AC20" s="316" t="s">
        <v>81</v>
      </c>
      <c r="AD20" s="329" t="s">
        <v>206</v>
      </c>
      <c r="AE20" s="290">
        <v>44494</v>
      </c>
      <c r="AF20" s="292">
        <v>96156000</v>
      </c>
      <c r="AG20" s="284" t="s">
        <v>81</v>
      </c>
      <c r="AH20" s="69" t="s">
        <v>81</v>
      </c>
      <c r="AI20" s="97" t="s">
        <v>81</v>
      </c>
      <c r="AJ20" s="97" t="s">
        <v>81</v>
      </c>
      <c r="AK20" s="97" t="s">
        <v>81</v>
      </c>
      <c r="AL20" s="97" t="s">
        <v>81</v>
      </c>
      <c r="AM20" s="97" t="s">
        <v>82</v>
      </c>
      <c r="AN20" s="70" t="s">
        <v>82</v>
      </c>
      <c r="AO20" s="344" t="s">
        <v>90</v>
      </c>
      <c r="AP20" s="288" t="s">
        <v>449</v>
      </c>
    </row>
    <row r="21" spans="1:42" ht="20.100000000000001" customHeight="1" x14ac:dyDescent="0.25">
      <c r="A21" s="323"/>
      <c r="B21" s="325"/>
      <c r="C21" s="317"/>
      <c r="D21" s="319"/>
      <c r="E21" s="321"/>
      <c r="F21" s="313"/>
      <c r="G21" s="313"/>
      <c r="H21" s="315"/>
      <c r="I21" s="317"/>
      <c r="J21" s="313"/>
      <c r="K21" s="313"/>
      <c r="L21" s="44" t="s">
        <v>207</v>
      </c>
      <c r="M21" s="45">
        <v>0.4</v>
      </c>
      <c r="N21" s="230" t="s">
        <v>82</v>
      </c>
      <c r="O21" s="231" t="s">
        <v>82</v>
      </c>
      <c r="P21" s="232" t="s">
        <v>82</v>
      </c>
      <c r="Q21" s="232" t="s">
        <v>82</v>
      </c>
      <c r="R21" s="231" t="s">
        <v>82</v>
      </c>
      <c r="S21" s="232" t="s">
        <v>82</v>
      </c>
      <c r="T21" s="233" t="s">
        <v>82</v>
      </c>
      <c r="U21" s="110" t="s">
        <v>82</v>
      </c>
      <c r="V21" s="110" t="s">
        <v>82</v>
      </c>
      <c r="W21" s="110" t="s">
        <v>94</v>
      </c>
      <c r="X21" s="48" t="s">
        <v>94</v>
      </c>
      <c r="Y21" s="51">
        <v>44358</v>
      </c>
      <c r="Z21" s="50" t="s">
        <v>82</v>
      </c>
      <c r="AA21" s="50" t="s">
        <v>81</v>
      </c>
      <c r="AB21" s="52" t="s">
        <v>81</v>
      </c>
      <c r="AC21" s="317"/>
      <c r="AD21" s="291"/>
      <c r="AE21" s="291"/>
      <c r="AF21" s="293"/>
      <c r="AG21" s="285"/>
      <c r="AH21" s="69" t="s">
        <v>81</v>
      </c>
      <c r="AI21" s="97" t="s">
        <v>81</v>
      </c>
      <c r="AJ21" s="97" t="s">
        <v>81</v>
      </c>
      <c r="AK21" s="97" t="s">
        <v>81</v>
      </c>
      <c r="AL21" s="97" t="s">
        <v>81</v>
      </c>
      <c r="AM21" s="97" t="s">
        <v>82</v>
      </c>
      <c r="AN21" s="70" t="s">
        <v>82</v>
      </c>
      <c r="AO21" s="345"/>
      <c r="AP21" s="289"/>
    </row>
    <row r="22" spans="1:42" ht="20.100000000000001" customHeight="1" x14ac:dyDescent="0.25">
      <c r="A22" s="322">
        <v>14</v>
      </c>
      <c r="B22" s="324" t="str">
        <f>VLOOKUP($A22,Cierre!$A:$E,2,FALSE)</f>
        <v>CONSORCIO DS7</v>
      </c>
      <c r="C22" s="316" t="s">
        <v>94</v>
      </c>
      <c r="D22" s="318" t="str">
        <f>VLOOKUP($A22,Cierre!$A:$E,3,FALSE)</f>
        <v>EDGAR HERNÁN GUEVARA MARTÍNEZ</v>
      </c>
      <c r="E22" s="320" t="s">
        <v>333</v>
      </c>
      <c r="F22" s="312" t="s">
        <v>334</v>
      </c>
      <c r="G22" s="312" t="s">
        <v>94</v>
      </c>
      <c r="H22" s="314">
        <v>44400</v>
      </c>
      <c r="I22" s="316" t="s">
        <v>94</v>
      </c>
      <c r="J22" s="312" t="s">
        <v>80</v>
      </c>
      <c r="K22" s="312" t="s">
        <v>81</v>
      </c>
      <c r="L22" s="44" t="s">
        <v>210</v>
      </c>
      <c r="M22" s="45">
        <v>0.6</v>
      </c>
      <c r="N22" s="48" t="s">
        <v>94</v>
      </c>
      <c r="O22" s="51">
        <v>44384</v>
      </c>
      <c r="P22" s="47" t="s">
        <v>343</v>
      </c>
      <c r="Q22" s="47" t="s">
        <v>81</v>
      </c>
      <c r="R22" s="51" t="s">
        <v>81</v>
      </c>
      <c r="S22" s="47" t="s">
        <v>333</v>
      </c>
      <c r="T22" s="54" t="s">
        <v>94</v>
      </c>
      <c r="U22" s="110" t="s">
        <v>94</v>
      </c>
      <c r="V22" s="110" t="s">
        <v>82</v>
      </c>
      <c r="W22" s="109" t="s">
        <v>94</v>
      </c>
      <c r="X22" s="48" t="s">
        <v>94</v>
      </c>
      <c r="Y22" s="51">
        <v>44372</v>
      </c>
      <c r="Z22" s="50" t="s">
        <v>94</v>
      </c>
      <c r="AA22" s="50" t="s">
        <v>81</v>
      </c>
      <c r="AB22" s="52" t="s">
        <v>81</v>
      </c>
      <c r="AC22" s="316" t="s">
        <v>81</v>
      </c>
      <c r="AD22" s="329" t="s">
        <v>137</v>
      </c>
      <c r="AE22" s="290">
        <v>44516</v>
      </c>
      <c r="AF22" s="292">
        <v>65838606</v>
      </c>
      <c r="AG22" s="284" t="s">
        <v>81</v>
      </c>
      <c r="AH22" s="69" t="s">
        <v>81</v>
      </c>
      <c r="AI22" s="97" t="s">
        <v>81</v>
      </c>
      <c r="AJ22" s="97" t="s">
        <v>81</v>
      </c>
      <c r="AK22" s="97" t="s">
        <v>81</v>
      </c>
      <c r="AL22" s="97" t="s">
        <v>81</v>
      </c>
      <c r="AM22" s="97" t="s">
        <v>82</v>
      </c>
      <c r="AN22" s="70" t="s">
        <v>82</v>
      </c>
      <c r="AO22" s="344" t="s">
        <v>90</v>
      </c>
      <c r="AP22" s="288"/>
    </row>
    <row r="23" spans="1:42" ht="20.100000000000001" customHeight="1" x14ac:dyDescent="0.25">
      <c r="A23" s="323"/>
      <c r="B23" s="325"/>
      <c r="C23" s="317"/>
      <c r="D23" s="319"/>
      <c r="E23" s="321"/>
      <c r="F23" s="313"/>
      <c r="G23" s="313"/>
      <c r="H23" s="315"/>
      <c r="I23" s="317"/>
      <c r="J23" s="313"/>
      <c r="K23" s="313"/>
      <c r="L23" s="44" t="s">
        <v>211</v>
      </c>
      <c r="M23" s="45">
        <v>0.4</v>
      </c>
      <c r="N23" s="48" t="s">
        <v>94</v>
      </c>
      <c r="O23" s="51">
        <v>44389</v>
      </c>
      <c r="P23" s="47" t="s">
        <v>343</v>
      </c>
      <c r="Q23" s="47" t="s">
        <v>81</v>
      </c>
      <c r="R23" s="51" t="s">
        <v>81</v>
      </c>
      <c r="S23" s="50" t="s">
        <v>368</v>
      </c>
      <c r="T23" s="54" t="s">
        <v>82</v>
      </c>
      <c r="U23" s="110" t="s">
        <v>82</v>
      </c>
      <c r="V23" s="110" t="s">
        <v>94</v>
      </c>
      <c r="W23" s="109" t="s">
        <v>94</v>
      </c>
      <c r="X23" s="48" t="s">
        <v>94</v>
      </c>
      <c r="Y23" s="51">
        <v>44365</v>
      </c>
      <c r="Z23" s="50" t="s">
        <v>82</v>
      </c>
      <c r="AA23" s="50" t="s">
        <v>81</v>
      </c>
      <c r="AB23" s="52" t="s">
        <v>81</v>
      </c>
      <c r="AC23" s="317"/>
      <c r="AD23" s="291"/>
      <c r="AE23" s="291"/>
      <c r="AF23" s="293"/>
      <c r="AG23" s="285"/>
      <c r="AH23" s="69" t="s">
        <v>81</v>
      </c>
      <c r="AI23" s="97" t="s">
        <v>81</v>
      </c>
      <c r="AJ23" s="97" t="s">
        <v>81</v>
      </c>
      <c r="AK23" s="97" t="s">
        <v>81</v>
      </c>
      <c r="AL23" s="97" t="s">
        <v>81</v>
      </c>
      <c r="AM23" s="97" t="s">
        <v>81</v>
      </c>
      <c r="AN23" s="70" t="s">
        <v>81</v>
      </c>
      <c r="AO23" s="345"/>
      <c r="AP23" s="289"/>
    </row>
    <row r="24" spans="1:42" ht="39.9" customHeight="1" x14ac:dyDescent="0.25">
      <c r="A24" s="37">
        <v>15</v>
      </c>
      <c r="B24" s="40" t="str">
        <f>VLOOKUP($A24,Cierre!$A:$E,2,FALSE)</f>
        <v>CIMAG S.A.S.</v>
      </c>
      <c r="C24" s="48" t="s">
        <v>94</v>
      </c>
      <c r="D24" s="35" t="str">
        <f>VLOOKUP($A24,Cierre!$A:$E,3,FALSE)</f>
        <v>HÉCTOR MAURICIO GUTIÉRREZ TRUJILLO</v>
      </c>
      <c r="E24" s="60" t="s">
        <v>218</v>
      </c>
      <c r="F24" s="47" t="s">
        <v>335</v>
      </c>
      <c r="G24" s="47" t="s">
        <v>94</v>
      </c>
      <c r="H24" s="53"/>
      <c r="I24" s="48" t="s">
        <v>82</v>
      </c>
      <c r="J24" s="47" t="s">
        <v>84</v>
      </c>
      <c r="K24" s="47" t="s">
        <v>82</v>
      </c>
      <c r="L24" s="44" t="s">
        <v>212</v>
      </c>
      <c r="M24" s="45">
        <v>1</v>
      </c>
      <c r="N24" s="48" t="s">
        <v>94</v>
      </c>
      <c r="O24" s="51">
        <v>44350</v>
      </c>
      <c r="P24" s="47" t="s">
        <v>369</v>
      </c>
      <c r="Q24" s="47" t="s">
        <v>81</v>
      </c>
      <c r="R24" s="51" t="s">
        <v>81</v>
      </c>
      <c r="S24" s="50" t="s">
        <v>218</v>
      </c>
      <c r="T24" s="54" t="s">
        <v>82</v>
      </c>
      <c r="U24" s="110" t="s">
        <v>82</v>
      </c>
      <c r="V24" s="110" t="s">
        <v>82</v>
      </c>
      <c r="W24" s="109" t="s">
        <v>94</v>
      </c>
      <c r="X24" s="48" t="s">
        <v>94</v>
      </c>
      <c r="Y24" s="51">
        <v>44358</v>
      </c>
      <c r="Z24" s="50" t="s">
        <v>82</v>
      </c>
      <c r="AA24" s="50" t="s">
        <v>81</v>
      </c>
      <c r="AB24" s="52" t="s">
        <v>81</v>
      </c>
      <c r="AC24" s="48" t="s">
        <v>81</v>
      </c>
      <c r="AD24" s="98" t="s">
        <v>370</v>
      </c>
      <c r="AE24" s="99">
        <v>44485</v>
      </c>
      <c r="AF24" s="101">
        <v>96155944</v>
      </c>
      <c r="AG24" s="68" t="s">
        <v>81</v>
      </c>
      <c r="AH24" s="69" t="s">
        <v>81</v>
      </c>
      <c r="AI24" s="97" t="s">
        <v>81</v>
      </c>
      <c r="AJ24" s="97" t="s">
        <v>81</v>
      </c>
      <c r="AK24" s="97" t="s">
        <v>81</v>
      </c>
      <c r="AL24" s="97" t="s">
        <v>81</v>
      </c>
      <c r="AM24" s="97" t="s">
        <v>82</v>
      </c>
      <c r="AN24" s="70" t="s">
        <v>82</v>
      </c>
      <c r="AO24" s="240" t="s">
        <v>90</v>
      </c>
      <c r="AP24" s="49" t="s">
        <v>449</v>
      </c>
    </row>
    <row r="25" spans="1:42" ht="20.100000000000001" customHeight="1" x14ac:dyDescent="0.25">
      <c r="A25" s="322">
        <v>16</v>
      </c>
      <c r="B25" s="324" t="str">
        <f>VLOOKUP($A25,Cierre!$A:$E,2,FALSE)</f>
        <v>CONSORCIO VÍAS CALDAS</v>
      </c>
      <c r="C25" s="316" t="s">
        <v>94</v>
      </c>
      <c r="D25" s="318" t="str">
        <f>VLOOKUP($A25,Cierre!$A:$E,3,FALSE)</f>
        <v>ANA MIREYA ARAGÓN PINZÓN</v>
      </c>
      <c r="E25" s="320" t="s">
        <v>336</v>
      </c>
      <c r="F25" s="312" t="s">
        <v>337</v>
      </c>
      <c r="G25" s="312" t="s">
        <v>94</v>
      </c>
      <c r="H25" s="314">
        <v>44341</v>
      </c>
      <c r="I25" s="316" t="s">
        <v>94</v>
      </c>
      <c r="J25" s="312" t="s">
        <v>80</v>
      </c>
      <c r="K25" s="312" t="s">
        <v>81</v>
      </c>
      <c r="L25" s="44" t="s">
        <v>214</v>
      </c>
      <c r="M25" s="45">
        <v>0.3</v>
      </c>
      <c r="N25" s="48" t="s">
        <v>94</v>
      </c>
      <c r="O25" s="51">
        <v>44363</v>
      </c>
      <c r="P25" s="47" t="s">
        <v>343</v>
      </c>
      <c r="Q25" s="47" t="s">
        <v>81</v>
      </c>
      <c r="R25" s="51" t="s">
        <v>81</v>
      </c>
      <c r="S25" s="47" t="s">
        <v>371</v>
      </c>
      <c r="T25" s="54" t="s">
        <v>82</v>
      </c>
      <c r="U25" s="110" t="s">
        <v>82</v>
      </c>
      <c r="V25" s="110" t="s">
        <v>82</v>
      </c>
      <c r="W25" s="109" t="s">
        <v>94</v>
      </c>
      <c r="X25" s="48" t="s">
        <v>94</v>
      </c>
      <c r="Y25" s="51">
        <v>44363</v>
      </c>
      <c r="Z25" s="50" t="s">
        <v>82</v>
      </c>
      <c r="AA25" s="50" t="s">
        <v>81</v>
      </c>
      <c r="AB25" s="52" t="s">
        <v>81</v>
      </c>
      <c r="AC25" s="316" t="s">
        <v>81</v>
      </c>
      <c r="AD25" s="329" t="s">
        <v>219</v>
      </c>
      <c r="AE25" s="290">
        <v>44516</v>
      </c>
      <c r="AF25" s="292">
        <v>96155944</v>
      </c>
      <c r="AG25" s="284" t="s">
        <v>81</v>
      </c>
      <c r="AH25" s="69" t="s">
        <v>81</v>
      </c>
      <c r="AI25" s="97" t="s">
        <v>81</v>
      </c>
      <c r="AJ25" s="97" t="s">
        <v>81</v>
      </c>
      <c r="AK25" s="97" t="s">
        <v>81</v>
      </c>
      <c r="AL25" s="97" t="s">
        <v>81</v>
      </c>
      <c r="AM25" s="97" t="s">
        <v>82</v>
      </c>
      <c r="AN25" s="70" t="s">
        <v>82</v>
      </c>
      <c r="AO25" s="286" t="s">
        <v>90</v>
      </c>
      <c r="AP25" s="288"/>
    </row>
    <row r="26" spans="1:42" ht="20.100000000000001" customHeight="1" x14ac:dyDescent="0.25">
      <c r="A26" s="323"/>
      <c r="B26" s="325"/>
      <c r="C26" s="317"/>
      <c r="D26" s="319"/>
      <c r="E26" s="321"/>
      <c r="F26" s="313"/>
      <c r="G26" s="313"/>
      <c r="H26" s="315"/>
      <c r="I26" s="317"/>
      <c r="J26" s="313"/>
      <c r="K26" s="313"/>
      <c r="L26" s="44" t="s">
        <v>220</v>
      </c>
      <c r="M26" s="45">
        <v>0.7</v>
      </c>
      <c r="N26" s="48" t="s">
        <v>94</v>
      </c>
      <c r="O26" s="51">
        <v>44363</v>
      </c>
      <c r="P26" s="47" t="s">
        <v>343</v>
      </c>
      <c r="Q26" s="47" t="s">
        <v>81</v>
      </c>
      <c r="R26" s="51" t="s">
        <v>81</v>
      </c>
      <c r="S26" s="47" t="s">
        <v>372</v>
      </c>
      <c r="T26" s="54" t="s">
        <v>82</v>
      </c>
      <c r="U26" s="110" t="s">
        <v>82</v>
      </c>
      <c r="V26" s="110" t="s">
        <v>82</v>
      </c>
      <c r="W26" s="109" t="s">
        <v>94</v>
      </c>
      <c r="X26" s="48" t="s">
        <v>94</v>
      </c>
      <c r="Y26" s="51">
        <v>44363</v>
      </c>
      <c r="Z26" s="50" t="s">
        <v>82</v>
      </c>
      <c r="AA26" s="50" t="s">
        <v>81</v>
      </c>
      <c r="AB26" s="52" t="s">
        <v>81</v>
      </c>
      <c r="AC26" s="317"/>
      <c r="AD26" s="291"/>
      <c r="AE26" s="291"/>
      <c r="AF26" s="293"/>
      <c r="AG26" s="285"/>
      <c r="AH26" s="69" t="s">
        <v>81</v>
      </c>
      <c r="AI26" s="97" t="s">
        <v>81</v>
      </c>
      <c r="AJ26" s="97" t="s">
        <v>81</v>
      </c>
      <c r="AK26" s="97" t="s">
        <v>81</v>
      </c>
      <c r="AL26" s="97" t="s">
        <v>81</v>
      </c>
      <c r="AM26" s="97" t="s">
        <v>82</v>
      </c>
      <c r="AN26" s="70" t="s">
        <v>82</v>
      </c>
      <c r="AO26" s="287"/>
      <c r="AP26" s="289"/>
    </row>
    <row r="27" spans="1:42" ht="39.9" customHeight="1" x14ac:dyDescent="0.25">
      <c r="A27" s="37">
        <v>17</v>
      </c>
      <c r="B27" s="40" t="str">
        <f>VLOOKUP($A27,Cierre!$A:$E,2,FALSE)</f>
        <v>ORGANIZACIÓN VICAN S.A.S.</v>
      </c>
      <c r="C27" s="48" t="s">
        <v>94</v>
      </c>
      <c r="D27" s="35" t="str">
        <f>VLOOKUP($A27,Cierre!$A:$E,3,FALSE)</f>
        <v>ANDRÉS ARBOLEDA SALAZAR</v>
      </c>
      <c r="E27" s="60" t="s">
        <v>216</v>
      </c>
      <c r="F27" s="47" t="s">
        <v>338</v>
      </c>
      <c r="G27" s="47" t="s">
        <v>94</v>
      </c>
      <c r="H27" s="53">
        <v>44365</v>
      </c>
      <c r="I27" s="48" t="s">
        <v>82</v>
      </c>
      <c r="J27" s="47" t="s">
        <v>84</v>
      </c>
      <c r="K27" s="47" t="s">
        <v>82</v>
      </c>
      <c r="L27" s="44" t="s">
        <v>215</v>
      </c>
      <c r="M27" s="45">
        <v>1</v>
      </c>
      <c r="N27" s="48" t="s">
        <v>94</v>
      </c>
      <c r="O27" s="51">
        <v>44375</v>
      </c>
      <c r="P27" s="47" t="s">
        <v>343</v>
      </c>
      <c r="Q27" s="47" t="s">
        <v>81</v>
      </c>
      <c r="R27" s="51" t="s">
        <v>81</v>
      </c>
      <c r="S27" s="47" t="s">
        <v>216</v>
      </c>
      <c r="T27" s="54" t="s">
        <v>82</v>
      </c>
      <c r="U27" s="110" t="s">
        <v>82</v>
      </c>
      <c r="V27" s="110" t="s">
        <v>82</v>
      </c>
      <c r="W27" s="109" t="s">
        <v>94</v>
      </c>
      <c r="X27" s="48" t="s">
        <v>94</v>
      </c>
      <c r="Y27" s="51">
        <v>44368</v>
      </c>
      <c r="Z27" s="50" t="s">
        <v>82</v>
      </c>
      <c r="AA27" s="50" t="s">
        <v>81</v>
      </c>
      <c r="AB27" s="52" t="s">
        <v>81</v>
      </c>
      <c r="AC27" s="48" t="s">
        <v>81</v>
      </c>
      <c r="AD27" s="98" t="s">
        <v>373</v>
      </c>
      <c r="AE27" s="99">
        <v>44546</v>
      </c>
      <c r="AF27" s="101">
        <v>30317438</v>
      </c>
      <c r="AG27" s="68" t="s">
        <v>81</v>
      </c>
      <c r="AH27" s="69" t="s">
        <v>81</v>
      </c>
      <c r="AI27" s="97" t="s">
        <v>81</v>
      </c>
      <c r="AJ27" s="97" t="s">
        <v>81</v>
      </c>
      <c r="AK27" s="97" t="s">
        <v>81</v>
      </c>
      <c r="AL27" s="97" t="s">
        <v>81</v>
      </c>
      <c r="AM27" s="97" t="s">
        <v>82</v>
      </c>
      <c r="AN27" s="70" t="s">
        <v>82</v>
      </c>
      <c r="AO27" s="100" t="s">
        <v>90</v>
      </c>
      <c r="AP27" s="49"/>
    </row>
    <row r="28" spans="1:42" ht="39.9" customHeight="1" x14ac:dyDescent="0.25">
      <c r="A28" s="37">
        <v>18</v>
      </c>
      <c r="B28" s="40" t="str">
        <f>VLOOKUP($A28,Cierre!$A:$E,2,FALSE)</f>
        <v>ICONSULTING S.A.S.</v>
      </c>
      <c r="C28" s="48" t="s">
        <v>94</v>
      </c>
      <c r="D28" s="35" t="str">
        <f>VLOOKUP($A28,Cierre!$A:$E,3,FALSE)</f>
        <v>SILVANA VERGARA HERNÁNDEZ</v>
      </c>
      <c r="E28" s="60" t="s">
        <v>221</v>
      </c>
      <c r="F28" s="47" t="s">
        <v>339</v>
      </c>
      <c r="G28" s="47" t="s">
        <v>94</v>
      </c>
      <c r="H28" s="53">
        <v>44403</v>
      </c>
      <c r="I28" s="48" t="s">
        <v>82</v>
      </c>
      <c r="J28" s="47" t="s">
        <v>84</v>
      </c>
      <c r="K28" s="47" t="s">
        <v>82</v>
      </c>
      <c r="L28" s="44" t="s">
        <v>217</v>
      </c>
      <c r="M28" s="45">
        <v>1</v>
      </c>
      <c r="N28" s="48" t="s">
        <v>94</v>
      </c>
      <c r="O28" s="51">
        <v>44377</v>
      </c>
      <c r="P28" s="47" t="s">
        <v>369</v>
      </c>
      <c r="Q28" s="47" t="s">
        <v>81</v>
      </c>
      <c r="R28" s="51" t="s">
        <v>81</v>
      </c>
      <c r="S28" s="47" t="s">
        <v>221</v>
      </c>
      <c r="T28" s="54" t="s">
        <v>82</v>
      </c>
      <c r="U28" s="110" t="s">
        <v>82</v>
      </c>
      <c r="V28" s="110" t="s">
        <v>94</v>
      </c>
      <c r="W28" s="109" t="s">
        <v>94</v>
      </c>
      <c r="X28" s="48" t="s">
        <v>94</v>
      </c>
      <c r="Y28" s="51">
        <v>44377</v>
      </c>
      <c r="Z28" s="50" t="s">
        <v>82</v>
      </c>
      <c r="AA28" s="50" t="s">
        <v>81</v>
      </c>
      <c r="AB28" s="52" t="s">
        <v>81</v>
      </c>
      <c r="AC28" s="48" t="s">
        <v>81</v>
      </c>
      <c r="AD28" s="98" t="s">
        <v>374</v>
      </c>
      <c r="AE28" s="99">
        <v>44516</v>
      </c>
      <c r="AF28" s="101">
        <v>96155944</v>
      </c>
      <c r="AG28" s="68" t="s">
        <v>81</v>
      </c>
      <c r="AH28" s="69" t="s">
        <v>81</v>
      </c>
      <c r="AI28" s="97" t="s">
        <v>81</v>
      </c>
      <c r="AJ28" s="97" t="s">
        <v>95</v>
      </c>
      <c r="AK28" s="97" t="s">
        <v>81</v>
      </c>
      <c r="AL28" s="97" t="s">
        <v>81</v>
      </c>
      <c r="AM28" s="97" t="s">
        <v>81</v>
      </c>
      <c r="AN28" s="70" t="s">
        <v>81</v>
      </c>
      <c r="AO28" s="100" t="s">
        <v>90</v>
      </c>
      <c r="AP28" s="49"/>
    </row>
    <row r="29" spans="1:42" ht="39.9" customHeight="1" x14ac:dyDescent="0.25">
      <c r="A29" s="37">
        <v>19</v>
      </c>
      <c r="B29" s="40" t="str">
        <f>VLOOKUP($A29,Cierre!$A:$E,2,FALSE)</f>
        <v>TOTALL S.A.S.</v>
      </c>
      <c r="C29" s="48" t="s">
        <v>94</v>
      </c>
      <c r="D29" s="35" t="str">
        <f>VLOOKUP($A29,Cierre!$A:$E,3,FALSE)</f>
        <v>JUAN CARLOS MORALES RIVERA</v>
      </c>
      <c r="E29" s="60" t="s">
        <v>340</v>
      </c>
      <c r="F29" s="47" t="s">
        <v>341</v>
      </c>
      <c r="G29" s="47" t="s">
        <v>94</v>
      </c>
      <c r="H29" s="53">
        <v>44388</v>
      </c>
      <c r="I29" s="48" t="s">
        <v>82</v>
      </c>
      <c r="J29" s="47" t="s">
        <v>84</v>
      </c>
      <c r="K29" s="47" t="s">
        <v>82</v>
      </c>
      <c r="L29" s="44" t="s">
        <v>225</v>
      </c>
      <c r="M29" s="45">
        <v>1</v>
      </c>
      <c r="N29" s="48" t="s">
        <v>94</v>
      </c>
      <c r="O29" s="51">
        <v>44383</v>
      </c>
      <c r="P29" s="47" t="s">
        <v>343</v>
      </c>
      <c r="Q29" s="47" t="s">
        <v>81</v>
      </c>
      <c r="R29" s="51" t="s">
        <v>81</v>
      </c>
      <c r="S29" s="50" t="s">
        <v>375</v>
      </c>
      <c r="T29" s="54" t="s">
        <v>82</v>
      </c>
      <c r="U29" s="110" t="s">
        <v>82</v>
      </c>
      <c r="V29" s="110" t="s">
        <v>82</v>
      </c>
      <c r="W29" s="109" t="s">
        <v>94</v>
      </c>
      <c r="X29" s="48" t="s">
        <v>94</v>
      </c>
      <c r="Y29" s="51">
        <v>44383</v>
      </c>
      <c r="Z29" s="50" t="s">
        <v>82</v>
      </c>
      <c r="AA29" s="50" t="s">
        <v>81</v>
      </c>
      <c r="AB29" s="52" t="s">
        <v>81</v>
      </c>
      <c r="AC29" s="48" t="s">
        <v>81</v>
      </c>
      <c r="AD29" s="98" t="s">
        <v>376</v>
      </c>
      <c r="AE29" s="99">
        <v>44495</v>
      </c>
      <c r="AF29" s="101">
        <v>28688722</v>
      </c>
      <c r="AG29" s="68" t="s">
        <v>81</v>
      </c>
      <c r="AH29" s="69" t="s">
        <v>81</v>
      </c>
      <c r="AI29" s="97" t="s">
        <v>81</v>
      </c>
      <c r="AJ29" s="97" t="s">
        <v>81</v>
      </c>
      <c r="AK29" s="97" t="s">
        <v>81</v>
      </c>
      <c r="AL29" s="97" t="s">
        <v>81</v>
      </c>
      <c r="AM29" s="97" t="s">
        <v>82</v>
      </c>
      <c r="AN29" s="70" t="s">
        <v>82</v>
      </c>
      <c r="AO29" s="100" t="s">
        <v>90</v>
      </c>
      <c r="AP29" s="49"/>
    </row>
    <row r="30" spans="1:42" ht="39.9" customHeight="1" x14ac:dyDescent="0.25">
      <c r="A30" s="37">
        <v>20</v>
      </c>
      <c r="B30" s="40" t="str">
        <f>VLOOKUP($A30,Cierre!$A:$E,2,FALSE)</f>
        <v>INGENIERÍA Y CONSULTORÍA - INGECON S.A.S.</v>
      </c>
      <c r="C30" s="48" t="s">
        <v>94</v>
      </c>
      <c r="D30" s="35" t="str">
        <f>VLOOKUP($A30,Cierre!$A:$E,3,FALSE)</f>
        <v>ÁNGELA MARÍA DÁVILA MORALES</v>
      </c>
      <c r="E30" s="60" t="s">
        <v>256</v>
      </c>
      <c r="F30" s="47" t="s">
        <v>342</v>
      </c>
      <c r="G30" s="47" t="s">
        <v>94</v>
      </c>
      <c r="H30" s="53">
        <v>44350</v>
      </c>
      <c r="I30" s="48" t="s">
        <v>82</v>
      </c>
      <c r="J30" s="47" t="s">
        <v>84</v>
      </c>
      <c r="K30" s="47" t="s">
        <v>82</v>
      </c>
      <c r="L30" s="44" t="s">
        <v>255</v>
      </c>
      <c r="M30" s="45">
        <v>1</v>
      </c>
      <c r="N30" s="48" t="s">
        <v>94</v>
      </c>
      <c r="O30" s="51">
        <v>44378</v>
      </c>
      <c r="P30" s="47" t="s">
        <v>343</v>
      </c>
      <c r="Q30" s="47" t="s">
        <v>81</v>
      </c>
      <c r="R30" s="51" t="s">
        <v>81</v>
      </c>
      <c r="S30" s="47" t="s">
        <v>256</v>
      </c>
      <c r="T30" s="54" t="s">
        <v>82</v>
      </c>
      <c r="U30" s="110" t="s">
        <v>82</v>
      </c>
      <c r="V30" s="110" t="s">
        <v>94</v>
      </c>
      <c r="W30" s="109" t="s">
        <v>94</v>
      </c>
      <c r="X30" s="48" t="s">
        <v>94</v>
      </c>
      <c r="Y30" s="51">
        <v>44370</v>
      </c>
      <c r="Z30" s="50" t="s">
        <v>82</v>
      </c>
      <c r="AA30" s="50" t="s">
        <v>81</v>
      </c>
      <c r="AB30" s="52" t="s">
        <v>81</v>
      </c>
      <c r="AC30" s="48" t="s">
        <v>81</v>
      </c>
      <c r="AD30" s="98" t="s">
        <v>377</v>
      </c>
      <c r="AE30" s="99" t="s">
        <v>378</v>
      </c>
      <c r="AF30" s="101">
        <v>30317437</v>
      </c>
      <c r="AG30" s="68" t="s">
        <v>81</v>
      </c>
      <c r="AH30" s="69" t="s">
        <v>81</v>
      </c>
      <c r="AI30" s="97" t="s">
        <v>81</v>
      </c>
      <c r="AJ30" s="97" t="s">
        <v>81</v>
      </c>
      <c r="AK30" s="97" t="s">
        <v>81</v>
      </c>
      <c r="AL30" s="97" t="s">
        <v>81</v>
      </c>
      <c r="AM30" s="97" t="s">
        <v>81</v>
      </c>
      <c r="AN30" s="70" t="s">
        <v>81</v>
      </c>
      <c r="AO30" s="100" t="s">
        <v>90</v>
      </c>
      <c r="AP30" s="49"/>
    </row>
    <row r="31" spans="1:42" ht="39.9" customHeight="1" x14ac:dyDescent="0.25">
      <c r="A31" s="37">
        <v>21</v>
      </c>
      <c r="B31" s="40" t="str">
        <f>VLOOKUP($A31,Cierre!$A:$E,2,FALSE)</f>
        <v>INGEOCILCON S.A.S.</v>
      </c>
      <c r="C31" s="48" t="s">
        <v>94</v>
      </c>
      <c r="D31" s="35" t="str">
        <f>VLOOKUP($A31,Cierre!$A:$E,3,FALSE)</f>
        <v>LUZ DARY ARIAS SILVA</v>
      </c>
      <c r="E31" s="239" t="s">
        <v>379</v>
      </c>
      <c r="F31" s="47" t="s">
        <v>380</v>
      </c>
      <c r="G31" s="47" t="s">
        <v>94</v>
      </c>
      <c r="H31" s="53">
        <v>44368</v>
      </c>
      <c r="I31" s="48" t="s">
        <v>82</v>
      </c>
      <c r="J31" s="47" t="s">
        <v>84</v>
      </c>
      <c r="K31" s="47" t="s">
        <v>82</v>
      </c>
      <c r="L31" s="44" t="s">
        <v>257</v>
      </c>
      <c r="M31" s="45">
        <v>1</v>
      </c>
      <c r="N31" s="48" t="s">
        <v>94</v>
      </c>
      <c r="O31" s="51">
        <v>44387</v>
      </c>
      <c r="P31" s="47" t="s">
        <v>404</v>
      </c>
      <c r="Q31" s="47" t="s">
        <v>81</v>
      </c>
      <c r="R31" s="51" t="s">
        <v>81</v>
      </c>
      <c r="S31" s="47" t="s">
        <v>134</v>
      </c>
      <c r="T31" s="54" t="s">
        <v>85</v>
      </c>
      <c r="U31" s="110" t="s">
        <v>82</v>
      </c>
      <c r="V31" s="110" t="s">
        <v>82</v>
      </c>
      <c r="W31" s="109" t="s">
        <v>94</v>
      </c>
      <c r="X31" s="48" t="s">
        <v>94</v>
      </c>
      <c r="Y31" s="51">
        <v>44387</v>
      </c>
      <c r="Z31" s="50" t="s">
        <v>85</v>
      </c>
      <c r="AA31" s="50" t="s">
        <v>81</v>
      </c>
      <c r="AB31" s="52" t="s">
        <v>81</v>
      </c>
      <c r="AC31" s="48" t="s">
        <v>81</v>
      </c>
      <c r="AD31" s="98" t="s">
        <v>405</v>
      </c>
      <c r="AE31" s="99">
        <v>44516</v>
      </c>
      <c r="AF31" s="101" t="s">
        <v>406</v>
      </c>
      <c r="AG31" s="68" t="s">
        <v>81</v>
      </c>
      <c r="AH31" s="69" t="s">
        <v>81</v>
      </c>
      <c r="AI31" s="97" t="s">
        <v>81</v>
      </c>
      <c r="AJ31" s="97" t="s">
        <v>81</v>
      </c>
      <c r="AK31" s="97" t="s">
        <v>81</v>
      </c>
      <c r="AL31" s="97" t="s">
        <v>81</v>
      </c>
      <c r="AM31" s="97" t="s">
        <v>82</v>
      </c>
      <c r="AN31" s="70" t="s">
        <v>82</v>
      </c>
      <c r="AO31" s="240" t="s">
        <v>90</v>
      </c>
      <c r="AP31" s="241"/>
    </row>
    <row r="32" spans="1:42" ht="39.9" customHeight="1" x14ac:dyDescent="0.25">
      <c r="A32" s="37">
        <v>22</v>
      </c>
      <c r="B32" s="40" t="str">
        <f>VLOOKUP($A32,Cierre!$A:$E,2,FALSE)</f>
        <v>PROYECTISTAS ASOCIADOS S.A.S.</v>
      </c>
      <c r="C32" s="48" t="s">
        <v>94</v>
      </c>
      <c r="D32" s="35" t="str">
        <f>VLOOKUP($A32,Cierre!$A:$E,3,FALSE)</f>
        <v>OSCAR ANDRÉS PLAZAS ROLDAN</v>
      </c>
      <c r="E32" s="60" t="s">
        <v>381</v>
      </c>
      <c r="F32" s="47" t="s">
        <v>382</v>
      </c>
      <c r="G32" s="47" t="s">
        <v>94</v>
      </c>
      <c r="H32" s="53">
        <v>44384</v>
      </c>
      <c r="I32" s="48" t="s">
        <v>82</v>
      </c>
      <c r="J32" s="47" t="s">
        <v>84</v>
      </c>
      <c r="K32" s="47" t="s">
        <v>82</v>
      </c>
      <c r="L32" s="44" t="s">
        <v>253</v>
      </c>
      <c r="M32" s="45">
        <v>1</v>
      </c>
      <c r="N32" s="48" t="s">
        <v>94</v>
      </c>
      <c r="O32" s="51">
        <v>44398</v>
      </c>
      <c r="P32" s="47" t="s">
        <v>407</v>
      </c>
      <c r="Q32" s="47" t="s">
        <v>81</v>
      </c>
      <c r="R32" s="51" t="s">
        <v>81</v>
      </c>
      <c r="S32" s="47" t="s">
        <v>381</v>
      </c>
      <c r="T32" s="54" t="s">
        <v>85</v>
      </c>
      <c r="U32" s="110" t="s">
        <v>82</v>
      </c>
      <c r="V32" s="110" t="s">
        <v>82</v>
      </c>
      <c r="W32" s="109" t="s">
        <v>94</v>
      </c>
      <c r="X32" s="48" t="s">
        <v>94</v>
      </c>
      <c r="Y32" s="51">
        <v>44398</v>
      </c>
      <c r="Z32" s="50" t="s">
        <v>85</v>
      </c>
      <c r="AA32" s="50" t="s">
        <v>81</v>
      </c>
      <c r="AB32" s="52" t="s">
        <v>81</v>
      </c>
      <c r="AC32" s="48" t="s">
        <v>81</v>
      </c>
      <c r="AD32" s="98" t="s">
        <v>253</v>
      </c>
      <c r="AE32" s="99">
        <v>44492</v>
      </c>
      <c r="AF32" s="101" t="s">
        <v>408</v>
      </c>
      <c r="AG32" s="68" t="s">
        <v>81</v>
      </c>
      <c r="AH32" s="69" t="s">
        <v>81</v>
      </c>
      <c r="AI32" s="97" t="s">
        <v>81</v>
      </c>
      <c r="AJ32" s="97" t="s">
        <v>81</v>
      </c>
      <c r="AK32" s="97" t="s">
        <v>81</v>
      </c>
      <c r="AL32" s="97" t="s">
        <v>81</v>
      </c>
      <c r="AM32" s="97" t="s">
        <v>82</v>
      </c>
      <c r="AN32" s="70" t="s">
        <v>82</v>
      </c>
      <c r="AO32" s="240" t="s">
        <v>90</v>
      </c>
      <c r="AP32" s="241"/>
    </row>
    <row r="33" spans="1:42" ht="20.100000000000001" customHeight="1" x14ac:dyDescent="0.25">
      <c r="A33" s="322">
        <v>23</v>
      </c>
      <c r="B33" s="324" t="str">
        <f>VLOOKUP($A33,Cierre!$A:$E,2,FALSE)</f>
        <v>CONSORCIO EPSILON CAFETERO</v>
      </c>
      <c r="C33" s="316" t="s">
        <v>94</v>
      </c>
      <c r="D33" s="318" t="str">
        <f>VLOOKUP($A33,Cierre!$A:$E,3,FALSE)</f>
        <v>WILSON GIOVANNI URREA URREA</v>
      </c>
      <c r="E33" s="320" t="s">
        <v>250</v>
      </c>
      <c r="F33" s="312" t="s">
        <v>383</v>
      </c>
      <c r="G33" s="312" t="s">
        <v>94</v>
      </c>
      <c r="H33" s="314">
        <v>44398</v>
      </c>
      <c r="I33" s="316" t="s">
        <v>94</v>
      </c>
      <c r="J33" s="312" t="s">
        <v>80</v>
      </c>
      <c r="K33" s="312" t="s">
        <v>81</v>
      </c>
      <c r="L33" s="44" t="s">
        <v>251</v>
      </c>
      <c r="M33" s="45">
        <v>0.7</v>
      </c>
      <c r="N33" s="48" t="s">
        <v>94</v>
      </c>
      <c r="O33" s="51">
        <v>44403</v>
      </c>
      <c r="P33" s="47" t="s">
        <v>407</v>
      </c>
      <c r="Q33" s="47" t="s">
        <v>81</v>
      </c>
      <c r="R33" s="51" t="s">
        <v>81</v>
      </c>
      <c r="S33" s="47" t="s">
        <v>250</v>
      </c>
      <c r="T33" s="54" t="s">
        <v>85</v>
      </c>
      <c r="U33" s="110" t="s">
        <v>82</v>
      </c>
      <c r="V33" s="110" t="s">
        <v>82</v>
      </c>
      <c r="W33" s="109" t="s">
        <v>94</v>
      </c>
      <c r="X33" s="48" t="s">
        <v>94</v>
      </c>
      <c r="Y33" s="51">
        <v>44373</v>
      </c>
      <c r="Z33" s="50" t="s">
        <v>85</v>
      </c>
      <c r="AA33" s="50" t="s">
        <v>81</v>
      </c>
      <c r="AB33" s="52" t="s">
        <v>81</v>
      </c>
      <c r="AC33" s="316" t="s">
        <v>81</v>
      </c>
      <c r="AD33" s="329" t="s">
        <v>249</v>
      </c>
      <c r="AE33" s="290">
        <v>44526</v>
      </c>
      <c r="AF33" s="292" t="s">
        <v>409</v>
      </c>
      <c r="AG33" s="284" t="s">
        <v>81</v>
      </c>
      <c r="AH33" s="69" t="s">
        <v>81</v>
      </c>
      <c r="AI33" s="97" t="s">
        <v>81</v>
      </c>
      <c r="AJ33" s="97" t="s">
        <v>81</v>
      </c>
      <c r="AK33" s="97" t="s">
        <v>81</v>
      </c>
      <c r="AL33" s="97" t="s">
        <v>81</v>
      </c>
      <c r="AM33" s="97" t="s">
        <v>81</v>
      </c>
      <c r="AN33" s="70" t="s">
        <v>81</v>
      </c>
      <c r="AO33" s="344" t="s">
        <v>90</v>
      </c>
      <c r="AP33" s="346"/>
    </row>
    <row r="34" spans="1:42" ht="20.100000000000001" customHeight="1" x14ac:dyDescent="0.25">
      <c r="A34" s="323"/>
      <c r="B34" s="325"/>
      <c r="C34" s="317"/>
      <c r="D34" s="319"/>
      <c r="E34" s="321"/>
      <c r="F34" s="313"/>
      <c r="G34" s="313"/>
      <c r="H34" s="315"/>
      <c r="I34" s="317"/>
      <c r="J34" s="313"/>
      <c r="K34" s="313"/>
      <c r="L34" s="44" t="s">
        <v>252</v>
      </c>
      <c r="M34" s="45">
        <v>0.3</v>
      </c>
      <c r="N34" s="48" t="s">
        <v>94</v>
      </c>
      <c r="O34" s="51">
        <v>44403</v>
      </c>
      <c r="P34" s="47" t="s">
        <v>407</v>
      </c>
      <c r="Q34" s="47" t="s">
        <v>81</v>
      </c>
      <c r="R34" s="51" t="s">
        <v>81</v>
      </c>
      <c r="S34" s="47" t="s">
        <v>410</v>
      </c>
      <c r="T34" s="54" t="s">
        <v>85</v>
      </c>
      <c r="U34" s="110" t="s">
        <v>82</v>
      </c>
      <c r="V34" s="110" t="s">
        <v>82</v>
      </c>
      <c r="W34" s="109" t="s">
        <v>94</v>
      </c>
      <c r="X34" s="48" t="s">
        <v>94</v>
      </c>
      <c r="Y34" s="51">
        <v>44373</v>
      </c>
      <c r="Z34" s="50" t="s">
        <v>85</v>
      </c>
      <c r="AA34" s="50" t="s">
        <v>81</v>
      </c>
      <c r="AB34" s="52" t="s">
        <v>81</v>
      </c>
      <c r="AC34" s="317"/>
      <c r="AD34" s="291"/>
      <c r="AE34" s="291"/>
      <c r="AF34" s="293"/>
      <c r="AG34" s="285"/>
      <c r="AH34" s="69" t="s">
        <v>81</v>
      </c>
      <c r="AI34" s="97" t="s">
        <v>81</v>
      </c>
      <c r="AJ34" s="97" t="s">
        <v>81</v>
      </c>
      <c r="AK34" s="97" t="s">
        <v>81</v>
      </c>
      <c r="AL34" s="97" t="s">
        <v>81</v>
      </c>
      <c r="AM34" s="97" t="s">
        <v>81</v>
      </c>
      <c r="AN34" s="70" t="s">
        <v>81</v>
      </c>
      <c r="AO34" s="345"/>
      <c r="AP34" s="347"/>
    </row>
    <row r="35" spans="1:42" ht="39.9" customHeight="1" x14ac:dyDescent="0.25">
      <c r="A35" s="37">
        <v>24</v>
      </c>
      <c r="B35" s="40" t="str">
        <f>VLOOKUP($A35,Cierre!$A:$E,2,FALSE)</f>
        <v>GPM PROYECTOS DE INGENIERÍA S.A.S.</v>
      </c>
      <c r="C35" s="48" t="s">
        <v>94</v>
      </c>
      <c r="D35" s="35" t="str">
        <f>VLOOKUP($A35,Cierre!$A:$E,3,FALSE)</f>
        <v>GONZALO EDUARDO PAZ MATALLANA</v>
      </c>
      <c r="E35" s="60" t="s">
        <v>138</v>
      </c>
      <c r="F35" s="47" t="s">
        <v>384</v>
      </c>
      <c r="G35" s="47" t="s">
        <v>94</v>
      </c>
      <c r="H35" s="53">
        <v>44392</v>
      </c>
      <c r="I35" s="48" t="s">
        <v>82</v>
      </c>
      <c r="J35" s="47" t="s">
        <v>84</v>
      </c>
      <c r="K35" s="47" t="s">
        <v>82</v>
      </c>
      <c r="L35" s="44" t="s">
        <v>248</v>
      </c>
      <c r="M35" s="45">
        <v>1</v>
      </c>
      <c r="N35" s="48" t="s">
        <v>94</v>
      </c>
      <c r="O35" s="51">
        <v>44366</v>
      </c>
      <c r="P35" s="47" t="s">
        <v>366</v>
      </c>
      <c r="Q35" s="47" t="s">
        <v>81</v>
      </c>
      <c r="R35" s="51" t="s">
        <v>81</v>
      </c>
      <c r="S35" s="47" t="s">
        <v>138</v>
      </c>
      <c r="T35" s="54" t="s">
        <v>85</v>
      </c>
      <c r="U35" s="110" t="s">
        <v>82</v>
      </c>
      <c r="V35" s="110" t="s">
        <v>82</v>
      </c>
      <c r="W35" s="109" t="s">
        <v>94</v>
      </c>
      <c r="X35" s="48" t="s">
        <v>94</v>
      </c>
      <c r="Y35" s="51">
        <v>44366</v>
      </c>
      <c r="Z35" s="50" t="s">
        <v>85</v>
      </c>
      <c r="AA35" s="50" t="s">
        <v>81</v>
      </c>
      <c r="AB35" s="52" t="s">
        <v>81</v>
      </c>
      <c r="AC35" s="48" t="s">
        <v>81</v>
      </c>
      <c r="AD35" s="98" t="s">
        <v>411</v>
      </c>
      <c r="AE35" s="99">
        <v>44495</v>
      </c>
      <c r="AF35" s="101" t="s">
        <v>412</v>
      </c>
      <c r="AG35" s="68" t="s">
        <v>81</v>
      </c>
      <c r="AH35" s="69" t="s">
        <v>81</v>
      </c>
      <c r="AI35" s="97" t="s">
        <v>81</v>
      </c>
      <c r="AJ35" s="97" t="s">
        <v>95</v>
      </c>
      <c r="AK35" s="97" t="s">
        <v>81</v>
      </c>
      <c r="AL35" s="97" t="s">
        <v>81</v>
      </c>
      <c r="AM35" s="97" t="s">
        <v>82</v>
      </c>
      <c r="AN35" s="70" t="s">
        <v>82</v>
      </c>
      <c r="AO35" s="240" t="s">
        <v>90</v>
      </c>
      <c r="AP35" s="241"/>
    </row>
    <row r="36" spans="1:42" ht="39.9" customHeight="1" x14ac:dyDescent="0.25">
      <c r="A36" s="37">
        <v>25</v>
      </c>
      <c r="B36" s="40" t="str">
        <f>VLOOKUP($A36,Cierre!$A:$E,2,FALSE)</f>
        <v>G Y G CONSTRUCCIONES S.A.S.</v>
      </c>
      <c r="C36" s="48" t="s">
        <v>94</v>
      </c>
      <c r="D36" s="35" t="str">
        <f>VLOOKUP($A36,Cierre!$A:$E,3,FALSE)</f>
        <v>CARLOS EDUARDO ESQUIVIA ESCOBAR</v>
      </c>
      <c r="E36" s="60" t="s">
        <v>385</v>
      </c>
      <c r="F36" s="47" t="s">
        <v>386</v>
      </c>
      <c r="G36" s="47" t="s">
        <v>94</v>
      </c>
      <c r="H36" s="53">
        <v>44349</v>
      </c>
      <c r="I36" s="48" t="s">
        <v>82</v>
      </c>
      <c r="J36" s="47" t="s">
        <v>84</v>
      </c>
      <c r="K36" s="47" t="s">
        <v>82</v>
      </c>
      <c r="L36" s="44" t="s">
        <v>247</v>
      </c>
      <c r="M36" s="45">
        <v>1</v>
      </c>
      <c r="N36" s="48" t="s">
        <v>94</v>
      </c>
      <c r="O36" s="51">
        <v>44370</v>
      </c>
      <c r="P36" s="47" t="s">
        <v>413</v>
      </c>
      <c r="Q36" s="47" t="s">
        <v>81</v>
      </c>
      <c r="R36" s="51" t="s">
        <v>81</v>
      </c>
      <c r="S36" s="47" t="s">
        <v>414</v>
      </c>
      <c r="T36" s="54" t="s">
        <v>85</v>
      </c>
      <c r="U36" s="110" t="s">
        <v>82</v>
      </c>
      <c r="V36" s="110" t="s">
        <v>82</v>
      </c>
      <c r="W36" s="109" t="s">
        <v>94</v>
      </c>
      <c r="X36" s="48" t="s">
        <v>94</v>
      </c>
      <c r="Y36" s="51">
        <v>44392</v>
      </c>
      <c r="Z36" s="50" t="s">
        <v>94</v>
      </c>
      <c r="AA36" s="50" t="s">
        <v>81</v>
      </c>
      <c r="AB36" s="52" t="s">
        <v>81</v>
      </c>
      <c r="AC36" s="48" t="s">
        <v>81</v>
      </c>
      <c r="AD36" s="98" t="s">
        <v>415</v>
      </c>
      <c r="AE36" s="99">
        <v>44516</v>
      </c>
      <c r="AF36" s="101" t="s">
        <v>409</v>
      </c>
      <c r="AG36" s="68" t="s">
        <v>81</v>
      </c>
      <c r="AH36" s="69" t="s">
        <v>81</v>
      </c>
      <c r="AI36" s="97" t="s">
        <v>81</v>
      </c>
      <c r="AJ36" s="97" t="s">
        <v>95</v>
      </c>
      <c r="AK36" s="97" t="s">
        <v>81</v>
      </c>
      <c r="AL36" s="97" t="s">
        <v>81</v>
      </c>
      <c r="AM36" s="97" t="s">
        <v>82</v>
      </c>
      <c r="AN36" s="70" t="s">
        <v>82</v>
      </c>
      <c r="AO36" s="240" t="s">
        <v>90</v>
      </c>
      <c r="AP36" s="241"/>
    </row>
    <row r="37" spans="1:42" ht="20.100000000000001" customHeight="1" x14ac:dyDescent="0.25">
      <c r="A37" s="322">
        <v>26</v>
      </c>
      <c r="B37" s="324" t="str">
        <f>VLOOKUP($A37,Cierre!$A:$E,2,FALSE)</f>
        <v>CONSORCIO CAPITAL</v>
      </c>
      <c r="C37" s="316" t="s">
        <v>94</v>
      </c>
      <c r="D37" s="318" t="str">
        <f>VLOOKUP($A37,Cierre!$A:$E,3,FALSE)</f>
        <v>FABIAN ANDRÉS VALLEJO PACHÓN</v>
      </c>
      <c r="E37" s="320" t="s">
        <v>387</v>
      </c>
      <c r="F37" s="312" t="s">
        <v>388</v>
      </c>
      <c r="G37" s="312" t="s">
        <v>94</v>
      </c>
      <c r="H37" s="314">
        <v>44362</v>
      </c>
      <c r="I37" s="316" t="s">
        <v>94</v>
      </c>
      <c r="J37" s="312" t="s">
        <v>80</v>
      </c>
      <c r="K37" s="312" t="s">
        <v>81</v>
      </c>
      <c r="L37" s="44" t="s">
        <v>245</v>
      </c>
      <c r="M37" s="45">
        <v>0.5</v>
      </c>
      <c r="N37" s="48" t="s">
        <v>94</v>
      </c>
      <c r="O37" s="51">
        <v>44390</v>
      </c>
      <c r="P37" s="47" t="s">
        <v>404</v>
      </c>
      <c r="Q37" s="47" t="s">
        <v>81</v>
      </c>
      <c r="R37" s="51" t="s">
        <v>81</v>
      </c>
      <c r="S37" s="47" t="s">
        <v>416</v>
      </c>
      <c r="T37" s="54" t="s">
        <v>85</v>
      </c>
      <c r="U37" s="110" t="s">
        <v>82</v>
      </c>
      <c r="V37" s="110" t="s">
        <v>82</v>
      </c>
      <c r="W37" s="109" t="s">
        <v>94</v>
      </c>
      <c r="X37" s="48" t="s">
        <v>94</v>
      </c>
      <c r="Y37" s="51">
        <v>44390</v>
      </c>
      <c r="Z37" s="50" t="s">
        <v>85</v>
      </c>
      <c r="AA37" s="50" t="s">
        <v>81</v>
      </c>
      <c r="AB37" s="52" t="s">
        <v>81</v>
      </c>
      <c r="AC37" s="316" t="s">
        <v>81</v>
      </c>
      <c r="AD37" s="329" t="s">
        <v>244</v>
      </c>
      <c r="AE37" s="290">
        <v>44528</v>
      </c>
      <c r="AF37" s="292" t="s">
        <v>417</v>
      </c>
      <c r="AG37" s="284" t="s">
        <v>81</v>
      </c>
      <c r="AH37" s="69" t="s">
        <v>95</v>
      </c>
      <c r="AI37" s="97" t="s">
        <v>95</v>
      </c>
      <c r="AJ37" s="97" t="s">
        <v>95</v>
      </c>
      <c r="AK37" s="97" t="s">
        <v>81</v>
      </c>
      <c r="AL37" s="97" t="s">
        <v>81</v>
      </c>
      <c r="AM37" s="97" t="s">
        <v>81</v>
      </c>
      <c r="AN37" s="70" t="s">
        <v>81</v>
      </c>
      <c r="AO37" s="344" t="s">
        <v>90</v>
      </c>
      <c r="AP37" s="346"/>
    </row>
    <row r="38" spans="1:42" ht="20.100000000000001" customHeight="1" x14ac:dyDescent="0.25">
      <c r="A38" s="323"/>
      <c r="B38" s="325"/>
      <c r="C38" s="317"/>
      <c r="D38" s="319"/>
      <c r="E38" s="321"/>
      <c r="F38" s="313"/>
      <c r="G38" s="313"/>
      <c r="H38" s="315"/>
      <c r="I38" s="317"/>
      <c r="J38" s="313"/>
      <c r="K38" s="313"/>
      <c r="L38" s="44" t="s">
        <v>164</v>
      </c>
      <c r="M38" s="45">
        <v>0.5</v>
      </c>
      <c r="N38" s="48" t="s">
        <v>94</v>
      </c>
      <c r="O38" s="51">
        <v>44389</v>
      </c>
      <c r="P38" s="47" t="s">
        <v>407</v>
      </c>
      <c r="Q38" s="47" t="s">
        <v>81</v>
      </c>
      <c r="R38" s="51" t="s">
        <v>81</v>
      </c>
      <c r="S38" s="47" t="s">
        <v>418</v>
      </c>
      <c r="T38" s="54" t="s">
        <v>85</v>
      </c>
      <c r="U38" s="110" t="s">
        <v>82</v>
      </c>
      <c r="V38" s="110" t="s">
        <v>82</v>
      </c>
      <c r="W38" s="109" t="s">
        <v>94</v>
      </c>
      <c r="X38" s="48" t="s">
        <v>94</v>
      </c>
      <c r="Y38" s="51">
        <v>44389</v>
      </c>
      <c r="Z38" s="50" t="s">
        <v>85</v>
      </c>
      <c r="AA38" s="50" t="s">
        <v>81</v>
      </c>
      <c r="AB38" s="52" t="s">
        <v>81</v>
      </c>
      <c r="AC38" s="317"/>
      <c r="AD38" s="291"/>
      <c r="AE38" s="291"/>
      <c r="AF38" s="293"/>
      <c r="AG38" s="285"/>
      <c r="AH38" s="69" t="s">
        <v>95</v>
      </c>
      <c r="AI38" s="97" t="s">
        <v>95</v>
      </c>
      <c r="AJ38" s="97" t="s">
        <v>95</v>
      </c>
      <c r="AK38" s="97" t="s">
        <v>81</v>
      </c>
      <c r="AL38" s="97" t="s">
        <v>81</v>
      </c>
      <c r="AM38" s="97" t="s">
        <v>81</v>
      </c>
      <c r="AN38" s="70" t="s">
        <v>81</v>
      </c>
      <c r="AO38" s="345"/>
      <c r="AP38" s="347"/>
    </row>
    <row r="39" spans="1:42" ht="20.100000000000001" customHeight="1" x14ac:dyDescent="0.25">
      <c r="A39" s="322">
        <v>27</v>
      </c>
      <c r="B39" s="324" t="str">
        <f>VLOOKUP($A39,Cierre!$A:$E,2,FALSE)</f>
        <v>CONSORCIO INTERCOLOMBIA</v>
      </c>
      <c r="C39" s="316" t="s">
        <v>94</v>
      </c>
      <c r="D39" s="318" t="str">
        <f>VLOOKUP($A39,Cierre!$A:$E,3,FALSE)</f>
        <v>JOSÉ ANDRÉS MURILLO MAYORGA</v>
      </c>
      <c r="E39" s="320" t="s">
        <v>389</v>
      </c>
      <c r="F39" s="312" t="s">
        <v>390</v>
      </c>
      <c r="G39" s="312" t="s">
        <v>94</v>
      </c>
      <c r="H39" s="314">
        <v>44295</v>
      </c>
      <c r="I39" s="316" t="s">
        <v>94</v>
      </c>
      <c r="J39" s="312" t="s">
        <v>80</v>
      </c>
      <c r="K39" s="312" t="s">
        <v>81</v>
      </c>
      <c r="L39" s="44" t="s">
        <v>242</v>
      </c>
      <c r="M39" s="45">
        <v>0.5</v>
      </c>
      <c r="N39" s="48" t="s">
        <v>94</v>
      </c>
      <c r="O39" s="51">
        <v>44389</v>
      </c>
      <c r="P39" s="47" t="s">
        <v>407</v>
      </c>
      <c r="Q39" s="47" t="s">
        <v>81</v>
      </c>
      <c r="R39" s="51" t="s">
        <v>81</v>
      </c>
      <c r="S39" s="47" t="s">
        <v>419</v>
      </c>
      <c r="T39" s="54" t="s">
        <v>85</v>
      </c>
      <c r="U39" s="110" t="s">
        <v>82</v>
      </c>
      <c r="V39" s="110" t="s">
        <v>82</v>
      </c>
      <c r="W39" s="109" t="s">
        <v>94</v>
      </c>
      <c r="X39" s="48" t="s">
        <v>94</v>
      </c>
      <c r="Y39" s="51">
        <v>44389</v>
      </c>
      <c r="Z39" s="50" t="s">
        <v>85</v>
      </c>
      <c r="AA39" s="50" t="s">
        <v>81</v>
      </c>
      <c r="AB39" s="52" t="s">
        <v>81</v>
      </c>
      <c r="AC39" s="316" t="s">
        <v>81</v>
      </c>
      <c r="AD39" s="329" t="s">
        <v>240</v>
      </c>
      <c r="AE39" s="290">
        <v>44500</v>
      </c>
      <c r="AF39" s="292" t="s">
        <v>420</v>
      </c>
      <c r="AG39" s="284" t="s">
        <v>81</v>
      </c>
      <c r="AH39" s="69" t="s">
        <v>81</v>
      </c>
      <c r="AI39" s="97" t="s">
        <v>81</v>
      </c>
      <c r="AJ39" s="97" t="s">
        <v>81</v>
      </c>
      <c r="AK39" s="97" t="s">
        <v>81</v>
      </c>
      <c r="AL39" s="97" t="s">
        <v>81</v>
      </c>
      <c r="AM39" s="97" t="s">
        <v>81</v>
      </c>
      <c r="AN39" s="70" t="s">
        <v>81</v>
      </c>
      <c r="AO39" s="344" t="s">
        <v>90</v>
      </c>
      <c r="AP39" s="346" t="s">
        <v>432</v>
      </c>
    </row>
    <row r="40" spans="1:42" ht="20.100000000000001" customHeight="1" x14ac:dyDescent="0.25">
      <c r="A40" s="323"/>
      <c r="B40" s="325"/>
      <c r="C40" s="317"/>
      <c r="D40" s="319"/>
      <c r="E40" s="321"/>
      <c r="F40" s="313"/>
      <c r="G40" s="313"/>
      <c r="H40" s="315"/>
      <c r="I40" s="317"/>
      <c r="J40" s="313"/>
      <c r="K40" s="313"/>
      <c r="L40" s="44" t="s">
        <v>243</v>
      </c>
      <c r="M40" s="45">
        <v>0.5</v>
      </c>
      <c r="N40" s="48" t="s">
        <v>94</v>
      </c>
      <c r="O40" s="51">
        <v>44378</v>
      </c>
      <c r="P40" s="47" t="s">
        <v>407</v>
      </c>
      <c r="Q40" s="47" t="s">
        <v>81</v>
      </c>
      <c r="R40" s="51" t="s">
        <v>81</v>
      </c>
      <c r="S40" s="47" t="s">
        <v>389</v>
      </c>
      <c r="T40" s="54" t="s">
        <v>85</v>
      </c>
      <c r="U40" s="110" t="s">
        <v>82</v>
      </c>
      <c r="V40" s="110" t="s">
        <v>82</v>
      </c>
      <c r="W40" s="109" t="s">
        <v>94</v>
      </c>
      <c r="X40" s="48" t="s">
        <v>94</v>
      </c>
      <c r="Y40" s="51">
        <v>44378</v>
      </c>
      <c r="Z40" s="50" t="s">
        <v>85</v>
      </c>
      <c r="AA40" s="50" t="s">
        <v>81</v>
      </c>
      <c r="AB40" s="52" t="s">
        <v>81</v>
      </c>
      <c r="AC40" s="317"/>
      <c r="AD40" s="291"/>
      <c r="AE40" s="291"/>
      <c r="AF40" s="293"/>
      <c r="AG40" s="285"/>
      <c r="AH40" s="69" t="s">
        <v>81</v>
      </c>
      <c r="AI40" s="97" t="s">
        <v>81</v>
      </c>
      <c r="AJ40" s="97" t="s">
        <v>81</v>
      </c>
      <c r="AK40" s="97" t="s">
        <v>81</v>
      </c>
      <c r="AL40" s="97" t="s">
        <v>81</v>
      </c>
      <c r="AM40" s="97" t="s">
        <v>81</v>
      </c>
      <c r="AN40" s="70" t="s">
        <v>81</v>
      </c>
      <c r="AO40" s="345"/>
      <c r="AP40" s="347"/>
    </row>
    <row r="41" spans="1:42" ht="39.9" customHeight="1" x14ac:dyDescent="0.25">
      <c r="A41" s="37">
        <v>28</v>
      </c>
      <c r="B41" s="40" t="str">
        <f>VLOOKUP($A41,Cierre!$A:$E,2,FALSE)</f>
        <v>R&amp;J INGENIERÍA S.A.S.</v>
      </c>
      <c r="C41" s="48" t="s">
        <v>94</v>
      </c>
      <c r="D41" s="35" t="str">
        <f>VLOOKUP($A41,Cierre!$A:$E,3,FALSE)</f>
        <v>JUAN DIEGO JIMÉNEZ SERNA</v>
      </c>
      <c r="E41" s="60" t="s">
        <v>391</v>
      </c>
      <c r="F41" s="47" t="s">
        <v>392</v>
      </c>
      <c r="G41" s="47" t="s">
        <v>94</v>
      </c>
      <c r="H41" s="53">
        <v>44364</v>
      </c>
      <c r="I41" s="48" t="s">
        <v>82</v>
      </c>
      <c r="J41" s="47" t="s">
        <v>84</v>
      </c>
      <c r="K41" s="47" t="s">
        <v>82</v>
      </c>
      <c r="L41" s="44" t="s">
        <v>239</v>
      </c>
      <c r="M41" s="45">
        <v>1</v>
      </c>
      <c r="N41" s="48" t="s">
        <v>94</v>
      </c>
      <c r="O41" s="51">
        <v>44372</v>
      </c>
      <c r="P41" s="47" t="s">
        <v>407</v>
      </c>
      <c r="Q41" s="47" t="s">
        <v>81</v>
      </c>
      <c r="R41" s="51" t="s">
        <v>81</v>
      </c>
      <c r="S41" s="47" t="s">
        <v>391</v>
      </c>
      <c r="T41" s="54" t="s">
        <v>85</v>
      </c>
      <c r="U41" s="110" t="s">
        <v>82</v>
      </c>
      <c r="V41" s="110" t="s">
        <v>82</v>
      </c>
      <c r="W41" s="109" t="s">
        <v>94</v>
      </c>
      <c r="X41" s="48" t="s">
        <v>94</v>
      </c>
      <c r="Y41" s="51">
        <v>44390</v>
      </c>
      <c r="Z41" s="50" t="s">
        <v>85</v>
      </c>
      <c r="AA41" s="50" t="s">
        <v>81</v>
      </c>
      <c r="AB41" s="52" t="s">
        <v>81</v>
      </c>
      <c r="AC41" s="48" t="s">
        <v>81</v>
      </c>
      <c r="AD41" s="98" t="s">
        <v>421</v>
      </c>
      <c r="AE41" s="99">
        <v>44495</v>
      </c>
      <c r="AF41" s="101" t="s">
        <v>412</v>
      </c>
      <c r="AG41" s="68" t="s">
        <v>81</v>
      </c>
      <c r="AH41" s="69" t="s">
        <v>95</v>
      </c>
      <c r="AI41" s="97" t="s">
        <v>95</v>
      </c>
      <c r="AJ41" s="97" t="s">
        <v>95</v>
      </c>
      <c r="AK41" s="97" t="s">
        <v>81</v>
      </c>
      <c r="AL41" s="97" t="s">
        <v>81</v>
      </c>
      <c r="AM41" s="97" t="s">
        <v>82</v>
      </c>
      <c r="AN41" s="70" t="s">
        <v>82</v>
      </c>
      <c r="AO41" s="240" t="s">
        <v>90</v>
      </c>
      <c r="AP41" s="241"/>
    </row>
    <row r="42" spans="1:42" ht="39.9" customHeight="1" x14ac:dyDescent="0.25">
      <c r="A42" s="37">
        <v>29</v>
      </c>
      <c r="B42" s="40" t="str">
        <f>VLOOKUP($A42,Cierre!$A:$E,2,FALSE)</f>
        <v>JPS INGENIERÍA S.A.</v>
      </c>
      <c r="C42" s="48" t="s">
        <v>94</v>
      </c>
      <c r="D42" s="35" t="str">
        <f>VLOOKUP($A42,Cierre!$A:$E,3,FALSE)</f>
        <v>JORGE ELIECER PARRA SALINAS</v>
      </c>
      <c r="E42" s="60" t="s">
        <v>261</v>
      </c>
      <c r="F42" s="47" t="s">
        <v>393</v>
      </c>
      <c r="G42" s="47" t="s">
        <v>94</v>
      </c>
      <c r="H42" s="53">
        <v>44260</v>
      </c>
      <c r="I42" s="48" t="s">
        <v>82</v>
      </c>
      <c r="J42" s="47" t="s">
        <v>84</v>
      </c>
      <c r="K42" s="47" t="s">
        <v>82</v>
      </c>
      <c r="L42" s="44" t="s">
        <v>238</v>
      </c>
      <c r="M42" s="45">
        <v>1</v>
      </c>
      <c r="N42" s="48" t="s">
        <v>94</v>
      </c>
      <c r="O42" s="51">
        <v>44386</v>
      </c>
      <c r="P42" s="47" t="s">
        <v>407</v>
      </c>
      <c r="Q42" s="47" t="s">
        <v>81</v>
      </c>
      <c r="R42" s="51" t="s">
        <v>81</v>
      </c>
      <c r="S42" s="47" t="s">
        <v>261</v>
      </c>
      <c r="T42" s="54" t="s">
        <v>85</v>
      </c>
      <c r="U42" s="110" t="s">
        <v>82</v>
      </c>
      <c r="V42" s="110" t="s">
        <v>94</v>
      </c>
      <c r="W42" s="109" t="s">
        <v>94</v>
      </c>
      <c r="X42" s="48" t="s">
        <v>94</v>
      </c>
      <c r="Y42" s="51">
        <v>44386</v>
      </c>
      <c r="Z42" s="50" t="s">
        <v>85</v>
      </c>
      <c r="AA42" s="50" t="s">
        <v>81</v>
      </c>
      <c r="AB42" s="52" t="s">
        <v>81</v>
      </c>
      <c r="AC42" s="48" t="s">
        <v>81</v>
      </c>
      <c r="AD42" s="98" t="s">
        <v>422</v>
      </c>
      <c r="AE42" s="99">
        <v>44546</v>
      </c>
      <c r="AF42" s="101" t="s">
        <v>423</v>
      </c>
      <c r="AG42" s="68" t="s">
        <v>81</v>
      </c>
      <c r="AH42" s="69" t="s">
        <v>81</v>
      </c>
      <c r="AI42" s="97" t="s">
        <v>81</v>
      </c>
      <c r="AJ42" s="97" t="s">
        <v>81</v>
      </c>
      <c r="AK42" s="97" t="s">
        <v>81</v>
      </c>
      <c r="AL42" s="97" t="s">
        <v>81</v>
      </c>
      <c r="AM42" s="97" t="s">
        <v>81</v>
      </c>
      <c r="AN42" s="70" t="s">
        <v>81</v>
      </c>
      <c r="AO42" s="240" t="s">
        <v>90</v>
      </c>
      <c r="AP42" s="241" t="s">
        <v>432</v>
      </c>
    </row>
    <row r="43" spans="1:42" ht="39.9" customHeight="1" x14ac:dyDescent="0.25">
      <c r="A43" s="37">
        <v>30</v>
      </c>
      <c r="B43" s="40" t="str">
        <f>VLOOKUP($A43,Cierre!$A:$E,2,FALSE)</f>
        <v>HERNÁN DARÍO NARVÁEZ BALLESTA</v>
      </c>
      <c r="C43" s="48" t="s">
        <v>94</v>
      </c>
      <c r="D43" s="35" t="str">
        <f>VLOOKUP($A43,Cierre!$A:$E,3,FALSE)</f>
        <v>N/A</v>
      </c>
      <c r="E43" s="60" t="s">
        <v>394</v>
      </c>
      <c r="F43" s="47" t="s">
        <v>395</v>
      </c>
      <c r="G43" s="47" t="s">
        <v>94</v>
      </c>
      <c r="H43" s="53">
        <v>44372</v>
      </c>
      <c r="I43" s="48" t="s">
        <v>82</v>
      </c>
      <c r="J43" s="47" t="s">
        <v>84</v>
      </c>
      <c r="K43" s="47" t="s">
        <v>82</v>
      </c>
      <c r="L43" s="44" t="s">
        <v>237</v>
      </c>
      <c r="M43" s="45">
        <v>1</v>
      </c>
      <c r="N43" s="230" t="s">
        <v>82</v>
      </c>
      <c r="O43" s="231" t="s">
        <v>82</v>
      </c>
      <c r="P43" s="232" t="s">
        <v>82</v>
      </c>
      <c r="Q43" s="232" t="s">
        <v>82</v>
      </c>
      <c r="R43" s="231" t="s">
        <v>82</v>
      </c>
      <c r="S43" s="232" t="s">
        <v>82</v>
      </c>
      <c r="T43" s="233" t="s">
        <v>82</v>
      </c>
      <c r="U43" s="110" t="s">
        <v>82</v>
      </c>
      <c r="V43" s="110" t="s">
        <v>82</v>
      </c>
      <c r="W43" s="110" t="s">
        <v>82</v>
      </c>
      <c r="X43" s="48" t="s">
        <v>94</v>
      </c>
      <c r="Y43" s="51">
        <v>44344</v>
      </c>
      <c r="Z43" s="50" t="s">
        <v>85</v>
      </c>
      <c r="AA43" s="50" t="s">
        <v>81</v>
      </c>
      <c r="AB43" s="52" t="s">
        <v>81</v>
      </c>
      <c r="AC43" s="48" t="s">
        <v>81</v>
      </c>
      <c r="AD43" s="98" t="s">
        <v>394</v>
      </c>
      <c r="AE43" s="99">
        <v>44485</v>
      </c>
      <c r="AF43" s="101" t="s">
        <v>420</v>
      </c>
      <c r="AG43" s="68" t="s">
        <v>81</v>
      </c>
      <c r="AH43" s="69" t="s">
        <v>81</v>
      </c>
      <c r="AI43" s="97" t="s">
        <v>81</v>
      </c>
      <c r="AJ43" s="97" t="s">
        <v>81</v>
      </c>
      <c r="AK43" s="97" t="s">
        <v>81</v>
      </c>
      <c r="AL43" s="97" t="s">
        <v>81</v>
      </c>
      <c r="AM43" s="97" t="s">
        <v>82</v>
      </c>
      <c r="AN43" s="70" t="s">
        <v>82</v>
      </c>
      <c r="AO43" s="240" t="s">
        <v>90</v>
      </c>
      <c r="AP43" s="241" t="s">
        <v>449</v>
      </c>
    </row>
    <row r="44" spans="1:42" ht="20.100000000000001" customHeight="1" x14ac:dyDescent="0.25">
      <c r="A44" s="322">
        <v>31</v>
      </c>
      <c r="B44" s="324" t="str">
        <f>VLOOKUP($A44,Cierre!$A:$E,2,FALSE)</f>
        <v>CONSORCIO VIAL M&amp;M</v>
      </c>
      <c r="C44" s="316" t="s">
        <v>94</v>
      </c>
      <c r="D44" s="318" t="str">
        <f>VLOOKUP($A44,Cierre!$A:$E,3,FALSE)</f>
        <v>MARTHA L SALAZAR BERNAL</v>
      </c>
      <c r="E44" s="320" t="s">
        <v>396</v>
      </c>
      <c r="F44" s="312" t="s">
        <v>397</v>
      </c>
      <c r="G44" s="312" t="s">
        <v>94</v>
      </c>
      <c r="H44" s="314">
        <v>44340</v>
      </c>
      <c r="I44" s="316" t="s">
        <v>94</v>
      </c>
      <c r="J44" s="312" t="s">
        <v>80</v>
      </c>
      <c r="K44" s="312" t="s">
        <v>81</v>
      </c>
      <c r="L44" s="44" t="s">
        <v>236</v>
      </c>
      <c r="M44" s="45">
        <v>0.05</v>
      </c>
      <c r="N44" s="48" t="s">
        <v>94</v>
      </c>
      <c r="O44" s="51">
        <v>44385</v>
      </c>
      <c r="P44" s="47" t="s">
        <v>407</v>
      </c>
      <c r="Q44" s="47" t="s">
        <v>81</v>
      </c>
      <c r="R44" s="51" t="s">
        <v>81</v>
      </c>
      <c r="S44" s="47" t="s">
        <v>424</v>
      </c>
      <c r="T44" s="54" t="s">
        <v>85</v>
      </c>
      <c r="U44" s="110" t="s">
        <v>82</v>
      </c>
      <c r="V44" s="110" t="s">
        <v>82</v>
      </c>
      <c r="W44" s="109" t="s">
        <v>94</v>
      </c>
      <c r="X44" s="48" t="s">
        <v>94</v>
      </c>
      <c r="Y44" s="51">
        <v>44385</v>
      </c>
      <c r="Z44" s="50" t="s">
        <v>85</v>
      </c>
      <c r="AA44" s="50" t="s">
        <v>81</v>
      </c>
      <c r="AB44" s="52" t="s">
        <v>81</v>
      </c>
      <c r="AC44" s="316" t="s">
        <v>81</v>
      </c>
      <c r="AD44" s="329" t="s">
        <v>233</v>
      </c>
      <c r="AE44" s="290">
        <v>44516</v>
      </c>
      <c r="AF44" s="292" t="s">
        <v>408</v>
      </c>
      <c r="AG44" s="284" t="s">
        <v>81</v>
      </c>
      <c r="AH44" s="69" t="s">
        <v>81</v>
      </c>
      <c r="AI44" s="97" t="s">
        <v>81</v>
      </c>
      <c r="AJ44" s="97" t="s">
        <v>81</v>
      </c>
      <c r="AK44" s="97" t="s">
        <v>81</v>
      </c>
      <c r="AL44" s="97" t="s">
        <v>81</v>
      </c>
      <c r="AM44" s="97" t="s">
        <v>82</v>
      </c>
      <c r="AN44" s="70" t="s">
        <v>82</v>
      </c>
      <c r="AO44" s="344" t="s">
        <v>90</v>
      </c>
      <c r="AP44" s="346"/>
    </row>
    <row r="45" spans="1:42" ht="20.100000000000001" customHeight="1" x14ac:dyDescent="0.25">
      <c r="A45" s="323"/>
      <c r="B45" s="325"/>
      <c r="C45" s="317"/>
      <c r="D45" s="319"/>
      <c r="E45" s="321"/>
      <c r="F45" s="313"/>
      <c r="G45" s="313"/>
      <c r="H45" s="315"/>
      <c r="I45" s="317"/>
      <c r="J45" s="313"/>
      <c r="K45" s="313"/>
      <c r="L45" s="44" t="s">
        <v>235</v>
      </c>
      <c r="M45" s="45">
        <v>0.95</v>
      </c>
      <c r="N45" s="48" t="s">
        <v>94</v>
      </c>
      <c r="O45" s="51">
        <v>44385</v>
      </c>
      <c r="P45" s="47" t="s">
        <v>407</v>
      </c>
      <c r="Q45" s="47" t="s">
        <v>81</v>
      </c>
      <c r="R45" s="51" t="s">
        <v>425</v>
      </c>
      <c r="S45" s="47" t="s">
        <v>426</v>
      </c>
      <c r="T45" s="54" t="s">
        <v>85</v>
      </c>
      <c r="U45" s="110" t="s">
        <v>82</v>
      </c>
      <c r="V45" s="110" t="s">
        <v>82</v>
      </c>
      <c r="W45" s="109" t="s">
        <v>94</v>
      </c>
      <c r="X45" s="48" t="s">
        <v>94</v>
      </c>
      <c r="Y45" s="51">
        <v>44385</v>
      </c>
      <c r="Z45" s="50" t="s">
        <v>85</v>
      </c>
      <c r="AA45" s="50" t="s">
        <v>81</v>
      </c>
      <c r="AB45" s="52" t="s">
        <v>81</v>
      </c>
      <c r="AC45" s="317"/>
      <c r="AD45" s="291"/>
      <c r="AE45" s="291"/>
      <c r="AF45" s="293"/>
      <c r="AG45" s="285"/>
      <c r="AH45" s="69" t="s">
        <v>81</v>
      </c>
      <c r="AI45" s="97" t="s">
        <v>81</v>
      </c>
      <c r="AJ45" s="97" t="s">
        <v>81</v>
      </c>
      <c r="AK45" s="97" t="s">
        <v>81</v>
      </c>
      <c r="AL45" s="97" t="s">
        <v>81</v>
      </c>
      <c r="AM45" s="97" t="s">
        <v>82</v>
      </c>
      <c r="AN45" s="70" t="s">
        <v>82</v>
      </c>
      <c r="AO45" s="345"/>
      <c r="AP45" s="347"/>
    </row>
    <row r="46" spans="1:42" ht="39.9" customHeight="1" x14ac:dyDescent="0.25">
      <c r="A46" s="37">
        <v>32</v>
      </c>
      <c r="B46" s="40" t="str">
        <f>VLOOKUP($A46,Cierre!$A:$E,2,FALSE)</f>
        <v>DONAL BOGOTÁ BAUTISTA</v>
      </c>
      <c r="C46" s="48" t="s">
        <v>94</v>
      </c>
      <c r="D46" s="35" t="str">
        <f>VLOOKUP($A46,Cierre!$A:$E,3,FALSE)</f>
        <v>N/A</v>
      </c>
      <c r="E46" s="60" t="s">
        <v>398</v>
      </c>
      <c r="F46" s="47" t="s">
        <v>399</v>
      </c>
      <c r="G46" s="47" t="s">
        <v>94</v>
      </c>
      <c r="H46" s="53">
        <v>44355</v>
      </c>
      <c r="I46" s="48" t="s">
        <v>82</v>
      </c>
      <c r="J46" s="47" t="s">
        <v>84</v>
      </c>
      <c r="K46" s="47" t="s">
        <v>82</v>
      </c>
      <c r="L46" s="44" t="s">
        <v>232</v>
      </c>
      <c r="M46" s="45">
        <v>1</v>
      </c>
      <c r="N46" s="230" t="s">
        <v>82</v>
      </c>
      <c r="O46" s="231" t="s">
        <v>82</v>
      </c>
      <c r="P46" s="232" t="s">
        <v>82</v>
      </c>
      <c r="Q46" s="232" t="s">
        <v>82</v>
      </c>
      <c r="R46" s="231" t="s">
        <v>82</v>
      </c>
      <c r="S46" s="232" t="s">
        <v>82</v>
      </c>
      <c r="T46" s="233" t="s">
        <v>82</v>
      </c>
      <c r="U46" s="110" t="s">
        <v>82</v>
      </c>
      <c r="V46" s="110" t="s">
        <v>82</v>
      </c>
      <c r="W46" s="110" t="s">
        <v>82</v>
      </c>
      <c r="X46" s="48" t="s">
        <v>94</v>
      </c>
      <c r="Y46" s="51">
        <v>44371</v>
      </c>
      <c r="Z46" s="50" t="s">
        <v>85</v>
      </c>
      <c r="AA46" s="50" t="s">
        <v>81</v>
      </c>
      <c r="AB46" s="52" t="s">
        <v>81</v>
      </c>
      <c r="AC46" s="48" t="s">
        <v>81</v>
      </c>
      <c r="AD46" s="98" t="s">
        <v>398</v>
      </c>
      <c r="AE46" s="99">
        <v>44500</v>
      </c>
      <c r="AF46" s="101" t="s">
        <v>427</v>
      </c>
      <c r="AG46" s="68" t="s">
        <v>81</v>
      </c>
      <c r="AH46" s="69" t="s">
        <v>81</v>
      </c>
      <c r="AI46" s="97" t="s">
        <v>81</v>
      </c>
      <c r="AJ46" s="97" t="s">
        <v>95</v>
      </c>
      <c r="AK46" s="97" t="s">
        <v>81</v>
      </c>
      <c r="AL46" s="97" t="s">
        <v>81</v>
      </c>
      <c r="AM46" s="97" t="s">
        <v>82</v>
      </c>
      <c r="AN46" s="70" t="s">
        <v>82</v>
      </c>
      <c r="AO46" s="240" t="s">
        <v>90</v>
      </c>
      <c r="AP46" s="241"/>
    </row>
    <row r="47" spans="1:42" ht="20.100000000000001" customHeight="1" x14ac:dyDescent="0.25">
      <c r="A47" s="322">
        <v>33</v>
      </c>
      <c r="B47" s="324" t="str">
        <f>VLOOKUP($A47,Cierre!$A:$E,2,FALSE)</f>
        <v>CONSORCIO VIAL CALDAS 2021</v>
      </c>
      <c r="C47" s="316" t="s">
        <v>94</v>
      </c>
      <c r="D47" s="318" t="str">
        <f>VLOOKUP($A47,Cierre!$A:$E,3,FALSE)</f>
        <v>EDWIN FERNANDO CADAVID GRANADA</v>
      </c>
      <c r="E47" s="320" t="s">
        <v>135</v>
      </c>
      <c r="F47" s="312" t="s">
        <v>400</v>
      </c>
      <c r="G47" s="312" t="s">
        <v>94</v>
      </c>
      <c r="H47" s="314">
        <v>44274</v>
      </c>
      <c r="I47" s="316" t="s">
        <v>94</v>
      </c>
      <c r="J47" s="312" t="s">
        <v>80</v>
      </c>
      <c r="K47" s="312" t="s">
        <v>81</v>
      </c>
      <c r="L47" s="44" t="s">
        <v>136</v>
      </c>
      <c r="M47" s="45">
        <v>0.95</v>
      </c>
      <c r="N47" s="230" t="s">
        <v>82</v>
      </c>
      <c r="O47" s="231" t="s">
        <v>82</v>
      </c>
      <c r="P47" s="232" t="s">
        <v>82</v>
      </c>
      <c r="Q47" s="232" t="s">
        <v>82</v>
      </c>
      <c r="R47" s="231" t="s">
        <v>82</v>
      </c>
      <c r="S47" s="232" t="s">
        <v>82</v>
      </c>
      <c r="T47" s="233" t="s">
        <v>82</v>
      </c>
      <c r="U47" s="110" t="s">
        <v>82</v>
      </c>
      <c r="V47" s="110" t="s">
        <v>82</v>
      </c>
      <c r="W47" s="110" t="s">
        <v>82</v>
      </c>
      <c r="X47" s="48" t="s">
        <v>94</v>
      </c>
      <c r="Y47" s="51">
        <v>44365</v>
      </c>
      <c r="Z47" s="50" t="s">
        <v>85</v>
      </c>
      <c r="AA47" s="50" t="s">
        <v>81</v>
      </c>
      <c r="AB47" s="52" t="s">
        <v>81</v>
      </c>
      <c r="AC47" s="316" t="s">
        <v>81</v>
      </c>
      <c r="AD47" s="329" t="s">
        <v>121</v>
      </c>
      <c r="AE47" s="290">
        <v>44516</v>
      </c>
      <c r="AF47" s="292" t="s">
        <v>420</v>
      </c>
      <c r="AG47" s="284" t="s">
        <v>81</v>
      </c>
      <c r="AH47" s="69" t="s">
        <v>81</v>
      </c>
      <c r="AI47" s="97" t="s">
        <v>81</v>
      </c>
      <c r="AJ47" s="97" t="s">
        <v>95</v>
      </c>
      <c r="AK47" s="97" t="s">
        <v>81</v>
      </c>
      <c r="AL47" s="97" t="s">
        <v>81</v>
      </c>
      <c r="AM47" s="97" t="s">
        <v>81</v>
      </c>
      <c r="AN47" s="70" t="s">
        <v>81</v>
      </c>
      <c r="AO47" s="344" t="s">
        <v>90</v>
      </c>
      <c r="AP47" s="346" t="s">
        <v>432</v>
      </c>
    </row>
    <row r="48" spans="1:42" ht="20.100000000000001" customHeight="1" x14ac:dyDescent="0.25">
      <c r="A48" s="323"/>
      <c r="B48" s="325"/>
      <c r="C48" s="317"/>
      <c r="D48" s="319"/>
      <c r="E48" s="321"/>
      <c r="F48" s="313"/>
      <c r="G48" s="313"/>
      <c r="H48" s="315"/>
      <c r="I48" s="317"/>
      <c r="J48" s="313"/>
      <c r="K48" s="313"/>
      <c r="L48" s="44" t="s">
        <v>231</v>
      </c>
      <c r="M48" s="45">
        <v>0.05</v>
      </c>
      <c r="N48" s="48" t="s">
        <v>94</v>
      </c>
      <c r="O48" s="51">
        <v>44392</v>
      </c>
      <c r="P48" s="47" t="s">
        <v>366</v>
      </c>
      <c r="Q48" s="47" t="s">
        <v>81</v>
      </c>
      <c r="R48" s="51" t="s">
        <v>81</v>
      </c>
      <c r="S48" s="47" t="s">
        <v>135</v>
      </c>
      <c r="T48" s="54" t="s">
        <v>85</v>
      </c>
      <c r="U48" s="110" t="s">
        <v>82</v>
      </c>
      <c r="V48" s="110" t="s">
        <v>82</v>
      </c>
      <c r="W48" s="109" t="s">
        <v>94</v>
      </c>
      <c r="X48" s="48" t="s">
        <v>94</v>
      </c>
      <c r="Y48" s="51">
        <v>44392</v>
      </c>
      <c r="Z48" s="50" t="s">
        <v>85</v>
      </c>
      <c r="AA48" s="50" t="s">
        <v>81</v>
      </c>
      <c r="AB48" s="52" t="s">
        <v>81</v>
      </c>
      <c r="AC48" s="317"/>
      <c r="AD48" s="291"/>
      <c r="AE48" s="291"/>
      <c r="AF48" s="293"/>
      <c r="AG48" s="285"/>
      <c r="AH48" s="69" t="s">
        <v>81</v>
      </c>
      <c r="AI48" s="97" t="s">
        <v>81</v>
      </c>
      <c r="AJ48" s="97" t="s">
        <v>95</v>
      </c>
      <c r="AK48" s="97" t="s">
        <v>81</v>
      </c>
      <c r="AL48" s="97" t="s">
        <v>81</v>
      </c>
      <c r="AM48" s="97" t="s">
        <v>81</v>
      </c>
      <c r="AN48" s="70" t="s">
        <v>81</v>
      </c>
      <c r="AO48" s="345"/>
      <c r="AP48" s="347"/>
    </row>
    <row r="49" spans="1:42" ht="39.9" customHeight="1" x14ac:dyDescent="0.25">
      <c r="A49" s="37">
        <v>34</v>
      </c>
      <c r="B49" s="40" t="str">
        <f>VLOOKUP($A49,Cierre!$A:$E,2,FALSE)</f>
        <v>INGENIERÍA MASTERS S.A.S.</v>
      </c>
      <c r="C49" s="48" t="s">
        <v>94</v>
      </c>
      <c r="D49" s="35" t="str">
        <f>VLOOKUP($A49,Cierre!$A:$E,3,FALSE)</f>
        <v>CLAUDIA DEL PILAR SUAREZ ANGARITA</v>
      </c>
      <c r="E49" s="60" t="s">
        <v>230</v>
      </c>
      <c r="F49" s="47" t="s">
        <v>401</v>
      </c>
      <c r="G49" s="47" t="s">
        <v>94</v>
      </c>
      <c r="H49" s="53">
        <v>44327</v>
      </c>
      <c r="I49" s="48" t="s">
        <v>82</v>
      </c>
      <c r="J49" s="47" t="s">
        <v>84</v>
      </c>
      <c r="K49" s="47" t="s">
        <v>82</v>
      </c>
      <c r="L49" s="44" t="s">
        <v>229</v>
      </c>
      <c r="M49" s="45">
        <v>1</v>
      </c>
      <c r="N49" s="48" t="s">
        <v>94</v>
      </c>
      <c r="O49" s="51">
        <v>44385</v>
      </c>
      <c r="P49" s="47" t="s">
        <v>428</v>
      </c>
      <c r="Q49" s="47" t="s">
        <v>81</v>
      </c>
      <c r="R49" s="51" t="s">
        <v>81</v>
      </c>
      <c r="S49" s="47" t="s">
        <v>230</v>
      </c>
      <c r="T49" s="54" t="s">
        <v>85</v>
      </c>
      <c r="U49" s="110" t="s">
        <v>82</v>
      </c>
      <c r="V49" s="110" t="s">
        <v>82</v>
      </c>
      <c r="W49" s="109" t="s">
        <v>94</v>
      </c>
      <c r="X49" s="48" t="s">
        <v>94</v>
      </c>
      <c r="Y49" s="51">
        <v>44385</v>
      </c>
      <c r="Z49" s="50" t="s">
        <v>85</v>
      </c>
      <c r="AA49" s="50" t="s">
        <v>81</v>
      </c>
      <c r="AB49" s="52" t="s">
        <v>81</v>
      </c>
      <c r="AC49" s="48" t="s">
        <v>81</v>
      </c>
      <c r="AD49" s="98" t="s">
        <v>429</v>
      </c>
      <c r="AE49" s="99">
        <v>44485</v>
      </c>
      <c r="AF49" s="101" t="s">
        <v>417</v>
      </c>
      <c r="AG49" s="68" t="s">
        <v>81</v>
      </c>
      <c r="AH49" s="69" t="s">
        <v>81</v>
      </c>
      <c r="AI49" s="97" t="s">
        <v>81</v>
      </c>
      <c r="AJ49" s="97" t="s">
        <v>81</v>
      </c>
      <c r="AK49" s="97" t="s">
        <v>81</v>
      </c>
      <c r="AL49" s="97" t="s">
        <v>81</v>
      </c>
      <c r="AM49" s="97" t="s">
        <v>82</v>
      </c>
      <c r="AN49" s="70" t="s">
        <v>82</v>
      </c>
      <c r="AO49" s="240" t="s">
        <v>90</v>
      </c>
      <c r="AP49" s="241"/>
    </row>
    <row r="50" spans="1:42" ht="39.9" customHeight="1" x14ac:dyDescent="0.25">
      <c r="A50" s="37">
        <v>35</v>
      </c>
      <c r="B50" s="40" t="str">
        <f>VLOOKUP($A50,Cierre!$A:$E,2,FALSE)</f>
        <v>DF CONSULTORÍA S.A.S.</v>
      </c>
      <c r="C50" s="48" t="s">
        <v>94</v>
      </c>
      <c r="D50" s="35" t="str">
        <f>VLOOKUP($A50,Cierre!$A:$E,3,FALSE)</f>
        <v>CAMILO FONSECA CHAVES</v>
      </c>
      <c r="E50" s="60" t="s">
        <v>402</v>
      </c>
      <c r="F50" s="47" t="s">
        <v>403</v>
      </c>
      <c r="G50" s="47" t="s">
        <v>94</v>
      </c>
      <c r="H50" s="53">
        <v>44340</v>
      </c>
      <c r="I50" s="48" t="s">
        <v>82</v>
      </c>
      <c r="J50" s="47" t="s">
        <v>84</v>
      </c>
      <c r="K50" s="47" t="s">
        <v>82</v>
      </c>
      <c r="L50" s="44" t="s">
        <v>227</v>
      </c>
      <c r="M50" s="45">
        <v>1</v>
      </c>
      <c r="N50" s="48" t="s">
        <v>94</v>
      </c>
      <c r="O50" s="51">
        <v>44376</v>
      </c>
      <c r="P50" s="47" t="s">
        <v>407</v>
      </c>
      <c r="Q50" s="47" t="s">
        <v>81</v>
      </c>
      <c r="R50" s="51" t="s">
        <v>81</v>
      </c>
      <c r="S50" s="47" t="s">
        <v>430</v>
      </c>
      <c r="T50" s="54" t="s">
        <v>85</v>
      </c>
      <c r="U50" s="110" t="s">
        <v>82</v>
      </c>
      <c r="V50" s="110" t="s">
        <v>82</v>
      </c>
      <c r="W50" s="109" t="s">
        <v>94</v>
      </c>
      <c r="X50" s="48" t="s">
        <v>94</v>
      </c>
      <c r="Y50" s="51">
        <v>44376</v>
      </c>
      <c r="Z50" s="50" t="s">
        <v>85</v>
      </c>
      <c r="AA50" s="50" t="s">
        <v>81</v>
      </c>
      <c r="AB50" s="52" t="s">
        <v>81</v>
      </c>
      <c r="AC50" s="48" t="s">
        <v>81</v>
      </c>
      <c r="AD50" s="98" t="s">
        <v>431</v>
      </c>
      <c r="AE50" s="99">
        <v>44516</v>
      </c>
      <c r="AF50" s="101" t="s">
        <v>409</v>
      </c>
      <c r="AG50" s="68" t="s">
        <v>81</v>
      </c>
      <c r="AH50" s="69" t="s">
        <v>81</v>
      </c>
      <c r="AI50" s="97" t="s">
        <v>81</v>
      </c>
      <c r="AJ50" s="97" t="s">
        <v>81</v>
      </c>
      <c r="AK50" s="97" t="s">
        <v>81</v>
      </c>
      <c r="AL50" s="97" t="s">
        <v>81</v>
      </c>
      <c r="AM50" s="97" t="s">
        <v>82</v>
      </c>
      <c r="AN50" s="70" t="s">
        <v>82</v>
      </c>
      <c r="AO50" s="240" t="s">
        <v>90</v>
      </c>
      <c r="AP50" s="241"/>
    </row>
    <row r="51" spans="1:42" x14ac:dyDescent="0.2">
      <c r="K51" s="26"/>
      <c r="AA51" s="26"/>
    </row>
    <row r="52" spans="1:42" x14ac:dyDescent="0.2">
      <c r="K52" s="26"/>
      <c r="AA52" s="26"/>
    </row>
    <row r="53" spans="1:42" x14ac:dyDescent="0.2">
      <c r="K53" s="26"/>
      <c r="AA53" s="26"/>
    </row>
    <row r="54" spans="1:42" x14ac:dyDescent="0.2">
      <c r="K54" s="26"/>
      <c r="AA54" s="26"/>
    </row>
    <row r="55" spans="1:42" x14ac:dyDescent="0.2">
      <c r="K55" s="26"/>
      <c r="AA55" s="26"/>
    </row>
    <row r="56" spans="1:42" x14ac:dyDescent="0.2">
      <c r="K56" s="26"/>
      <c r="AA56" s="26"/>
    </row>
    <row r="57" spans="1:42" x14ac:dyDescent="0.2">
      <c r="K57" s="26"/>
      <c r="AA57" s="26"/>
    </row>
    <row r="58" spans="1:42" x14ac:dyDescent="0.2">
      <c r="K58" s="26"/>
      <c r="AA58" s="26"/>
    </row>
    <row r="59" spans="1:42" x14ac:dyDescent="0.2">
      <c r="K59" s="26"/>
      <c r="AA59" s="26"/>
    </row>
    <row r="60" spans="1:42" x14ac:dyDescent="0.2">
      <c r="K60" s="26"/>
      <c r="AA60" s="26"/>
    </row>
    <row r="61" spans="1:42" x14ac:dyDescent="0.2">
      <c r="K61" s="26"/>
      <c r="AA61" s="26"/>
    </row>
    <row r="62" spans="1:42" x14ac:dyDescent="0.2">
      <c r="K62" s="26"/>
      <c r="AA62" s="26"/>
    </row>
    <row r="63" spans="1:42" x14ac:dyDescent="0.2">
      <c r="K63" s="26"/>
      <c r="AA63" s="26"/>
    </row>
    <row r="64" spans="1:42" x14ac:dyDescent="0.2">
      <c r="K64" s="26"/>
      <c r="AA64" s="26"/>
    </row>
    <row r="65" spans="11:27" x14ac:dyDescent="0.2">
      <c r="K65" s="26"/>
      <c r="AA65" s="26"/>
    </row>
    <row r="66" spans="11:27" x14ac:dyDescent="0.2">
      <c r="K66" s="26"/>
    </row>
    <row r="67" spans="11:27" x14ac:dyDescent="0.2">
      <c r="K67" s="26"/>
    </row>
    <row r="68" spans="11:27" x14ac:dyDescent="0.2">
      <c r="K68" s="26"/>
    </row>
  </sheetData>
  <mergeCells count="226">
    <mergeCell ref="AD44:AD45"/>
    <mergeCell ref="AE44:AE45"/>
    <mergeCell ref="AF44:AF45"/>
    <mergeCell ref="AG44:AG45"/>
    <mergeCell ref="AO44:AO45"/>
    <mergeCell ref="AP44:AP45"/>
    <mergeCell ref="A47:A48"/>
    <mergeCell ref="B47:B48"/>
    <mergeCell ref="C47:C48"/>
    <mergeCell ref="D47:D48"/>
    <mergeCell ref="E47:E48"/>
    <mergeCell ref="F47:F48"/>
    <mergeCell ref="G47:G48"/>
    <mergeCell ref="H47:H48"/>
    <mergeCell ref="I47:I48"/>
    <mergeCell ref="J47:J48"/>
    <mergeCell ref="K47:K48"/>
    <mergeCell ref="AC47:AC48"/>
    <mergeCell ref="AD47:AD48"/>
    <mergeCell ref="AE47:AE48"/>
    <mergeCell ref="AF47:AF48"/>
    <mergeCell ref="AG47:AG48"/>
    <mergeCell ref="AO47:AO48"/>
    <mergeCell ref="AP47:AP48"/>
    <mergeCell ref="D44:D45"/>
    <mergeCell ref="E44:E45"/>
    <mergeCell ref="F44:F45"/>
    <mergeCell ref="G44:G45"/>
    <mergeCell ref="H44:H45"/>
    <mergeCell ref="I44:I45"/>
    <mergeCell ref="J44:J45"/>
    <mergeCell ref="K44:K45"/>
    <mergeCell ref="AC44:AC45"/>
    <mergeCell ref="J37:J38"/>
    <mergeCell ref="K37:K38"/>
    <mergeCell ref="AC37:AC38"/>
    <mergeCell ref="AD37:AD38"/>
    <mergeCell ref="AE37:AE38"/>
    <mergeCell ref="AF37:AF38"/>
    <mergeCell ref="AG37:AG38"/>
    <mergeCell ref="AO37:AO38"/>
    <mergeCell ref="AP37:AP38"/>
    <mergeCell ref="A37:A38"/>
    <mergeCell ref="B37:B38"/>
    <mergeCell ref="C37:C38"/>
    <mergeCell ref="D37:D38"/>
    <mergeCell ref="E37:E38"/>
    <mergeCell ref="F37:F38"/>
    <mergeCell ref="G37:G38"/>
    <mergeCell ref="H37:H38"/>
    <mergeCell ref="I37:I38"/>
    <mergeCell ref="J39:J40"/>
    <mergeCell ref="K39:K40"/>
    <mergeCell ref="AC39:AC40"/>
    <mergeCell ref="AD39:AD40"/>
    <mergeCell ref="AE39:AE40"/>
    <mergeCell ref="AF39:AF40"/>
    <mergeCell ref="AG39:AG40"/>
    <mergeCell ref="AO39:AO40"/>
    <mergeCell ref="AP39:AP40"/>
    <mergeCell ref="A39:A40"/>
    <mergeCell ref="B39:B40"/>
    <mergeCell ref="C39:C40"/>
    <mergeCell ref="D39:D40"/>
    <mergeCell ref="E39:E40"/>
    <mergeCell ref="F39:F40"/>
    <mergeCell ref="G39:G40"/>
    <mergeCell ref="H39:H40"/>
    <mergeCell ref="I39:I40"/>
    <mergeCell ref="AO33:AO34"/>
    <mergeCell ref="AP33:AP34"/>
    <mergeCell ref="A25:A26"/>
    <mergeCell ref="B25:B26"/>
    <mergeCell ref="C25:C26"/>
    <mergeCell ref="D25:D26"/>
    <mergeCell ref="E25:E26"/>
    <mergeCell ref="F25:F26"/>
    <mergeCell ref="G25:G26"/>
    <mergeCell ref="H25:H26"/>
    <mergeCell ref="I25:I26"/>
    <mergeCell ref="J25:J26"/>
    <mergeCell ref="K25:K26"/>
    <mergeCell ref="AC25:AC26"/>
    <mergeCell ref="AD25:AD26"/>
    <mergeCell ref="AE25:AE26"/>
    <mergeCell ref="AF25:AF26"/>
    <mergeCell ref="AG25:AG26"/>
    <mergeCell ref="AO25:AO26"/>
    <mergeCell ref="AP25:AP26"/>
    <mergeCell ref="AO22:AO23"/>
    <mergeCell ref="AC20:AC21"/>
    <mergeCell ref="AD20:AD21"/>
    <mergeCell ref="AE20:AE21"/>
    <mergeCell ref="AF20:AF21"/>
    <mergeCell ref="AG20:AG21"/>
    <mergeCell ref="AO20:AO21"/>
    <mergeCell ref="AP20:AP21"/>
    <mergeCell ref="A33:A34"/>
    <mergeCell ref="B33:B34"/>
    <mergeCell ref="C33:C34"/>
    <mergeCell ref="D33:D34"/>
    <mergeCell ref="E33:E34"/>
    <mergeCell ref="F33:F34"/>
    <mergeCell ref="G33:G34"/>
    <mergeCell ref="H33:H34"/>
    <mergeCell ref="I33:I34"/>
    <mergeCell ref="J33:J34"/>
    <mergeCell ref="K33:K34"/>
    <mergeCell ref="AC33:AC34"/>
    <mergeCell ref="AD33:AD34"/>
    <mergeCell ref="AE33:AE34"/>
    <mergeCell ref="AF33:AF34"/>
    <mergeCell ref="AG33:AG34"/>
    <mergeCell ref="K3:K4"/>
    <mergeCell ref="AC3:AC4"/>
    <mergeCell ref="AD3:AD4"/>
    <mergeCell ref="AE3:AE4"/>
    <mergeCell ref="AF3:AF4"/>
    <mergeCell ref="AG3:AG4"/>
    <mergeCell ref="AO3:AO4"/>
    <mergeCell ref="AP3:AP4"/>
    <mergeCell ref="A22:A23"/>
    <mergeCell ref="B22:B23"/>
    <mergeCell ref="C22:C23"/>
    <mergeCell ref="D22:D23"/>
    <mergeCell ref="E22:E23"/>
    <mergeCell ref="F22:F23"/>
    <mergeCell ref="G22:G23"/>
    <mergeCell ref="H22:H23"/>
    <mergeCell ref="I22:I23"/>
    <mergeCell ref="J22:J23"/>
    <mergeCell ref="K22:K23"/>
    <mergeCell ref="AC22:AC23"/>
    <mergeCell ref="AD22:AD23"/>
    <mergeCell ref="AE22:AE23"/>
    <mergeCell ref="AF22:AF23"/>
    <mergeCell ref="AG22:AG23"/>
    <mergeCell ref="AE17:AE18"/>
    <mergeCell ref="AF17:AF18"/>
    <mergeCell ref="AG17:AG18"/>
    <mergeCell ref="AO17:AO18"/>
    <mergeCell ref="AP17:AP18"/>
    <mergeCell ref="A17:A18"/>
    <mergeCell ref="B17:B18"/>
    <mergeCell ref="C17:C18"/>
    <mergeCell ref="D17:D18"/>
    <mergeCell ref="E17:E18"/>
    <mergeCell ref="F17:F18"/>
    <mergeCell ref="G17:G18"/>
    <mergeCell ref="H17:H18"/>
    <mergeCell ref="I17:I18"/>
    <mergeCell ref="A44:A45"/>
    <mergeCell ref="B44:B45"/>
    <mergeCell ref="C44:C45"/>
    <mergeCell ref="F12:F14"/>
    <mergeCell ref="G12:G14"/>
    <mergeCell ref="J12:J14"/>
    <mergeCell ref="K12:K14"/>
    <mergeCell ref="AP22:AP23"/>
    <mergeCell ref="A20:A21"/>
    <mergeCell ref="B20:B21"/>
    <mergeCell ref="C20:C21"/>
    <mergeCell ref="D20:D21"/>
    <mergeCell ref="E20:E21"/>
    <mergeCell ref="F20:F21"/>
    <mergeCell ref="G20:G21"/>
    <mergeCell ref="H20:H21"/>
    <mergeCell ref="H12:H14"/>
    <mergeCell ref="I12:I14"/>
    <mergeCell ref="AC12:AC14"/>
    <mergeCell ref="AD12:AD14"/>
    <mergeCell ref="A12:A14"/>
    <mergeCell ref="B12:B14"/>
    <mergeCell ref="C12:C14"/>
    <mergeCell ref="D12:D14"/>
    <mergeCell ref="E12:E14"/>
    <mergeCell ref="K9:K10"/>
    <mergeCell ref="AC9:AC10"/>
    <mergeCell ref="AD9:AD10"/>
    <mergeCell ref="I20:I21"/>
    <mergeCell ref="J20:J21"/>
    <mergeCell ref="K20:K21"/>
    <mergeCell ref="A9:A10"/>
    <mergeCell ref="B9:B10"/>
    <mergeCell ref="C9:C10"/>
    <mergeCell ref="J17:J18"/>
    <mergeCell ref="K17:K18"/>
    <mergeCell ref="AC17:AC18"/>
    <mergeCell ref="AD17:AD18"/>
    <mergeCell ref="A1:A2"/>
    <mergeCell ref="B1:B2"/>
    <mergeCell ref="I1:M1"/>
    <mergeCell ref="AO1:AO2"/>
    <mergeCell ref="N1:W1"/>
    <mergeCell ref="X1:AB1"/>
    <mergeCell ref="C1:H1"/>
    <mergeCell ref="F9:F10"/>
    <mergeCell ref="G9:G10"/>
    <mergeCell ref="H9:H10"/>
    <mergeCell ref="I9:I10"/>
    <mergeCell ref="J9:J10"/>
    <mergeCell ref="D9:D10"/>
    <mergeCell ref="E9:E10"/>
    <mergeCell ref="A3:A4"/>
    <mergeCell ref="B3:B4"/>
    <mergeCell ref="C3:C4"/>
    <mergeCell ref="D3:D4"/>
    <mergeCell ref="E3:E4"/>
    <mergeCell ref="F3:F4"/>
    <mergeCell ref="G3:G4"/>
    <mergeCell ref="H3:H4"/>
    <mergeCell ref="I3:I4"/>
    <mergeCell ref="J3:J4"/>
    <mergeCell ref="AP1:AP2"/>
    <mergeCell ref="AC1:AG1"/>
    <mergeCell ref="AH1:AN1"/>
    <mergeCell ref="AG9:AG10"/>
    <mergeCell ref="AO9:AO10"/>
    <mergeCell ref="AP9:AP10"/>
    <mergeCell ref="AE9:AE10"/>
    <mergeCell ref="AF9:AF10"/>
    <mergeCell ref="AE12:AE14"/>
    <mergeCell ref="AF12:AF14"/>
    <mergeCell ref="AG12:AG14"/>
    <mergeCell ref="AO12:AO14"/>
    <mergeCell ref="AP12:AP14"/>
  </mergeCells>
  <phoneticPr fontId="5" type="noConversion"/>
  <conditionalFormatting sqref="G12:G14">
    <cfRule type="cellIs" dxfId="327" priority="200" operator="equal">
      <formula>"NO PRESENTA"</formula>
    </cfRule>
  </conditionalFormatting>
  <conditionalFormatting sqref="K12:K14">
    <cfRule type="cellIs" dxfId="326" priority="199" operator="equal">
      <formula>"NO CUMPLE"</formula>
    </cfRule>
  </conditionalFormatting>
  <conditionalFormatting sqref="G3:G4">
    <cfRule type="cellIs" dxfId="325" priority="198" operator="equal">
      <formula>"NO PRESENTA"</formula>
    </cfRule>
  </conditionalFormatting>
  <conditionalFormatting sqref="K3:K4">
    <cfRule type="cellIs" dxfId="324" priority="197" operator="equal">
      <formula>"NO CUMPLE"</formula>
    </cfRule>
  </conditionalFormatting>
  <conditionalFormatting sqref="G7">
    <cfRule type="cellIs" dxfId="323" priority="196" operator="equal">
      <formula>"NO PRESENTA"</formula>
    </cfRule>
  </conditionalFormatting>
  <conditionalFormatting sqref="K7">
    <cfRule type="cellIs" dxfId="322" priority="195" operator="equal">
      <formula>"NO CUMPLE"</formula>
    </cfRule>
  </conditionalFormatting>
  <conditionalFormatting sqref="G6">
    <cfRule type="cellIs" dxfId="321" priority="194" operator="equal">
      <formula>"NO PRESENTA"</formula>
    </cfRule>
  </conditionalFormatting>
  <conditionalFormatting sqref="K6">
    <cfRule type="cellIs" dxfId="320" priority="193" operator="equal">
      <formula>"NO CUMPLE"</formula>
    </cfRule>
  </conditionalFormatting>
  <conditionalFormatting sqref="G5">
    <cfRule type="cellIs" dxfId="319" priority="192" operator="equal">
      <formula>"NO PRESENTA"</formula>
    </cfRule>
  </conditionalFormatting>
  <conditionalFormatting sqref="K5">
    <cfRule type="cellIs" dxfId="318" priority="191" operator="equal">
      <formula>"NO CUMPLE"</formula>
    </cfRule>
  </conditionalFormatting>
  <conditionalFormatting sqref="G8">
    <cfRule type="cellIs" dxfId="317" priority="190" operator="equal">
      <formula>"NO PRESENTA"</formula>
    </cfRule>
  </conditionalFormatting>
  <conditionalFormatting sqref="K8">
    <cfRule type="cellIs" dxfId="316" priority="189" operator="equal">
      <formula>"NO CUMPLE"</formula>
    </cfRule>
  </conditionalFormatting>
  <conditionalFormatting sqref="G9:G10">
    <cfRule type="cellIs" dxfId="315" priority="188" operator="equal">
      <formula>"NO PRESENTA"</formula>
    </cfRule>
  </conditionalFormatting>
  <conditionalFormatting sqref="K9:K10">
    <cfRule type="cellIs" dxfId="314" priority="187" operator="equal">
      <formula>"NO CUMPLE"</formula>
    </cfRule>
  </conditionalFormatting>
  <conditionalFormatting sqref="G11:G14">
    <cfRule type="cellIs" dxfId="313" priority="186" operator="equal">
      <formula>"NO PRESENTA"</formula>
    </cfRule>
  </conditionalFormatting>
  <conditionalFormatting sqref="K11:K14">
    <cfRule type="cellIs" dxfId="312" priority="185" operator="equal">
      <formula>"NO CUMPLE"</formula>
    </cfRule>
  </conditionalFormatting>
  <conditionalFormatting sqref="G16">
    <cfRule type="cellIs" dxfId="311" priority="184" operator="equal">
      <formula>"NO PRESENTA"</formula>
    </cfRule>
  </conditionalFormatting>
  <conditionalFormatting sqref="K16">
    <cfRule type="cellIs" dxfId="310" priority="183" operator="equal">
      <formula>"NO CUMPLE"</formula>
    </cfRule>
  </conditionalFormatting>
  <conditionalFormatting sqref="G15">
    <cfRule type="cellIs" dxfId="309" priority="182" operator="equal">
      <formula>"NO PRESENTA"</formula>
    </cfRule>
  </conditionalFormatting>
  <conditionalFormatting sqref="K15">
    <cfRule type="cellIs" dxfId="308" priority="181" operator="equal">
      <formula>"NO CUMPLE"</formula>
    </cfRule>
  </conditionalFormatting>
  <conditionalFormatting sqref="G19">
    <cfRule type="cellIs" dxfId="307" priority="180" operator="equal">
      <formula>"NO PRESENTA"</formula>
    </cfRule>
  </conditionalFormatting>
  <conditionalFormatting sqref="K19">
    <cfRule type="cellIs" dxfId="306" priority="179" operator="equal">
      <formula>"NO CUMPLE"</formula>
    </cfRule>
  </conditionalFormatting>
  <conditionalFormatting sqref="G22:G23">
    <cfRule type="cellIs" dxfId="305" priority="178" operator="equal">
      <formula>"NO PRESENTA"</formula>
    </cfRule>
  </conditionalFormatting>
  <conditionalFormatting sqref="K22:K23">
    <cfRule type="cellIs" dxfId="304" priority="177" operator="equal">
      <formula>"NO CUMPLE"</formula>
    </cfRule>
  </conditionalFormatting>
  <conditionalFormatting sqref="G20:G21">
    <cfRule type="cellIs" dxfId="303" priority="176" operator="equal">
      <formula>"NO PRESENTA"</formula>
    </cfRule>
  </conditionalFormatting>
  <conditionalFormatting sqref="K20:K21">
    <cfRule type="cellIs" dxfId="302" priority="175" operator="equal">
      <formula>"NO CUMPLE"</formula>
    </cfRule>
  </conditionalFormatting>
  <conditionalFormatting sqref="G24">
    <cfRule type="cellIs" dxfId="301" priority="174" operator="equal">
      <formula>"NO PRESENTA"</formula>
    </cfRule>
  </conditionalFormatting>
  <conditionalFormatting sqref="K24">
    <cfRule type="cellIs" dxfId="300" priority="173" operator="equal">
      <formula>"NO CUMPLE"</formula>
    </cfRule>
  </conditionalFormatting>
  <conditionalFormatting sqref="G25:G26">
    <cfRule type="cellIs" dxfId="299" priority="172" operator="equal">
      <formula>"NO PRESENTA"</formula>
    </cfRule>
  </conditionalFormatting>
  <conditionalFormatting sqref="K25:K26">
    <cfRule type="cellIs" dxfId="298" priority="171" operator="equal">
      <formula>"NO CUMPLE"</formula>
    </cfRule>
  </conditionalFormatting>
  <conditionalFormatting sqref="G17:G18">
    <cfRule type="cellIs" dxfId="297" priority="170" operator="equal">
      <formula>"NO PRESENTA"</formula>
    </cfRule>
  </conditionalFormatting>
  <conditionalFormatting sqref="K17:K18">
    <cfRule type="cellIs" dxfId="296" priority="169" operator="equal">
      <formula>"NO CUMPLE"</formula>
    </cfRule>
  </conditionalFormatting>
  <conditionalFormatting sqref="G27">
    <cfRule type="cellIs" dxfId="295" priority="168" operator="equal">
      <formula>"NO PRESENTA"</formula>
    </cfRule>
  </conditionalFormatting>
  <conditionalFormatting sqref="K27">
    <cfRule type="cellIs" dxfId="294" priority="167" operator="equal">
      <formula>"NO CUMPLE"</formula>
    </cfRule>
  </conditionalFormatting>
  <conditionalFormatting sqref="G28">
    <cfRule type="cellIs" dxfId="293" priority="166" operator="equal">
      <formula>"NO PRESENTA"</formula>
    </cfRule>
  </conditionalFormatting>
  <conditionalFormatting sqref="K28">
    <cfRule type="cellIs" dxfId="292" priority="165" operator="equal">
      <formula>"NO CUMPLE"</formula>
    </cfRule>
  </conditionalFormatting>
  <conditionalFormatting sqref="G30">
    <cfRule type="cellIs" dxfId="291" priority="164" operator="equal">
      <formula>"NO PRESENTA"</formula>
    </cfRule>
  </conditionalFormatting>
  <conditionalFormatting sqref="K30">
    <cfRule type="cellIs" dxfId="290" priority="163" operator="equal">
      <formula>"NO CUMPLE"</formula>
    </cfRule>
  </conditionalFormatting>
  <conditionalFormatting sqref="G29">
    <cfRule type="cellIs" dxfId="289" priority="162" operator="equal">
      <formula>"NO PRESENTA"</formula>
    </cfRule>
  </conditionalFormatting>
  <conditionalFormatting sqref="K29">
    <cfRule type="cellIs" dxfId="288" priority="161" operator="equal">
      <formula>"NO CUMPLE"</formula>
    </cfRule>
  </conditionalFormatting>
  <conditionalFormatting sqref="N12">
    <cfRule type="cellIs" dxfId="287" priority="160" operator="equal">
      <formula>"NO PRESENTA"</formula>
    </cfRule>
  </conditionalFormatting>
  <conditionalFormatting sqref="AA12:AB14 AG12:AN14">
    <cfRule type="cellIs" dxfId="286" priority="159" operator="equal">
      <formula>"NO CUMPLE"</formula>
    </cfRule>
  </conditionalFormatting>
  <conditionalFormatting sqref="T12 Z12:Z14">
    <cfRule type="cellIs" dxfId="285" priority="158" operator="equal">
      <formula>"PRESENTA"</formula>
    </cfRule>
  </conditionalFormatting>
  <conditionalFormatting sqref="AA3:AB4 AG3:AN4">
    <cfRule type="cellIs" dxfId="284" priority="157" operator="equal">
      <formula>"NO CUMPLE"</formula>
    </cfRule>
  </conditionalFormatting>
  <conditionalFormatting sqref="N3:N4">
    <cfRule type="cellIs" dxfId="283" priority="156" operator="equal">
      <formula>"NO PRESENTA"</formula>
    </cfRule>
  </conditionalFormatting>
  <conditionalFormatting sqref="T3:T4 Z3:Z4">
    <cfRule type="cellIs" dxfId="282" priority="155" operator="equal">
      <formula>"PRESENTA"</formula>
    </cfRule>
  </conditionalFormatting>
  <conditionalFormatting sqref="AA7:AB7 AG7:AN7">
    <cfRule type="cellIs" dxfId="281" priority="154" operator="equal">
      <formula>"NO CUMPLE"</formula>
    </cfRule>
  </conditionalFormatting>
  <conditionalFormatting sqref="N7">
    <cfRule type="cellIs" dxfId="280" priority="153" operator="equal">
      <formula>"NO PRESENTA"</formula>
    </cfRule>
  </conditionalFormatting>
  <conditionalFormatting sqref="T7 Z7">
    <cfRule type="cellIs" dxfId="279" priority="152" operator="equal">
      <formula>"PRESENTA"</formula>
    </cfRule>
  </conditionalFormatting>
  <conditionalFormatting sqref="AA6:AB6 AG6:AN6">
    <cfRule type="cellIs" dxfId="278" priority="151" operator="equal">
      <formula>"NO CUMPLE"</formula>
    </cfRule>
  </conditionalFormatting>
  <conditionalFormatting sqref="N6">
    <cfRule type="cellIs" dxfId="277" priority="150" operator="equal">
      <formula>"NO PRESENTA"</formula>
    </cfRule>
  </conditionalFormatting>
  <conditionalFormatting sqref="T6 Z6">
    <cfRule type="cellIs" dxfId="276" priority="149" operator="equal">
      <formula>"PRESENTA"</formula>
    </cfRule>
  </conditionalFormatting>
  <conditionalFormatting sqref="AA5:AB5 AG5:AN5">
    <cfRule type="cellIs" dxfId="275" priority="148" operator="equal">
      <formula>"NO CUMPLE"</formula>
    </cfRule>
  </conditionalFormatting>
  <conditionalFormatting sqref="N5">
    <cfRule type="cellIs" dxfId="274" priority="147" operator="equal">
      <formula>"NO PRESENTA"</formula>
    </cfRule>
  </conditionalFormatting>
  <conditionalFormatting sqref="T5 Z5">
    <cfRule type="cellIs" dxfId="273" priority="146" operator="equal">
      <formula>"PRESENTA"</formula>
    </cfRule>
  </conditionalFormatting>
  <conditionalFormatting sqref="AA8:AB8 AG8:AN8">
    <cfRule type="cellIs" dxfId="272" priority="145" operator="equal">
      <formula>"NO CUMPLE"</formula>
    </cfRule>
  </conditionalFormatting>
  <conditionalFormatting sqref="N8">
    <cfRule type="cellIs" dxfId="271" priority="144" operator="equal">
      <formula>"NO PRESENTA"</formula>
    </cfRule>
  </conditionalFormatting>
  <conditionalFormatting sqref="T8 Z8">
    <cfRule type="cellIs" dxfId="270" priority="143" operator="equal">
      <formula>"PRESENTA"</formula>
    </cfRule>
  </conditionalFormatting>
  <conditionalFormatting sqref="AA9:AB10 AG9:AN10">
    <cfRule type="cellIs" dxfId="269" priority="142" operator="equal">
      <formula>"NO CUMPLE"</formula>
    </cfRule>
  </conditionalFormatting>
  <conditionalFormatting sqref="N9:N10">
    <cfRule type="cellIs" dxfId="268" priority="141" operator="equal">
      <formula>"NO PRESENTA"</formula>
    </cfRule>
  </conditionalFormatting>
  <conditionalFormatting sqref="T9:T10 Z9:Z10">
    <cfRule type="cellIs" dxfId="267" priority="140" operator="equal">
      <formula>"PRESENTA"</formula>
    </cfRule>
  </conditionalFormatting>
  <conditionalFormatting sqref="AA11:AB14 AG11:AN14">
    <cfRule type="cellIs" dxfId="266" priority="139" operator="equal">
      <formula>"NO CUMPLE"</formula>
    </cfRule>
  </conditionalFormatting>
  <conditionalFormatting sqref="N11:N12">
    <cfRule type="cellIs" dxfId="265" priority="138" operator="equal">
      <formula>"NO PRESENTA"</formula>
    </cfRule>
  </conditionalFormatting>
  <conditionalFormatting sqref="T11:T12 Z11:Z14">
    <cfRule type="cellIs" dxfId="264" priority="137" operator="equal">
      <formula>"PRESENTA"</formula>
    </cfRule>
  </conditionalFormatting>
  <conditionalFormatting sqref="AG16:AN16 AA16:AB16">
    <cfRule type="cellIs" dxfId="263" priority="136" operator="equal">
      <formula>"NO CUMPLE"</formula>
    </cfRule>
  </conditionalFormatting>
  <conditionalFormatting sqref="N16">
    <cfRule type="cellIs" dxfId="262" priority="135" operator="equal">
      <formula>"NO PRESENTA"</formula>
    </cfRule>
  </conditionalFormatting>
  <conditionalFormatting sqref="Z16 T16">
    <cfRule type="cellIs" dxfId="261" priority="134" operator="equal">
      <formula>"PRESENTA"</formula>
    </cfRule>
  </conditionalFormatting>
  <conditionalFormatting sqref="AG15:AN15 AA15:AB15">
    <cfRule type="cellIs" dxfId="260" priority="133" operator="equal">
      <formula>"NO CUMPLE"</formula>
    </cfRule>
  </conditionalFormatting>
  <conditionalFormatting sqref="N15">
    <cfRule type="cellIs" dxfId="259" priority="132" operator="equal">
      <formula>"NO PRESENTA"</formula>
    </cfRule>
  </conditionalFormatting>
  <conditionalFormatting sqref="Z15 T15">
    <cfRule type="cellIs" dxfId="258" priority="131" operator="equal">
      <formula>"PRESENTA"</formula>
    </cfRule>
  </conditionalFormatting>
  <conditionalFormatting sqref="AG19:AN19 AA19:AB19">
    <cfRule type="cellIs" dxfId="257" priority="130" operator="equal">
      <formula>"NO CUMPLE"</formula>
    </cfRule>
  </conditionalFormatting>
  <conditionalFormatting sqref="N19">
    <cfRule type="cellIs" dxfId="256" priority="129" operator="equal">
      <formula>"NO PRESENTA"</formula>
    </cfRule>
  </conditionalFormatting>
  <conditionalFormatting sqref="Z19 T19">
    <cfRule type="cellIs" dxfId="255" priority="128" operator="equal">
      <formula>"PRESENTA"</formula>
    </cfRule>
  </conditionalFormatting>
  <conditionalFormatting sqref="AG22:AN23 AA22:AB23">
    <cfRule type="cellIs" dxfId="254" priority="127" operator="equal">
      <formula>"NO CUMPLE"</formula>
    </cfRule>
  </conditionalFormatting>
  <conditionalFormatting sqref="N22:N23">
    <cfRule type="cellIs" dxfId="253" priority="126" operator="equal">
      <formula>"NO PRESENTA"</formula>
    </cfRule>
  </conditionalFormatting>
  <conditionalFormatting sqref="Z22:Z23 T22:T23">
    <cfRule type="cellIs" dxfId="252" priority="125" operator="equal">
      <formula>"PRESENTA"</formula>
    </cfRule>
  </conditionalFormatting>
  <conditionalFormatting sqref="AG20:AN21 AA20:AB21">
    <cfRule type="cellIs" dxfId="251" priority="124" operator="equal">
      <formula>"NO CUMPLE"</formula>
    </cfRule>
  </conditionalFormatting>
  <conditionalFormatting sqref="Z20:Z21">
    <cfRule type="cellIs" dxfId="250" priority="123" operator="equal">
      <formula>"PRESENTA"</formula>
    </cfRule>
  </conditionalFormatting>
  <conditionalFormatting sqref="AG24:AN24 AA24:AB24">
    <cfRule type="cellIs" dxfId="249" priority="122" operator="equal">
      <formula>"NO CUMPLE"</formula>
    </cfRule>
  </conditionalFormatting>
  <conditionalFormatting sqref="N24">
    <cfRule type="cellIs" dxfId="248" priority="121" operator="equal">
      <formula>"NO PRESENTA"</formula>
    </cfRule>
  </conditionalFormatting>
  <conditionalFormatting sqref="Z24 T24">
    <cfRule type="cellIs" dxfId="247" priority="120" operator="equal">
      <formula>"PRESENTA"</formula>
    </cfRule>
  </conditionalFormatting>
  <conditionalFormatting sqref="AG25:AN26 AA25:AB26">
    <cfRule type="cellIs" dxfId="246" priority="119" operator="equal">
      <formula>"NO CUMPLE"</formula>
    </cfRule>
  </conditionalFormatting>
  <conditionalFormatting sqref="N25:N26">
    <cfRule type="cellIs" dxfId="245" priority="118" operator="equal">
      <formula>"NO PRESENTA"</formula>
    </cfRule>
  </conditionalFormatting>
  <conditionalFormatting sqref="Z25:Z26 T25:T26">
    <cfRule type="cellIs" dxfId="244" priority="117" operator="equal">
      <formula>"PRESENTA"</formula>
    </cfRule>
  </conditionalFormatting>
  <conditionalFormatting sqref="AG17:AN18 AA17:AB18">
    <cfRule type="cellIs" dxfId="243" priority="116" operator="equal">
      <formula>"NO CUMPLE"</formula>
    </cfRule>
  </conditionalFormatting>
  <conditionalFormatting sqref="N17:N18">
    <cfRule type="cellIs" dxfId="242" priority="115" operator="equal">
      <formula>"NO PRESENTA"</formula>
    </cfRule>
  </conditionalFormatting>
  <conditionalFormatting sqref="Z17:Z18 T17:T18">
    <cfRule type="cellIs" dxfId="241" priority="114" operator="equal">
      <formula>"PRESENTA"</formula>
    </cfRule>
  </conditionalFormatting>
  <conditionalFormatting sqref="AG27:AN27 AA27:AB27">
    <cfRule type="cellIs" dxfId="240" priority="113" operator="equal">
      <formula>"NO CUMPLE"</formula>
    </cfRule>
  </conditionalFormatting>
  <conditionalFormatting sqref="N27">
    <cfRule type="cellIs" dxfId="239" priority="112" operator="equal">
      <formula>"NO PRESENTA"</formula>
    </cfRule>
  </conditionalFormatting>
  <conditionalFormatting sqref="Z27 T27">
    <cfRule type="cellIs" dxfId="238" priority="111" operator="equal">
      <formula>"PRESENTA"</formula>
    </cfRule>
  </conditionalFormatting>
  <conditionalFormatting sqref="AG28:AN28 AA28:AB28">
    <cfRule type="cellIs" dxfId="237" priority="110" operator="equal">
      <formula>"NO CUMPLE"</formula>
    </cfRule>
  </conditionalFormatting>
  <conditionalFormatting sqref="N28">
    <cfRule type="cellIs" dxfId="236" priority="109" operator="equal">
      <formula>"NO PRESENTA"</formula>
    </cfRule>
  </conditionalFormatting>
  <conditionalFormatting sqref="Z28 T28">
    <cfRule type="cellIs" dxfId="235" priority="108" operator="equal">
      <formula>"PRESENTA"</formula>
    </cfRule>
  </conditionalFormatting>
  <conditionalFormatting sqref="AG30:AN30 AA30:AB30">
    <cfRule type="cellIs" dxfId="234" priority="107" operator="equal">
      <formula>"NO CUMPLE"</formula>
    </cfRule>
  </conditionalFormatting>
  <conditionalFormatting sqref="N30">
    <cfRule type="cellIs" dxfId="233" priority="106" operator="equal">
      <formula>"NO PRESENTA"</formula>
    </cfRule>
  </conditionalFormatting>
  <conditionalFormatting sqref="Z30 T30">
    <cfRule type="cellIs" dxfId="232" priority="105" operator="equal">
      <formula>"PRESENTA"</formula>
    </cfRule>
  </conditionalFormatting>
  <conditionalFormatting sqref="AG29:AN29 AA29:AB29">
    <cfRule type="cellIs" dxfId="231" priority="104" operator="equal">
      <formula>"NO CUMPLE"</formula>
    </cfRule>
  </conditionalFormatting>
  <conditionalFormatting sqref="N29">
    <cfRule type="cellIs" dxfId="230" priority="103" operator="equal">
      <formula>"NO PRESENTA"</formula>
    </cfRule>
  </conditionalFormatting>
  <conditionalFormatting sqref="Z29 T29">
    <cfRule type="cellIs" dxfId="229" priority="102" operator="equal">
      <formula>"PRESENTA"</formula>
    </cfRule>
  </conditionalFormatting>
  <conditionalFormatting sqref="N13">
    <cfRule type="cellIs" dxfId="228" priority="101" operator="equal">
      <formula>"NO PRESENTA"</formula>
    </cfRule>
  </conditionalFormatting>
  <conditionalFormatting sqref="T13">
    <cfRule type="cellIs" dxfId="227" priority="100" operator="equal">
      <formula>"PRESENTA"</formula>
    </cfRule>
  </conditionalFormatting>
  <conditionalFormatting sqref="N13">
    <cfRule type="cellIs" dxfId="226" priority="99" operator="equal">
      <formula>"NO PRESENTA"</formula>
    </cfRule>
  </conditionalFormatting>
  <conditionalFormatting sqref="T13">
    <cfRule type="cellIs" dxfId="225" priority="98" operator="equal">
      <formula>"PRESENTA"</formula>
    </cfRule>
  </conditionalFormatting>
  <conditionalFormatting sqref="N14">
    <cfRule type="cellIs" dxfId="224" priority="97" operator="equal">
      <formula>"NO PRESENTA"</formula>
    </cfRule>
  </conditionalFormatting>
  <conditionalFormatting sqref="T14">
    <cfRule type="cellIs" dxfId="223" priority="96" operator="equal">
      <formula>"PRESENTA"</formula>
    </cfRule>
  </conditionalFormatting>
  <conditionalFormatting sqref="N14">
    <cfRule type="cellIs" dxfId="222" priority="95" operator="equal">
      <formula>"NO PRESENTA"</formula>
    </cfRule>
  </conditionalFormatting>
  <conditionalFormatting sqref="T14">
    <cfRule type="cellIs" dxfId="221" priority="94" operator="equal">
      <formula>"PRESENTA"</formula>
    </cfRule>
  </conditionalFormatting>
  <conditionalFormatting sqref="N20">
    <cfRule type="cellIs" dxfId="220" priority="93" operator="equal">
      <formula>"NO PRESENTA"</formula>
    </cfRule>
  </conditionalFormatting>
  <conditionalFormatting sqref="T20">
    <cfRule type="cellIs" dxfId="219" priority="92" operator="equal">
      <formula>"PRESENTA"</formula>
    </cfRule>
  </conditionalFormatting>
  <conditionalFormatting sqref="N20">
    <cfRule type="cellIs" dxfId="218" priority="91" operator="equal">
      <formula>"NO PRESENTA"</formula>
    </cfRule>
  </conditionalFormatting>
  <conditionalFormatting sqref="T20">
    <cfRule type="cellIs" dxfId="217" priority="90" operator="equal">
      <formula>"PRESENTA"</formula>
    </cfRule>
  </conditionalFormatting>
  <conditionalFormatting sqref="N21">
    <cfRule type="cellIs" dxfId="216" priority="89" operator="equal">
      <formula>"NO PRESENTA"</formula>
    </cfRule>
  </conditionalFormatting>
  <conditionalFormatting sqref="T21">
    <cfRule type="cellIs" dxfId="215" priority="88" operator="equal">
      <formula>"PRESENTA"</formula>
    </cfRule>
  </conditionalFormatting>
  <conditionalFormatting sqref="N21">
    <cfRule type="cellIs" dxfId="214" priority="87" operator="equal">
      <formula>"NO PRESENTA"</formula>
    </cfRule>
  </conditionalFormatting>
  <conditionalFormatting sqref="T21">
    <cfRule type="cellIs" dxfId="213" priority="86" operator="equal">
      <formula>"PRESENTA"</formula>
    </cfRule>
  </conditionalFormatting>
  <conditionalFormatting sqref="G49">
    <cfRule type="cellIs" dxfId="212" priority="85" operator="equal">
      <formula>"NO PRESENTA"</formula>
    </cfRule>
  </conditionalFormatting>
  <conditionalFormatting sqref="K49">
    <cfRule type="cellIs" dxfId="211" priority="84" operator="equal">
      <formula>"NO CUMPLE"</formula>
    </cfRule>
  </conditionalFormatting>
  <conditionalFormatting sqref="G33:G34">
    <cfRule type="cellIs" dxfId="210" priority="83" operator="equal">
      <formula>"NO PRESENTA"</formula>
    </cfRule>
  </conditionalFormatting>
  <conditionalFormatting sqref="K33:K34">
    <cfRule type="cellIs" dxfId="209" priority="82" operator="equal">
      <formula>"NO CUMPLE"</formula>
    </cfRule>
  </conditionalFormatting>
  <conditionalFormatting sqref="G32">
    <cfRule type="cellIs" dxfId="208" priority="81" operator="equal">
      <formula>"NO PRESENTA"</formula>
    </cfRule>
  </conditionalFormatting>
  <conditionalFormatting sqref="K32">
    <cfRule type="cellIs" dxfId="207" priority="80" operator="equal">
      <formula>"NO CUMPLE"</formula>
    </cfRule>
  </conditionalFormatting>
  <conditionalFormatting sqref="G31">
    <cfRule type="cellIs" dxfId="206" priority="79" operator="equal">
      <formula>"NO PRESENTA"</formula>
    </cfRule>
  </conditionalFormatting>
  <conditionalFormatting sqref="K31">
    <cfRule type="cellIs" dxfId="205" priority="78" operator="equal">
      <formula>"NO CUMPLE"</formula>
    </cfRule>
  </conditionalFormatting>
  <conditionalFormatting sqref="G36">
    <cfRule type="cellIs" dxfId="204" priority="77" operator="equal">
      <formula>"NO PRESENTA"</formula>
    </cfRule>
  </conditionalFormatting>
  <conditionalFormatting sqref="K36">
    <cfRule type="cellIs" dxfId="203" priority="76" operator="equal">
      <formula>"NO CUMPLE"</formula>
    </cfRule>
  </conditionalFormatting>
  <conditionalFormatting sqref="G35">
    <cfRule type="cellIs" dxfId="202" priority="75" operator="equal">
      <formula>"NO PRESENTA"</formula>
    </cfRule>
  </conditionalFormatting>
  <conditionalFormatting sqref="K35">
    <cfRule type="cellIs" dxfId="201" priority="74" operator="equal">
      <formula>"NO CUMPLE"</formula>
    </cfRule>
  </conditionalFormatting>
  <conditionalFormatting sqref="G39:G40">
    <cfRule type="cellIs" dxfId="200" priority="73" operator="equal">
      <formula>"NO PRESENTA"</formula>
    </cfRule>
  </conditionalFormatting>
  <conditionalFormatting sqref="K39:K40">
    <cfRule type="cellIs" dxfId="199" priority="72" operator="equal">
      <formula>"NO CUMPLE"</formula>
    </cfRule>
  </conditionalFormatting>
  <conditionalFormatting sqref="G37:G38">
    <cfRule type="cellIs" dxfId="198" priority="71" operator="equal">
      <formula>"NO PRESENTA"</formula>
    </cfRule>
  </conditionalFormatting>
  <conditionalFormatting sqref="K37:K38">
    <cfRule type="cellIs" dxfId="197" priority="70" operator="equal">
      <formula>"NO CUMPLE"</formula>
    </cfRule>
  </conditionalFormatting>
  <conditionalFormatting sqref="G43">
    <cfRule type="cellIs" dxfId="196" priority="69" operator="equal">
      <formula>"NO PRESENTA"</formula>
    </cfRule>
  </conditionalFormatting>
  <conditionalFormatting sqref="K43">
    <cfRule type="cellIs" dxfId="195" priority="68" operator="equal">
      <formula>"NO CUMPLE"</formula>
    </cfRule>
  </conditionalFormatting>
  <conditionalFormatting sqref="G42">
    <cfRule type="cellIs" dxfId="194" priority="67" operator="equal">
      <formula>"NO PRESENTA"</formula>
    </cfRule>
  </conditionalFormatting>
  <conditionalFormatting sqref="K42">
    <cfRule type="cellIs" dxfId="193" priority="66" operator="equal">
      <formula>"NO CUMPLE"</formula>
    </cfRule>
  </conditionalFormatting>
  <conditionalFormatting sqref="G41">
    <cfRule type="cellIs" dxfId="192" priority="65" operator="equal">
      <formula>"NO PRESENTA"</formula>
    </cfRule>
  </conditionalFormatting>
  <conditionalFormatting sqref="K41">
    <cfRule type="cellIs" dxfId="191" priority="64" operator="equal">
      <formula>"NO CUMPLE"</formula>
    </cfRule>
  </conditionalFormatting>
  <conditionalFormatting sqref="G44:G45">
    <cfRule type="cellIs" dxfId="190" priority="63" operator="equal">
      <formula>"NO PRESENTA"</formula>
    </cfRule>
  </conditionalFormatting>
  <conditionalFormatting sqref="K44:K45">
    <cfRule type="cellIs" dxfId="189" priority="62" operator="equal">
      <formula>"NO CUMPLE"</formula>
    </cfRule>
  </conditionalFormatting>
  <conditionalFormatting sqref="G46">
    <cfRule type="cellIs" dxfId="188" priority="61" operator="equal">
      <formula>"NO PRESENTA"</formula>
    </cfRule>
  </conditionalFormatting>
  <conditionalFormatting sqref="K46">
    <cfRule type="cellIs" dxfId="187" priority="60" operator="equal">
      <formula>"NO CUMPLE"</formula>
    </cfRule>
  </conditionalFormatting>
  <conditionalFormatting sqref="G47:G48">
    <cfRule type="cellIs" dxfId="186" priority="59" operator="equal">
      <formula>"NO PRESENTA"</formula>
    </cfRule>
  </conditionalFormatting>
  <conditionalFormatting sqref="K47:K48">
    <cfRule type="cellIs" dxfId="185" priority="58" operator="equal">
      <formula>"NO CUMPLE"</formula>
    </cfRule>
  </conditionalFormatting>
  <conditionalFormatting sqref="G50">
    <cfRule type="cellIs" dxfId="184" priority="57" operator="equal">
      <formula>"NO PRESENTA"</formula>
    </cfRule>
  </conditionalFormatting>
  <conditionalFormatting sqref="K50">
    <cfRule type="cellIs" dxfId="183" priority="56" operator="equal">
      <formula>"NO CUMPLE"</formula>
    </cfRule>
  </conditionalFormatting>
  <conditionalFormatting sqref="AG49:AN49 AA49:AB49">
    <cfRule type="cellIs" dxfId="182" priority="55" operator="equal">
      <formula>"NO CUMPLE"</formula>
    </cfRule>
  </conditionalFormatting>
  <conditionalFormatting sqref="N49">
    <cfRule type="cellIs" dxfId="181" priority="54" operator="equal">
      <formula>"NO PRESENTA"</formula>
    </cfRule>
  </conditionalFormatting>
  <conditionalFormatting sqref="Z49 T49">
    <cfRule type="cellIs" dxfId="180" priority="53" operator="equal">
      <formula>"PRESENTA"</formula>
    </cfRule>
  </conditionalFormatting>
  <conditionalFormatting sqref="AG33:AN34 AA33:AB34">
    <cfRule type="cellIs" dxfId="179" priority="52" operator="equal">
      <formula>"NO CUMPLE"</formula>
    </cfRule>
  </conditionalFormatting>
  <conditionalFormatting sqref="N33:N34">
    <cfRule type="cellIs" dxfId="178" priority="51" operator="equal">
      <formula>"NO PRESENTA"</formula>
    </cfRule>
  </conditionalFormatting>
  <conditionalFormatting sqref="Z33:Z34 T33:T34">
    <cfRule type="cellIs" dxfId="177" priority="50" operator="equal">
      <formula>"PRESENTA"</formula>
    </cfRule>
  </conditionalFormatting>
  <conditionalFormatting sqref="AG32:AN32 AA32:AB32">
    <cfRule type="cellIs" dxfId="176" priority="49" operator="equal">
      <formula>"NO CUMPLE"</formula>
    </cfRule>
  </conditionalFormatting>
  <conditionalFormatting sqref="N32">
    <cfRule type="cellIs" dxfId="175" priority="48" operator="equal">
      <formula>"NO PRESENTA"</formula>
    </cfRule>
  </conditionalFormatting>
  <conditionalFormatting sqref="Z32 T32">
    <cfRule type="cellIs" dxfId="174" priority="47" operator="equal">
      <formula>"PRESENTA"</formula>
    </cfRule>
  </conditionalFormatting>
  <conditionalFormatting sqref="AG31:AN31 AA31:AB31">
    <cfRule type="cellIs" dxfId="173" priority="46" operator="equal">
      <formula>"NO CUMPLE"</formula>
    </cfRule>
  </conditionalFormatting>
  <conditionalFormatting sqref="N31">
    <cfRule type="cellIs" dxfId="172" priority="45" operator="equal">
      <formula>"NO PRESENTA"</formula>
    </cfRule>
  </conditionalFormatting>
  <conditionalFormatting sqref="Z31 T31">
    <cfRule type="cellIs" dxfId="171" priority="44" operator="equal">
      <formula>"PRESENTA"</formula>
    </cfRule>
  </conditionalFormatting>
  <conditionalFormatting sqref="AG36:AN36 AA36:AB36">
    <cfRule type="cellIs" dxfId="170" priority="43" operator="equal">
      <formula>"NO CUMPLE"</formula>
    </cfRule>
  </conditionalFormatting>
  <conditionalFormatting sqref="N36">
    <cfRule type="cellIs" dxfId="169" priority="42" operator="equal">
      <formula>"NO PRESENTA"</formula>
    </cfRule>
  </conditionalFormatting>
  <conditionalFormatting sqref="Z36 T36">
    <cfRule type="cellIs" dxfId="168" priority="41" operator="equal">
      <formula>"PRESENTA"</formula>
    </cfRule>
  </conditionalFormatting>
  <conditionalFormatting sqref="AG35:AN35 AA35:AB35">
    <cfRule type="cellIs" dxfId="167" priority="40" operator="equal">
      <formula>"NO CUMPLE"</formula>
    </cfRule>
  </conditionalFormatting>
  <conditionalFormatting sqref="N35">
    <cfRule type="cellIs" dxfId="166" priority="39" operator="equal">
      <formula>"NO PRESENTA"</formula>
    </cfRule>
  </conditionalFormatting>
  <conditionalFormatting sqref="Z35 T35">
    <cfRule type="cellIs" dxfId="165" priority="38" operator="equal">
      <formula>"PRESENTA"</formula>
    </cfRule>
  </conditionalFormatting>
  <conditionalFormatting sqref="AG39:AN40 AA39:AB40">
    <cfRule type="cellIs" dxfId="164" priority="37" operator="equal">
      <formula>"NO CUMPLE"</formula>
    </cfRule>
  </conditionalFormatting>
  <conditionalFormatting sqref="N39:N40">
    <cfRule type="cellIs" dxfId="163" priority="36" operator="equal">
      <formula>"NO PRESENTA"</formula>
    </cfRule>
  </conditionalFormatting>
  <conditionalFormatting sqref="Z39:Z40 T39:T40">
    <cfRule type="cellIs" dxfId="162" priority="35" operator="equal">
      <formula>"PRESENTA"</formula>
    </cfRule>
  </conditionalFormatting>
  <conditionalFormatting sqref="AG37:AN38 AA37:AB38">
    <cfRule type="cellIs" dxfId="161" priority="34" operator="equal">
      <formula>"NO CUMPLE"</formula>
    </cfRule>
  </conditionalFormatting>
  <conditionalFormatting sqref="N37:N38">
    <cfRule type="cellIs" dxfId="160" priority="33" operator="equal">
      <formula>"NO PRESENTA"</formula>
    </cfRule>
  </conditionalFormatting>
  <conditionalFormatting sqref="Z37:Z38 T37:T38">
    <cfRule type="cellIs" dxfId="159" priority="32" operator="equal">
      <formula>"PRESENTA"</formula>
    </cfRule>
  </conditionalFormatting>
  <conditionalFormatting sqref="AG43:AN43 AA43:AB43">
    <cfRule type="cellIs" dxfId="158" priority="31" operator="equal">
      <formula>"NO CUMPLE"</formula>
    </cfRule>
  </conditionalFormatting>
  <conditionalFormatting sqref="Z43">
    <cfRule type="cellIs" dxfId="157" priority="30" operator="equal">
      <formula>"PRESENTA"</formula>
    </cfRule>
  </conditionalFormatting>
  <conditionalFormatting sqref="AG42:AN42 AA42:AB42">
    <cfRule type="cellIs" dxfId="156" priority="29" operator="equal">
      <formula>"NO CUMPLE"</formula>
    </cfRule>
  </conditionalFormatting>
  <conditionalFormatting sqref="N42">
    <cfRule type="cellIs" dxfId="155" priority="28" operator="equal">
      <formula>"NO PRESENTA"</formula>
    </cfRule>
  </conditionalFormatting>
  <conditionalFormatting sqref="Z42 T42">
    <cfRule type="cellIs" dxfId="154" priority="27" operator="equal">
      <formula>"PRESENTA"</formula>
    </cfRule>
  </conditionalFormatting>
  <conditionalFormatting sqref="AG41:AN41 AA41:AB41">
    <cfRule type="cellIs" dxfId="153" priority="26" operator="equal">
      <formula>"NO CUMPLE"</formula>
    </cfRule>
  </conditionalFormatting>
  <conditionalFormatting sqref="N41">
    <cfRule type="cellIs" dxfId="152" priority="25" operator="equal">
      <formula>"NO PRESENTA"</formula>
    </cfRule>
  </conditionalFormatting>
  <conditionalFormatting sqref="Z41 T41">
    <cfRule type="cellIs" dxfId="151" priority="24" operator="equal">
      <formula>"PRESENTA"</formula>
    </cfRule>
  </conditionalFormatting>
  <conditionalFormatting sqref="AG44:AN45 AA44:AB45">
    <cfRule type="cellIs" dxfId="150" priority="23" operator="equal">
      <formula>"NO CUMPLE"</formula>
    </cfRule>
  </conditionalFormatting>
  <conditionalFormatting sqref="N44:N45">
    <cfRule type="cellIs" dxfId="149" priority="22" operator="equal">
      <formula>"NO PRESENTA"</formula>
    </cfRule>
  </conditionalFormatting>
  <conditionalFormatting sqref="Z44:Z45 T44:T45">
    <cfRule type="cellIs" dxfId="148" priority="21" operator="equal">
      <formula>"PRESENTA"</formula>
    </cfRule>
  </conditionalFormatting>
  <conditionalFormatting sqref="AG46:AN46 AA46:AB46">
    <cfRule type="cellIs" dxfId="147" priority="20" operator="equal">
      <formula>"NO CUMPLE"</formula>
    </cfRule>
  </conditionalFormatting>
  <conditionalFormatting sqref="Z46">
    <cfRule type="cellIs" dxfId="146" priority="19" operator="equal">
      <formula>"PRESENTA"</formula>
    </cfRule>
  </conditionalFormatting>
  <conditionalFormatting sqref="AG47:AN48 AA47:AB48">
    <cfRule type="cellIs" dxfId="145" priority="18" operator="equal">
      <formula>"NO CUMPLE"</formula>
    </cfRule>
  </conditionalFormatting>
  <conditionalFormatting sqref="N48">
    <cfRule type="cellIs" dxfId="144" priority="17" operator="equal">
      <formula>"NO PRESENTA"</formula>
    </cfRule>
  </conditionalFormatting>
  <conditionalFormatting sqref="Z47:Z48 T48">
    <cfRule type="cellIs" dxfId="143" priority="16" operator="equal">
      <formula>"PRESENTA"</formula>
    </cfRule>
  </conditionalFormatting>
  <conditionalFormatting sqref="AG50:AN50 AA50:AB50">
    <cfRule type="cellIs" dxfId="142" priority="15" operator="equal">
      <formula>"NO CUMPLE"</formula>
    </cfRule>
  </conditionalFormatting>
  <conditionalFormatting sqref="N50">
    <cfRule type="cellIs" dxfId="141" priority="14" operator="equal">
      <formula>"NO PRESENTA"</formula>
    </cfRule>
  </conditionalFormatting>
  <conditionalFormatting sqref="Z50 T50">
    <cfRule type="cellIs" dxfId="140" priority="13" operator="equal">
      <formula>"PRESENTA"</formula>
    </cfRule>
  </conditionalFormatting>
  <conditionalFormatting sqref="N43">
    <cfRule type="cellIs" dxfId="139" priority="12" operator="equal">
      <formula>"NO PRESENTA"</formula>
    </cfRule>
  </conditionalFormatting>
  <conditionalFormatting sqref="T43">
    <cfRule type="cellIs" dxfId="138" priority="11" operator="equal">
      <formula>"PRESENTA"</formula>
    </cfRule>
  </conditionalFormatting>
  <conditionalFormatting sqref="N43">
    <cfRule type="cellIs" dxfId="137" priority="10" operator="equal">
      <formula>"NO PRESENTA"</formula>
    </cfRule>
  </conditionalFormatting>
  <conditionalFormatting sqref="T43">
    <cfRule type="cellIs" dxfId="136" priority="9" operator="equal">
      <formula>"PRESENTA"</formula>
    </cfRule>
  </conditionalFormatting>
  <conditionalFormatting sqref="N46">
    <cfRule type="cellIs" dxfId="135" priority="8" operator="equal">
      <formula>"NO PRESENTA"</formula>
    </cfRule>
  </conditionalFormatting>
  <conditionalFormatting sqref="T46">
    <cfRule type="cellIs" dxfId="134" priority="7" operator="equal">
      <formula>"PRESENTA"</formula>
    </cfRule>
  </conditionalFormatting>
  <conditionalFormatting sqref="N46">
    <cfRule type="cellIs" dxfId="133" priority="6" operator="equal">
      <formula>"NO PRESENTA"</formula>
    </cfRule>
  </conditionalFormatting>
  <conditionalFormatting sqref="T46">
    <cfRule type="cellIs" dxfId="132" priority="5" operator="equal">
      <formula>"PRESENTA"</formula>
    </cfRule>
  </conditionalFormatting>
  <conditionalFormatting sqref="N47">
    <cfRule type="cellIs" dxfId="131" priority="4" operator="equal">
      <formula>"NO PRESENTA"</formula>
    </cfRule>
  </conditionalFormatting>
  <conditionalFormatting sqref="T47">
    <cfRule type="cellIs" dxfId="130" priority="3" operator="equal">
      <formula>"PRESENTA"</formula>
    </cfRule>
  </conditionalFormatting>
  <conditionalFormatting sqref="N47">
    <cfRule type="cellIs" dxfId="129" priority="2" operator="equal">
      <formula>"NO PRESENTA"</formula>
    </cfRule>
  </conditionalFormatting>
  <conditionalFormatting sqref="T47">
    <cfRule type="cellIs" dxfId="128" priority="1" operator="equal">
      <formula>"PRESENTA"</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50"/>
  <sheetViews>
    <sheetView zoomScale="70" zoomScaleNormal="70" workbookViewId="0">
      <pane xSplit="4" ySplit="2" topLeftCell="J19" activePane="bottomRight" state="frozenSplit"/>
      <selection activeCell="K16" sqref="K16"/>
      <selection pane="topRight" activeCell="K16" sqref="K16"/>
      <selection pane="bottomLeft" activeCell="K16" sqref="K16"/>
      <selection pane="bottomRight" activeCell="U46" sqref="U46"/>
    </sheetView>
  </sheetViews>
  <sheetFormatPr baseColWidth="10" defaultColWidth="11.44140625" defaultRowHeight="24.9" customHeight="1" x14ac:dyDescent="0.25"/>
  <cols>
    <col min="1" max="1" width="5.44140625" style="121" bestFit="1" customWidth="1"/>
    <col min="2" max="2" width="58.44140625" style="82" bestFit="1" customWidth="1"/>
    <col min="3" max="3" width="49.33203125" style="83" bestFit="1" customWidth="1"/>
    <col min="4" max="4" width="14.5546875" style="82" customWidth="1"/>
    <col min="5" max="6" width="18.5546875" style="6" bestFit="1" customWidth="1"/>
    <col min="7" max="7" width="18" style="6" bestFit="1" customWidth="1"/>
    <col min="8" max="8" width="18.5546875" style="6" bestFit="1" customWidth="1"/>
    <col min="9" max="9" width="17.33203125" style="6" bestFit="1" customWidth="1"/>
    <col min="10" max="10" width="16.33203125" style="6" bestFit="1" customWidth="1"/>
    <col min="11" max="11" width="21.5546875" style="6" customWidth="1"/>
    <col min="12" max="12" width="15" style="77" customWidth="1"/>
    <col min="13" max="13" width="18.5546875" style="7" customWidth="1"/>
    <col min="14" max="14" width="17.33203125" style="7" customWidth="1"/>
    <col min="15" max="15" width="21.5546875" style="7" bestFit="1" customWidth="1"/>
    <col min="16" max="17" width="16.44140625" style="78" bestFit="1" customWidth="1"/>
    <col min="18" max="18" width="15" style="7" bestFit="1" customWidth="1"/>
    <col min="19" max="19" width="20.109375" style="7" bestFit="1" customWidth="1"/>
    <col min="20" max="20" width="18.6640625" style="7" hidden="1" customWidth="1"/>
    <col min="21" max="21" width="61.5546875" style="7" customWidth="1"/>
    <col min="22" max="22" width="17.88671875" style="7" bestFit="1" customWidth="1"/>
    <col min="23" max="24" width="11.44140625" style="7"/>
    <col min="25" max="25" width="18.88671875" style="7" bestFit="1" customWidth="1"/>
    <col min="26" max="16384" width="11.44140625" style="7"/>
  </cols>
  <sheetData>
    <row r="1" spans="1:21" s="81" customFormat="1" ht="24.9" customHeight="1" x14ac:dyDescent="0.25">
      <c r="A1" s="352" t="s">
        <v>0</v>
      </c>
      <c r="B1" s="354" t="s">
        <v>18</v>
      </c>
      <c r="C1" s="354" t="s">
        <v>36</v>
      </c>
      <c r="D1" s="356" t="s">
        <v>37</v>
      </c>
      <c r="E1" s="348" t="s">
        <v>38</v>
      </c>
      <c r="F1" s="349"/>
      <c r="G1" s="349"/>
      <c r="H1" s="349"/>
      <c r="I1" s="349"/>
      <c r="J1" s="358"/>
      <c r="K1" s="348" t="s">
        <v>39</v>
      </c>
      <c r="L1" s="349"/>
      <c r="M1" s="349"/>
      <c r="N1" s="106" t="s">
        <v>119</v>
      </c>
      <c r="O1" s="112">
        <f>+Información!B19</f>
        <v>151586689</v>
      </c>
      <c r="P1" s="361" t="s">
        <v>40</v>
      </c>
      <c r="Q1" s="359"/>
      <c r="R1" s="362" t="s">
        <v>39</v>
      </c>
      <c r="S1" s="354" t="s">
        <v>40</v>
      </c>
      <c r="T1" s="354" t="s">
        <v>125</v>
      </c>
      <c r="U1" s="359" t="s">
        <v>51</v>
      </c>
    </row>
    <row r="2" spans="1:21" s="81" customFormat="1" ht="40.5" customHeight="1" x14ac:dyDescent="0.25">
      <c r="A2" s="353"/>
      <c r="B2" s="355"/>
      <c r="C2" s="355"/>
      <c r="D2" s="357"/>
      <c r="E2" s="104" t="s">
        <v>41</v>
      </c>
      <c r="F2" s="105" t="s">
        <v>43</v>
      </c>
      <c r="G2" s="105" t="s">
        <v>42</v>
      </c>
      <c r="H2" s="105" t="s">
        <v>44</v>
      </c>
      <c r="I2" s="105" t="s">
        <v>45</v>
      </c>
      <c r="J2" s="84" t="s">
        <v>53</v>
      </c>
      <c r="K2" s="104" t="s">
        <v>114</v>
      </c>
      <c r="L2" s="105" t="s">
        <v>46</v>
      </c>
      <c r="M2" s="105" t="s">
        <v>47</v>
      </c>
      <c r="N2" s="105" t="s">
        <v>52</v>
      </c>
      <c r="O2" s="84" t="s">
        <v>48</v>
      </c>
      <c r="P2" s="111" t="s">
        <v>49</v>
      </c>
      <c r="Q2" s="102" t="s">
        <v>50</v>
      </c>
      <c r="R2" s="363"/>
      <c r="S2" s="355"/>
      <c r="T2" s="355"/>
      <c r="U2" s="360"/>
    </row>
    <row r="3" spans="1:21" ht="20.100000000000001" customHeight="1" x14ac:dyDescent="0.25">
      <c r="A3" s="365">
        <v>1</v>
      </c>
      <c r="B3" s="367" t="str">
        <f>IFERROR(VLOOKUP(A3,Cierre!$A:$B,2,FALSE),"")</f>
        <v>CONSORCIO ORIÓN 136</v>
      </c>
      <c r="C3" s="79" t="s">
        <v>180</v>
      </c>
      <c r="D3" s="80">
        <v>0.05</v>
      </c>
      <c r="E3" s="74">
        <v>374951499</v>
      </c>
      <c r="F3" s="75">
        <v>467274099</v>
      </c>
      <c r="G3" s="75">
        <v>23230850</v>
      </c>
      <c r="H3" s="75">
        <v>91874546</v>
      </c>
      <c r="I3" s="75">
        <v>199816856</v>
      </c>
      <c r="J3" s="76">
        <v>10589504</v>
      </c>
      <c r="K3" s="369">
        <f>($E3-$G3)+($E4-$G4)</f>
        <v>4469162747</v>
      </c>
      <c r="L3" s="350">
        <f>IFERROR(((E3)+(E4))/((G3)+(G4)),0)</f>
        <v>5.867493991216346</v>
      </c>
      <c r="M3" s="370">
        <f>IFERROR(((H3)+(H4))/((F3)+(F4)),0)</f>
        <v>0.49817619109033151</v>
      </c>
      <c r="N3" s="350">
        <f>IFERROR(((I3)+(I4))/((J3)+(J4)),0)</f>
        <v>1.6328169098229546</v>
      </c>
      <c r="O3" s="114">
        <f t="shared" ref="O3:O4" si="0">F3-H3</f>
        <v>375399553</v>
      </c>
      <c r="P3" s="377">
        <f>IFERROR(((I3)+(I4))/((O3)+(O4)),0)</f>
        <v>0.13156100496462006</v>
      </c>
      <c r="Q3" s="375">
        <f>IFERROR(((I3)+(I4))/((F3)+(F4)),0)</f>
        <v>6.6020444615329452E-2</v>
      </c>
      <c r="R3" s="364" t="s">
        <v>90</v>
      </c>
      <c r="S3" s="350" t="s">
        <v>90</v>
      </c>
      <c r="T3" s="350"/>
      <c r="U3" s="351"/>
    </row>
    <row r="4" spans="1:21" ht="20.100000000000001" customHeight="1" x14ac:dyDescent="0.25">
      <c r="A4" s="366"/>
      <c r="B4" s="368"/>
      <c r="C4" s="79" t="s">
        <v>181</v>
      </c>
      <c r="D4" s="80">
        <v>0.95</v>
      </c>
      <c r="E4" s="113">
        <v>5012376274</v>
      </c>
      <c r="F4" s="209">
        <v>6638989025</v>
      </c>
      <c r="G4" s="209">
        <v>894934176</v>
      </c>
      <c r="H4" s="209">
        <v>3448296550</v>
      </c>
      <c r="I4" s="209">
        <v>269341795</v>
      </c>
      <c r="J4" s="210">
        <v>276741334</v>
      </c>
      <c r="K4" s="369"/>
      <c r="L4" s="350"/>
      <c r="M4" s="370"/>
      <c r="N4" s="350"/>
      <c r="O4" s="114">
        <f t="shared" si="0"/>
        <v>3190692475</v>
      </c>
      <c r="P4" s="379"/>
      <c r="Q4" s="376"/>
      <c r="R4" s="364"/>
      <c r="S4" s="350"/>
      <c r="T4" s="350"/>
      <c r="U4" s="351"/>
    </row>
    <row r="5" spans="1:21" ht="20.100000000000001" customHeight="1" x14ac:dyDescent="0.25">
      <c r="A5" s="120">
        <v>2</v>
      </c>
      <c r="B5" s="103" t="str">
        <f>IFERROR(VLOOKUP(A5,Cierre!$A:$B,2,FALSE),"")</f>
        <v>ARM CONSULTING LTDA.</v>
      </c>
      <c r="C5" s="79" t="s">
        <v>223</v>
      </c>
      <c r="D5" s="80">
        <v>1</v>
      </c>
      <c r="E5" s="74">
        <v>4739255000</v>
      </c>
      <c r="F5" s="75">
        <v>5491269000</v>
      </c>
      <c r="G5" s="75">
        <v>581702000</v>
      </c>
      <c r="H5" s="75">
        <v>3124085000</v>
      </c>
      <c r="I5" s="75">
        <v>466952000</v>
      </c>
      <c r="J5" s="76">
        <v>54885000</v>
      </c>
      <c r="K5" s="113">
        <f>E5-G5</f>
        <v>4157553000</v>
      </c>
      <c r="L5" s="200">
        <f>IFERROR((E5)/(G5),0)</f>
        <v>8.1472214295292087</v>
      </c>
      <c r="M5" s="204">
        <f>IFERROR((H5)/(F5),0)</f>
        <v>0.56891858694228969</v>
      </c>
      <c r="N5" s="200">
        <f>IFERROR((I5)/(J5),0)</f>
        <v>8.5078254532203701</v>
      </c>
      <c r="O5" s="114">
        <f>F5-H5</f>
        <v>2367184000</v>
      </c>
      <c r="P5" s="201">
        <f>IFERROR((I5)/(O5),0)</f>
        <v>0.19726054248423444</v>
      </c>
      <c r="Q5" s="202">
        <f>IFERROR((I5)/(F5),0)</f>
        <v>8.5035353394634278E-2</v>
      </c>
      <c r="R5" s="229" t="s">
        <v>90</v>
      </c>
      <c r="S5" s="227" t="s">
        <v>90</v>
      </c>
      <c r="T5" s="227"/>
      <c r="U5" s="203"/>
    </row>
    <row r="6" spans="1:21" ht="20.100000000000001" customHeight="1" x14ac:dyDescent="0.25">
      <c r="A6" s="120">
        <v>3</v>
      </c>
      <c r="B6" s="103" t="str">
        <f>IFERROR(VLOOKUP(A6,Cierre!$A:$B,2,FALSE),"")</f>
        <v>INGECO INGENIERÍA DE CONSTRUCCIONES S.A.S.</v>
      </c>
      <c r="C6" s="79" t="s">
        <v>183</v>
      </c>
      <c r="D6" s="80">
        <v>1</v>
      </c>
      <c r="E6" s="74">
        <v>2844085854</v>
      </c>
      <c r="F6" s="75">
        <v>3238037406</v>
      </c>
      <c r="G6" s="75">
        <v>259835923</v>
      </c>
      <c r="H6" s="75">
        <v>653098497</v>
      </c>
      <c r="I6" s="75">
        <v>1063982618</v>
      </c>
      <c r="J6" s="76">
        <v>163114621</v>
      </c>
      <c r="K6" s="113">
        <f>E6-G6</f>
        <v>2584249931</v>
      </c>
      <c r="L6" s="200">
        <f>IFERROR((E6)/(G6),0)</f>
        <v>10.945699198028134</v>
      </c>
      <c r="M6" s="204">
        <f>IFERROR((H6)/(F6),0)</f>
        <v>0.20169578516598521</v>
      </c>
      <c r="N6" s="200">
        <f>IFERROR((I6)/(J6),0)</f>
        <v>6.5229138349283842</v>
      </c>
      <c r="O6" s="114">
        <f>F6-H6</f>
        <v>2584938909</v>
      </c>
      <c r="P6" s="201">
        <f>IFERROR((I6)/(O6),0)</f>
        <v>0.41160841917599067</v>
      </c>
      <c r="Q6" s="202">
        <f>IFERROR((I6)/(F6),0)</f>
        <v>0.32858873588935927</v>
      </c>
      <c r="R6" s="229" t="s">
        <v>90</v>
      </c>
      <c r="S6" s="227" t="s">
        <v>90</v>
      </c>
      <c r="T6" s="227"/>
      <c r="U6" s="203"/>
    </row>
    <row r="7" spans="1:21" ht="20.100000000000001" customHeight="1" x14ac:dyDescent="0.25">
      <c r="A7" s="120">
        <v>4</v>
      </c>
      <c r="B7" s="103" t="str">
        <f>IFERROR(VLOOKUP(A7,Cierre!$A:$B,2,FALSE),"")</f>
        <v>INGENIERÍA DEL FUTURO S.A.S.</v>
      </c>
      <c r="C7" s="79" t="s">
        <v>184</v>
      </c>
      <c r="D7" s="80">
        <v>1</v>
      </c>
      <c r="E7" s="74">
        <v>1301479908</v>
      </c>
      <c r="F7" s="75">
        <v>1340583176</v>
      </c>
      <c r="G7" s="75">
        <v>540286393</v>
      </c>
      <c r="H7" s="75">
        <v>540286393</v>
      </c>
      <c r="I7" s="75">
        <v>429146188</v>
      </c>
      <c r="J7" s="76">
        <v>6969028</v>
      </c>
      <c r="K7" s="113">
        <f>E7-G7</f>
        <v>761193515</v>
      </c>
      <c r="L7" s="200">
        <f>IFERROR((E7)/(G7),0)</f>
        <v>2.4088704155094276</v>
      </c>
      <c r="M7" s="204">
        <f>IFERROR((H7)/(F7),0)</f>
        <v>0.40302340255536667</v>
      </c>
      <c r="N7" s="200">
        <f>IFERROR((I7)/(J7),0)</f>
        <v>61.579059231789572</v>
      </c>
      <c r="O7" s="114">
        <f>F7-H7</f>
        <v>800296783</v>
      </c>
      <c r="P7" s="201">
        <f>IFERROR((I7)/(O7),0)</f>
        <v>0.53623380365381279</v>
      </c>
      <c r="Q7" s="202">
        <f>IFERROR((I7)/(F7),0)</f>
        <v>0.32011903154004673</v>
      </c>
      <c r="R7" s="229" t="s">
        <v>90</v>
      </c>
      <c r="S7" s="227" t="s">
        <v>90</v>
      </c>
      <c r="T7" s="227"/>
      <c r="U7" s="203"/>
    </row>
    <row r="8" spans="1:21" ht="20.100000000000001" customHeight="1" x14ac:dyDescent="0.25">
      <c r="A8" s="120">
        <v>5</v>
      </c>
      <c r="B8" s="103" t="str">
        <f>IFERROR(VLOOKUP(A8,Cierre!$A:$B,2,FALSE),"")</f>
        <v>R&amp;M CONSTRUCCIONES E INTERVENTORÍAS S.A.S.</v>
      </c>
      <c r="C8" s="79" t="s">
        <v>185</v>
      </c>
      <c r="D8" s="80">
        <v>1</v>
      </c>
      <c r="E8" s="74">
        <v>5725462134</v>
      </c>
      <c r="F8" s="75">
        <v>6646999413</v>
      </c>
      <c r="G8" s="75">
        <v>749796926</v>
      </c>
      <c r="H8" s="75">
        <v>749796926</v>
      </c>
      <c r="I8" s="75">
        <v>906823045</v>
      </c>
      <c r="J8" s="76">
        <v>3620892</v>
      </c>
      <c r="K8" s="113">
        <f>E8-G8</f>
        <v>4975665208</v>
      </c>
      <c r="L8" s="200">
        <f>IFERROR((E8)/(G8),0)</f>
        <v>7.6360170807101975</v>
      </c>
      <c r="M8" s="204">
        <f>IFERROR((H8)/(F8),0)</f>
        <v>0.11280231566345107</v>
      </c>
      <c r="N8" s="200">
        <f>IFERROR((I8)/(J8),0)</f>
        <v>250.44189249499848</v>
      </c>
      <c r="O8" s="114">
        <f>F8-H8</f>
        <v>5897202487</v>
      </c>
      <c r="P8" s="201">
        <f>IFERROR((I8)/(O8),0)</f>
        <v>0.15377173278330403</v>
      </c>
      <c r="Q8" s="202">
        <f>IFERROR((I8)/(F8),0)</f>
        <v>0.13642592524176592</v>
      </c>
      <c r="R8" s="229" t="s">
        <v>90</v>
      </c>
      <c r="S8" s="227" t="s">
        <v>90</v>
      </c>
      <c r="T8" s="227"/>
      <c r="U8" s="203"/>
    </row>
    <row r="9" spans="1:21" ht="20.100000000000001" customHeight="1" x14ac:dyDescent="0.25">
      <c r="A9" s="365">
        <v>6</v>
      </c>
      <c r="B9" s="367" t="str">
        <f>IFERROR(VLOOKUP(A9,Cierre!$A:$B,2,FALSE),"")</f>
        <v>CONSORCIO INTERVIAL CALDAS 010</v>
      </c>
      <c r="C9" s="79" t="s">
        <v>189</v>
      </c>
      <c r="D9" s="80">
        <v>0.75</v>
      </c>
      <c r="E9" s="74">
        <v>808442019</v>
      </c>
      <c r="F9" s="75">
        <v>872226619</v>
      </c>
      <c r="G9" s="75">
        <v>181989704</v>
      </c>
      <c r="H9" s="75">
        <v>264466372</v>
      </c>
      <c r="I9" s="75">
        <v>71619110</v>
      </c>
      <c r="J9" s="76">
        <v>4152000</v>
      </c>
      <c r="K9" s="369">
        <f>($E9-$G9)+($E10-$G10)</f>
        <v>2068067248</v>
      </c>
      <c r="L9" s="350">
        <f>IFERROR(((E9)+(E10))/((G9)+(G10)),0)</f>
        <v>9.2188561580980544</v>
      </c>
      <c r="M9" s="370">
        <f>IFERROR(((H9)+(H10))/((F9)+(F10)),0)</f>
        <v>0.20037055519420138</v>
      </c>
      <c r="N9" s="350">
        <f>IFERROR(((I9)+(I10))/((J9)+(J10)),0)</f>
        <v>38.234769405420749</v>
      </c>
      <c r="O9" s="114">
        <f t="shared" ref="O9:O10" si="1">F9-H9</f>
        <v>607760247</v>
      </c>
      <c r="P9" s="377">
        <f>IFERROR(((I9)+(I10))/((O9)+(O10)),0)</f>
        <v>0.13565742338867329</v>
      </c>
      <c r="Q9" s="375">
        <f>IFERROR(((I9)+(I10))/((F9)+(F10)),0)</f>
        <v>0.10847567014807</v>
      </c>
      <c r="R9" s="364" t="s">
        <v>90</v>
      </c>
      <c r="S9" s="350" t="s">
        <v>90</v>
      </c>
      <c r="T9" s="350"/>
      <c r="U9" s="351"/>
    </row>
    <row r="10" spans="1:21" ht="20.100000000000001" customHeight="1" x14ac:dyDescent="0.25">
      <c r="A10" s="366"/>
      <c r="B10" s="368"/>
      <c r="C10" s="79" t="s">
        <v>190</v>
      </c>
      <c r="D10" s="80">
        <v>0.25</v>
      </c>
      <c r="E10" s="113">
        <v>1511249933</v>
      </c>
      <c r="F10" s="209">
        <v>1611652205</v>
      </c>
      <c r="G10" s="209">
        <v>69635000</v>
      </c>
      <c r="H10" s="209">
        <v>233229807</v>
      </c>
      <c r="I10" s="209">
        <v>197821310</v>
      </c>
      <c r="J10" s="210">
        <v>2895000</v>
      </c>
      <c r="K10" s="369"/>
      <c r="L10" s="350"/>
      <c r="M10" s="370"/>
      <c r="N10" s="350"/>
      <c r="O10" s="114">
        <f t="shared" si="1"/>
        <v>1378422398</v>
      </c>
      <c r="P10" s="379"/>
      <c r="Q10" s="376"/>
      <c r="R10" s="364"/>
      <c r="S10" s="350"/>
      <c r="T10" s="350"/>
      <c r="U10" s="351"/>
    </row>
    <row r="11" spans="1:21" ht="20.100000000000001" customHeight="1" x14ac:dyDescent="0.25">
      <c r="A11" s="120">
        <v>7</v>
      </c>
      <c r="B11" s="103" t="str">
        <f>IFERROR(VLOOKUP(A11,Cierre!$A:$B,2,FALSE),"")</f>
        <v>CARMONA CARVAJAL INGENIEROS S.A.S.</v>
      </c>
      <c r="C11" s="79" t="s">
        <v>192</v>
      </c>
      <c r="D11" s="80">
        <v>1</v>
      </c>
      <c r="E11" s="74">
        <v>475830931</v>
      </c>
      <c r="F11" s="75">
        <v>481231331</v>
      </c>
      <c r="G11" s="75">
        <v>32545519</v>
      </c>
      <c r="H11" s="75">
        <v>32545519</v>
      </c>
      <c r="I11" s="75">
        <v>213527204</v>
      </c>
      <c r="J11" s="76">
        <v>0</v>
      </c>
      <c r="K11" s="113">
        <f>E11-G11</f>
        <v>443285412</v>
      </c>
      <c r="L11" s="200">
        <f>IFERROR((E11)/(G11),0)</f>
        <v>14.620474511406623</v>
      </c>
      <c r="M11" s="204">
        <f>IFERROR((H11)/(F11),0)</f>
        <v>6.7629676007109354E-2</v>
      </c>
      <c r="N11" s="200">
        <f>IFERROR((I11)/(J11),0)</f>
        <v>0</v>
      </c>
      <c r="O11" s="114">
        <f t="shared" ref="O11:O16" si="2">F11-H11</f>
        <v>448685812</v>
      </c>
      <c r="P11" s="201">
        <f>IFERROR((I11)/(O11),0)</f>
        <v>0.47589470914672022</v>
      </c>
      <c r="Q11" s="202">
        <f>IFERROR((I11)/(F11),0)</f>
        <v>0.44371010415362999</v>
      </c>
      <c r="R11" s="229" t="s">
        <v>90</v>
      </c>
      <c r="S11" s="227" t="s">
        <v>90</v>
      </c>
      <c r="T11" s="227"/>
      <c r="U11" s="203"/>
    </row>
    <row r="12" spans="1:21" ht="20.100000000000001" customHeight="1" x14ac:dyDescent="0.25">
      <c r="A12" s="371">
        <v>8</v>
      </c>
      <c r="B12" s="367" t="str">
        <f>IFERROR(VLOOKUP(A12,Cierre!$A:$B,2,FALSE),"")</f>
        <v>CONSORCIO INTERVIAS CALDAS</v>
      </c>
      <c r="C12" s="79" t="s">
        <v>194</v>
      </c>
      <c r="D12" s="80">
        <v>0.5</v>
      </c>
      <c r="E12" s="74">
        <v>1929728650</v>
      </c>
      <c r="F12" s="75">
        <v>2727312083</v>
      </c>
      <c r="G12" s="75">
        <v>55488250</v>
      </c>
      <c r="H12" s="75">
        <v>161608842</v>
      </c>
      <c r="I12" s="75">
        <v>383243815</v>
      </c>
      <c r="J12" s="76">
        <v>0</v>
      </c>
      <c r="K12" s="374">
        <f>($E12-$G12)+($E13-$G13)+($E14-$G14)</f>
        <v>3943512894</v>
      </c>
      <c r="L12" s="350">
        <f>IFERROR(((E12)+(E13)+(E14))/((G12)+(G13)+(G14)),0)</f>
        <v>7.4510695791768002</v>
      </c>
      <c r="M12" s="370">
        <f>IFERROR(((H12)+(H13)+(H14))/((F12)+(F13)+(F14)),0)</f>
        <v>0.17633326721979589</v>
      </c>
      <c r="N12" s="350">
        <f>IFERROR(((I12)+(I13)+(I14))/((J12)+(J13)+(J14)),0)</f>
        <v>32.28125771788315</v>
      </c>
      <c r="O12" s="114">
        <f t="shared" si="2"/>
        <v>2565703241</v>
      </c>
      <c r="P12" s="377">
        <f>IFERROR(((I12)+(I13)+(I14))/((O12)+(O13)+(O14)),0)</f>
        <v>0.1401408971407718</v>
      </c>
      <c r="Q12" s="375">
        <f>IFERROR(((I12)+(I13)+(I14))/((F12)+(F13)+(F14)),0)</f>
        <v>0.11542939487682614</v>
      </c>
      <c r="R12" s="364" t="s">
        <v>90</v>
      </c>
      <c r="S12" s="350" t="s">
        <v>90</v>
      </c>
      <c r="T12" s="350"/>
      <c r="U12" s="351"/>
    </row>
    <row r="13" spans="1:21" ht="20.100000000000001" customHeight="1" x14ac:dyDescent="0.25">
      <c r="A13" s="372"/>
      <c r="B13" s="373"/>
      <c r="C13" s="79" t="s">
        <v>195</v>
      </c>
      <c r="D13" s="80">
        <v>0.25</v>
      </c>
      <c r="E13" s="74">
        <v>318728733</v>
      </c>
      <c r="F13" s="75">
        <v>733209645</v>
      </c>
      <c r="G13" s="75">
        <v>23500000</v>
      </c>
      <c r="H13" s="75">
        <v>26400000</v>
      </c>
      <c r="I13" s="75">
        <v>91038673</v>
      </c>
      <c r="J13" s="76">
        <v>250000</v>
      </c>
      <c r="K13" s="374"/>
      <c r="L13" s="350"/>
      <c r="M13" s="370"/>
      <c r="N13" s="350"/>
      <c r="O13" s="114">
        <f t="shared" si="2"/>
        <v>706809645</v>
      </c>
      <c r="P13" s="378"/>
      <c r="Q13" s="380"/>
      <c r="R13" s="364"/>
      <c r="S13" s="350"/>
      <c r="T13" s="350"/>
      <c r="U13" s="351"/>
    </row>
    <row r="14" spans="1:21" ht="20.100000000000001" customHeight="1" x14ac:dyDescent="0.25">
      <c r="A14" s="366"/>
      <c r="B14" s="368"/>
      <c r="C14" s="79" t="s">
        <v>196</v>
      </c>
      <c r="D14" s="80">
        <v>0.25</v>
      </c>
      <c r="E14" s="74">
        <v>2306351490</v>
      </c>
      <c r="F14" s="75">
        <v>2723315186</v>
      </c>
      <c r="G14" s="75">
        <v>532307729</v>
      </c>
      <c r="H14" s="75">
        <v>902407325</v>
      </c>
      <c r="I14" s="75">
        <v>239514065</v>
      </c>
      <c r="J14" s="76">
        <v>21861795</v>
      </c>
      <c r="K14" s="374"/>
      <c r="L14" s="350"/>
      <c r="M14" s="370"/>
      <c r="N14" s="350"/>
      <c r="O14" s="114">
        <f t="shared" si="2"/>
        <v>1820907861</v>
      </c>
      <c r="P14" s="379"/>
      <c r="Q14" s="376"/>
      <c r="R14" s="364"/>
      <c r="S14" s="350"/>
      <c r="T14" s="350"/>
      <c r="U14" s="351"/>
    </row>
    <row r="15" spans="1:21" ht="20.100000000000001" customHeight="1" x14ac:dyDescent="0.25">
      <c r="A15" s="120">
        <v>9</v>
      </c>
      <c r="B15" s="103" t="str">
        <f>IFERROR(VLOOKUP(A15,Cierre!$A:$B,2,FALSE),"")</f>
        <v>ARA INGENIERÍA S.A.S.</v>
      </c>
      <c r="C15" s="79" t="s">
        <v>197</v>
      </c>
      <c r="D15" s="80">
        <v>1</v>
      </c>
      <c r="E15" s="74">
        <v>4283726076</v>
      </c>
      <c r="F15" s="75">
        <v>4906396569</v>
      </c>
      <c r="G15" s="75">
        <v>473681841</v>
      </c>
      <c r="H15" s="75">
        <v>1901257304</v>
      </c>
      <c r="I15" s="75">
        <v>680131783</v>
      </c>
      <c r="J15" s="76">
        <v>49836281</v>
      </c>
      <c r="K15" s="113">
        <f>E15-G15</f>
        <v>3810044235</v>
      </c>
      <c r="L15" s="200">
        <f>IFERROR((E15)/(G15),0)</f>
        <v>9.0434669544361945</v>
      </c>
      <c r="M15" s="204">
        <f>IFERROR((H15)/(F15),0)</f>
        <v>0.38750583595559335</v>
      </c>
      <c r="N15" s="200">
        <f>IFERROR((I15)/(J15),0)</f>
        <v>13.647322178795806</v>
      </c>
      <c r="O15" s="114">
        <f t="shared" si="2"/>
        <v>3005139265</v>
      </c>
      <c r="P15" s="201">
        <f>IFERROR((I15)/(O15),0)</f>
        <v>0.22632288324248429</v>
      </c>
      <c r="Q15" s="202">
        <f>IFERROR((I15)/(F15),0)</f>
        <v>0.13862144517572525</v>
      </c>
      <c r="R15" s="229" t="s">
        <v>90</v>
      </c>
      <c r="S15" s="227" t="s">
        <v>90</v>
      </c>
      <c r="T15" s="227"/>
      <c r="U15" s="203"/>
    </row>
    <row r="16" spans="1:21" ht="20.100000000000001" customHeight="1" x14ac:dyDescent="0.25">
      <c r="A16" s="120">
        <v>10</v>
      </c>
      <c r="B16" s="103" t="str">
        <f>IFERROR(VLOOKUP(A16,Cierre!$A:$B,2,FALSE),"")</f>
        <v>HR INGENIERÍA S.A.S.</v>
      </c>
      <c r="C16" s="79" t="s">
        <v>199</v>
      </c>
      <c r="D16" s="80">
        <v>1</v>
      </c>
      <c r="E16" s="74">
        <v>1040133779</v>
      </c>
      <c r="F16" s="75">
        <v>1100805433</v>
      </c>
      <c r="G16" s="75">
        <v>93652608</v>
      </c>
      <c r="H16" s="75">
        <v>117471904</v>
      </c>
      <c r="I16" s="75">
        <v>276203726</v>
      </c>
      <c r="J16" s="76">
        <v>2175329</v>
      </c>
      <c r="K16" s="113">
        <f>E16-G16</f>
        <v>946481171</v>
      </c>
      <c r="L16" s="200">
        <f>IFERROR((E16)/(G16),0)</f>
        <v>11.106298064865422</v>
      </c>
      <c r="M16" s="204">
        <f>IFERROR((H16)/(F16),0)</f>
        <v>0.10671450238018583</v>
      </c>
      <c r="N16" s="200">
        <f>IFERROR((I16)/(J16),0)</f>
        <v>126.97101266061364</v>
      </c>
      <c r="O16" s="114">
        <f t="shared" si="2"/>
        <v>983333529</v>
      </c>
      <c r="P16" s="201">
        <f>IFERROR((I16)/(O16),0)</f>
        <v>0.28088508919337379</v>
      </c>
      <c r="Q16" s="202">
        <f>IFERROR((I16)/(F16),0)</f>
        <v>0.25091057667408878</v>
      </c>
      <c r="R16" s="229" t="s">
        <v>90</v>
      </c>
      <c r="S16" s="227" t="s">
        <v>90</v>
      </c>
      <c r="T16" s="227"/>
      <c r="U16" s="203"/>
    </row>
    <row r="17" spans="1:21" ht="20.100000000000001" customHeight="1" x14ac:dyDescent="0.25">
      <c r="A17" s="365">
        <v>11</v>
      </c>
      <c r="B17" s="367" t="str">
        <f>IFERROR(VLOOKUP(A17,Cierre!$A:$B,2,FALSE),"")</f>
        <v>UNIÓN TEMPORAL INNOVA</v>
      </c>
      <c r="C17" s="79" t="s">
        <v>202</v>
      </c>
      <c r="D17" s="80">
        <v>0.7</v>
      </c>
      <c r="E17" s="74">
        <v>499438930</v>
      </c>
      <c r="F17" s="75">
        <v>548487649</v>
      </c>
      <c r="G17" s="75">
        <v>6856000</v>
      </c>
      <c r="H17" s="75">
        <v>72715250</v>
      </c>
      <c r="I17" s="75">
        <v>191719821</v>
      </c>
      <c r="J17" s="76">
        <v>8972056</v>
      </c>
      <c r="K17" s="369">
        <f>($E17-$G17)+($E18-$G18)</f>
        <v>4929892281</v>
      </c>
      <c r="L17" s="350">
        <f>IFERROR(((E17)+(E18))/((G17)+(G18)),0)</f>
        <v>2.4653555258550663</v>
      </c>
      <c r="M17" s="370">
        <f>IFERROR(((H17)+(H18))/((F17)+(F18)),0)</f>
        <v>0.56791541448830296</v>
      </c>
      <c r="N17" s="350">
        <f>IFERROR(((I17)+(I18))/((J17)+(J18)),0)</f>
        <v>7.6447712636402967</v>
      </c>
      <c r="O17" s="114">
        <f t="shared" ref="O17:O18" si="3">F17-H17</f>
        <v>475772399</v>
      </c>
      <c r="P17" s="377">
        <f>IFERROR(((I17)+(I18))/((O17)+(O18)),0)</f>
        <v>0.13990651590867248</v>
      </c>
      <c r="Q17" s="375">
        <f>IFERROR(((I17)+(I18))/((F17)+(F18)),0)</f>
        <v>6.0451448936784391E-2</v>
      </c>
      <c r="R17" s="364" t="s">
        <v>90</v>
      </c>
      <c r="S17" s="350" t="s">
        <v>90</v>
      </c>
      <c r="T17" s="350"/>
      <c r="U17" s="351"/>
    </row>
    <row r="18" spans="1:21" ht="20.100000000000001" customHeight="1" x14ac:dyDescent="0.25">
      <c r="A18" s="366"/>
      <c r="B18" s="368"/>
      <c r="C18" s="79" t="s">
        <v>203</v>
      </c>
      <c r="D18" s="80">
        <v>0.3</v>
      </c>
      <c r="E18" s="113">
        <v>7794751089</v>
      </c>
      <c r="F18" s="209">
        <v>8397124913</v>
      </c>
      <c r="G18" s="209">
        <v>3357441738</v>
      </c>
      <c r="H18" s="209">
        <v>5007636016</v>
      </c>
      <c r="I18" s="209">
        <v>349055420</v>
      </c>
      <c r="J18" s="210">
        <v>61765867</v>
      </c>
      <c r="K18" s="369"/>
      <c r="L18" s="350"/>
      <c r="M18" s="370"/>
      <c r="N18" s="350"/>
      <c r="O18" s="114">
        <f t="shared" si="3"/>
        <v>3389488897</v>
      </c>
      <c r="P18" s="379"/>
      <c r="Q18" s="376"/>
      <c r="R18" s="364"/>
      <c r="S18" s="350"/>
      <c r="T18" s="350"/>
      <c r="U18" s="351"/>
    </row>
    <row r="19" spans="1:21" ht="20.100000000000001" customHeight="1" x14ac:dyDescent="0.25">
      <c r="A19" s="120">
        <v>12</v>
      </c>
      <c r="B19" s="103" t="str">
        <f>IFERROR(VLOOKUP(A19,Cierre!$A:$B,2,FALSE),"")</f>
        <v>PAULO EMILIO BRAVO CONSULTORES S.A.S.</v>
      </c>
      <c r="C19" s="79" t="s">
        <v>204</v>
      </c>
      <c r="D19" s="80">
        <v>1</v>
      </c>
      <c r="E19" s="74">
        <v>5464600834</v>
      </c>
      <c r="F19" s="75">
        <v>6590955381</v>
      </c>
      <c r="G19" s="75">
        <v>974785432</v>
      </c>
      <c r="H19" s="75">
        <v>1093071658</v>
      </c>
      <c r="I19" s="75">
        <v>1319127391</v>
      </c>
      <c r="J19" s="76">
        <v>17164928</v>
      </c>
      <c r="K19" s="113">
        <f>E19-G19</f>
        <v>4489815402</v>
      </c>
      <c r="L19" s="200">
        <f>IFERROR((E19)/(G19),0)</f>
        <v>5.6059525046328353</v>
      </c>
      <c r="M19" s="204">
        <f>IFERROR((H19)/(F19),0)</f>
        <v>0.16584419022939217</v>
      </c>
      <c r="N19" s="200">
        <f>IFERROR((I19)/(J19),0)</f>
        <v>76.850155794419877</v>
      </c>
      <c r="O19" s="114">
        <f>F19-H19</f>
        <v>5497883723</v>
      </c>
      <c r="P19" s="201">
        <f>IFERROR((I19)/(O19),0)</f>
        <v>0.23993366492665635</v>
      </c>
      <c r="Q19" s="202">
        <f>IFERROR((I19)/(F19),0)</f>
        <v>0.20014206055812472</v>
      </c>
      <c r="R19" s="229" t="s">
        <v>90</v>
      </c>
      <c r="S19" s="227" t="s">
        <v>90</v>
      </c>
      <c r="T19" s="227"/>
      <c r="U19" s="203"/>
    </row>
    <row r="20" spans="1:21" ht="20.100000000000001" customHeight="1" x14ac:dyDescent="0.25">
      <c r="A20" s="365">
        <v>13</v>
      </c>
      <c r="B20" s="367" t="str">
        <f>IFERROR(VLOOKUP(A20,Cierre!$A:$B,2,FALSE),"")</f>
        <v>CONSORCIO NP MANIZALES</v>
      </c>
      <c r="C20" s="79" t="s">
        <v>265</v>
      </c>
      <c r="D20" s="80">
        <v>0.6</v>
      </c>
      <c r="E20" s="74">
        <v>988682000</v>
      </c>
      <c r="F20" s="75">
        <v>1764137000</v>
      </c>
      <c r="G20" s="75">
        <v>54315000</v>
      </c>
      <c r="H20" s="75">
        <v>249882000</v>
      </c>
      <c r="I20" s="75">
        <v>204835000</v>
      </c>
      <c r="J20" s="76">
        <v>8216000</v>
      </c>
      <c r="K20" s="369">
        <f>($E20-$G20)+($E21-$G21)</f>
        <v>1165243175</v>
      </c>
      <c r="L20" s="350">
        <f>IFERROR(((E20)+(E21))/((G20)+(G21)),0)</f>
        <v>13.015043231569695</v>
      </c>
      <c r="M20" s="370">
        <f>IFERROR(((H20)+(H21))/((F20)+(F21)),0)</f>
        <v>0.12779697268083776</v>
      </c>
      <c r="N20" s="350">
        <f>IFERROR(((I20)+(I21))/((J20)+(J21)),0)</f>
        <v>21.538564212683088</v>
      </c>
      <c r="O20" s="114">
        <f t="shared" ref="O20:O21" si="4">F20-H20</f>
        <v>1514255000</v>
      </c>
      <c r="P20" s="377">
        <f>IFERROR(((I20)+(I21))/((O20)+(O21)),0)</f>
        <v>0.12543190623028427</v>
      </c>
      <c r="Q20" s="375">
        <f>IFERROR(((I20)+(I21))/((F20)+(F21)),0)</f>
        <v>0.10940208833646722</v>
      </c>
      <c r="R20" s="364" t="s">
        <v>90</v>
      </c>
      <c r="S20" s="350" t="s">
        <v>90</v>
      </c>
      <c r="T20" s="350"/>
      <c r="U20" s="351" t="s">
        <v>449</v>
      </c>
    </row>
    <row r="21" spans="1:21" ht="36" customHeight="1" x14ac:dyDescent="0.25">
      <c r="A21" s="366"/>
      <c r="B21" s="368"/>
      <c r="C21" s="79" t="s">
        <v>264</v>
      </c>
      <c r="D21" s="80">
        <v>0.4</v>
      </c>
      <c r="E21" s="113">
        <v>273543196</v>
      </c>
      <c r="F21" s="209">
        <v>525033196</v>
      </c>
      <c r="G21" s="209">
        <v>42667021</v>
      </c>
      <c r="H21" s="209">
        <v>42667021</v>
      </c>
      <c r="I21" s="209">
        <v>45605000</v>
      </c>
      <c r="J21" s="210">
        <v>3411516</v>
      </c>
      <c r="K21" s="369"/>
      <c r="L21" s="350"/>
      <c r="M21" s="370"/>
      <c r="N21" s="350"/>
      <c r="O21" s="114">
        <f t="shared" si="4"/>
        <v>482366175</v>
      </c>
      <c r="P21" s="379"/>
      <c r="Q21" s="376"/>
      <c r="R21" s="364"/>
      <c r="S21" s="350"/>
      <c r="T21" s="350"/>
      <c r="U21" s="351"/>
    </row>
    <row r="22" spans="1:21" ht="20.100000000000001" customHeight="1" x14ac:dyDescent="0.25">
      <c r="A22" s="365">
        <v>14</v>
      </c>
      <c r="B22" s="367" t="str">
        <f>IFERROR(VLOOKUP(A22,Cierre!$A:$B,2,FALSE),"")</f>
        <v>CONSORCIO DS7</v>
      </c>
      <c r="C22" s="79" t="s">
        <v>210</v>
      </c>
      <c r="D22" s="80">
        <v>0.6</v>
      </c>
      <c r="E22" s="74">
        <v>2345414873</v>
      </c>
      <c r="F22" s="75">
        <v>2408920358</v>
      </c>
      <c r="G22" s="75">
        <v>518762490</v>
      </c>
      <c r="H22" s="75">
        <v>1225929633</v>
      </c>
      <c r="I22" s="75">
        <v>193630072</v>
      </c>
      <c r="J22" s="76">
        <v>0</v>
      </c>
      <c r="K22" s="369">
        <f>($E22-$G22)+($E23-$G23)</f>
        <v>3652407138</v>
      </c>
      <c r="L22" s="350">
        <f>IFERROR(((E22)+(E23))/((G22)+(G23)),0)</f>
        <v>5.3135162982500592</v>
      </c>
      <c r="M22" s="370">
        <f>IFERROR(((H22)+(H23))/((F22)+(F23)),0)</f>
        <v>0.40631092448128536</v>
      </c>
      <c r="N22" s="350">
        <f>IFERROR(((I22)+(I23))/((J22)+(J23)),0)</f>
        <v>9.1636013757569579</v>
      </c>
      <c r="O22" s="114">
        <f t="shared" ref="O22:O23" si="5">F22-H22</f>
        <v>1182990725</v>
      </c>
      <c r="P22" s="377">
        <f>IFERROR(((I22)+(I23))/((O22)+(O23)),0)</f>
        <v>0.27629531291387893</v>
      </c>
      <c r="Q22" s="375">
        <f>IFERROR(((I22)+(I23))/((F22)+(F23)),0)</f>
        <v>0.16403350889399476</v>
      </c>
      <c r="R22" s="364" t="s">
        <v>90</v>
      </c>
      <c r="S22" s="350" t="s">
        <v>90</v>
      </c>
      <c r="T22" s="350"/>
      <c r="U22" s="351"/>
    </row>
    <row r="23" spans="1:21" ht="20.100000000000001" customHeight="1" x14ac:dyDescent="0.25">
      <c r="A23" s="366"/>
      <c r="B23" s="368"/>
      <c r="C23" s="79" t="s">
        <v>211</v>
      </c>
      <c r="D23" s="80">
        <v>0.4</v>
      </c>
      <c r="E23" s="113">
        <v>2153727709</v>
      </c>
      <c r="F23" s="209">
        <v>2426850707</v>
      </c>
      <c r="G23" s="209">
        <v>327972954</v>
      </c>
      <c r="H23" s="209">
        <v>738896979</v>
      </c>
      <c r="I23" s="209">
        <v>599598424</v>
      </c>
      <c r="J23" s="210">
        <v>86562964</v>
      </c>
      <c r="K23" s="369"/>
      <c r="L23" s="350"/>
      <c r="M23" s="370"/>
      <c r="N23" s="350"/>
      <c r="O23" s="114">
        <f t="shared" si="5"/>
        <v>1687953728</v>
      </c>
      <c r="P23" s="379"/>
      <c r="Q23" s="376"/>
      <c r="R23" s="364"/>
      <c r="S23" s="350"/>
      <c r="T23" s="350"/>
      <c r="U23" s="351"/>
    </row>
    <row r="24" spans="1:21" ht="42.6" customHeight="1" x14ac:dyDescent="0.25">
      <c r="A24" s="120">
        <v>15</v>
      </c>
      <c r="B24" s="103" t="str">
        <f>IFERROR(VLOOKUP(A24,Cierre!$A:$B,2,FALSE),"")</f>
        <v>CIMAG S.A.S.</v>
      </c>
      <c r="C24" s="79" t="s">
        <v>212</v>
      </c>
      <c r="D24" s="80">
        <v>1</v>
      </c>
      <c r="E24" s="74">
        <v>660337643</v>
      </c>
      <c r="F24" s="75">
        <v>714382097</v>
      </c>
      <c r="G24" s="75">
        <v>37689757</v>
      </c>
      <c r="H24" s="75">
        <v>37689757</v>
      </c>
      <c r="I24" s="75">
        <v>121165794</v>
      </c>
      <c r="J24" s="76">
        <v>0</v>
      </c>
      <c r="K24" s="113">
        <f>E24-G24</f>
        <v>622647886</v>
      </c>
      <c r="L24" s="200">
        <f>IFERROR((E24)/(G24),0)</f>
        <v>17.520347584092942</v>
      </c>
      <c r="M24" s="204">
        <f>IFERROR((H24)/(F24),0)</f>
        <v>5.2758540784092464E-2</v>
      </c>
      <c r="N24" s="200">
        <f>IFERROR((I24)/(J24),0)</f>
        <v>0</v>
      </c>
      <c r="O24" s="114">
        <f>F24-H24</f>
        <v>676692340</v>
      </c>
      <c r="P24" s="201">
        <f>IFERROR((I24)/(O24),0)</f>
        <v>0.17905595621194706</v>
      </c>
      <c r="Q24" s="202">
        <f>IFERROR((I24)/(F24),0)</f>
        <v>0.16960922524350439</v>
      </c>
      <c r="R24" s="229" t="s">
        <v>90</v>
      </c>
      <c r="S24" s="227" t="s">
        <v>90</v>
      </c>
      <c r="T24" s="227"/>
      <c r="U24" s="228" t="s">
        <v>449</v>
      </c>
    </row>
    <row r="25" spans="1:21" ht="20.100000000000001" customHeight="1" x14ac:dyDescent="0.25">
      <c r="A25" s="365">
        <v>16</v>
      </c>
      <c r="B25" s="367" t="str">
        <f>IFERROR(VLOOKUP(A25,Cierre!$A:$B,2,FALSE),"")</f>
        <v>CONSORCIO VÍAS CALDAS</v>
      </c>
      <c r="C25" s="79" t="s">
        <v>214</v>
      </c>
      <c r="D25" s="80">
        <v>0.3</v>
      </c>
      <c r="E25" s="74">
        <v>156709535</v>
      </c>
      <c r="F25" s="75">
        <v>384209535</v>
      </c>
      <c r="G25" s="75">
        <v>3659444</v>
      </c>
      <c r="H25" s="75">
        <v>29123663</v>
      </c>
      <c r="I25" s="75">
        <v>77717297</v>
      </c>
      <c r="J25" s="76">
        <v>552996</v>
      </c>
      <c r="K25" s="369">
        <f>($E25-$G25)+($E26-$G26)</f>
        <v>264149056</v>
      </c>
      <c r="L25" s="350">
        <f>IFERROR(((E25)+(E26))/((G25)+(G26)),0)</f>
        <v>46.967042130776221</v>
      </c>
      <c r="M25" s="370">
        <f>IFERROR(((H25)+(H26))/((F25)+(F26)),0)</f>
        <v>6.8679157688634224E-2</v>
      </c>
      <c r="N25" s="350">
        <f>IFERROR(((I25)+(I26))/((J25)+(J26)),0)</f>
        <v>138.92124294693954</v>
      </c>
      <c r="O25" s="114">
        <f t="shared" ref="O25:O26" si="6">F25-H25</f>
        <v>355085872</v>
      </c>
      <c r="P25" s="377">
        <f>IFERROR(((I25)+(I26))/((O25)+(O26)),0)</f>
        <v>0.22375974067770726</v>
      </c>
      <c r="Q25" s="375">
        <f>IFERROR(((I25)+(I26))/((F25)+(F26)),0)</f>
        <v>0.20839211016333511</v>
      </c>
      <c r="R25" s="364" t="s">
        <v>90</v>
      </c>
      <c r="S25" s="350" t="s">
        <v>90</v>
      </c>
      <c r="T25" s="350"/>
      <c r="U25" s="351"/>
    </row>
    <row r="26" spans="1:21" ht="20.100000000000001" customHeight="1" x14ac:dyDescent="0.25">
      <c r="A26" s="366"/>
      <c r="B26" s="368"/>
      <c r="C26" s="79" t="s">
        <v>220</v>
      </c>
      <c r="D26" s="80">
        <v>0.7</v>
      </c>
      <c r="E26" s="113">
        <v>113186009</v>
      </c>
      <c r="F26" s="209">
        <v>113186009</v>
      </c>
      <c r="G26" s="209">
        <v>2087044</v>
      </c>
      <c r="H26" s="209">
        <v>5037044</v>
      </c>
      <c r="I26" s="209">
        <v>25936010</v>
      </c>
      <c r="J26" s="210">
        <v>193134</v>
      </c>
      <c r="K26" s="369"/>
      <c r="L26" s="350"/>
      <c r="M26" s="370"/>
      <c r="N26" s="350"/>
      <c r="O26" s="114">
        <f t="shared" si="6"/>
        <v>108148965</v>
      </c>
      <c r="P26" s="379"/>
      <c r="Q26" s="376"/>
      <c r="R26" s="364"/>
      <c r="S26" s="350"/>
      <c r="T26" s="350"/>
      <c r="U26" s="351"/>
    </row>
    <row r="27" spans="1:21" ht="20.100000000000001" customHeight="1" x14ac:dyDescent="0.25">
      <c r="A27" s="120">
        <v>17</v>
      </c>
      <c r="B27" s="103" t="str">
        <f>IFERROR(VLOOKUP(A27,Cierre!$A:$B,2,FALSE),"")</f>
        <v>ORGANIZACIÓN VICAN S.A.S.</v>
      </c>
      <c r="C27" s="79" t="s">
        <v>215</v>
      </c>
      <c r="D27" s="80">
        <v>1</v>
      </c>
      <c r="E27" s="74">
        <v>535061058</v>
      </c>
      <c r="F27" s="75">
        <v>549362567</v>
      </c>
      <c r="G27" s="75">
        <v>245641514</v>
      </c>
      <c r="H27" s="75">
        <v>276768039</v>
      </c>
      <c r="I27" s="75">
        <v>176185320</v>
      </c>
      <c r="J27" s="76">
        <v>0</v>
      </c>
      <c r="K27" s="113">
        <f t="shared" ref="K27:K32" si="7">E27-G27</f>
        <v>289419544</v>
      </c>
      <c r="L27" s="200">
        <f t="shared" ref="L27:L32" si="8">IFERROR((E27)/(G27),0)</f>
        <v>2.1782191832606927</v>
      </c>
      <c r="M27" s="204">
        <f t="shared" ref="M27:M32" si="9">IFERROR((H27)/(F27),0)</f>
        <v>0.50379850325695741</v>
      </c>
      <c r="N27" s="200">
        <f t="shared" ref="N27:N32" si="10">IFERROR((I27)/(J27),0)</f>
        <v>0</v>
      </c>
      <c r="O27" s="114">
        <f t="shared" ref="O27:O32" si="11">F27-H27</f>
        <v>272594528</v>
      </c>
      <c r="P27" s="201">
        <f t="shared" ref="P27:P32" si="12">IFERROR((I27)/(O27),0)</f>
        <v>0.64632742737961346</v>
      </c>
      <c r="Q27" s="202">
        <f t="shared" ref="Q27:Q32" si="13">IFERROR((I27)/(F27),0)</f>
        <v>0.32070863685184431</v>
      </c>
      <c r="R27" s="229" t="s">
        <v>90</v>
      </c>
      <c r="S27" s="227" t="s">
        <v>90</v>
      </c>
      <c r="T27" s="227"/>
      <c r="U27" s="203"/>
    </row>
    <row r="28" spans="1:21" ht="20.100000000000001" customHeight="1" x14ac:dyDescent="0.25">
      <c r="A28" s="120">
        <v>18</v>
      </c>
      <c r="B28" s="103" t="str">
        <f>IFERROR(VLOOKUP(A28,Cierre!$A:$B,2,FALSE),"")</f>
        <v>ICONSULTING S.A.S.</v>
      </c>
      <c r="C28" s="79" t="s">
        <v>217</v>
      </c>
      <c r="D28" s="80">
        <v>1</v>
      </c>
      <c r="E28" s="74">
        <v>1467465424</v>
      </c>
      <c r="F28" s="75">
        <v>4305570503</v>
      </c>
      <c r="G28" s="75">
        <v>515166764</v>
      </c>
      <c r="H28" s="75">
        <v>1420177169</v>
      </c>
      <c r="I28" s="75">
        <v>404172116</v>
      </c>
      <c r="J28" s="76">
        <v>123277919</v>
      </c>
      <c r="K28" s="113">
        <f t="shared" si="7"/>
        <v>952298660</v>
      </c>
      <c r="L28" s="200">
        <f t="shared" si="8"/>
        <v>2.8485250341188548</v>
      </c>
      <c r="M28" s="204">
        <f t="shared" si="9"/>
        <v>0.3298464554257004</v>
      </c>
      <c r="N28" s="200">
        <f t="shared" si="10"/>
        <v>3.2785442784769914</v>
      </c>
      <c r="O28" s="114">
        <f t="shared" si="11"/>
        <v>2885393334</v>
      </c>
      <c r="P28" s="201">
        <f t="shared" si="12"/>
        <v>0.14007522344958742</v>
      </c>
      <c r="Q28" s="202">
        <f t="shared" si="13"/>
        <v>9.3871907501778054E-2</v>
      </c>
      <c r="R28" s="229" t="s">
        <v>90</v>
      </c>
      <c r="S28" s="227" t="s">
        <v>90</v>
      </c>
      <c r="T28" s="227"/>
      <c r="U28" s="203"/>
    </row>
    <row r="29" spans="1:21" ht="20.100000000000001" customHeight="1" x14ac:dyDescent="0.25">
      <c r="A29" s="120">
        <v>19</v>
      </c>
      <c r="B29" s="103" t="str">
        <f>IFERROR(VLOOKUP(A29,Cierre!$A:$B,2,FALSE),"")</f>
        <v>TOTALL S.A.S.</v>
      </c>
      <c r="C29" s="79" t="s">
        <v>225</v>
      </c>
      <c r="D29" s="80">
        <v>1</v>
      </c>
      <c r="E29" s="74">
        <v>511707845</v>
      </c>
      <c r="F29" s="75">
        <v>511707845</v>
      </c>
      <c r="G29" s="75">
        <v>4273276</v>
      </c>
      <c r="H29" s="75">
        <v>4273276</v>
      </c>
      <c r="I29" s="75">
        <v>55510190</v>
      </c>
      <c r="J29" s="76">
        <v>83000</v>
      </c>
      <c r="K29" s="113">
        <f t="shared" si="7"/>
        <v>507434569</v>
      </c>
      <c r="L29" s="200">
        <f t="shared" si="8"/>
        <v>119.7460320840498</v>
      </c>
      <c r="M29" s="204">
        <f t="shared" si="9"/>
        <v>8.3510073995445577E-3</v>
      </c>
      <c r="N29" s="200">
        <f t="shared" si="10"/>
        <v>668.79746987951808</v>
      </c>
      <c r="O29" s="114">
        <f t="shared" si="11"/>
        <v>507434569</v>
      </c>
      <c r="P29" s="201">
        <f t="shared" si="12"/>
        <v>0.10939378866007057</v>
      </c>
      <c r="Q29" s="202">
        <f t="shared" si="13"/>
        <v>0.10848024032150612</v>
      </c>
      <c r="R29" s="229" t="s">
        <v>90</v>
      </c>
      <c r="S29" s="227" t="s">
        <v>90</v>
      </c>
      <c r="T29" s="227"/>
      <c r="U29" s="203"/>
    </row>
    <row r="30" spans="1:21" ht="20.100000000000001" customHeight="1" x14ac:dyDescent="0.25">
      <c r="A30" s="120">
        <v>20</v>
      </c>
      <c r="B30" s="103" t="str">
        <f>IFERROR(VLOOKUP(A30,Cierre!$A:$B,2,FALSE),"")</f>
        <v>INGENIERÍA Y CONSULTORÍA - INGECON S.A.S.</v>
      </c>
      <c r="C30" s="79" t="s">
        <v>255</v>
      </c>
      <c r="D30" s="80">
        <v>1</v>
      </c>
      <c r="E30" s="74">
        <v>7349286000</v>
      </c>
      <c r="F30" s="75">
        <v>10100361000</v>
      </c>
      <c r="G30" s="75">
        <v>1970263000</v>
      </c>
      <c r="H30" s="75">
        <v>5410250000</v>
      </c>
      <c r="I30" s="75">
        <v>1471322000</v>
      </c>
      <c r="J30" s="76">
        <v>1167083</v>
      </c>
      <c r="K30" s="113">
        <f t="shared" si="7"/>
        <v>5379023000</v>
      </c>
      <c r="L30" s="200">
        <f t="shared" si="8"/>
        <v>3.7301040520986284</v>
      </c>
      <c r="M30" s="204">
        <f t="shared" si="9"/>
        <v>0.53564917135140022</v>
      </c>
      <c r="N30" s="200">
        <f t="shared" si="10"/>
        <v>1260.6832590312772</v>
      </c>
      <c r="O30" s="114">
        <f t="shared" si="11"/>
        <v>4690111000</v>
      </c>
      <c r="P30" s="201">
        <f t="shared" si="12"/>
        <v>0.31370728752475152</v>
      </c>
      <c r="Q30" s="202">
        <f t="shared" si="13"/>
        <v>0.14567023891522293</v>
      </c>
      <c r="R30" s="229" t="s">
        <v>90</v>
      </c>
      <c r="S30" s="227" t="s">
        <v>90</v>
      </c>
      <c r="T30" s="227"/>
      <c r="U30" s="203"/>
    </row>
    <row r="31" spans="1:21" ht="20.100000000000001" customHeight="1" x14ac:dyDescent="0.25">
      <c r="A31" s="120">
        <v>21</v>
      </c>
      <c r="B31" s="103" t="str">
        <f>IFERROR(VLOOKUP(A31,Cierre!$A:$B,2,FALSE),"")</f>
        <v>INGEOCILCON S.A.S.</v>
      </c>
      <c r="C31" s="79" t="s">
        <v>257</v>
      </c>
      <c r="D31" s="80">
        <v>1</v>
      </c>
      <c r="E31" s="74">
        <v>346034288</v>
      </c>
      <c r="F31" s="75">
        <v>551140739</v>
      </c>
      <c r="G31" s="75">
        <v>24914592</v>
      </c>
      <c r="H31" s="75">
        <v>83414592</v>
      </c>
      <c r="I31" s="75">
        <v>105646761</v>
      </c>
      <c r="J31" s="76">
        <v>8614774</v>
      </c>
      <c r="K31" s="113">
        <f t="shared" si="7"/>
        <v>321119696</v>
      </c>
      <c r="L31" s="200">
        <f t="shared" si="8"/>
        <v>13.888820174137308</v>
      </c>
      <c r="M31" s="204">
        <f t="shared" si="9"/>
        <v>0.15134898601643745</v>
      </c>
      <c r="N31" s="200">
        <f t="shared" si="10"/>
        <v>12.263439644499089</v>
      </c>
      <c r="O31" s="114">
        <f t="shared" si="11"/>
        <v>467726147</v>
      </c>
      <c r="P31" s="201">
        <f t="shared" si="12"/>
        <v>0.22587311331132404</v>
      </c>
      <c r="Q31" s="202">
        <f t="shared" si="13"/>
        <v>0.19168744664327925</v>
      </c>
      <c r="R31" s="229" t="s">
        <v>90</v>
      </c>
      <c r="S31" s="227" t="s">
        <v>90</v>
      </c>
      <c r="T31" s="227"/>
      <c r="U31" s="203"/>
    </row>
    <row r="32" spans="1:21" ht="20.100000000000001" customHeight="1" x14ac:dyDescent="0.25">
      <c r="A32" s="120">
        <v>22</v>
      </c>
      <c r="B32" s="103" t="str">
        <f>IFERROR(VLOOKUP(A32,Cierre!$A:$B,2,FALSE),"")</f>
        <v>PROYECTISTAS ASOCIADOS S.A.S.</v>
      </c>
      <c r="C32" s="79" t="s">
        <v>253</v>
      </c>
      <c r="D32" s="80">
        <v>1</v>
      </c>
      <c r="E32" s="74">
        <v>3013181262</v>
      </c>
      <c r="F32" s="75">
        <v>5445870955</v>
      </c>
      <c r="G32" s="75">
        <v>391554662</v>
      </c>
      <c r="H32" s="75">
        <v>2089168405</v>
      </c>
      <c r="I32" s="75">
        <v>738811777</v>
      </c>
      <c r="J32" s="76">
        <v>125432686</v>
      </c>
      <c r="K32" s="113">
        <f t="shared" si="7"/>
        <v>2621626600</v>
      </c>
      <c r="L32" s="200">
        <f t="shared" si="8"/>
        <v>7.6954294110792629</v>
      </c>
      <c r="M32" s="204">
        <f t="shared" si="9"/>
        <v>0.3836242948580848</v>
      </c>
      <c r="N32" s="200">
        <f t="shared" si="10"/>
        <v>5.8901056858496998</v>
      </c>
      <c r="O32" s="114">
        <f t="shared" si="11"/>
        <v>3356702550</v>
      </c>
      <c r="P32" s="201">
        <f t="shared" si="12"/>
        <v>0.22010046049507723</v>
      </c>
      <c r="Q32" s="202">
        <f t="shared" si="13"/>
        <v>0.13566457653971348</v>
      </c>
      <c r="R32" s="229" t="s">
        <v>90</v>
      </c>
      <c r="S32" s="227" t="s">
        <v>90</v>
      </c>
      <c r="T32" s="227"/>
      <c r="U32" s="203"/>
    </row>
    <row r="33" spans="1:21" ht="20.100000000000001" customHeight="1" x14ac:dyDescent="0.25">
      <c r="A33" s="365">
        <v>23</v>
      </c>
      <c r="B33" s="367" t="str">
        <f>IFERROR(VLOOKUP(A33,Cierre!$A:$B,2,FALSE),"")</f>
        <v>CONSORCIO EPSILON CAFETERO</v>
      </c>
      <c r="C33" s="79" t="s">
        <v>251</v>
      </c>
      <c r="D33" s="80">
        <v>0.7</v>
      </c>
      <c r="E33" s="74">
        <v>9438211235</v>
      </c>
      <c r="F33" s="75">
        <v>10297267776</v>
      </c>
      <c r="G33" s="75">
        <v>1520885555</v>
      </c>
      <c r="H33" s="75">
        <v>1520885555</v>
      </c>
      <c r="I33" s="75">
        <v>2492726168</v>
      </c>
      <c r="J33" s="76">
        <v>6808705</v>
      </c>
      <c r="K33" s="369">
        <f>($E33-$G33)+($E34-$G34)</f>
        <v>9887662677</v>
      </c>
      <c r="L33" s="350">
        <f>IFERROR(((E33)+(E34))/((G33)+(G34)),0)</f>
        <v>6.1839591836737906</v>
      </c>
      <c r="M33" s="370">
        <f>IFERROR(((H33)+(H34))/((F33)+(F34)),0)</f>
        <v>0.17810172634046148</v>
      </c>
      <c r="N33" s="350">
        <f>IFERROR(((I33)+(I34))/((J33)+(J34)),0)</f>
        <v>4.2503474721775234</v>
      </c>
      <c r="O33" s="114">
        <f t="shared" ref="O33:O34" si="14">F33-H33</f>
        <v>8776382221</v>
      </c>
      <c r="P33" s="377">
        <f>IFERROR(((I33)+(I34))/((O33)+(O34)),0)</f>
        <v>0.31039158256476473</v>
      </c>
      <c r="Q33" s="375">
        <f>IFERROR(((I33)+(I34))/((F33)+(F34)),0)</f>
        <v>0.25511030586843225</v>
      </c>
      <c r="R33" s="364" t="s">
        <v>90</v>
      </c>
      <c r="S33" s="350" t="s">
        <v>90</v>
      </c>
      <c r="T33" s="350"/>
      <c r="U33" s="351"/>
    </row>
    <row r="34" spans="1:21" ht="20.100000000000001" customHeight="1" x14ac:dyDescent="0.25">
      <c r="A34" s="366"/>
      <c r="B34" s="368"/>
      <c r="C34" s="79" t="s">
        <v>252</v>
      </c>
      <c r="D34" s="80">
        <v>0.3</v>
      </c>
      <c r="E34" s="113">
        <v>2356808797</v>
      </c>
      <c r="F34" s="209">
        <v>2445194207</v>
      </c>
      <c r="G34" s="209">
        <v>386471800</v>
      </c>
      <c r="H34" s="209">
        <v>748568922</v>
      </c>
      <c r="I34" s="209">
        <v>758007206</v>
      </c>
      <c r="J34" s="210">
        <v>758007206</v>
      </c>
      <c r="K34" s="369"/>
      <c r="L34" s="350"/>
      <c r="M34" s="370"/>
      <c r="N34" s="350"/>
      <c r="O34" s="114">
        <f t="shared" si="14"/>
        <v>1696625285</v>
      </c>
      <c r="P34" s="379"/>
      <c r="Q34" s="376"/>
      <c r="R34" s="364"/>
      <c r="S34" s="350"/>
      <c r="T34" s="350"/>
      <c r="U34" s="351"/>
    </row>
    <row r="35" spans="1:21" ht="20.100000000000001" customHeight="1" x14ac:dyDescent="0.25">
      <c r="A35" s="120">
        <v>24</v>
      </c>
      <c r="B35" s="103" t="str">
        <f>IFERROR(VLOOKUP(A35,Cierre!$A:$B,2,FALSE),"")</f>
        <v>GPM PROYECTOS DE INGENIERÍA S.A.S.</v>
      </c>
      <c r="C35" s="79" t="s">
        <v>248</v>
      </c>
      <c r="D35" s="80">
        <v>1</v>
      </c>
      <c r="E35" s="74">
        <v>3054313000</v>
      </c>
      <c r="F35" s="75">
        <v>3695741000</v>
      </c>
      <c r="G35" s="75">
        <v>393700000</v>
      </c>
      <c r="H35" s="75">
        <v>915336000</v>
      </c>
      <c r="I35" s="75">
        <v>972120000</v>
      </c>
      <c r="J35" s="76">
        <v>49205000</v>
      </c>
      <c r="K35" s="113">
        <f>E35-G35</f>
        <v>2660613000</v>
      </c>
      <c r="L35" s="200">
        <f>IFERROR((E35)/(G35),0)</f>
        <v>7.7579705359410722</v>
      </c>
      <c r="M35" s="204">
        <f>IFERROR((H35)/(F35),0)</f>
        <v>0.24767320004296839</v>
      </c>
      <c r="N35" s="200">
        <f>IFERROR((I35)/(J35),0)</f>
        <v>19.756528808047964</v>
      </c>
      <c r="O35" s="114">
        <f>F35-H35</f>
        <v>2780405000</v>
      </c>
      <c r="P35" s="201">
        <f>IFERROR((I35)/(O35),0)</f>
        <v>0.34963251756488711</v>
      </c>
      <c r="Q35" s="202">
        <f>IFERROR((I35)/(F35),0)</f>
        <v>0.26303791310051217</v>
      </c>
      <c r="R35" s="229" t="s">
        <v>90</v>
      </c>
      <c r="S35" s="227" t="s">
        <v>90</v>
      </c>
      <c r="T35" s="227"/>
      <c r="U35" s="203"/>
    </row>
    <row r="36" spans="1:21" ht="20.100000000000001" customHeight="1" x14ac:dyDescent="0.25">
      <c r="A36" s="120">
        <v>25</v>
      </c>
      <c r="B36" s="103" t="str">
        <f>IFERROR(VLOOKUP(A36,Cierre!$A:$B,2,FALSE),"")</f>
        <v>G Y G CONSTRUCCIONES S.A.S.</v>
      </c>
      <c r="C36" s="79" t="s">
        <v>247</v>
      </c>
      <c r="D36" s="80">
        <v>1</v>
      </c>
      <c r="E36" s="74">
        <v>5074586067</v>
      </c>
      <c r="F36" s="75">
        <v>5498657501</v>
      </c>
      <c r="G36" s="75">
        <v>689481249</v>
      </c>
      <c r="H36" s="75">
        <v>2137557564</v>
      </c>
      <c r="I36" s="75">
        <v>870913991</v>
      </c>
      <c r="J36" s="76">
        <v>45151647</v>
      </c>
      <c r="K36" s="113">
        <f>E36-G36</f>
        <v>4385104818</v>
      </c>
      <c r="L36" s="200">
        <f>IFERROR((E36)/(G36),0)</f>
        <v>7.360005909312263</v>
      </c>
      <c r="M36" s="204">
        <f>IFERROR((H36)/(F36),0)</f>
        <v>0.38874171806686603</v>
      </c>
      <c r="N36" s="200">
        <f>IFERROR((I36)/(J36),0)</f>
        <v>19.288642804104136</v>
      </c>
      <c r="O36" s="114">
        <f>F36-H36</f>
        <v>3361099937</v>
      </c>
      <c r="P36" s="201">
        <f>IFERROR((I36)/(O36),0)</f>
        <v>0.25911576785108842</v>
      </c>
      <c r="Q36" s="202">
        <f>IFERROR((I36)/(F36),0)</f>
        <v>0.15838665907844113</v>
      </c>
      <c r="R36" s="229" t="s">
        <v>90</v>
      </c>
      <c r="S36" s="227" t="s">
        <v>90</v>
      </c>
      <c r="T36" s="227"/>
      <c r="U36" s="203"/>
    </row>
    <row r="37" spans="1:21" ht="20.100000000000001" customHeight="1" x14ac:dyDescent="0.25">
      <c r="A37" s="365">
        <v>26</v>
      </c>
      <c r="B37" s="367" t="str">
        <f>IFERROR(VLOOKUP(A37,Cierre!$A:$B,2,FALSE),"")</f>
        <v>CONSORCIO CAPITAL</v>
      </c>
      <c r="C37" s="79" t="s">
        <v>245</v>
      </c>
      <c r="D37" s="80">
        <v>0.5</v>
      </c>
      <c r="E37" s="74">
        <v>1679948284</v>
      </c>
      <c r="F37" s="75">
        <v>3413457140</v>
      </c>
      <c r="G37" s="75">
        <v>670797234</v>
      </c>
      <c r="H37" s="75">
        <v>1702444534</v>
      </c>
      <c r="I37" s="75">
        <v>354583921</v>
      </c>
      <c r="J37" s="76">
        <v>29780630</v>
      </c>
      <c r="K37" s="369">
        <f>($E37-$G37)+($E38-$G38)</f>
        <v>1472958680</v>
      </c>
      <c r="L37" s="350">
        <f>IFERROR(((E37)+(E38))/((G37)+(G38)),0)</f>
        <v>3.1128902177688369</v>
      </c>
      <c r="M37" s="370">
        <f>IFERROR(((H37)+(H38))/((F37)+(F38)),0)</f>
        <v>0.49967934244956813</v>
      </c>
      <c r="N37" s="350">
        <f>IFERROR(((I37)+(I38))/((J37)+(J38)),0)</f>
        <v>13.742921321677883</v>
      </c>
      <c r="O37" s="114">
        <f t="shared" ref="O37:O38" si="15">F37-H37</f>
        <v>1711012606</v>
      </c>
      <c r="P37" s="377">
        <f>IFERROR(((I37)+(I38))/((O37)+(O38)),0)</f>
        <v>0.18703621818243851</v>
      </c>
      <c r="Q37" s="375">
        <f>IFERROR(((I37)+(I38))/((F37)+(F38)),0)</f>
        <v>9.3578083666783676E-2</v>
      </c>
      <c r="R37" s="364" t="s">
        <v>90</v>
      </c>
      <c r="S37" s="350" t="s">
        <v>90</v>
      </c>
      <c r="T37" s="350"/>
      <c r="U37" s="351"/>
    </row>
    <row r="38" spans="1:21" ht="20.100000000000001" customHeight="1" x14ac:dyDescent="0.25">
      <c r="A38" s="366"/>
      <c r="B38" s="368"/>
      <c r="C38" s="79" t="s">
        <v>164</v>
      </c>
      <c r="D38" s="80">
        <v>0.5</v>
      </c>
      <c r="E38" s="113">
        <v>490140170</v>
      </c>
      <c r="F38" s="209">
        <v>960140170</v>
      </c>
      <c r="G38" s="209">
        <v>26332540</v>
      </c>
      <c r="H38" s="209">
        <v>482951694</v>
      </c>
      <c r="I38" s="209">
        <v>54688934</v>
      </c>
      <c r="J38" s="210">
        <v>0</v>
      </c>
      <c r="K38" s="369"/>
      <c r="L38" s="350"/>
      <c r="M38" s="370"/>
      <c r="N38" s="350"/>
      <c r="O38" s="114">
        <f t="shared" si="15"/>
        <v>477188476</v>
      </c>
      <c r="P38" s="379"/>
      <c r="Q38" s="376"/>
      <c r="R38" s="364"/>
      <c r="S38" s="350"/>
      <c r="T38" s="350"/>
      <c r="U38" s="351"/>
    </row>
    <row r="39" spans="1:21" ht="20.100000000000001" customHeight="1" x14ac:dyDescent="0.25">
      <c r="A39" s="365">
        <v>27</v>
      </c>
      <c r="B39" s="367" t="str">
        <f>IFERROR(VLOOKUP(A39,Cierre!$A:$B,2,FALSE),"")</f>
        <v>CONSORCIO INTERCOLOMBIA</v>
      </c>
      <c r="C39" s="79" t="s">
        <v>259</v>
      </c>
      <c r="D39" s="80">
        <v>0.5</v>
      </c>
      <c r="E39" s="74">
        <v>9466689745</v>
      </c>
      <c r="F39" s="75">
        <v>9632261601</v>
      </c>
      <c r="G39" s="75">
        <v>578082934</v>
      </c>
      <c r="H39" s="75">
        <v>3615452093</v>
      </c>
      <c r="I39" s="75">
        <v>3788705455</v>
      </c>
      <c r="J39" s="76">
        <v>12146311</v>
      </c>
      <c r="K39" s="369">
        <f>($E39-$G39)+($E40-$G40)</f>
        <v>9101683864</v>
      </c>
      <c r="L39" s="350">
        <f>IFERROR(((E39)+(E40))/((G39)+(G40)),0)</f>
        <v>16.525897672073988</v>
      </c>
      <c r="M39" s="370">
        <f>IFERROR(((H39)+(H40))/((F39)+(F40)),0)</f>
        <v>0.36774768759314724</v>
      </c>
      <c r="N39" s="350">
        <f>IFERROR(((I39)+(I40))/((J39)+(J40)),0)</f>
        <v>313.63437968943822</v>
      </c>
      <c r="O39" s="114">
        <f t="shared" ref="O39:O40" si="16">F39-H39</f>
        <v>6016809508</v>
      </c>
      <c r="P39" s="377">
        <f>IFERROR(((I39)+(I40))/((O39)+(O40)),0)</f>
        <v>0.61148797473264294</v>
      </c>
      <c r="Q39" s="375">
        <f>IFERROR(((I39)+(I40))/((F39)+(F40)),0)</f>
        <v>0.38661468603369664</v>
      </c>
      <c r="R39" s="364" t="s">
        <v>90</v>
      </c>
      <c r="S39" s="350" t="s">
        <v>90</v>
      </c>
      <c r="T39" s="350"/>
      <c r="U39" s="351"/>
    </row>
    <row r="40" spans="1:21" ht="20.100000000000001" customHeight="1" x14ac:dyDescent="0.25">
      <c r="A40" s="366"/>
      <c r="B40" s="368"/>
      <c r="C40" s="79" t="s">
        <v>243</v>
      </c>
      <c r="D40" s="80">
        <v>0.5</v>
      </c>
      <c r="E40" s="113">
        <v>221220053</v>
      </c>
      <c r="F40" s="209">
        <v>221220053</v>
      </c>
      <c r="G40" s="209">
        <v>8143000</v>
      </c>
      <c r="H40" s="209">
        <v>8143000</v>
      </c>
      <c r="I40" s="209">
        <v>20795261</v>
      </c>
      <c r="J40" s="210">
        <v>0</v>
      </c>
      <c r="K40" s="369"/>
      <c r="L40" s="350"/>
      <c r="M40" s="370"/>
      <c r="N40" s="350"/>
      <c r="O40" s="114">
        <f t="shared" si="16"/>
        <v>213077053</v>
      </c>
      <c r="P40" s="379"/>
      <c r="Q40" s="376"/>
      <c r="R40" s="364"/>
      <c r="S40" s="350"/>
      <c r="T40" s="350"/>
      <c r="U40" s="351"/>
    </row>
    <row r="41" spans="1:21" ht="20.100000000000001" customHeight="1" x14ac:dyDescent="0.25">
      <c r="A41" s="120">
        <v>28</v>
      </c>
      <c r="B41" s="103" t="str">
        <f>IFERROR(VLOOKUP(A41,Cierre!$A:$B,2,FALSE),"")</f>
        <v>R&amp;J INGENIERÍA S.A.S.</v>
      </c>
      <c r="C41" s="79" t="s">
        <v>239</v>
      </c>
      <c r="D41" s="80">
        <v>1</v>
      </c>
      <c r="E41" s="74">
        <v>1130948890</v>
      </c>
      <c r="F41" s="75">
        <v>1199035723</v>
      </c>
      <c r="G41" s="75">
        <v>159267653</v>
      </c>
      <c r="H41" s="75">
        <v>290369494</v>
      </c>
      <c r="I41" s="75">
        <v>143130673</v>
      </c>
      <c r="J41" s="76">
        <v>14321422</v>
      </c>
      <c r="K41" s="113">
        <f>E41-G41</f>
        <v>971681237</v>
      </c>
      <c r="L41" s="200">
        <f>IFERROR((E41)/(G41),0)</f>
        <v>7.1009327298870915</v>
      </c>
      <c r="M41" s="204">
        <f>IFERROR((H41)/(F41),0)</f>
        <v>0.24216917680608588</v>
      </c>
      <c r="N41" s="200">
        <f>IFERROR((I41)/(J41),0)</f>
        <v>9.9941662915875256</v>
      </c>
      <c r="O41" s="114">
        <f>F41-H41</f>
        <v>908666229</v>
      </c>
      <c r="P41" s="201">
        <f>IFERROR((I41)/(O41),0)</f>
        <v>0.15751732421872586</v>
      </c>
      <c r="Q41" s="202">
        <f>IFERROR((I41)/(F41),0)</f>
        <v>0.11937148347997968</v>
      </c>
      <c r="R41" s="229" t="s">
        <v>90</v>
      </c>
      <c r="S41" s="227" t="s">
        <v>90</v>
      </c>
      <c r="T41" s="227"/>
      <c r="U41" s="203"/>
    </row>
    <row r="42" spans="1:21" ht="20.100000000000001" customHeight="1" x14ac:dyDescent="0.25">
      <c r="A42" s="120">
        <v>29</v>
      </c>
      <c r="B42" s="103" t="str">
        <f>IFERROR(VLOOKUP(A42,Cierre!$A:$B,2,FALSE),"")</f>
        <v>JPS INGENIERÍA S.A.</v>
      </c>
      <c r="C42" s="79" t="s">
        <v>238</v>
      </c>
      <c r="D42" s="80">
        <v>1</v>
      </c>
      <c r="E42" s="74">
        <v>5882915000</v>
      </c>
      <c r="F42" s="75">
        <v>6447311000</v>
      </c>
      <c r="G42" s="75">
        <v>915152000</v>
      </c>
      <c r="H42" s="75">
        <v>2787787000</v>
      </c>
      <c r="I42" s="75">
        <v>265637000</v>
      </c>
      <c r="J42" s="76">
        <v>14077000</v>
      </c>
      <c r="K42" s="113">
        <f>E42-G42</f>
        <v>4967763000</v>
      </c>
      <c r="L42" s="200">
        <f>IFERROR((E42)/(G42),0)</f>
        <v>6.4283474220675911</v>
      </c>
      <c r="M42" s="204">
        <f>IFERROR((H42)/(F42),0)</f>
        <v>0.43239530402674853</v>
      </c>
      <c r="N42" s="200">
        <f>IFERROR((I42)/(J42),0)</f>
        <v>18.870284861831355</v>
      </c>
      <c r="O42" s="114">
        <f>F42-H42</f>
        <v>3659524000</v>
      </c>
      <c r="P42" s="201">
        <f>IFERROR((I42)/(O42),0)</f>
        <v>7.2587855688335423E-2</v>
      </c>
      <c r="Q42" s="202">
        <f>IFERROR((I42)/(F42),0)</f>
        <v>4.1201207759327882E-2</v>
      </c>
      <c r="R42" s="229" t="s">
        <v>90</v>
      </c>
      <c r="S42" s="227" t="s">
        <v>90</v>
      </c>
      <c r="T42" s="227"/>
      <c r="U42" s="203"/>
    </row>
    <row r="43" spans="1:21" ht="51" customHeight="1" x14ac:dyDescent="0.25">
      <c r="A43" s="120">
        <v>30</v>
      </c>
      <c r="B43" s="103" t="str">
        <f>IFERROR(VLOOKUP(A43,Cierre!$A:$B,2,FALSE),"")</f>
        <v>HERNÁN DARÍO NARVÁEZ BALLESTA</v>
      </c>
      <c r="C43" s="79" t="s">
        <v>262</v>
      </c>
      <c r="D43" s="80">
        <v>1</v>
      </c>
      <c r="E43" s="74">
        <v>879933651</v>
      </c>
      <c r="F43" s="75">
        <v>1438465836</v>
      </c>
      <c r="G43" s="75">
        <v>74777923</v>
      </c>
      <c r="H43" s="75">
        <v>236641304</v>
      </c>
      <c r="I43" s="75">
        <v>295306300</v>
      </c>
      <c r="J43" s="76">
        <v>3477197</v>
      </c>
      <c r="K43" s="113">
        <f>E43-G43</f>
        <v>805155728</v>
      </c>
      <c r="L43" s="200">
        <f>IFERROR((E43)/(G43),0)</f>
        <v>11.76729194524432</v>
      </c>
      <c r="M43" s="204">
        <f>IFERROR((H43)/(F43),0)</f>
        <v>0.16450950594561078</v>
      </c>
      <c r="N43" s="200">
        <f>IFERROR((I43)/(J43),0)</f>
        <v>84.926537092951591</v>
      </c>
      <c r="O43" s="114">
        <f>F43-H43</f>
        <v>1201824532</v>
      </c>
      <c r="P43" s="201">
        <f>IFERROR((I43)/(O43),0)</f>
        <v>0.24571498761850868</v>
      </c>
      <c r="Q43" s="202">
        <f>IFERROR((I43)/(F43),0)</f>
        <v>0.20529253640195594</v>
      </c>
      <c r="R43" s="229" t="s">
        <v>90</v>
      </c>
      <c r="S43" s="227" t="s">
        <v>90</v>
      </c>
      <c r="T43" s="227"/>
      <c r="U43" s="228" t="s">
        <v>449</v>
      </c>
    </row>
    <row r="44" spans="1:21" ht="20.100000000000001" customHeight="1" x14ac:dyDescent="0.25">
      <c r="A44" s="365">
        <v>31</v>
      </c>
      <c r="B44" s="367" t="str">
        <f>IFERROR(VLOOKUP(A44,Cierre!$A:$B,2,FALSE),"")</f>
        <v>CONSORCIO VIAL M&amp;M</v>
      </c>
      <c r="C44" s="79" t="s">
        <v>236</v>
      </c>
      <c r="D44" s="80">
        <v>0.05</v>
      </c>
      <c r="E44" s="74">
        <v>3220442992</v>
      </c>
      <c r="F44" s="75">
        <v>3225142992</v>
      </c>
      <c r="G44" s="75">
        <v>888313466</v>
      </c>
      <c r="H44" s="75">
        <v>2010812887</v>
      </c>
      <c r="I44" s="75">
        <v>227004413</v>
      </c>
      <c r="J44" s="76">
        <v>24872771</v>
      </c>
      <c r="K44" s="369">
        <f>($E44-$G44)+($E45-$G45)</f>
        <v>2601013526</v>
      </c>
      <c r="L44" s="350">
        <f>IFERROR(((E44)+(E45))/((G44)+(G45)),0)</f>
        <v>3.9280356828453167</v>
      </c>
      <c r="M44" s="370">
        <f>IFERROR(((H44)+(H45))/((F44)+(F45)),0)</f>
        <v>0.57181947124798649</v>
      </c>
      <c r="N44" s="350">
        <f>IFERROR(((I44)+(I45))/((J44)+(J45)),0)</f>
        <v>9.1266233665722254</v>
      </c>
      <c r="O44" s="114">
        <f t="shared" ref="O44:O45" si="17">F44-H44</f>
        <v>1214330105</v>
      </c>
      <c r="P44" s="377">
        <f>IFERROR(((I44)+(I45))/((O44)+(O45)),0)</f>
        <v>0.15076296348411694</v>
      </c>
      <c r="Q44" s="375">
        <f>IFERROR(((I44)+(I45))/((F44)+(F45)),0)</f>
        <v>6.4553765420849701E-2</v>
      </c>
      <c r="R44" s="364" t="s">
        <v>90</v>
      </c>
      <c r="S44" s="350" t="s">
        <v>90</v>
      </c>
      <c r="T44" s="350"/>
      <c r="U44" s="351"/>
    </row>
    <row r="45" spans="1:21" ht="20.100000000000001" customHeight="1" x14ac:dyDescent="0.25">
      <c r="A45" s="366"/>
      <c r="B45" s="368"/>
      <c r="C45" s="79" t="s">
        <v>235</v>
      </c>
      <c r="D45" s="80">
        <v>0.95</v>
      </c>
      <c r="E45" s="113">
        <v>268884000</v>
      </c>
      <c r="F45" s="209">
        <v>291374000</v>
      </c>
      <c r="G45" s="209">
        <v>0</v>
      </c>
      <c r="H45" s="209">
        <v>0</v>
      </c>
      <c r="I45" s="209">
        <v>0</v>
      </c>
      <c r="J45" s="210">
        <v>0</v>
      </c>
      <c r="K45" s="369"/>
      <c r="L45" s="350"/>
      <c r="M45" s="370"/>
      <c r="N45" s="350"/>
      <c r="O45" s="114">
        <f t="shared" si="17"/>
        <v>291374000</v>
      </c>
      <c r="P45" s="379"/>
      <c r="Q45" s="376"/>
      <c r="R45" s="364"/>
      <c r="S45" s="350"/>
      <c r="T45" s="350"/>
      <c r="U45" s="351"/>
    </row>
    <row r="46" spans="1:21" ht="20.100000000000001" customHeight="1" x14ac:dyDescent="0.25">
      <c r="A46" s="120">
        <v>32</v>
      </c>
      <c r="B46" s="103" t="str">
        <f>IFERROR(VLOOKUP(A46,Cierre!$A:$B,2,FALSE),"")</f>
        <v>DONAL BOGOTÁ BAUTISTA</v>
      </c>
      <c r="C46" s="79" t="s">
        <v>232</v>
      </c>
      <c r="D46" s="80">
        <v>1</v>
      </c>
      <c r="E46" s="74">
        <v>494743682</v>
      </c>
      <c r="F46" s="75">
        <v>1149131190</v>
      </c>
      <c r="G46" s="75">
        <v>131498113</v>
      </c>
      <c r="H46" s="75">
        <v>446385109</v>
      </c>
      <c r="I46" s="75">
        <v>134254535</v>
      </c>
      <c r="J46" s="76">
        <v>26087</v>
      </c>
      <c r="K46" s="113">
        <f>E46-G46</f>
        <v>363245569</v>
      </c>
      <c r="L46" s="200">
        <f>IFERROR((E46)/(G46),0)</f>
        <v>3.7623633580202021</v>
      </c>
      <c r="M46" s="204">
        <f>IFERROR((H46)/(F46),0)</f>
        <v>0.38845443660788637</v>
      </c>
      <c r="N46" s="200">
        <f>IFERROR((I46)/(J46),0)</f>
        <v>5146.4152643078933</v>
      </c>
      <c r="O46" s="114">
        <f>F46-H46</f>
        <v>702746081</v>
      </c>
      <c r="P46" s="201">
        <f>IFERROR((I46)/(O46),0)</f>
        <v>0.19104273738383182</v>
      </c>
      <c r="Q46" s="202">
        <f>IFERROR((I46)/(F46),0)</f>
        <v>0.11683133846536704</v>
      </c>
      <c r="R46" s="229" t="s">
        <v>90</v>
      </c>
      <c r="S46" s="227" t="s">
        <v>90</v>
      </c>
      <c r="T46" s="227"/>
      <c r="U46" s="203"/>
    </row>
    <row r="47" spans="1:21" ht="20.100000000000001" customHeight="1" x14ac:dyDescent="0.25">
      <c r="A47" s="365">
        <v>33</v>
      </c>
      <c r="B47" s="367" t="str">
        <f>IFERROR(VLOOKUP(A47,Cierre!$A:$B,2,FALSE),"")</f>
        <v>CONSORCIO VIAL CALDAS 2021</v>
      </c>
      <c r="C47" s="79" t="s">
        <v>263</v>
      </c>
      <c r="D47" s="80">
        <v>0.95</v>
      </c>
      <c r="E47" s="74">
        <v>5946638925</v>
      </c>
      <c r="F47" s="75">
        <v>7502921214</v>
      </c>
      <c r="G47" s="75">
        <v>803008330</v>
      </c>
      <c r="H47" s="75">
        <v>4068227243</v>
      </c>
      <c r="I47" s="75">
        <v>585723160</v>
      </c>
      <c r="J47" s="76">
        <v>34220116</v>
      </c>
      <c r="K47" s="369">
        <f>($E47-$G47)+($E48-$G48)</f>
        <v>5328577281</v>
      </c>
      <c r="L47" s="350">
        <f>IFERROR(((E47)+(E48))/((G47)+(G48)),0)</f>
        <v>6.7568299694253184</v>
      </c>
      <c r="M47" s="370">
        <f>IFERROR(((H47)+(H48))/((F47)+(F48)),0)</f>
        <v>0.53301486883560811</v>
      </c>
      <c r="N47" s="350">
        <f>IFERROR(((I47)+(I48))/((J47)+(J48)),0)</f>
        <v>17.556894137939217</v>
      </c>
      <c r="O47" s="114">
        <f t="shared" ref="O47:O48" si="18">F47-H47</f>
        <v>3434693971</v>
      </c>
      <c r="P47" s="377">
        <f>IFERROR(((I47)+(I48))/((O47)+(O48)),0)</f>
        <v>0.16363098536015674</v>
      </c>
      <c r="Q47" s="375">
        <f>IFERROR(((I47)+(I48))/((F47)+(F48)),0)</f>
        <v>7.6413237160971481E-2</v>
      </c>
      <c r="R47" s="364" t="s">
        <v>90</v>
      </c>
      <c r="S47" s="350" t="s">
        <v>90</v>
      </c>
      <c r="T47" s="350"/>
      <c r="U47" s="351"/>
    </row>
    <row r="48" spans="1:21" ht="20.100000000000001" customHeight="1" x14ac:dyDescent="0.25">
      <c r="A48" s="366"/>
      <c r="B48" s="368"/>
      <c r="C48" s="79" t="s">
        <v>231</v>
      </c>
      <c r="D48" s="80">
        <v>0.05</v>
      </c>
      <c r="E48" s="113">
        <v>307547990</v>
      </c>
      <c r="F48" s="209">
        <v>359577174</v>
      </c>
      <c r="G48" s="209">
        <v>122601304</v>
      </c>
      <c r="H48" s="209">
        <v>122601304</v>
      </c>
      <c r="I48" s="209">
        <v>15075794</v>
      </c>
      <c r="J48" s="210">
        <v>0</v>
      </c>
      <c r="K48" s="369"/>
      <c r="L48" s="350"/>
      <c r="M48" s="370"/>
      <c r="N48" s="350"/>
      <c r="O48" s="114">
        <f t="shared" si="18"/>
        <v>236975870</v>
      </c>
      <c r="P48" s="379"/>
      <c r="Q48" s="376"/>
      <c r="R48" s="364"/>
      <c r="S48" s="350"/>
      <c r="T48" s="350"/>
      <c r="U48" s="351"/>
    </row>
    <row r="49" spans="1:21" ht="20.100000000000001" customHeight="1" x14ac:dyDescent="0.25">
      <c r="A49" s="120">
        <v>34</v>
      </c>
      <c r="B49" s="103" t="str">
        <f>IFERROR(VLOOKUP(A49,Cierre!$A:$B,2,FALSE),"")</f>
        <v>INGENIERÍA MASTERS S.A.S.</v>
      </c>
      <c r="C49" s="79" t="s">
        <v>229</v>
      </c>
      <c r="D49" s="80">
        <v>1</v>
      </c>
      <c r="E49" s="74">
        <v>5791881485</v>
      </c>
      <c r="F49" s="75">
        <v>6824579136</v>
      </c>
      <c r="G49" s="75">
        <v>110300860</v>
      </c>
      <c r="H49" s="75">
        <v>658947995</v>
      </c>
      <c r="I49" s="75">
        <v>2047435951</v>
      </c>
      <c r="J49" s="76">
        <v>60116367</v>
      </c>
      <c r="K49" s="113">
        <f>E49-G49</f>
        <v>5681580625</v>
      </c>
      <c r="L49" s="200">
        <f>IFERROR((E49)/(G49),0)</f>
        <v>52.509848835267469</v>
      </c>
      <c r="M49" s="204">
        <f>IFERROR((H49)/(F49),0)</f>
        <v>9.6555110852772741E-2</v>
      </c>
      <c r="N49" s="200">
        <f>IFERROR((I49)/(J49),0)</f>
        <v>34.057878963311275</v>
      </c>
      <c r="O49" s="114">
        <f>F49-H49</f>
        <v>6165631141</v>
      </c>
      <c r="P49" s="201">
        <f>IFERROR((I49)/(O49),0)</f>
        <v>0.33207240332381083</v>
      </c>
      <c r="Q49" s="202">
        <f>IFERROR((I49)/(F49),0)</f>
        <v>0.30000911560973365</v>
      </c>
      <c r="R49" s="229" t="s">
        <v>90</v>
      </c>
      <c r="S49" s="227" t="s">
        <v>90</v>
      </c>
      <c r="T49" s="227"/>
      <c r="U49" s="203"/>
    </row>
    <row r="50" spans="1:21" ht="20.100000000000001" customHeight="1" x14ac:dyDescent="0.25">
      <c r="A50" s="120">
        <v>35</v>
      </c>
      <c r="B50" s="103" t="str">
        <f>IFERROR(VLOOKUP(A50,Cierre!$A:$B,2,FALSE),"")</f>
        <v>DF CONSULTORÍA S.A.S.</v>
      </c>
      <c r="C50" s="79" t="s">
        <v>227</v>
      </c>
      <c r="D50" s="80">
        <v>1</v>
      </c>
      <c r="E50" s="74">
        <v>1038984463</v>
      </c>
      <c r="F50" s="75">
        <v>1038984463</v>
      </c>
      <c r="G50" s="75">
        <v>7616053</v>
      </c>
      <c r="H50" s="75">
        <v>7616053</v>
      </c>
      <c r="I50" s="75">
        <v>21368410</v>
      </c>
      <c r="J50" s="76">
        <v>0</v>
      </c>
      <c r="K50" s="113">
        <f>E50-G50</f>
        <v>1031368410</v>
      </c>
      <c r="L50" s="148">
        <f>IFERROR((E50)/(G50),0)</f>
        <v>136.42032992680066</v>
      </c>
      <c r="M50" s="149">
        <f>IFERROR((H50)/(F50),0)</f>
        <v>7.3302857465347869E-3</v>
      </c>
      <c r="N50" s="148">
        <f>IFERROR((I50)/(J50),0)</f>
        <v>0</v>
      </c>
      <c r="O50" s="114">
        <f>F50-H50</f>
        <v>1031368410</v>
      </c>
      <c r="P50" s="150">
        <f>IFERROR((I50)/(O50),0)</f>
        <v>2.0718503488001926E-2</v>
      </c>
      <c r="Q50" s="151">
        <f>IFERROR((I50)/(F50),0)</f>
        <v>2.0566630937194293E-2</v>
      </c>
      <c r="R50" s="229" t="s">
        <v>90</v>
      </c>
      <c r="S50" s="227" t="s">
        <v>90</v>
      </c>
      <c r="T50" s="227"/>
      <c r="U50" s="203"/>
    </row>
  </sheetData>
  <mergeCells count="155">
    <mergeCell ref="S47:S48"/>
    <mergeCell ref="T47:T48"/>
    <mergeCell ref="U47:U48"/>
    <mergeCell ref="U37:U38"/>
    <mergeCell ref="A44:A45"/>
    <mergeCell ref="B44:B45"/>
    <mergeCell ref="K44:K45"/>
    <mergeCell ref="L44:L45"/>
    <mergeCell ref="M44:M45"/>
    <mergeCell ref="N44:N45"/>
    <mergeCell ref="P44:P45"/>
    <mergeCell ref="Q44:Q45"/>
    <mergeCell ref="R44:R45"/>
    <mergeCell ref="S44:S45"/>
    <mergeCell ref="T44:T45"/>
    <mergeCell ref="U44:U45"/>
    <mergeCell ref="A47:A48"/>
    <mergeCell ref="B47:B48"/>
    <mergeCell ref="K47:K48"/>
    <mergeCell ref="L47:L48"/>
    <mergeCell ref="M47:M48"/>
    <mergeCell ref="N47:N48"/>
    <mergeCell ref="P47:P48"/>
    <mergeCell ref="Q47:Q48"/>
    <mergeCell ref="U33:U34"/>
    <mergeCell ref="A39:A40"/>
    <mergeCell ref="B39:B40"/>
    <mergeCell ref="K39:K40"/>
    <mergeCell ref="L39:L40"/>
    <mergeCell ref="M39:M40"/>
    <mergeCell ref="N39:N40"/>
    <mergeCell ref="P39:P40"/>
    <mergeCell ref="Q39:Q40"/>
    <mergeCell ref="R39:R40"/>
    <mergeCell ref="S39:S40"/>
    <mergeCell ref="T39:T40"/>
    <mergeCell ref="U39:U40"/>
    <mergeCell ref="A37:A38"/>
    <mergeCell ref="B37:B38"/>
    <mergeCell ref="K37:K38"/>
    <mergeCell ref="L37:L38"/>
    <mergeCell ref="M37:M38"/>
    <mergeCell ref="N37:N38"/>
    <mergeCell ref="P37:P38"/>
    <mergeCell ref="Q37:Q38"/>
    <mergeCell ref="R37:R38"/>
    <mergeCell ref="S37:S38"/>
    <mergeCell ref="T37:T38"/>
    <mergeCell ref="T22:T23"/>
    <mergeCell ref="A33:A34"/>
    <mergeCell ref="B33:B34"/>
    <mergeCell ref="K33:K34"/>
    <mergeCell ref="L33:L34"/>
    <mergeCell ref="M33:M34"/>
    <mergeCell ref="N33:N34"/>
    <mergeCell ref="P33:P34"/>
    <mergeCell ref="Q33:Q34"/>
    <mergeCell ref="R33:R34"/>
    <mergeCell ref="S33:S34"/>
    <mergeCell ref="T33:T34"/>
    <mergeCell ref="T9:T10"/>
    <mergeCell ref="U9:U10"/>
    <mergeCell ref="A3:A4"/>
    <mergeCell ref="B3:B4"/>
    <mergeCell ref="K3:K4"/>
    <mergeCell ref="L3:L4"/>
    <mergeCell ref="M3:M4"/>
    <mergeCell ref="N3:N4"/>
    <mergeCell ref="P3:P4"/>
    <mergeCell ref="Q3:Q4"/>
    <mergeCell ref="R3:R4"/>
    <mergeCell ref="P9:P10"/>
    <mergeCell ref="Q9:Q10"/>
    <mergeCell ref="R9:R10"/>
    <mergeCell ref="R47:R48"/>
    <mergeCell ref="T25:T26"/>
    <mergeCell ref="U25:U26"/>
    <mergeCell ref="A25:A26"/>
    <mergeCell ref="B25:B26"/>
    <mergeCell ref="K25:K26"/>
    <mergeCell ref="L25:L26"/>
    <mergeCell ref="M25:M26"/>
    <mergeCell ref="S17:S18"/>
    <mergeCell ref="L20:L21"/>
    <mergeCell ref="M20:M21"/>
    <mergeCell ref="S20:S21"/>
    <mergeCell ref="N22:N23"/>
    <mergeCell ref="P22:P23"/>
    <mergeCell ref="Q22:Q23"/>
    <mergeCell ref="R22:R23"/>
    <mergeCell ref="P25:P26"/>
    <mergeCell ref="Q25:Q26"/>
    <mergeCell ref="R25:R26"/>
    <mergeCell ref="S25:S26"/>
    <mergeCell ref="N25:N26"/>
    <mergeCell ref="N17:N18"/>
    <mergeCell ref="P17:P18"/>
    <mergeCell ref="Q17:Q18"/>
    <mergeCell ref="N20:N21"/>
    <mergeCell ref="P20:P21"/>
    <mergeCell ref="T20:T21"/>
    <mergeCell ref="U20:U21"/>
    <mergeCell ref="A17:A18"/>
    <mergeCell ref="B17:B18"/>
    <mergeCell ref="K17:K18"/>
    <mergeCell ref="L17:L18"/>
    <mergeCell ref="M17:M18"/>
    <mergeCell ref="U22:U23"/>
    <mergeCell ref="A12:A14"/>
    <mergeCell ref="B12:B14"/>
    <mergeCell ref="K12:K14"/>
    <mergeCell ref="L12:L14"/>
    <mergeCell ref="M12:M14"/>
    <mergeCell ref="Q20:Q21"/>
    <mergeCell ref="R20:R21"/>
    <mergeCell ref="S22:S23"/>
    <mergeCell ref="T12:T14"/>
    <mergeCell ref="U12:U14"/>
    <mergeCell ref="N12:N14"/>
    <mergeCell ref="P12:P14"/>
    <mergeCell ref="Q12:Q14"/>
    <mergeCell ref="R12:R14"/>
    <mergeCell ref="S12:S14"/>
    <mergeCell ref="A22:A23"/>
    <mergeCell ref="B22:B23"/>
    <mergeCell ref="K22:K23"/>
    <mergeCell ref="L22:L23"/>
    <mergeCell ref="M22:M23"/>
    <mergeCell ref="A20:A21"/>
    <mergeCell ref="B20:B21"/>
    <mergeCell ref="K20:K21"/>
    <mergeCell ref="K1:M1"/>
    <mergeCell ref="T17:T18"/>
    <mergeCell ref="U17:U18"/>
    <mergeCell ref="A1:A2"/>
    <mergeCell ref="B1:B2"/>
    <mergeCell ref="C1:C2"/>
    <mergeCell ref="D1:D2"/>
    <mergeCell ref="E1:J1"/>
    <mergeCell ref="U1:U2"/>
    <mergeCell ref="P1:Q1"/>
    <mergeCell ref="R1:R2"/>
    <mergeCell ref="S1:S2"/>
    <mergeCell ref="T1:T2"/>
    <mergeCell ref="R17:R18"/>
    <mergeCell ref="S3:S4"/>
    <mergeCell ref="T3:T4"/>
    <mergeCell ref="U3:U4"/>
    <mergeCell ref="A9:A10"/>
    <mergeCell ref="B9:B10"/>
    <mergeCell ref="K9:K10"/>
    <mergeCell ref="L9:L10"/>
    <mergeCell ref="M9:M10"/>
    <mergeCell ref="N9:N10"/>
    <mergeCell ref="S9:S10"/>
  </mergeCells>
  <conditionalFormatting sqref="R1:T2 R51:T1048576">
    <cfRule type="cellIs" dxfId="127" priority="6261" operator="equal">
      <formula>"NO HÁBIL"</formula>
    </cfRule>
    <cfRule type="cellIs" dxfId="126" priority="6262" operator="equal">
      <formula>"SUBSANAR"</formula>
    </cfRule>
  </conditionalFormatting>
  <conditionalFormatting sqref="K3:K50">
    <cfRule type="cellIs" dxfId="125" priority="657" operator="lessThan">
      <formula>$O$1</formula>
    </cfRule>
  </conditionalFormatting>
  <conditionalFormatting sqref="R50:T50">
    <cfRule type="cellIs" dxfId="124" priority="113" operator="equal">
      <formula>"NO HÁBIL"</formula>
    </cfRule>
    <cfRule type="cellIs" dxfId="123" priority="114" operator="equal">
      <formula>"SUBSANAR"</formula>
    </cfRule>
  </conditionalFormatting>
  <conditionalFormatting sqref="R8:T8">
    <cfRule type="cellIs" dxfId="122" priority="107" operator="equal">
      <formula>"NO HÁBIL"</formula>
    </cfRule>
    <cfRule type="cellIs" dxfId="121" priority="108" operator="equal">
      <formula>"SUBSANAR"</formula>
    </cfRule>
  </conditionalFormatting>
  <conditionalFormatting sqref="R7:T7">
    <cfRule type="cellIs" dxfId="120" priority="103" operator="equal">
      <formula>"NO HÁBIL"</formula>
    </cfRule>
    <cfRule type="cellIs" dxfId="119" priority="104" operator="equal">
      <formula>"SUBSANAR"</formula>
    </cfRule>
  </conditionalFormatting>
  <conditionalFormatting sqref="R6:T6">
    <cfRule type="cellIs" dxfId="118" priority="99" operator="equal">
      <formula>"NO HÁBIL"</formula>
    </cfRule>
    <cfRule type="cellIs" dxfId="117" priority="100" operator="equal">
      <formula>"SUBSANAR"</formula>
    </cfRule>
  </conditionalFormatting>
  <conditionalFormatting sqref="R5:T5">
    <cfRule type="cellIs" dxfId="116" priority="95" operator="equal">
      <formula>"NO HÁBIL"</formula>
    </cfRule>
    <cfRule type="cellIs" dxfId="115" priority="96" operator="equal">
      <formula>"SUBSANAR"</formula>
    </cfRule>
  </conditionalFormatting>
  <conditionalFormatting sqref="R12:T14 R50:T50">
    <cfRule type="cellIs" dxfId="114" priority="111" operator="equal">
      <formula>"SUBSANAR"</formula>
    </cfRule>
    <cfRule type="cellIs" dxfId="113" priority="112" operator="equal">
      <formula>"NO HÁBIL"</formula>
    </cfRule>
  </conditionalFormatting>
  <conditionalFormatting sqref="R3:T4">
    <cfRule type="cellIs" dxfId="112" priority="109" operator="equal">
      <formula>"SUBSANAR"</formula>
    </cfRule>
    <cfRule type="cellIs" dxfId="111" priority="110" operator="equal">
      <formula>"NO HÁBIL"</formula>
    </cfRule>
  </conditionalFormatting>
  <conditionalFormatting sqref="R8:T8">
    <cfRule type="cellIs" dxfId="110" priority="105" operator="equal">
      <formula>"SUBSANAR"</formula>
    </cfRule>
    <cfRule type="cellIs" dxfId="109" priority="106" operator="equal">
      <formula>"NO HÁBIL"</formula>
    </cfRule>
  </conditionalFormatting>
  <conditionalFormatting sqref="R7:T7">
    <cfRule type="cellIs" dxfId="108" priority="101" operator="equal">
      <formula>"SUBSANAR"</formula>
    </cfRule>
    <cfRule type="cellIs" dxfId="107" priority="102" operator="equal">
      <formula>"NO HÁBIL"</formula>
    </cfRule>
  </conditionalFormatting>
  <conditionalFormatting sqref="R11:T14">
    <cfRule type="cellIs" dxfId="106" priority="89" operator="equal">
      <formula>"NO HÁBIL"</formula>
    </cfRule>
    <cfRule type="cellIs" dxfId="105" priority="90" operator="equal">
      <formula>"SUBSANAR"</formula>
    </cfRule>
  </conditionalFormatting>
  <conditionalFormatting sqref="R6:T6">
    <cfRule type="cellIs" dxfId="104" priority="97" operator="equal">
      <formula>"SUBSANAR"</formula>
    </cfRule>
    <cfRule type="cellIs" dxfId="103" priority="98" operator="equal">
      <formula>"NO HÁBIL"</formula>
    </cfRule>
  </conditionalFormatting>
  <conditionalFormatting sqref="R5:T5">
    <cfRule type="cellIs" dxfId="102" priority="93" operator="equal">
      <formula>"SUBSANAR"</formula>
    </cfRule>
    <cfRule type="cellIs" dxfId="101" priority="94" operator="equal">
      <formula>"NO HÁBIL"</formula>
    </cfRule>
  </conditionalFormatting>
  <conditionalFormatting sqref="R9:T10">
    <cfRule type="cellIs" dxfId="100" priority="91" operator="equal">
      <formula>"SUBSANAR"</formula>
    </cfRule>
    <cfRule type="cellIs" dxfId="99" priority="92" operator="equal">
      <formula>"NO HÁBIL"</formula>
    </cfRule>
  </conditionalFormatting>
  <conditionalFormatting sqref="R11:T14">
    <cfRule type="cellIs" dxfId="98" priority="87" operator="equal">
      <formula>"SUBSANAR"</formula>
    </cfRule>
    <cfRule type="cellIs" dxfId="97" priority="88" operator="equal">
      <formula>"NO HÁBIL"</formula>
    </cfRule>
  </conditionalFormatting>
  <conditionalFormatting sqref="R16:T16">
    <cfRule type="cellIs" dxfId="96" priority="85" operator="equal">
      <formula>"NO HÁBIL"</formula>
    </cfRule>
    <cfRule type="cellIs" dxfId="95" priority="86" operator="equal">
      <formula>"SUBSANAR"</formula>
    </cfRule>
  </conditionalFormatting>
  <conditionalFormatting sqref="R16:T16">
    <cfRule type="cellIs" dxfId="94" priority="83" operator="equal">
      <formula>"SUBSANAR"</formula>
    </cfRule>
    <cfRule type="cellIs" dxfId="93" priority="84" operator="equal">
      <formula>"NO HÁBIL"</formula>
    </cfRule>
  </conditionalFormatting>
  <conditionalFormatting sqref="R15:T15">
    <cfRule type="cellIs" dxfId="92" priority="81" operator="equal">
      <formula>"NO HÁBIL"</formula>
    </cfRule>
    <cfRule type="cellIs" dxfId="91" priority="82" operator="equal">
      <formula>"SUBSANAR"</formula>
    </cfRule>
  </conditionalFormatting>
  <conditionalFormatting sqref="R15:T15">
    <cfRule type="cellIs" dxfId="90" priority="79" operator="equal">
      <formula>"SUBSANAR"</formula>
    </cfRule>
    <cfRule type="cellIs" dxfId="89" priority="80" operator="equal">
      <formula>"NO HÁBIL"</formula>
    </cfRule>
  </conditionalFormatting>
  <conditionalFormatting sqref="R17:T18">
    <cfRule type="cellIs" dxfId="88" priority="77" operator="equal">
      <formula>"SUBSANAR"</formula>
    </cfRule>
    <cfRule type="cellIs" dxfId="87" priority="78" operator="equal">
      <formula>"NO HÁBIL"</formula>
    </cfRule>
  </conditionalFormatting>
  <conditionalFormatting sqref="R19:T19">
    <cfRule type="cellIs" dxfId="86" priority="75" operator="equal">
      <formula>"NO HÁBIL"</formula>
    </cfRule>
    <cfRule type="cellIs" dxfId="85" priority="76" operator="equal">
      <formula>"SUBSANAR"</formula>
    </cfRule>
  </conditionalFormatting>
  <conditionalFormatting sqref="R19:T19">
    <cfRule type="cellIs" dxfId="84" priority="73" operator="equal">
      <formula>"SUBSANAR"</formula>
    </cfRule>
    <cfRule type="cellIs" dxfId="83" priority="74" operator="equal">
      <formula>"NO HÁBIL"</formula>
    </cfRule>
  </conditionalFormatting>
  <conditionalFormatting sqref="R20:T21">
    <cfRule type="cellIs" dxfId="82" priority="71" operator="equal">
      <formula>"SUBSANAR"</formula>
    </cfRule>
    <cfRule type="cellIs" dxfId="81" priority="72" operator="equal">
      <formula>"NO HÁBIL"</formula>
    </cfRule>
  </conditionalFormatting>
  <conditionalFormatting sqref="R22:T23">
    <cfRule type="cellIs" dxfId="80" priority="69" operator="equal">
      <formula>"SUBSANAR"</formula>
    </cfRule>
    <cfRule type="cellIs" dxfId="79" priority="70" operator="equal">
      <formula>"NO HÁBIL"</formula>
    </cfRule>
  </conditionalFormatting>
  <conditionalFormatting sqref="R24:T24">
    <cfRule type="cellIs" dxfId="78" priority="67" operator="equal">
      <formula>"NO HÁBIL"</formula>
    </cfRule>
    <cfRule type="cellIs" dxfId="77" priority="68" operator="equal">
      <formula>"SUBSANAR"</formula>
    </cfRule>
  </conditionalFormatting>
  <conditionalFormatting sqref="R24:T24">
    <cfRule type="cellIs" dxfId="76" priority="65" operator="equal">
      <formula>"SUBSANAR"</formula>
    </cfRule>
    <cfRule type="cellIs" dxfId="75" priority="66" operator="equal">
      <formula>"NO HÁBIL"</formula>
    </cfRule>
  </conditionalFormatting>
  <conditionalFormatting sqref="R25:T26">
    <cfRule type="cellIs" dxfId="74" priority="63" operator="equal">
      <formula>"SUBSANAR"</formula>
    </cfRule>
    <cfRule type="cellIs" dxfId="73" priority="64" operator="equal">
      <formula>"NO HÁBIL"</formula>
    </cfRule>
  </conditionalFormatting>
  <conditionalFormatting sqref="R28:T28">
    <cfRule type="cellIs" dxfId="72" priority="61" operator="equal">
      <formula>"NO HÁBIL"</formula>
    </cfRule>
    <cfRule type="cellIs" dxfId="71" priority="62" operator="equal">
      <formula>"SUBSANAR"</formula>
    </cfRule>
  </conditionalFormatting>
  <conditionalFormatting sqref="R28:T28">
    <cfRule type="cellIs" dxfId="70" priority="59" operator="equal">
      <formula>"SUBSANAR"</formula>
    </cfRule>
    <cfRule type="cellIs" dxfId="69" priority="60" operator="equal">
      <formula>"NO HÁBIL"</formula>
    </cfRule>
  </conditionalFormatting>
  <conditionalFormatting sqref="R27:T27">
    <cfRule type="cellIs" dxfId="68" priority="57" operator="equal">
      <formula>"NO HÁBIL"</formula>
    </cfRule>
    <cfRule type="cellIs" dxfId="67" priority="58" operator="equal">
      <formula>"SUBSANAR"</formula>
    </cfRule>
  </conditionalFormatting>
  <conditionalFormatting sqref="R27:T27">
    <cfRule type="cellIs" dxfId="66" priority="55" operator="equal">
      <formula>"SUBSANAR"</formula>
    </cfRule>
    <cfRule type="cellIs" dxfId="65" priority="56" operator="equal">
      <formula>"NO HÁBIL"</formula>
    </cfRule>
  </conditionalFormatting>
  <conditionalFormatting sqref="R29:T29">
    <cfRule type="cellIs" dxfId="64" priority="53" operator="equal">
      <formula>"NO HÁBIL"</formula>
    </cfRule>
    <cfRule type="cellIs" dxfId="63" priority="54" operator="equal">
      <formula>"SUBSANAR"</formula>
    </cfRule>
  </conditionalFormatting>
  <conditionalFormatting sqref="R29:T29">
    <cfRule type="cellIs" dxfId="62" priority="51" operator="equal">
      <formula>"SUBSANAR"</formula>
    </cfRule>
    <cfRule type="cellIs" dxfId="61" priority="52" operator="equal">
      <formula>"NO HÁBIL"</formula>
    </cfRule>
  </conditionalFormatting>
  <conditionalFormatting sqref="R30:T30">
    <cfRule type="cellIs" dxfId="60" priority="49" operator="equal">
      <formula>"NO HÁBIL"</formula>
    </cfRule>
    <cfRule type="cellIs" dxfId="59" priority="50" operator="equal">
      <formula>"SUBSANAR"</formula>
    </cfRule>
  </conditionalFormatting>
  <conditionalFormatting sqref="R30:T30">
    <cfRule type="cellIs" dxfId="58" priority="47" operator="equal">
      <formula>"SUBSANAR"</formula>
    </cfRule>
    <cfRule type="cellIs" dxfId="57" priority="48" operator="equal">
      <formula>"NO HÁBIL"</formula>
    </cfRule>
  </conditionalFormatting>
  <conditionalFormatting sqref="R32:T32">
    <cfRule type="cellIs" dxfId="56" priority="45" operator="equal">
      <formula>"NO HÁBIL"</formula>
    </cfRule>
    <cfRule type="cellIs" dxfId="55" priority="46" operator="equal">
      <formula>"SUBSANAR"</formula>
    </cfRule>
  </conditionalFormatting>
  <conditionalFormatting sqref="R32:T32">
    <cfRule type="cellIs" dxfId="54" priority="43" operator="equal">
      <formula>"SUBSANAR"</formula>
    </cfRule>
    <cfRule type="cellIs" dxfId="53" priority="44" operator="equal">
      <formula>"NO HÁBIL"</formula>
    </cfRule>
  </conditionalFormatting>
  <conditionalFormatting sqref="R31:T31">
    <cfRule type="cellIs" dxfId="52" priority="41" operator="equal">
      <formula>"NO HÁBIL"</formula>
    </cfRule>
    <cfRule type="cellIs" dxfId="51" priority="42" operator="equal">
      <formula>"SUBSANAR"</formula>
    </cfRule>
  </conditionalFormatting>
  <conditionalFormatting sqref="R31:T31">
    <cfRule type="cellIs" dxfId="50" priority="39" operator="equal">
      <formula>"SUBSANAR"</formula>
    </cfRule>
    <cfRule type="cellIs" dxfId="49" priority="40" operator="equal">
      <formula>"NO HÁBIL"</formula>
    </cfRule>
  </conditionalFormatting>
  <conditionalFormatting sqref="R33:T34">
    <cfRule type="cellIs" dxfId="48" priority="37" operator="equal">
      <formula>"SUBSANAR"</formula>
    </cfRule>
    <cfRule type="cellIs" dxfId="47" priority="38" operator="equal">
      <formula>"NO HÁBIL"</formula>
    </cfRule>
  </conditionalFormatting>
  <conditionalFormatting sqref="R36:T36">
    <cfRule type="cellIs" dxfId="46" priority="35" operator="equal">
      <formula>"NO HÁBIL"</formula>
    </cfRule>
    <cfRule type="cellIs" dxfId="45" priority="36" operator="equal">
      <formula>"SUBSANAR"</formula>
    </cfRule>
  </conditionalFormatting>
  <conditionalFormatting sqref="R36:T36">
    <cfRule type="cellIs" dxfId="44" priority="33" operator="equal">
      <formula>"SUBSANAR"</formula>
    </cfRule>
    <cfRule type="cellIs" dxfId="43" priority="34" operator="equal">
      <formula>"NO HÁBIL"</formula>
    </cfRule>
  </conditionalFormatting>
  <conditionalFormatting sqref="R35:T35">
    <cfRule type="cellIs" dxfId="42" priority="31" operator="equal">
      <formula>"NO HÁBIL"</formula>
    </cfRule>
    <cfRule type="cellIs" dxfId="41" priority="32" operator="equal">
      <formula>"SUBSANAR"</formula>
    </cfRule>
  </conditionalFormatting>
  <conditionalFormatting sqref="R35:T35">
    <cfRule type="cellIs" dxfId="40" priority="29" operator="equal">
      <formula>"SUBSANAR"</formula>
    </cfRule>
    <cfRule type="cellIs" dxfId="39" priority="30" operator="equal">
      <formula>"NO HÁBIL"</formula>
    </cfRule>
  </conditionalFormatting>
  <conditionalFormatting sqref="R39:T40">
    <cfRule type="cellIs" dxfId="38" priority="27" operator="equal">
      <formula>"SUBSANAR"</formula>
    </cfRule>
    <cfRule type="cellIs" dxfId="37" priority="28" operator="equal">
      <formula>"NO HÁBIL"</formula>
    </cfRule>
  </conditionalFormatting>
  <conditionalFormatting sqref="R37:T38">
    <cfRule type="cellIs" dxfId="36" priority="25" operator="equal">
      <formula>"SUBSANAR"</formula>
    </cfRule>
    <cfRule type="cellIs" dxfId="35" priority="26" operator="equal">
      <formula>"NO HÁBIL"</formula>
    </cfRule>
  </conditionalFormatting>
  <conditionalFormatting sqref="R43:T43">
    <cfRule type="cellIs" dxfId="34" priority="23" operator="equal">
      <formula>"NO HÁBIL"</formula>
    </cfRule>
    <cfRule type="cellIs" dxfId="33" priority="24" operator="equal">
      <formula>"SUBSANAR"</formula>
    </cfRule>
  </conditionalFormatting>
  <conditionalFormatting sqref="R43:T43">
    <cfRule type="cellIs" dxfId="32" priority="21" operator="equal">
      <formula>"SUBSANAR"</formula>
    </cfRule>
    <cfRule type="cellIs" dxfId="31" priority="22" operator="equal">
      <formula>"NO HÁBIL"</formula>
    </cfRule>
  </conditionalFormatting>
  <conditionalFormatting sqref="R42:T42">
    <cfRule type="cellIs" dxfId="30" priority="19" operator="equal">
      <formula>"NO HÁBIL"</formula>
    </cfRule>
    <cfRule type="cellIs" dxfId="29" priority="20" operator="equal">
      <formula>"SUBSANAR"</formula>
    </cfRule>
  </conditionalFormatting>
  <conditionalFormatting sqref="R42:T42">
    <cfRule type="cellIs" dxfId="28" priority="17" operator="equal">
      <formula>"SUBSANAR"</formula>
    </cfRule>
    <cfRule type="cellIs" dxfId="27" priority="18" operator="equal">
      <formula>"NO HÁBIL"</formula>
    </cfRule>
  </conditionalFormatting>
  <conditionalFormatting sqref="R41:T41">
    <cfRule type="cellIs" dxfId="26" priority="15" operator="equal">
      <formula>"NO HÁBIL"</formula>
    </cfRule>
    <cfRule type="cellIs" dxfId="25" priority="16" operator="equal">
      <formula>"SUBSANAR"</formula>
    </cfRule>
  </conditionalFormatting>
  <conditionalFormatting sqref="R41:T41">
    <cfRule type="cellIs" dxfId="24" priority="13" operator="equal">
      <formula>"SUBSANAR"</formula>
    </cfRule>
    <cfRule type="cellIs" dxfId="23" priority="14" operator="equal">
      <formula>"NO HÁBIL"</formula>
    </cfRule>
  </conditionalFormatting>
  <conditionalFormatting sqref="R44:T45">
    <cfRule type="cellIs" dxfId="22" priority="11" operator="equal">
      <formula>"SUBSANAR"</formula>
    </cfRule>
    <cfRule type="cellIs" dxfId="21" priority="12" operator="equal">
      <formula>"NO HÁBIL"</formula>
    </cfRule>
  </conditionalFormatting>
  <conditionalFormatting sqref="R46:T46">
    <cfRule type="cellIs" dxfId="20" priority="9" operator="equal">
      <formula>"NO HÁBIL"</formula>
    </cfRule>
    <cfRule type="cellIs" dxfId="19" priority="10" operator="equal">
      <formula>"SUBSANAR"</formula>
    </cfRule>
  </conditionalFormatting>
  <conditionalFormatting sqref="R46:T46">
    <cfRule type="cellIs" dxfId="18" priority="7" operator="equal">
      <formula>"SUBSANAR"</formula>
    </cfRule>
    <cfRule type="cellIs" dxfId="17" priority="8" operator="equal">
      <formula>"NO HÁBIL"</formula>
    </cfRule>
  </conditionalFormatting>
  <conditionalFormatting sqref="R47:T48">
    <cfRule type="cellIs" dxfId="16" priority="5" operator="equal">
      <formula>"SUBSANAR"</formula>
    </cfRule>
    <cfRule type="cellIs" dxfId="15" priority="6" operator="equal">
      <formula>"NO HÁBIL"</formula>
    </cfRule>
  </conditionalFormatting>
  <conditionalFormatting sqref="R49:T49">
    <cfRule type="cellIs" dxfId="14" priority="3" operator="equal">
      <formula>"NO HÁBIL"</formula>
    </cfRule>
    <cfRule type="cellIs" dxfId="13" priority="4" operator="equal">
      <formula>"SUBSANAR"</formula>
    </cfRule>
  </conditionalFormatting>
  <conditionalFormatting sqref="R49:T49">
    <cfRule type="cellIs" dxfId="12" priority="1" operator="equal">
      <formula>"SUBSANAR"</formula>
    </cfRule>
    <cfRule type="cellIs" dxfId="11" priority="2" operator="equal">
      <formula>"NO HÁBIL"</formula>
    </cfRule>
  </conditionalFormatting>
  <pageMargins left="0.7" right="0.7" top="0.75" bottom="0.75" header="0.3" footer="0.3"/>
  <pageSetup paperSize="9" orientation="portrait" horizontalDpi="4294967295" verticalDpi="4294967295" r:id="rId1"/>
  <extLst>
    <ext xmlns:x14="http://schemas.microsoft.com/office/spreadsheetml/2009/9/main" uri="{78C0D931-6437-407d-A8EE-F0AAD7539E65}">
      <x14:conditionalFormattings>
        <x14:conditionalFormatting xmlns:xm="http://schemas.microsoft.com/office/excel/2006/main">
          <x14:cfRule type="cellIs" priority="662" operator="greaterThan" id="{81D9B740-689D-4DF8-9E61-1544035EC386}">
            <xm:f>Información!$B$17</xm:f>
            <x14:dxf>
              <fill>
                <patternFill>
                  <bgColor rgb="FFFF0000"/>
                </patternFill>
              </fill>
            </x14:dxf>
          </x14:cfRule>
          <xm:sqref>M3:M50</xm:sqref>
        </x14:conditionalFormatting>
        <x14:conditionalFormatting xmlns:xm="http://schemas.microsoft.com/office/excel/2006/main">
          <x14:cfRule type="cellIs" priority="661" operator="lessThan" id="{03E10A52-0626-41AB-99E1-EF839BDA4AF6}">
            <xm:f>Información!$B$22</xm:f>
            <x14:dxf>
              <fill>
                <patternFill>
                  <bgColor rgb="FFFF0000"/>
                </patternFill>
              </fill>
            </x14:dxf>
          </x14:cfRule>
          <xm:sqref>P3:P50</xm:sqref>
        </x14:conditionalFormatting>
        <x14:conditionalFormatting xmlns:xm="http://schemas.microsoft.com/office/excel/2006/main">
          <x14:cfRule type="cellIs" priority="660" operator="lessThan" id="{79D21D5F-D41E-4E84-8C47-280474B3331E}">
            <xm:f>Información!$B$23</xm:f>
            <x14:dxf>
              <fill>
                <patternFill>
                  <bgColor rgb="FFFF0000"/>
                </patternFill>
              </fill>
            </x14:dxf>
          </x14:cfRule>
          <xm:sqref>Q3:Q50</xm:sqref>
        </x14:conditionalFormatting>
        <x14:conditionalFormatting xmlns:xm="http://schemas.microsoft.com/office/excel/2006/main">
          <x14:cfRule type="cellIs" priority="659" operator="lessThan" id="{2FCA6D99-E7DF-4B74-8FB5-FA89C516CE10}">
            <xm:f>Información!$B$16</xm:f>
            <x14:dxf>
              <fill>
                <patternFill>
                  <bgColor rgb="FFFF0000"/>
                </patternFill>
              </fill>
            </x14:dxf>
          </x14:cfRule>
          <xm:sqref>L3:L50</xm:sqref>
        </x14:conditionalFormatting>
        <x14:conditionalFormatting xmlns:xm="http://schemas.microsoft.com/office/excel/2006/main">
          <x14:cfRule type="cellIs" priority="658" operator="lessThan" id="{293E05BC-39CD-46CF-8008-A8AEFC7E2093}">
            <xm:f>Información!$B$18</xm:f>
            <x14:dxf>
              <fill>
                <patternFill>
                  <bgColor rgb="FFFF0000"/>
                </patternFill>
              </fill>
            </x14:dxf>
          </x14:cfRule>
          <xm:sqref>N3:N10 N28:N49 N25:N26 N12:N23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SMMLV!$A$66:$A$69</xm:f>
          </x14:formula1>
          <xm:sqref>N1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T189"/>
  <sheetViews>
    <sheetView zoomScale="80" zoomScaleNormal="80" workbookViewId="0">
      <pane xSplit="3" ySplit="1" topLeftCell="J11" activePane="bottomRight" state="frozenSplit"/>
      <selection activeCell="G11" sqref="G11:G12"/>
      <selection pane="topRight" activeCell="G11" sqref="G11:G12"/>
      <selection pane="bottomLeft" activeCell="G11" sqref="G11:G12"/>
      <selection pane="bottomRight" activeCell="N24" sqref="N24"/>
    </sheetView>
  </sheetViews>
  <sheetFormatPr baseColWidth="10" defaultColWidth="11.44140625" defaultRowHeight="13.2" x14ac:dyDescent="0.25"/>
  <cols>
    <col min="1" max="1" width="11.44140625" style="5"/>
    <col min="2" max="2" width="9.44140625" style="5" bestFit="1" customWidth="1"/>
    <col min="3" max="3" width="51" style="5" bestFit="1" customWidth="1"/>
    <col min="4" max="4" width="41.44140625" style="5" customWidth="1"/>
    <col min="5" max="5" width="39.88671875" style="5" customWidth="1"/>
    <col min="6" max="6" width="17.6640625" style="5" bestFit="1" customWidth="1"/>
    <col min="7" max="7" width="11.44140625" style="5"/>
    <col min="8" max="8" width="11.44140625" style="88"/>
    <col min="9" max="9" width="13.6640625" style="5" customWidth="1"/>
    <col min="10" max="10" width="15.33203125" style="5" customWidth="1"/>
    <col min="11" max="11" width="13" style="89" bestFit="1" customWidth="1"/>
    <col min="12" max="12" width="13.5546875" style="89" customWidth="1"/>
    <col min="13" max="13" width="23.5546875" style="5" customWidth="1"/>
    <col min="14" max="14" width="23.33203125" style="5" customWidth="1"/>
    <col min="15" max="15" width="16.109375" style="90" customWidth="1"/>
    <col min="16" max="16" width="16.109375" style="125" customWidth="1"/>
    <col min="17" max="17" width="15.5546875" style="91" customWidth="1"/>
    <col min="18" max="18" width="102.33203125" style="132" bestFit="1" customWidth="1"/>
    <col min="19" max="31" width="11.44140625" style="5" hidden="1" customWidth="1"/>
    <col min="32" max="32" width="17.33203125" style="5" hidden="1" customWidth="1"/>
    <col min="33" max="36" width="0" style="5" hidden="1" customWidth="1"/>
    <col min="37" max="37" width="12.88671875" style="5" customWidth="1"/>
    <col min="38" max="16384" width="11.44140625" style="5"/>
  </cols>
  <sheetData>
    <row r="1" spans="1:46" ht="96.75" customHeight="1" x14ac:dyDescent="0.25">
      <c r="A1" s="208" t="s">
        <v>266</v>
      </c>
      <c r="B1" s="10" t="s">
        <v>0</v>
      </c>
      <c r="C1" s="10" t="s">
        <v>1</v>
      </c>
      <c r="D1" s="10" t="s">
        <v>8</v>
      </c>
      <c r="E1" s="10" t="s">
        <v>24</v>
      </c>
      <c r="F1" s="10" t="s">
        <v>103</v>
      </c>
      <c r="G1" s="10" t="s">
        <v>25</v>
      </c>
      <c r="H1" s="59" t="s">
        <v>26</v>
      </c>
      <c r="I1" s="11" t="s">
        <v>27</v>
      </c>
      <c r="J1" s="11" t="s">
        <v>28</v>
      </c>
      <c r="K1" s="57" t="s">
        <v>29</v>
      </c>
      <c r="L1" s="57" t="s">
        <v>30</v>
      </c>
      <c r="M1" s="12" t="s">
        <v>31</v>
      </c>
      <c r="N1" s="12" t="s">
        <v>70</v>
      </c>
      <c r="O1" s="55" t="s">
        <v>71</v>
      </c>
      <c r="P1" s="124" t="s">
        <v>129</v>
      </c>
      <c r="Q1" s="85" t="s">
        <v>277</v>
      </c>
      <c r="R1" s="138" t="s">
        <v>57</v>
      </c>
      <c r="S1" s="381" t="s">
        <v>32</v>
      </c>
      <c r="T1" s="381"/>
      <c r="U1" s="381" t="s">
        <v>33</v>
      </c>
      <c r="V1" s="381"/>
      <c r="W1" s="381" t="s">
        <v>34</v>
      </c>
      <c r="X1" s="381"/>
      <c r="Y1" s="381" t="s">
        <v>35</v>
      </c>
      <c r="Z1" s="381"/>
      <c r="AA1" s="381" t="s">
        <v>74</v>
      </c>
      <c r="AB1" s="381"/>
      <c r="AC1" s="381" t="s">
        <v>118</v>
      </c>
      <c r="AD1" s="381"/>
      <c r="AK1" s="5" t="s">
        <v>119</v>
      </c>
      <c r="AL1" s="5">
        <f>(VLOOKUP(AK1,SMMLV!$A$66:$C$69,3,0))</f>
        <v>333.69807578429237</v>
      </c>
      <c r="AM1" s="5">
        <f>VLOOKUP(AK1,[2]SMMLV!$A$66:$D$73,4,FALSE)</f>
        <v>0</v>
      </c>
    </row>
    <row r="2" spans="1:46" x14ac:dyDescent="0.25">
      <c r="A2" s="5" t="s">
        <v>119</v>
      </c>
      <c r="B2" s="30">
        <v>2</v>
      </c>
      <c r="C2" s="46" t="str">
        <f>IF($B2="","",VLOOKUP($B2,Cierre!$A:$E,2,FALSE))</f>
        <v>ARM CONSULTING LTDA.</v>
      </c>
      <c r="D2" s="152" t="s">
        <v>223</v>
      </c>
      <c r="E2" s="152" t="s">
        <v>280</v>
      </c>
      <c r="F2" s="153" t="s">
        <v>281</v>
      </c>
      <c r="G2" s="153" t="s">
        <v>80</v>
      </c>
      <c r="H2" s="154">
        <v>0.15</v>
      </c>
      <c r="I2" s="139">
        <v>40401</v>
      </c>
      <c r="J2" s="139">
        <v>41861</v>
      </c>
      <c r="K2" s="58">
        <f t="shared" ref="K2:K10" si="0">AE2+AF2+AG2+AH2+AI2+AJ2</f>
        <v>0</v>
      </c>
      <c r="L2" s="58">
        <f t="shared" ref="L2:L10" si="1">IF(I2="",0,ROUND(((((J2-I2)+1)/360)*12)-K2,3))</f>
        <v>48.7</v>
      </c>
      <c r="M2" s="226">
        <v>3365082039</v>
      </c>
      <c r="N2" s="13">
        <f t="shared" ref="N2:N10" si="2">ROUND(M2*H2,3)</f>
        <v>504762305.85000002</v>
      </c>
      <c r="O2" s="56">
        <f>IF(J2="",0,ROUND(N2/VLOOKUP(YEAR(J2),SMMLV!$A$2:$B$43,2,FALSE),2))</f>
        <v>819.42</v>
      </c>
      <c r="P2" s="126">
        <f t="shared" ref="P2:P11" si="3">IFERROR(O2/($AL$1),)</f>
        <v>2.4555730448073838</v>
      </c>
      <c r="Q2" s="126"/>
      <c r="R2" s="251"/>
      <c r="S2" s="122"/>
      <c r="T2" s="122"/>
      <c r="U2" s="122"/>
      <c r="V2" s="122"/>
      <c r="W2" s="122"/>
      <c r="X2" s="123"/>
      <c r="Y2" s="123"/>
      <c r="Z2" s="123"/>
      <c r="AA2" s="123"/>
      <c r="AB2" s="123"/>
      <c r="AC2" s="123"/>
      <c r="AD2" s="123"/>
      <c r="AE2" s="131">
        <f t="shared" ref="AE2:AE9" si="4">IF(S2="",0,ROUND((((T2-S2)+1)/30),3))</f>
        <v>0</v>
      </c>
      <c r="AF2" s="131">
        <f t="shared" ref="AF2:AF9" si="5">IF(U2="",0,ROUND((((V2-U2)+1)/30),3))</f>
        <v>0</v>
      </c>
      <c r="AG2" s="131">
        <f t="shared" ref="AG2:AG9" si="6">IF(W2="",0,ROUND((((X2-W2)+1)/30),3))</f>
        <v>0</v>
      </c>
      <c r="AH2" s="131">
        <f t="shared" ref="AH2:AH9" si="7">IF(Y2="",0,ROUND((((Z2-Y2)+1)/30),3))</f>
        <v>0</v>
      </c>
      <c r="AI2" s="131">
        <f t="shared" ref="AI2:AI9" si="8">IF(AA2="",0,ROUND((((AB2-AA2)+1)/30),3))</f>
        <v>0</v>
      </c>
      <c r="AJ2" s="131">
        <f t="shared" ref="AJ2:AJ9" si="9">IF(AC2="",0,ROUND((((AD2-AC2)+1)/30),3))</f>
        <v>0</v>
      </c>
      <c r="AK2" s="132"/>
      <c r="AL2" s="132"/>
      <c r="AM2" s="132"/>
      <c r="AN2" s="132"/>
      <c r="AO2" s="132"/>
      <c r="AP2" s="132"/>
      <c r="AQ2" s="132"/>
      <c r="AR2" s="132"/>
      <c r="AS2" s="132"/>
      <c r="AT2" s="132"/>
    </row>
    <row r="3" spans="1:46" x14ac:dyDescent="0.25">
      <c r="A3" s="5" t="s">
        <v>119</v>
      </c>
      <c r="B3" s="30">
        <v>3</v>
      </c>
      <c r="C3" s="46" t="str">
        <f>IF($B3="","",VLOOKUP($B3,Cierre!$A:$E,2,FALSE))</f>
        <v>INGECO INGENIERÍA DE CONSTRUCCIONES S.A.S.</v>
      </c>
      <c r="D3" s="152" t="s">
        <v>183</v>
      </c>
      <c r="E3" s="152" t="s">
        <v>282</v>
      </c>
      <c r="F3" s="153" t="s">
        <v>283</v>
      </c>
      <c r="G3" s="153" t="s">
        <v>80</v>
      </c>
      <c r="H3" s="154">
        <v>0.4</v>
      </c>
      <c r="I3" s="139">
        <v>41855</v>
      </c>
      <c r="J3" s="139">
        <v>42219</v>
      </c>
      <c r="K3" s="58">
        <f t="shared" si="0"/>
        <v>0</v>
      </c>
      <c r="L3" s="58">
        <f t="shared" si="1"/>
        <v>12.167</v>
      </c>
      <c r="M3" s="96">
        <v>969992379.10000002</v>
      </c>
      <c r="N3" s="13">
        <f t="shared" si="2"/>
        <v>387996951.63999999</v>
      </c>
      <c r="O3" s="56">
        <f>IF(J3="",0,ROUND(N3/VLOOKUP(YEAR(J3),SMMLV!$A$2:$B$43,2,FALSE),2))</f>
        <v>602.15</v>
      </c>
      <c r="P3" s="126">
        <f t="shared" si="3"/>
        <v>1.804475493557353</v>
      </c>
      <c r="Q3" s="126"/>
      <c r="R3" s="135"/>
      <c r="S3" s="122"/>
      <c r="T3" s="122"/>
      <c r="U3" s="122"/>
      <c r="V3" s="122"/>
      <c r="W3" s="122"/>
      <c r="X3" s="123"/>
      <c r="Y3" s="123"/>
      <c r="Z3" s="123"/>
      <c r="AA3" s="123"/>
      <c r="AB3" s="123"/>
      <c r="AC3" s="123"/>
      <c r="AD3" s="123"/>
      <c r="AE3" s="131">
        <f t="shared" si="4"/>
        <v>0</v>
      </c>
      <c r="AF3" s="131">
        <f t="shared" si="5"/>
        <v>0</v>
      </c>
      <c r="AG3" s="131">
        <f t="shared" si="6"/>
        <v>0</v>
      </c>
      <c r="AH3" s="131">
        <f t="shared" si="7"/>
        <v>0</v>
      </c>
      <c r="AI3" s="131">
        <f t="shared" si="8"/>
        <v>0</v>
      </c>
      <c r="AJ3" s="131">
        <f t="shared" si="9"/>
        <v>0</v>
      </c>
      <c r="AK3" s="132"/>
      <c r="AL3" s="132"/>
      <c r="AM3" s="132"/>
      <c r="AN3" s="132"/>
      <c r="AO3" s="132"/>
      <c r="AP3" s="132"/>
      <c r="AQ3" s="132"/>
      <c r="AR3" s="132"/>
      <c r="AS3" s="132"/>
      <c r="AT3" s="132"/>
    </row>
    <row r="4" spans="1:46" x14ac:dyDescent="0.25">
      <c r="A4" s="5" t="s">
        <v>119</v>
      </c>
      <c r="B4" s="30">
        <v>4</v>
      </c>
      <c r="C4" s="46" t="str">
        <f>IF($B4="","",VLOOKUP($B4,Cierre!$A:$E,2,FALSE))</f>
        <v>INGENIERÍA DEL FUTURO S.A.S.</v>
      </c>
      <c r="D4" s="152" t="s">
        <v>184</v>
      </c>
      <c r="E4" s="152" t="s">
        <v>284</v>
      </c>
      <c r="F4" s="153" t="s">
        <v>285</v>
      </c>
      <c r="G4" s="153" t="s">
        <v>80</v>
      </c>
      <c r="H4" s="154">
        <v>0.5</v>
      </c>
      <c r="I4" s="139">
        <v>41750</v>
      </c>
      <c r="J4" s="139">
        <v>41902</v>
      </c>
      <c r="K4" s="58">
        <f t="shared" si="0"/>
        <v>0</v>
      </c>
      <c r="L4" s="58">
        <f t="shared" si="1"/>
        <v>5.0999999999999996</v>
      </c>
      <c r="M4" s="96">
        <v>127898280.66</v>
      </c>
      <c r="N4" s="13">
        <f t="shared" si="2"/>
        <v>63949140.329999998</v>
      </c>
      <c r="O4" s="56">
        <f>IF(J4="",0,ROUND(N4/VLOOKUP(YEAR(J4),SMMLV!$A$2:$B$43,2,FALSE),2))</f>
        <v>103.81</v>
      </c>
      <c r="P4" s="126">
        <f t="shared" si="3"/>
        <v>0.31108959725348972</v>
      </c>
      <c r="Q4" s="126"/>
      <c r="R4" s="135"/>
      <c r="S4" s="122"/>
      <c r="T4" s="122"/>
      <c r="U4" s="122"/>
      <c r="V4" s="122"/>
      <c r="W4" s="122"/>
      <c r="X4" s="123"/>
      <c r="Y4" s="123"/>
      <c r="Z4" s="123"/>
      <c r="AA4" s="123"/>
      <c r="AB4" s="123"/>
      <c r="AC4" s="123"/>
      <c r="AD4" s="123"/>
      <c r="AE4" s="131">
        <f t="shared" si="4"/>
        <v>0</v>
      </c>
      <c r="AF4" s="131">
        <f t="shared" si="5"/>
        <v>0</v>
      </c>
      <c r="AG4" s="131">
        <f t="shared" si="6"/>
        <v>0</v>
      </c>
      <c r="AH4" s="131">
        <f t="shared" si="7"/>
        <v>0</v>
      </c>
      <c r="AI4" s="131">
        <f t="shared" si="8"/>
        <v>0</v>
      </c>
      <c r="AJ4" s="131">
        <f t="shared" si="9"/>
        <v>0</v>
      </c>
      <c r="AK4" s="132"/>
      <c r="AL4" s="132"/>
      <c r="AM4" s="132"/>
      <c r="AN4" s="132"/>
      <c r="AO4" s="132"/>
      <c r="AP4" s="132"/>
      <c r="AQ4" s="132"/>
      <c r="AR4" s="132"/>
      <c r="AS4" s="132"/>
      <c r="AT4" s="132"/>
    </row>
    <row r="5" spans="1:46" x14ac:dyDescent="0.25">
      <c r="A5" s="5" t="s">
        <v>119</v>
      </c>
      <c r="B5" s="30">
        <v>4</v>
      </c>
      <c r="C5" s="46" t="str">
        <f>IF($B5="","",VLOOKUP($B5,Cierre!$A:$E,2,FALSE))</f>
        <v>INGENIERÍA DEL FUTURO S.A.S.</v>
      </c>
      <c r="D5" s="152" t="s">
        <v>184</v>
      </c>
      <c r="E5" s="152" t="s">
        <v>286</v>
      </c>
      <c r="F5" s="153" t="s">
        <v>287</v>
      </c>
      <c r="G5" s="153" t="s">
        <v>80</v>
      </c>
      <c r="H5" s="154">
        <v>0.4</v>
      </c>
      <c r="I5" s="139">
        <v>43347</v>
      </c>
      <c r="J5" s="139">
        <v>44189</v>
      </c>
      <c r="K5" s="58">
        <f t="shared" si="0"/>
        <v>0</v>
      </c>
      <c r="L5" s="58">
        <f t="shared" si="1"/>
        <v>28.1</v>
      </c>
      <c r="M5" s="96">
        <v>1380486603</v>
      </c>
      <c r="N5" s="13">
        <f t="shared" si="2"/>
        <v>552194641.20000005</v>
      </c>
      <c r="O5" s="56">
        <f>IF(J5="",0,ROUND(N5/VLOOKUP(YEAR(J5),SMMLV!$A$2:$B$43,2,FALSE),2))</f>
        <v>629.05999999999995</v>
      </c>
      <c r="P5" s="126">
        <f t="shared" si="3"/>
        <v>1.8851172531382354</v>
      </c>
      <c r="Q5" s="126"/>
      <c r="R5" s="135"/>
      <c r="S5" s="122"/>
      <c r="T5" s="122"/>
      <c r="U5" s="122"/>
      <c r="V5" s="122"/>
      <c r="W5" s="122"/>
      <c r="X5" s="123"/>
      <c r="Y5" s="123"/>
      <c r="Z5" s="123"/>
      <c r="AA5" s="123"/>
      <c r="AB5" s="123"/>
      <c r="AC5" s="123"/>
      <c r="AD5" s="123"/>
      <c r="AE5" s="87">
        <f t="shared" si="4"/>
        <v>0</v>
      </c>
      <c r="AF5" s="87">
        <f t="shared" si="5"/>
        <v>0</v>
      </c>
      <c r="AG5" s="87">
        <f t="shared" si="6"/>
        <v>0</v>
      </c>
      <c r="AH5" s="87">
        <f t="shared" si="7"/>
        <v>0</v>
      </c>
      <c r="AI5" s="87">
        <f t="shared" si="8"/>
        <v>0</v>
      </c>
      <c r="AJ5" s="87">
        <f t="shared" si="9"/>
        <v>0</v>
      </c>
    </row>
    <row r="6" spans="1:46" x14ac:dyDescent="0.25">
      <c r="A6" s="5" t="s">
        <v>119</v>
      </c>
      <c r="B6" s="30">
        <v>5</v>
      </c>
      <c r="C6" s="46" t="str">
        <f>IF($B6="","",VLOOKUP($B6,Cierre!$A:$E,2,FALSE))</f>
        <v>R&amp;M CONSTRUCCIONES E INTERVENTORÍAS S.A.S.</v>
      </c>
      <c r="D6" s="152" t="s">
        <v>185</v>
      </c>
      <c r="E6" s="152" t="s">
        <v>288</v>
      </c>
      <c r="F6" s="153" t="s">
        <v>289</v>
      </c>
      <c r="G6" s="153" t="s">
        <v>84</v>
      </c>
      <c r="H6" s="154">
        <v>1</v>
      </c>
      <c r="I6" s="139">
        <v>42703</v>
      </c>
      <c r="J6" s="139">
        <v>43096</v>
      </c>
      <c r="K6" s="58">
        <f t="shared" si="0"/>
        <v>0</v>
      </c>
      <c r="L6" s="58">
        <f t="shared" si="1"/>
        <v>13.132999999999999</v>
      </c>
      <c r="M6" s="226">
        <v>615278975</v>
      </c>
      <c r="N6" s="13">
        <f t="shared" si="2"/>
        <v>615278975</v>
      </c>
      <c r="O6" s="56">
        <f>IF(J6="",0,ROUND(N6/VLOOKUP(YEAR(J6),SMMLV!$A$2:$B$43,2,FALSE),2))</f>
        <v>834.03</v>
      </c>
      <c r="P6" s="126">
        <f t="shared" si="3"/>
        <v>2.4993551372442733</v>
      </c>
      <c r="Q6" s="126"/>
      <c r="R6" s="251"/>
      <c r="S6" s="122"/>
      <c r="T6" s="122"/>
      <c r="U6" s="122"/>
      <c r="V6" s="122"/>
      <c r="W6" s="122"/>
      <c r="X6" s="123"/>
      <c r="Y6" s="123"/>
      <c r="Z6" s="123"/>
      <c r="AA6" s="123"/>
      <c r="AB6" s="123"/>
      <c r="AC6" s="123"/>
      <c r="AD6" s="123"/>
      <c r="AE6" s="87">
        <f t="shared" si="4"/>
        <v>0</v>
      </c>
      <c r="AF6" s="87">
        <f t="shared" si="5"/>
        <v>0</v>
      </c>
      <c r="AG6" s="87">
        <f t="shared" si="6"/>
        <v>0</v>
      </c>
      <c r="AH6" s="87">
        <f t="shared" si="7"/>
        <v>0</v>
      </c>
      <c r="AI6" s="87">
        <f t="shared" si="8"/>
        <v>0</v>
      </c>
      <c r="AJ6" s="87">
        <f t="shared" si="9"/>
        <v>0</v>
      </c>
    </row>
    <row r="7" spans="1:46" x14ac:dyDescent="0.25">
      <c r="A7" s="5" t="s">
        <v>119</v>
      </c>
      <c r="B7" s="30">
        <v>7</v>
      </c>
      <c r="C7" s="46" t="str">
        <f>IF($B7="","",VLOOKUP($B7,Cierre!$A:$E,2,FALSE))</f>
        <v>CARMONA CARVAJAL INGENIEROS S.A.S.</v>
      </c>
      <c r="D7" s="152" t="s">
        <v>192</v>
      </c>
      <c r="E7" s="152" t="s">
        <v>290</v>
      </c>
      <c r="F7" s="153" t="s">
        <v>294</v>
      </c>
      <c r="G7" s="153" t="s">
        <v>84</v>
      </c>
      <c r="H7" s="154">
        <v>1</v>
      </c>
      <c r="I7" s="139">
        <v>43679</v>
      </c>
      <c r="J7" s="139">
        <v>43829</v>
      </c>
      <c r="K7" s="58">
        <f t="shared" si="0"/>
        <v>0</v>
      </c>
      <c r="L7" s="58">
        <f t="shared" si="1"/>
        <v>5.0330000000000004</v>
      </c>
      <c r="M7" s="226">
        <v>161345012.71000001</v>
      </c>
      <c r="N7" s="13">
        <f t="shared" si="2"/>
        <v>161345012.71000001</v>
      </c>
      <c r="O7" s="56">
        <f>IF(J7="",0,ROUND(N7/VLOOKUP(YEAR(J7),SMMLV!$A$2:$B$43,2,FALSE),2))</f>
        <v>194.83</v>
      </c>
      <c r="P7" s="126">
        <f t="shared" si="3"/>
        <v>0.58385113411903866</v>
      </c>
      <c r="Q7" s="126"/>
      <c r="R7" s="251"/>
      <c r="S7" s="122"/>
      <c r="T7" s="122"/>
      <c r="U7" s="122"/>
      <c r="V7" s="122"/>
      <c r="W7" s="122"/>
      <c r="X7" s="123"/>
      <c r="Y7" s="123"/>
      <c r="Z7" s="123"/>
      <c r="AA7" s="123"/>
      <c r="AB7" s="123"/>
      <c r="AC7" s="123"/>
      <c r="AD7" s="123"/>
      <c r="AE7" s="87">
        <f t="shared" si="4"/>
        <v>0</v>
      </c>
      <c r="AF7" s="87">
        <f t="shared" si="5"/>
        <v>0</v>
      </c>
      <c r="AG7" s="87">
        <f t="shared" si="6"/>
        <v>0</v>
      </c>
      <c r="AH7" s="87">
        <f t="shared" si="7"/>
        <v>0</v>
      </c>
      <c r="AI7" s="87">
        <f t="shared" si="8"/>
        <v>0</v>
      </c>
      <c r="AJ7" s="87">
        <f t="shared" si="9"/>
        <v>0</v>
      </c>
    </row>
    <row r="8" spans="1:46" x14ac:dyDescent="0.25">
      <c r="A8" s="5" t="s">
        <v>119</v>
      </c>
      <c r="B8" s="30">
        <v>7</v>
      </c>
      <c r="C8" s="46" t="str">
        <f>IF($B8="","",VLOOKUP($B8,Cierre!$A:$E,2,FALSE))</f>
        <v>CARMONA CARVAJAL INGENIEROS S.A.S.</v>
      </c>
      <c r="D8" s="152" t="s">
        <v>192</v>
      </c>
      <c r="E8" s="152" t="s">
        <v>290</v>
      </c>
      <c r="F8" s="153" t="s">
        <v>82</v>
      </c>
      <c r="G8" s="153" t="s">
        <v>84</v>
      </c>
      <c r="H8" s="154">
        <v>1</v>
      </c>
      <c r="I8" s="139">
        <v>43677</v>
      </c>
      <c r="J8" s="139">
        <v>43904</v>
      </c>
      <c r="K8" s="58">
        <f t="shared" si="0"/>
        <v>0</v>
      </c>
      <c r="L8" s="58">
        <f t="shared" si="1"/>
        <v>7.6</v>
      </c>
      <c r="M8" s="96">
        <v>275918282</v>
      </c>
      <c r="N8" s="13">
        <f t="shared" si="2"/>
        <v>275918282</v>
      </c>
      <c r="O8" s="56">
        <f>IF(J8="",0,ROUND(N8/VLOOKUP(YEAR(J8),SMMLV!$A$2:$B$43,2,FALSE),2))</f>
        <v>314.33</v>
      </c>
      <c r="P8" s="126">
        <f t="shared" si="3"/>
        <v>0.9419592823879146</v>
      </c>
      <c r="Q8" s="126"/>
      <c r="R8" s="135"/>
      <c r="S8" s="122"/>
      <c r="T8" s="122"/>
      <c r="U8" s="122"/>
      <c r="V8" s="122"/>
      <c r="W8" s="122"/>
      <c r="X8" s="123"/>
      <c r="Y8" s="123"/>
      <c r="Z8" s="123"/>
      <c r="AA8" s="123"/>
      <c r="AB8" s="123"/>
      <c r="AC8" s="123"/>
      <c r="AD8" s="123"/>
      <c r="AE8" s="87">
        <f t="shared" si="4"/>
        <v>0</v>
      </c>
      <c r="AF8" s="87">
        <f t="shared" si="5"/>
        <v>0</v>
      </c>
      <c r="AG8" s="87">
        <f t="shared" si="6"/>
        <v>0</v>
      </c>
      <c r="AH8" s="87">
        <f t="shared" si="7"/>
        <v>0</v>
      </c>
      <c r="AI8" s="87">
        <f t="shared" si="8"/>
        <v>0</v>
      </c>
      <c r="AJ8" s="87">
        <f t="shared" si="9"/>
        <v>0</v>
      </c>
    </row>
    <row r="9" spans="1:46" x14ac:dyDescent="0.25">
      <c r="A9" s="5" t="s">
        <v>119</v>
      </c>
      <c r="B9" s="30">
        <v>7</v>
      </c>
      <c r="C9" s="46" t="str">
        <f>IF($B9="","",VLOOKUP($B9,Cierre!$A:$E,2,FALSE))</f>
        <v>CARMONA CARVAJAL INGENIEROS S.A.S.</v>
      </c>
      <c r="D9" s="152" t="s">
        <v>192</v>
      </c>
      <c r="E9" s="152" t="s">
        <v>291</v>
      </c>
      <c r="F9" s="153" t="s">
        <v>293</v>
      </c>
      <c r="G9" s="153" t="s">
        <v>80</v>
      </c>
      <c r="H9" s="154">
        <v>0.5</v>
      </c>
      <c r="I9" s="139">
        <v>41617</v>
      </c>
      <c r="J9" s="139">
        <v>42041</v>
      </c>
      <c r="K9" s="58">
        <f t="shared" si="0"/>
        <v>0</v>
      </c>
      <c r="L9" s="58">
        <f t="shared" si="1"/>
        <v>14.167</v>
      </c>
      <c r="M9" s="96">
        <v>163817586</v>
      </c>
      <c r="N9" s="13">
        <f t="shared" si="2"/>
        <v>81908793</v>
      </c>
      <c r="O9" s="56">
        <f>IF(J9="",0,ROUND(N9/VLOOKUP(YEAR(J9),SMMLV!$A$2:$B$43,2,FALSE),2))</f>
        <v>127.12</v>
      </c>
      <c r="P9" s="126">
        <f t="shared" si="3"/>
        <v>0.38094316157271568</v>
      </c>
      <c r="Q9" s="126"/>
      <c r="R9" s="135"/>
      <c r="S9" s="122"/>
      <c r="T9" s="122"/>
      <c r="U9" s="122"/>
      <c r="V9" s="122"/>
      <c r="W9" s="122"/>
      <c r="X9" s="123"/>
      <c r="Y9" s="123"/>
      <c r="Z9" s="123"/>
      <c r="AA9" s="123"/>
      <c r="AB9" s="123"/>
      <c r="AC9" s="123"/>
      <c r="AD9" s="123"/>
      <c r="AE9" s="87">
        <f t="shared" si="4"/>
        <v>0</v>
      </c>
      <c r="AF9" s="87">
        <f t="shared" si="5"/>
        <v>0</v>
      </c>
      <c r="AG9" s="87">
        <f t="shared" si="6"/>
        <v>0</v>
      </c>
      <c r="AH9" s="87">
        <f t="shared" si="7"/>
        <v>0</v>
      </c>
      <c r="AI9" s="87">
        <f t="shared" si="8"/>
        <v>0</v>
      </c>
      <c r="AJ9" s="87">
        <f t="shared" si="9"/>
        <v>0</v>
      </c>
    </row>
    <row r="10" spans="1:46" x14ac:dyDescent="0.25">
      <c r="A10" s="5" t="s">
        <v>119</v>
      </c>
      <c r="B10" s="30">
        <v>7</v>
      </c>
      <c r="C10" s="46" t="str">
        <f>IF($B10="","",VLOOKUP($B10,Cierre!$A:$E,2,FALSE))</f>
        <v>CARMONA CARVAJAL INGENIEROS S.A.S.</v>
      </c>
      <c r="D10" s="152" t="s">
        <v>192</v>
      </c>
      <c r="E10" s="152" t="s">
        <v>291</v>
      </c>
      <c r="F10" s="153" t="s">
        <v>292</v>
      </c>
      <c r="G10" s="153" t="s">
        <v>84</v>
      </c>
      <c r="H10" s="154">
        <v>1</v>
      </c>
      <c r="I10" s="139">
        <v>43822</v>
      </c>
      <c r="J10" s="139">
        <v>44039</v>
      </c>
      <c r="K10" s="58">
        <f t="shared" si="0"/>
        <v>0</v>
      </c>
      <c r="L10" s="58">
        <f t="shared" si="1"/>
        <v>7.2670000000000003</v>
      </c>
      <c r="M10" s="96">
        <v>146339060</v>
      </c>
      <c r="N10" s="13">
        <f t="shared" si="2"/>
        <v>146339060</v>
      </c>
      <c r="O10" s="56">
        <f>IF(J10="",0,ROUND(N10/VLOOKUP(YEAR(J10),SMMLV!$A$2:$B$43,2,FALSE),2))</f>
        <v>166.71</v>
      </c>
      <c r="P10" s="126">
        <f t="shared" si="3"/>
        <v>0.49958334224187717</v>
      </c>
      <c r="Q10" s="126"/>
      <c r="R10" s="135"/>
      <c r="S10" s="122"/>
      <c r="T10" s="122"/>
      <c r="U10" s="122"/>
      <c r="V10" s="122"/>
      <c r="W10" s="122"/>
      <c r="X10" s="123"/>
      <c r="Y10" s="123"/>
      <c r="Z10" s="123"/>
      <c r="AA10" s="123"/>
      <c r="AB10" s="123"/>
      <c r="AC10" s="123"/>
      <c r="AD10" s="123"/>
      <c r="AE10" s="87">
        <f t="shared" ref="AE10:AE24" si="10">IF(S10="",0,ROUND((((T10-S10)+1)/30),3))</f>
        <v>0</v>
      </c>
      <c r="AF10" s="87">
        <f t="shared" ref="AF10:AF24" si="11">IF(U10="",0,ROUND((((V10-U10)+1)/30),3))</f>
        <v>0</v>
      </c>
      <c r="AG10" s="87">
        <f t="shared" ref="AG10:AG24" si="12">IF(W10="",0,ROUND((((X10-W10)+1)/30),3))</f>
        <v>0</v>
      </c>
      <c r="AH10" s="87">
        <f t="shared" ref="AH10:AH24" si="13">IF(Y10="",0,ROUND((((Z10-Y10)+1)/30),3))</f>
        <v>0</v>
      </c>
      <c r="AI10" s="87">
        <f t="shared" ref="AI10:AI24" si="14">IF(AA10="",0,ROUND((((AB10-AA10)+1)/30),3))</f>
        <v>0</v>
      </c>
      <c r="AJ10" s="87">
        <f t="shared" ref="AJ10:AJ24" si="15">IF(AC10="",0,ROUND((((AD10-AC10)+1)/30),3))</f>
        <v>0</v>
      </c>
    </row>
    <row r="11" spans="1:46" s="254" customFormat="1" ht="168" customHeight="1" x14ac:dyDescent="0.25">
      <c r="A11" s="254" t="s">
        <v>119</v>
      </c>
      <c r="B11" s="255">
        <v>8</v>
      </c>
      <c r="C11" s="246" t="str">
        <f>IF($B11="","",VLOOKUP($B11,Cierre!$A:$E,2,FALSE))</f>
        <v>CONSORCIO INTERVIAS CALDAS</v>
      </c>
      <c r="D11" s="256" t="s">
        <v>441</v>
      </c>
      <c r="E11" s="246" t="s">
        <v>286</v>
      </c>
      <c r="F11" s="247" t="s">
        <v>442</v>
      </c>
      <c r="G11" s="247" t="s">
        <v>80</v>
      </c>
      <c r="H11" s="248">
        <v>0.3</v>
      </c>
      <c r="I11" s="249">
        <v>43284</v>
      </c>
      <c r="J11" s="249">
        <v>43672</v>
      </c>
      <c r="K11" s="257">
        <f t="shared" ref="K11" si="16">AE11+AF11+AG11+AH11+AI11+AJ11</f>
        <v>0</v>
      </c>
      <c r="L11" s="257">
        <f t="shared" ref="L11" si="17">IF(I11="",0,ROUND(((((J11-I11)+1)/360)*12)-K11,3))</f>
        <v>12.967000000000001</v>
      </c>
      <c r="M11" s="226">
        <v>1015864444</v>
      </c>
      <c r="N11" s="258">
        <f t="shared" ref="N11" si="18">ROUND(M11*H11,3)</f>
        <v>304759333.19999999</v>
      </c>
      <c r="O11" s="259">
        <f>IF(J11="",0,ROUND(N11/VLOOKUP(YEAR(J11),SMMLV!$A$2:$B$43,2,FALSE),2))</f>
        <v>368.02</v>
      </c>
      <c r="P11" s="260">
        <f t="shared" si="3"/>
        <v>1.1028532278318974</v>
      </c>
      <c r="Q11" s="260"/>
      <c r="R11" s="253" t="s">
        <v>443</v>
      </c>
      <c r="S11" s="122"/>
      <c r="T11" s="122"/>
      <c r="U11" s="122"/>
      <c r="V11" s="122"/>
      <c r="W11" s="122"/>
      <c r="X11" s="123"/>
      <c r="Y11" s="123"/>
      <c r="Z11" s="123"/>
      <c r="AA11" s="123"/>
      <c r="AB11" s="123"/>
      <c r="AC11" s="123"/>
      <c r="AD11" s="123"/>
      <c r="AE11" s="87"/>
      <c r="AF11" s="87"/>
      <c r="AG11" s="87"/>
      <c r="AH11" s="87"/>
      <c r="AI11" s="87"/>
      <c r="AJ11" s="87"/>
    </row>
    <row r="12" spans="1:46" x14ac:dyDescent="0.25">
      <c r="A12" s="5" t="s">
        <v>119</v>
      </c>
      <c r="B12" s="30">
        <v>8</v>
      </c>
      <c r="C12" s="46" t="str">
        <f>IF($B12="","",VLOOKUP($B12,Cierre!$A:$E,2,FALSE))</f>
        <v>CONSORCIO INTERVIAS CALDAS</v>
      </c>
      <c r="D12" s="140" t="s">
        <v>194</v>
      </c>
      <c r="E12" s="152" t="s">
        <v>295</v>
      </c>
      <c r="F12" s="153" t="s">
        <v>296</v>
      </c>
      <c r="G12" s="153" t="s">
        <v>80</v>
      </c>
      <c r="H12" s="154">
        <v>0.25</v>
      </c>
      <c r="I12" s="139">
        <v>44057</v>
      </c>
      <c r="J12" s="139">
        <v>44307</v>
      </c>
      <c r="K12" s="58">
        <f t="shared" ref="K12:K24" si="19">AE12+AF12+AG12+AH12+AI12+AJ12</f>
        <v>0</v>
      </c>
      <c r="L12" s="58">
        <f t="shared" ref="L12:L24" si="20">IF(I12="",0,ROUND(((((J12-I12)+1)/360)*12)-K12,3))</f>
        <v>8.3670000000000009</v>
      </c>
      <c r="M12" s="96">
        <v>1142516061</v>
      </c>
      <c r="N12" s="13">
        <f t="shared" ref="N12:N24" si="21">ROUND(M12*H12,3)</f>
        <v>285629015.25</v>
      </c>
      <c r="O12" s="56">
        <f>IF(J12="",0,ROUND(N12/VLOOKUP(YEAR(J12),SMMLV!$A$2:$B$43,2,FALSE),2))</f>
        <v>314.39</v>
      </c>
      <c r="P12" s="126">
        <f t="shared" ref="P12:P24" si="22">IFERROR(O12/($AL$1),)</f>
        <v>0.94213908564227555</v>
      </c>
      <c r="Q12" s="126"/>
      <c r="R12" s="135"/>
      <c r="S12" s="122"/>
      <c r="T12" s="122"/>
      <c r="U12" s="122"/>
      <c r="V12" s="122"/>
      <c r="W12" s="122"/>
      <c r="X12" s="123"/>
      <c r="Y12" s="123"/>
      <c r="Z12" s="123"/>
      <c r="AA12" s="123"/>
      <c r="AB12" s="123"/>
      <c r="AC12" s="123"/>
      <c r="AD12" s="123"/>
      <c r="AE12" s="87">
        <f t="shared" si="10"/>
        <v>0</v>
      </c>
      <c r="AF12" s="87">
        <f t="shared" si="11"/>
        <v>0</v>
      </c>
      <c r="AG12" s="87">
        <f t="shared" si="12"/>
        <v>0</v>
      </c>
      <c r="AH12" s="87">
        <f t="shared" si="13"/>
        <v>0</v>
      </c>
      <c r="AI12" s="87">
        <f t="shared" si="14"/>
        <v>0</v>
      </c>
      <c r="AJ12" s="87">
        <f t="shared" si="15"/>
        <v>0</v>
      </c>
    </row>
    <row r="13" spans="1:46" x14ac:dyDescent="0.25">
      <c r="A13" s="5" t="s">
        <v>119</v>
      </c>
      <c r="B13" s="30">
        <v>9</v>
      </c>
      <c r="C13" s="46" t="str">
        <f>IF($B13="","",VLOOKUP($B13,Cierre!$A:$E,2,FALSE))</f>
        <v>ARA INGENIERÍA S.A.S.</v>
      </c>
      <c r="D13" s="140" t="s">
        <v>197</v>
      </c>
      <c r="E13" s="152" t="s">
        <v>284</v>
      </c>
      <c r="F13" s="153" t="s">
        <v>297</v>
      </c>
      <c r="G13" s="153" t="s">
        <v>84</v>
      </c>
      <c r="H13" s="154">
        <v>1</v>
      </c>
      <c r="I13" s="139">
        <v>41744</v>
      </c>
      <c r="J13" s="139">
        <v>41988</v>
      </c>
      <c r="K13" s="58">
        <f t="shared" si="19"/>
        <v>0</v>
      </c>
      <c r="L13" s="58">
        <f t="shared" si="20"/>
        <v>8.1669999999999998</v>
      </c>
      <c r="M13" s="96">
        <v>449473057</v>
      </c>
      <c r="N13" s="13">
        <f t="shared" si="21"/>
        <v>449473057</v>
      </c>
      <c r="O13" s="56">
        <f>IF(J13="",0,ROUND(N13/VLOOKUP(YEAR(J13),SMMLV!$A$2:$B$43,2,FALSE),2))</f>
        <v>729.66</v>
      </c>
      <c r="P13" s="126">
        <f t="shared" si="22"/>
        <v>2.1865873762834149</v>
      </c>
      <c r="Q13" s="126"/>
      <c r="R13" s="135"/>
      <c r="S13" s="122"/>
      <c r="T13" s="122"/>
      <c r="U13" s="122"/>
      <c r="V13" s="122"/>
      <c r="W13" s="122"/>
      <c r="X13" s="123"/>
      <c r="Y13" s="123"/>
      <c r="Z13" s="123"/>
      <c r="AA13" s="123"/>
      <c r="AB13" s="123"/>
      <c r="AC13" s="123"/>
      <c r="AD13" s="123"/>
      <c r="AE13" s="87">
        <f t="shared" si="10"/>
        <v>0</v>
      </c>
      <c r="AF13" s="87">
        <f t="shared" si="11"/>
        <v>0</v>
      </c>
      <c r="AG13" s="87">
        <f t="shared" si="12"/>
        <v>0</v>
      </c>
      <c r="AH13" s="87">
        <f t="shared" si="13"/>
        <v>0</v>
      </c>
      <c r="AI13" s="87">
        <f t="shared" si="14"/>
        <v>0</v>
      </c>
      <c r="AJ13" s="87">
        <f t="shared" si="15"/>
        <v>0</v>
      </c>
    </row>
    <row r="14" spans="1:46" x14ac:dyDescent="0.25">
      <c r="A14" s="5" t="s">
        <v>119</v>
      </c>
      <c r="B14" s="30">
        <v>10</v>
      </c>
      <c r="C14" s="46" t="str">
        <f>IF($B14="","",VLOOKUP($B14,Cierre!$A:$E,2,FALSE))</f>
        <v>HR INGENIERÍA S.A.S.</v>
      </c>
      <c r="D14" s="143" t="s">
        <v>199</v>
      </c>
      <c r="E14" s="152" t="s">
        <v>284</v>
      </c>
      <c r="F14" s="153" t="s">
        <v>299</v>
      </c>
      <c r="G14" s="153" t="s">
        <v>80</v>
      </c>
      <c r="H14" s="154">
        <v>0.75</v>
      </c>
      <c r="I14" s="139">
        <v>42640</v>
      </c>
      <c r="J14" s="139">
        <v>43570</v>
      </c>
      <c r="K14" s="58">
        <f t="shared" si="19"/>
        <v>0</v>
      </c>
      <c r="L14" s="58">
        <f t="shared" si="20"/>
        <v>31.033000000000001</v>
      </c>
      <c r="M14" s="96">
        <v>849933127</v>
      </c>
      <c r="N14" s="13">
        <f t="shared" si="21"/>
        <v>637449845.25</v>
      </c>
      <c r="O14" s="56">
        <f>IF(J14="",0,ROUND(N14/VLOOKUP(YEAR(J14),SMMLV!$A$2:$B$43,2,FALSE),2))</f>
        <v>769.76</v>
      </c>
      <c r="P14" s="126">
        <f t="shared" si="22"/>
        <v>2.3067558846146445</v>
      </c>
      <c r="Q14" s="126"/>
      <c r="R14" s="135"/>
      <c r="S14" s="122"/>
      <c r="T14" s="122"/>
      <c r="U14" s="122"/>
      <c r="V14" s="122"/>
      <c r="W14" s="122"/>
      <c r="X14" s="123"/>
      <c r="Y14" s="123"/>
      <c r="Z14" s="123"/>
      <c r="AA14" s="123"/>
      <c r="AB14" s="123"/>
      <c r="AC14" s="123"/>
      <c r="AD14" s="123"/>
      <c r="AE14" s="87">
        <f t="shared" si="10"/>
        <v>0</v>
      </c>
      <c r="AF14" s="87">
        <f t="shared" si="11"/>
        <v>0</v>
      </c>
      <c r="AG14" s="87">
        <f t="shared" si="12"/>
        <v>0</v>
      </c>
      <c r="AH14" s="87">
        <f t="shared" si="13"/>
        <v>0</v>
      </c>
      <c r="AI14" s="87">
        <f t="shared" si="14"/>
        <v>0</v>
      </c>
      <c r="AJ14" s="87">
        <f t="shared" si="15"/>
        <v>0</v>
      </c>
    </row>
    <row r="15" spans="1:46" x14ac:dyDescent="0.25">
      <c r="A15" s="5" t="s">
        <v>119</v>
      </c>
      <c r="B15" s="30">
        <v>10</v>
      </c>
      <c r="C15" s="46" t="str">
        <f>IF($B15="","",VLOOKUP($B15,Cierre!$A:$E,2,FALSE))</f>
        <v>HR INGENIERÍA S.A.S.</v>
      </c>
      <c r="D15" s="143" t="s">
        <v>199</v>
      </c>
      <c r="E15" s="152" t="s">
        <v>298</v>
      </c>
      <c r="F15" s="153" t="s">
        <v>300</v>
      </c>
      <c r="G15" s="153" t="s">
        <v>84</v>
      </c>
      <c r="H15" s="154">
        <v>1</v>
      </c>
      <c r="I15" s="139">
        <v>43034</v>
      </c>
      <c r="J15" s="139">
        <v>43189</v>
      </c>
      <c r="K15" s="58">
        <f t="shared" si="19"/>
        <v>0</v>
      </c>
      <c r="L15" s="58">
        <f t="shared" si="20"/>
        <v>5.2</v>
      </c>
      <c r="M15" s="96">
        <v>166123319</v>
      </c>
      <c r="N15" s="13">
        <f t="shared" si="21"/>
        <v>166123319</v>
      </c>
      <c r="O15" s="56">
        <f>IF(J15="",0,ROUND(N15/VLOOKUP(YEAR(J15),SMMLV!$A$2:$B$43,2,FALSE),2))</f>
        <v>212.64</v>
      </c>
      <c r="P15" s="126">
        <f t="shared" si="22"/>
        <v>0.63722273345517821</v>
      </c>
      <c r="Q15" s="126"/>
      <c r="R15" s="135"/>
      <c r="S15" s="122"/>
      <c r="T15" s="122"/>
      <c r="U15" s="122"/>
      <c r="V15" s="122"/>
      <c r="W15" s="122"/>
      <c r="X15" s="123"/>
      <c r="Y15" s="123"/>
      <c r="Z15" s="123"/>
      <c r="AA15" s="123"/>
      <c r="AB15" s="123"/>
      <c r="AC15" s="123"/>
      <c r="AD15" s="123"/>
      <c r="AE15" s="87">
        <f t="shared" si="10"/>
        <v>0</v>
      </c>
      <c r="AF15" s="87">
        <f t="shared" si="11"/>
        <v>0</v>
      </c>
      <c r="AG15" s="87">
        <f t="shared" si="12"/>
        <v>0</v>
      </c>
      <c r="AH15" s="87">
        <f t="shared" si="13"/>
        <v>0</v>
      </c>
      <c r="AI15" s="87">
        <f t="shared" si="14"/>
        <v>0</v>
      </c>
      <c r="AJ15" s="87">
        <f t="shared" si="15"/>
        <v>0</v>
      </c>
    </row>
    <row r="16" spans="1:46" s="254" customFormat="1" ht="126.75" customHeight="1" x14ac:dyDescent="0.25">
      <c r="A16" s="254" t="s">
        <v>119</v>
      </c>
      <c r="B16" s="255">
        <v>13</v>
      </c>
      <c r="C16" s="246" t="str">
        <f>IF($B16="","",VLOOKUP($B16,Cierre!$A:$E,2,FALSE))</f>
        <v>CONSORCIO NP MANIZALES</v>
      </c>
      <c r="D16" s="246" t="s">
        <v>264</v>
      </c>
      <c r="E16" s="246" t="s">
        <v>301</v>
      </c>
      <c r="F16" s="247" t="s">
        <v>447</v>
      </c>
      <c r="G16" s="247" t="s">
        <v>80</v>
      </c>
      <c r="H16" s="248">
        <v>0.15</v>
      </c>
      <c r="I16" s="249">
        <v>43635</v>
      </c>
      <c r="J16" s="249">
        <v>43799</v>
      </c>
      <c r="K16" s="257">
        <f t="shared" ref="K16" si="23">AE16+AF16+AG16+AH16+AI16+AJ16</f>
        <v>0</v>
      </c>
      <c r="L16" s="257">
        <f t="shared" ref="L16" si="24">IF(I16="",0,ROUND(((((J16-I16)+1)/360)*12)-K16,3))</f>
        <v>5.5</v>
      </c>
      <c r="M16" s="226">
        <v>199743486</v>
      </c>
      <c r="N16" s="258">
        <f t="shared" si="21"/>
        <v>29961522.899999999</v>
      </c>
      <c r="O16" s="259">
        <f>IF(J16="",0,ROUND(N16/VLOOKUP(YEAR(J16),SMMLV!$A$2:$B$43,2,FALSE),2))</f>
        <v>36.18</v>
      </c>
      <c r="P16" s="260">
        <f t="shared" si="22"/>
        <v>0.10842136237964799</v>
      </c>
      <c r="Q16" s="260"/>
      <c r="R16" s="253" t="s">
        <v>448</v>
      </c>
      <c r="S16" s="122"/>
      <c r="T16" s="122"/>
      <c r="U16" s="122"/>
      <c r="V16" s="122"/>
      <c r="W16" s="122"/>
      <c r="X16" s="123"/>
      <c r="Y16" s="123"/>
      <c r="Z16" s="123"/>
      <c r="AA16" s="123"/>
      <c r="AB16" s="123"/>
      <c r="AC16" s="123"/>
      <c r="AD16" s="123"/>
      <c r="AE16" s="87"/>
      <c r="AF16" s="87"/>
      <c r="AG16" s="87"/>
      <c r="AH16" s="87"/>
      <c r="AI16" s="87"/>
      <c r="AJ16" s="87"/>
    </row>
    <row r="17" spans="1:36" x14ac:dyDescent="0.25">
      <c r="A17" s="5" t="s">
        <v>119</v>
      </c>
      <c r="B17" s="30">
        <v>13</v>
      </c>
      <c r="C17" s="46" t="str">
        <f>IF($B17="","",VLOOKUP($B17,Cierre!$A:$E,2,FALSE))</f>
        <v>CONSORCIO NP MANIZALES</v>
      </c>
      <c r="D17" s="152" t="s">
        <v>264</v>
      </c>
      <c r="E17" s="152" t="s">
        <v>301</v>
      </c>
      <c r="F17" s="153" t="s">
        <v>302</v>
      </c>
      <c r="G17" s="153" t="s">
        <v>80</v>
      </c>
      <c r="H17" s="154">
        <v>0.3</v>
      </c>
      <c r="I17" s="139">
        <v>42975</v>
      </c>
      <c r="J17" s="139">
        <v>43585</v>
      </c>
      <c r="K17" s="58">
        <f t="shared" si="19"/>
        <v>0</v>
      </c>
      <c r="L17" s="58">
        <f t="shared" si="20"/>
        <v>20.367000000000001</v>
      </c>
      <c r="M17" s="96">
        <v>691066793</v>
      </c>
      <c r="N17" s="13">
        <f t="shared" si="21"/>
        <v>207320037.90000001</v>
      </c>
      <c r="O17" s="56">
        <f>IF(J17="",0,ROUND(N17/VLOOKUP(YEAR(J17),SMMLV!$A$2:$B$43,2,FALSE),2))</f>
        <v>250.35</v>
      </c>
      <c r="P17" s="126">
        <f t="shared" si="22"/>
        <v>0.75022907882103018</v>
      </c>
      <c r="Q17" s="126"/>
      <c r="R17" s="135"/>
      <c r="S17" s="122"/>
      <c r="T17" s="122"/>
      <c r="U17" s="122"/>
      <c r="V17" s="122"/>
      <c r="W17" s="122"/>
      <c r="X17" s="123"/>
      <c r="Y17" s="123"/>
      <c r="Z17" s="123"/>
      <c r="AA17" s="123"/>
      <c r="AB17" s="123"/>
      <c r="AC17" s="123"/>
      <c r="AD17" s="123"/>
      <c r="AE17" s="87">
        <f t="shared" si="10"/>
        <v>0</v>
      </c>
      <c r="AF17" s="87">
        <f t="shared" si="11"/>
        <v>0</v>
      </c>
      <c r="AG17" s="87">
        <f t="shared" si="12"/>
        <v>0</v>
      </c>
      <c r="AH17" s="87">
        <f t="shared" si="13"/>
        <v>0</v>
      </c>
      <c r="AI17" s="87">
        <f t="shared" si="14"/>
        <v>0</v>
      </c>
      <c r="AJ17" s="87">
        <f t="shared" si="15"/>
        <v>0</v>
      </c>
    </row>
    <row r="18" spans="1:36" x14ac:dyDescent="0.25">
      <c r="A18" s="5" t="s">
        <v>119</v>
      </c>
      <c r="B18" s="30">
        <v>13</v>
      </c>
      <c r="C18" s="46" t="str">
        <f>IF($B18="","",VLOOKUP($B18,Cierre!$A:$E,2,FALSE))</f>
        <v>CONSORCIO NP MANIZALES</v>
      </c>
      <c r="D18" s="140" t="s">
        <v>265</v>
      </c>
      <c r="E18" s="152" t="s">
        <v>286</v>
      </c>
      <c r="F18" s="153" t="s">
        <v>303</v>
      </c>
      <c r="G18" s="153" t="s">
        <v>84</v>
      </c>
      <c r="H18" s="154">
        <v>1</v>
      </c>
      <c r="I18" s="139">
        <v>38245</v>
      </c>
      <c r="J18" s="139">
        <v>38457</v>
      </c>
      <c r="K18" s="58">
        <f t="shared" si="19"/>
        <v>0</v>
      </c>
      <c r="L18" s="58">
        <f t="shared" si="20"/>
        <v>7.1</v>
      </c>
      <c r="M18" s="226">
        <f>161256936</f>
        <v>161256936</v>
      </c>
      <c r="N18" s="13">
        <f t="shared" si="21"/>
        <v>161256936</v>
      </c>
      <c r="O18" s="56">
        <f>IF(J18="",0,ROUND(N18/VLOOKUP(YEAR(J18),SMMLV!$A$2:$B$43,2,FALSE),2))</f>
        <v>422.69</v>
      </c>
      <c r="P18" s="126">
        <f t="shared" si="22"/>
        <v>1.2666839597637758</v>
      </c>
      <c r="Q18" s="126"/>
      <c r="R18" s="253" t="s">
        <v>446</v>
      </c>
      <c r="S18" s="122"/>
      <c r="T18" s="122"/>
      <c r="U18" s="122"/>
      <c r="V18" s="122"/>
      <c r="W18" s="122"/>
      <c r="X18" s="123"/>
      <c r="Y18" s="123"/>
      <c r="Z18" s="123"/>
      <c r="AA18" s="123"/>
      <c r="AB18" s="123"/>
      <c r="AC18" s="123"/>
      <c r="AD18" s="123"/>
      <c r="AE18" s="87">
        <f t="shared" si="10"/>
        <v>0</v>
      </c>
      <c r="AF18" s="87">
        <f t="shared" si="11"/>
        <v>0</v>
      </c>
      <c r="AG18" s="87">
        <f t="shared" si="12"/>
        <v>0</v>
      </c>
      <c r="AH18" s="87">
        <f t="shared" si="13"/>
        <v>0</v>
      </c>
      <c r="AI18" s="87">
        <f t="shared" si="14"/>
        <v>0</v>
      </c>
      <c r="AJ18" s="87">
        <f t="shared" si="15"/>
        <v>0</v>
      </c>
    </row>
    <row r="19" spans="1:36" x14ac:dyDescent="0.25">
      <c r="A19" s="5" t="s">
        <v>119</v>
      </c>
      <c r="B19" s="30">
        <v>15</v>
      </c>
      <c r="C19" s="46" t="str">
        <f>IF($B19="","",VLOOKUP($B19,Cierre!$A:$E,2,FALSE))</f>
        <v>CIMAG S.A.S.</v>
      </c>
      <c r="D19" s="152" t="s">
        <v>212</v>
      </c>
      <c r="E19" s="152" t="s">
        <v>304</v>
      </c>
      <c r="F19" s="153" t="s">
        <v>305</v>
      </c>
      <c r="G19" s="153" t="s">
        <v>84</v>
      </c>
      <c r="H19" s="154">
        <v>1</v>
      </c>
      <c r="I19" s="139">
        <v>41519</v>
      </c>
      <c r="J19" s="139">
        <v>41807</v>
      </c>
      <c r="K19" s="58">
        <f t="shared" si="19"/>
        <v>0</v>
      </c>
      <c r="L19" s="58">
        <f t="shared" si="20"/>
        <v>9.6329999999999991</v>
      </c>
      <c r="M19" s="96">
        <v>239164624</v>
      </c>
      <c r="N19" s="13">
        <f t="shared" si="21"/>
        <v>239164624</v>
      </c>
      <c r="O19" s="56">
        <f>IF(J19="",0,ROUND(N19/VLOOKUP(YEAR(J19),SMMLV!$A$2:$B$43,2,FALSE),2))</f>
        <v>388.25</v>
      </c>
      <c r="P19" s="126">
        <f t="shared" si="22"/>
        <v>1.1634768917605951</v>
      </c>
      <c r="Q19" s="126"/>
      <c r="R19" s="135"/>
      <c r="S19" s="122"/>
      <c r="T19" s="122"/>
      <c r="U19" s="122"/>
      <c r="V19" s="122"/>
      <c r="W19" s="122"/>
      <c r="X19" s="123"/>
      <c r="Y19" s="123"/>
      <c r="Z19" s="123"/>
      <c r="AA19" s="123"/>
      <c r="AB19" s="123"/>
      <c r="AC19" s="123"/>
      <c r="AD19" s="123"/>
      <c r="AE19" s="87">
        <f t="shared" si="10"/>
        <v>0</v>
      </c>
      <c r="AF19" s="87">
        <f t="shared" si="11"/>
        <v>0</v>
      </c>
      <c r="AG19" s="87">
        <f t="shared" si="12"/>
        <v>0</v>
      </c>
      <c r="AH19" s="87">
        <f t="shared" si="13"/>
        <v>0</v>
      </c>
      <c r="AI19" s="87">
        <f t="shared" si="14"/>
        <v>0</v>
      </c>
      <c r="AJ19" s="87">
        <f t="shared" si="15"/>
        <v>0</v>
      </c>
    </row>
    <row r="20" spans="1:36" x14ac:dyDescent="0.25">
      <c r="A20" s="5" t="s">
        <v>119</v>
      </c>
      <c r="B20" s="30">
        <v>17</v>
      </c>
      <c r="C20" s="46" t="str">
        <f>IF($B20="","",VLOOKUP($B20,Cierre!$A:$E,2,FALSE))</f>
        <v>ORGANIZACIÓN VICAN S.A.S.</v>
      </c>
      <c r="D20" s="152" t="s">
        <v>215</v>
      </c>
      <c r="E20" s="152" t="s">
        <v>286</v>
      </c>
      <c r="F20" s="153" t="s">
        <v>307</v>
      </c>
      <c r="G20" s="153" t="s">
        <v>84</v>
      </c>
      <c r="H20" s="154">
        <v>1</v>
      </c>
      <c r="I20" s="139">
        <v>40659</v>
      </c>
      <c r="J20" s="139">
        <v>40842</v>
      </c>
      <c r="K20" s="58">
        <f t="shared" si="19"/>
        <v>0</v>
      </c>
      <c r="L20" s="58">
        <f t="shared" si="20"/>
        <v>6.133</v>
      </c>
      <c r="M20" s="96">
        <v>215888046</v>
      </c>
      <c r="N20" s="13">
        <f t="shared" si="21"/>
        <v>215888046</v>
      </c>
      <c r="O20" s="56">
        <f>IF(J20="",0,ROUND(N20/VLOOKUP(YEAR(J20),SMMLV!$A$2:$B$43,2,FALSE),2))</f>
        <v>403.08</v>
      </c>
      <c r="P20" s="126">
        <f t="shared" si="22"/>
        <v>1.2079182627968079</v>
      </c>
      <c r="Q20" s="126"/>
      <c r="R20" s="135"/>
      <c r="S20" s="122"/>
      <c r="T20" s="122"/>
      <c r="U20" s="122"/>
      <c r="V20" s="122"/>
      <c r="W20" s="122"/>
      <c r="X20" s="123"/>
      <c r="Y20" s="123"/>
      <c r="Z20" s="123"/>
      <c r="AA20" s="123"/>
      <c r="AB20" s="123"/>
      <c r="AC20" s="123"/>
      <c r="AD20" s="123"/>
      <c r="AE20" s="87">
        <f t="shared" si="10"/>
        <v>0</v>
      </c>
      <c r="AF20" s="87">
        <f t="shared" si="11"/>
        <v>0</v>
      </c>
      <c r="AG20" s="87">
        <f t="shared" si="12"/>
        <v>0</v>
      </c>
      <c r="AH20" s="87">
        <f t="shared" si="13"/>
        <v>0</v>
      </c>
      <c r="AI20" s="87">
        <f t="shared" si="14"/>
        <v>0</v>
      </c>
      <c r="AJ20" s="87">
        <f t="shared" si="15"/>
        <v>0</v>
      </c>
    </row>
    <row r="21" spans="1:36" x14ac:dyDescent="0.25">
      <c r="A21" s="5" t="s">
        <v>119</v>
      </c>
      <c r="B21" s="30">
        <v>17</v>
      </c>
      <c r="C21" s="46" t="str">
        <f>IF($B21="","",VLOOKUP($B21,Cierre!$A:$E,2,FALSE))</f>
        <v>ORGANIZACIÓN VICAN S.A.S.</v>
      </c>
      <c r="D21" s="152" t="s">
        <v>215</v>
      </c>
      <c r="E21" s="152" t="s">
        <v>286</v>
      </c>
      <c r="F21" s="153" t="s">
        <v>308</v>
      </c>
      <c r="G21" s="153" t="s">
        <v>84</v>
      </c>
      <c r="H21" s="154">
        <v>1</v>
      </c>
      <c r="I21" s="139">
        <v>40783</v>
      </c>
      <c r="J21" s="139">
        <v>40996</v>
      </c>
      <c r="K21" s="58">
        <f t="shared" si="19"/>
        <v>0</v>
      </c>
      <c r="L21" s="58">
        <f t="shared" si="20"/>
        <v>7.133</v>
      </c>
      <c r="M21" s="96">
        <v>405607425</v>
      </c>
      <c r="N21" s="13">
        <f t="shared" si="21"/>
        <v>405607425</v>
      </c>
      <c r="O21" s="56">
        <f>IF(J21="",0,ROUND(N21/VLOOKUP(YEAR(J21),SMMLV!$A$2:$B$43,2,FALSE),2))</f>
        <v>715.74</v>
      </c>
      <c r="P21" s="126">
        <f t="shared" si="22"/>
        <v>2.1448730212716764</v>
      </c>
      <c r="Q21" s="126"/>
      <c r="R21" s="135"/>
      <c r="S21" s="122"/>
      <c r="T21" s="122"/>
      <c r="U21" s="122"/>
      <c r="V21" s="122"/>
      <c r="W21" s="122"/>
      <c r="X21" s="123"/>
      <c r="Y21" s="123"/>
      <c r="Z21" s="123"/>
      <c r="AA21" s="123"/>
      <c r="AB21" s="123"/>
      <c r="AC21" s="123"/>
      <c r="AD21" s="123"/>
      <c r="AE21" s="87">
        <f t="shared" si="10"/>
        <v>0</v>
      </c>
      <c r="AF21" s="87">
        <f t="shared" si="11"/>
        <v>0</v>
      </c>
      <c r="AG21" s="87">
        <f t="shared" si="12"/>
        <v>0</v>
      </c>
      <c r="AH21" s="87">
        <f t="shared" si="13"/>
        <v>0</v>
      </c>
      <c r="AI21" s="87">
        <f t="shared" si="14"/>
        <v>0</v>
      </c>
      <c r="AJ21" s="87">
        <f t="shared" si="15"/>
        <v>0</v>
      </c>
    </row>
    <row r="22" spans="1:36" x14ac:dyDescent="0.25">
      <c r="A22" s="5" t="s">
        <v>119</v>
      </c>
      <c r="B22" s="30">
        <v>17</v>
      </c>
      <c r="C22" s="46" t="str">
        <f>IF($B22="","",VLOOKUP($B22,Cierre!$A:$E,2,FALSE))</f>
        <v>ORGANIZACIÓN VICAN S.A.S.</v>
      </c>
      <c r="D22" s="152" t="s">
        <v>215</v>
      </c>
      <c r="E22" s="152" t="s">
        <v>306</v>
      </c>
      <c r="F22" s="153" t="s">
        <v>309</v>
      </c>
      <c r="G22" s="153" t="s">
        <v>84</v>
      </c>
      <c r="H22" s="154">
        <v>1</v>
      </c>
      <c r="I22" s="139">
        <v>43809</v>
      </c>
      <c r="J22" s="139">
        <v>44082</v>
      </c>
      <c r="K22" s="58">
        <f t="shared" si="19"/>
        <v>0</v>
      </c>
      <c r="L22" s="58">
        <f t="shared" si="20"/>
        <v>9.1329999999999991</v>
      </c>
      <c r="M22" s="96">
        <v>249776240</v>
      </c>
      <c r="N22" s="13">
        <f t="shared" si="21"/>
        <v>249776240</v>
      </c>
      <c r="O22" s="56">
        <f>IF(J22="",0,ROUND(N22/VLOOKUP(YEAR(J22),SMMLV!$A$2:$B$43,2,FALSE),2))</f>
        <v>284.55</v>
      </c>
      <c r="P22" s="126">
        <f t="shared" si="22"/>
        <v>0.85271693380676716</v>
      </c>
      <c r="Q22" s="126"/>
      <c r="R22" s="135"/>
      <c r="S22" s="122"/>
      <c r="T22" s="122"/>
      <c r="U22" s="122"/>
      <c r="V22" s="122"/>
      <c r="W22" s="122"/>
      <c r="X22" s="123"/>
      <c r="Y22" s="123"/>
      <c r="Z22" s="123"/>
      <c r="AA22" s="123"/>
      <c r="AB22" s="123"/>
      <c r="AC22" s="123"/>
      <c r="AD22" s="123"/>
      <c r="AE22" s="87">
        <f t="shared" si="10"/>
        <v>0</v>
      </c>
      <c r="AF22" s="87">
        <f t="shared" si="11"/>
        <v>0</v>
      </c>
      <c r="AG22" s="87">
        <f t="shared" si="12"/>
        <v>0</v>
      </c>
      <c r="AH22" s="87">
        <f t="shared" si="13"/>
        <v>0</v>
      </c>
      <c r="AI22" s="87">
        <f t="shared" si="14"/>
        <v>0</v>
      </c>
      <c r="AJ22" s="87">
        <f t="shared" si="15"/>
        <v>0</v>
      </c>
    </row>
    <row r="23" spans="1:36" x14ac:dyDescent="0.25">
      <c r="A23" s="5" t="s">
        <v>119</v>
      </c>
      <c r="B23" s="30">
        <v>18</v>
      </c>
      <c r="C23" s="46" t="str">
        <f>IF($B23="","",VLOOKUP($B23,Cierre!$A:$E,2,FALSE))</f>
        <v>ICONSULTING S.A.S.</v>
      </c>
      <c r="D23" s="152" t="s">
        <v>217</v>
      </c>
      <c r="E23" s="152" t="s">
        <v>311</v>
      </c>
      <c r="F23" s="153" t="s">
        <v>312</v>
      </c>
      <c r="G23" s="153" t="s">
        <v>84</v>
      </c>
      <c r="H23" s="154">
        <v>1</v>
      </c>
      <c r="I23" s="139">
        <v>42065</v>
      </c>
      <c r="J23" s="139">
        <v>42210</v>
      </c>
      <c r="K23" s="58">
        <f t="shared" si="19"/>
        <v>0</v>
      </c>
      <c r="L23" s="58">
        <f t="shared" si="20"/>
        <v>4.867</v>
      </c>
      <c r="M23" s="96">
        <v>157516949</v>
      </c>
      <c r="N23" s="13">
        <f t="shared" si="21"/>
        <v>157516949</v>
      </c>
      <c r="O23" s="56">
        <f>IF(J23="",0,ROUND(N23/VLOOKUP(YEAR(J23),SMMLV!$A$2:$B$43,2,FALSE),2))</f>
        <v>244.46</v>
      </c>
      <c r="P23" s="126">
        <f t="shared" si="22"/>
        <v>0.73257839268459779</v>
      </c>
      <c r="Q23" s="126"/>
      <c r="R23" s="135"/>
      <c r="S23" s="122"/>
      <c r="T23" s="122"/>
      <c r="U23" s="122"/>
      <c r="V23" s="122"/>
      <c r="W23" s="122"/>
      <c r="X23" s="123"/>
      <c r="Y23" s="123"/>
      <c r="Z23" s="123"/>
      <c r="AA23" s="123"/>
      <c r="AB23" s="123"/>
      <c r="AC23" s="123"/>
      <c r="AD23" s="123"/>
      <c r="AE23" s="87">
        <f t="shared" si="10"/>
        <v>0</v>
      </c>
      <c r="AF23" s="87">
        <f t="shared" si="11"/>
        <v>0</v>
      </c>
      <c r="AG23" s="87">
        <f t="shared" si="12"/>
        <v>0</v>
      </c>
      <c r="AH23" s="87">
        <f t="shared" si="13"/>
        <v>0</v>
      </c>
      <c r="AI23" s="87">
        <f t="shared" si="14"/>
        <v>0</v>
      </c>
      <c r="AJ23" s="87">
        <f t="shared" si="15"/>
        <v>0</v>
      </c>
    </row>
    <row r="24" spans="1:36" x14ac:dyDescent="0.25">
      <c r="A24" s="5" t="s">
        <v>119</v>
      </c>
      <c r="B24" s="30">
        <v>18</v>
      </c>
      <c r="C24" s="46" t="str">
        <f>IF($B24="","",VLOOKUP($B24,Cierre!$A:$E,2,FALSE))</f>
        <v>ICONSULTING S.A.S.</v>
      </c>
      <c r="D24" s="152" t="s">
        <v>217</v>
      </c>
      <c r="E24" s="156" t="s">
        <v>311</v>
      </c>
      <c r="F24" s="153" t="s">
        <v>313</v>
      </c>
      <c r="G24" s="153" t="s">
        <v>84</v>
      </c>
      <c r="H24" s="154">
        <v>1</v>
      </c>
      <c r="I24" s="139">
        <v>42115</v>
      </c>
      <c r="J24" s="139">
        <v>42299</v>
      </c>
      <c r="K24" s="58">
        <f t="shared" si="19"/>
        <v>0</v>
      </c>
      <c r="L24" s="58">
        <f t="shared" si="20"/>
        <v>6.1669999999999998</v>
      </c>
      <c r="M24" s="96">
        <v>241439570</v>
      </c>
      <c r="N24" s="13">
        <f t="shared" si="21"/>
        <v>241439570</v>
      </c>
      <c r="O24" s="56">
        <f>IF(J24="",0,ROUND(N24/VLOOKUP(YEAR(J24),SMMLV!$A$2:$B$43,2,FALSE),2))</f>
        <v>374.7</v>
      </c>
      <c r="P24" s="126">
        <f t="shared" si="22"/>
        <v>1.1228713234840824</v>
      </c>
      <c r="Q24" s="126"/>
      <c r="R24" s="135"/>
      <c r="S24" s="122"/>
      <c r="T24" s="122"/>
      <c r="U24" s="122"/>
      <c r="V24" s="122"/>
      <c r="W24" s="122"/>
      <c r="X24" s="123"/>
      <c r="Y24" s="123"/>
      <c r="Z24" s="123"/>
      <c r="AA24" s="123"/>
      <c r="AB24" s="123"/>
      <c r="AC24" s="123"/>
      <c r="AD24" s="123"/>
      <c r="AE24" s="87">
        <f t="shared" si="10"/>
        <v>0</v>
      </c>
      <c r="AF24" s="87">
        <f t="shared" si="11"/>
        <v>0</v>
      </c>
      <c r="AG24" s="87">
        <f t="shared" si="12"/>
        <v>0</v>
      </c>
      <c r="AH24" s="87">
        <f t="shared" si="13"/>
        <v>0</v>
      </c>
      <c r="AI24" s="87">
        <f t="shared" si="14"/>
        <v>0</v>
      </c>
      <c r="AJ24" s="87">
        <f t="shared" si="15"/>
        <v>0</v>
      </c>
    </row>
    <row r="25" spans="1:36" x14ac:dyDescent="0.25">
      <c r="A25" s="5" t="s">
        <v>119</v>
      </c>
      <c r="B25" s="30">
        <v>21</v>
      </c>
      <c r="C25" s="46" t="str">
        <f>IF($B25="","",VLOOKUP($B25,Cierre!$A:$E,2,FALSE))</f>
        <v>INGEOCILCON S.A.S.</v>
      </c>
      <c r="D25" s="242" t="s">
        <v>134</v>
      </c>
      <c r="E25" s="242" t="s">
        <v>311</v>
      </c>
      <c r="F25" s="243" t="s">
        <v>433</v>
      </c>
      <c r="G25" s="243" t="s">
        <v>84</v>
      </c>
      <c r="H25" s="244">
        <v>1</v>
      </c>
      <c r="I25" s="245">
        <v>40878</v>
      </c>
      <c r="J25" s="245">
        <v>41106</v>
      </c>
      <c r="K25" s="58">
        <f t="shared" ref="K25:K29" si="25">AE25+AF25+AG25+AH25+AI25+AJ25</f>
        <v>0</v>
      </c>
      <c r="L25" s="58">
        <f t="shared" ref="L25:L29" si="26">IF(I25="",0,ROUND(((((J25-I25)+1)/360)*12)-K25,3))</f>
        <v>7.633</v>
      </c>
      <c r="M25" s="96">
        <v>312037099</v>
      </c>
      <c r="N25" s="13">
        <f t="shared" ref="N25:N29" si="27">ROUND(M25*H25,3)</f>
        <v>312037099</v>
      </c>
      <c r="O25" s="56">
        <f>IF(J25="",0,ROUND(N25/VLOOKUP(YEAR(J25),SMMLV!$A$2:$B$43,2,FALSE),2))</f>
        <v>550.62</v>
      </c>
      <c r="P25" s="126">
        <f t="shared" ref="P25:P29" si="28">IFERROR(O25/($AL$1),)</f>
        <v>1.6500544652703641</v>
      </c>
      <c r="Q25" s="126"/>
      <c r="R25" s="135"/>
      <c r="S25" s="122"/>
      <c r="T25" s="122"/>
      <c r="U25" s="122"/>
      <c r="V25" s="122"/>
      <c r="W25" s="122"/>
      <c r="X25" s="123"/>
      <c r="Y25" s="123"/>
      <c r="Z25" s="123"/>
      <c r="AA25" s="123"/>
      <c r="AB25" s="123"/>
      <c r="AC25" s="123"/>
      <c r="AD25" s="123"/>
      <c r="AE25" s="87">
        <f t="shared" ref="AE25" si="29">IF(S25="",0,ROUND((((T25-S25)+1)/30),3))</f>
        <v>0</v>
      </c>
      <c r="AF25" s="87">
        <f t="shared" ref="AF25" si="30">IF(U25="",0,ROUND((((V25-U25)+1)/30),3))</f>
        <v>0</v>
      </c>
      <c r="AG25" s="87">
        <f t="shared" ref="AG25" si="31">IF(W25="",0,ROUND((((X25-W25)+1)/30),3))</f>
        <v>0</v>
      </c>
      <c r="AH25" s="87">
        <f t="shared" ref="AH25" si="32">IF(Y25="",0,ROUND((((Z25-Y25)+1)/30),3))</f>
        <v>0</v>
      </c>
      <c r="AI25" s="87">
        <f t="shared" ref="AI25" si="33">IF(AA25="",0,ROUND((((AB25-AA25)+1)/30),3))</f>
        <v>0</v>
      </c>
      <c r="AJ25" s="87">
        <f t="shared" ref="AJ25" si="34">IF(AC25="",0,ROUND((((AD25-AC25)+1)/30),3))</f>
        <v>0</v>
      </c>
    </row>
    <row r="26" spans="1:36" x14ac:dyDescent="0.25">
      <c r="A26" s="5" t="s">
        <v>119</v>
      </c>
      <c r="B26" s="30">
        <v>26</v>
      </c>
      <c r="C26" s="46" t="str">
        <f>IF($B26="","",VLOOKUP($B26,Cierre!$A:$E,2,FALSE))</f>
        <v>CONSORCIO CAPITAL</v>
      </c>
      <c r="D26" s="242" t="s">
        <v>164</v>
      </c>
      <c r="E26" s="242" t="s">
        <v>310</v>
      </c>
      <c r="F26" s="243" t="s">
        <v>434</v>
      </c>
      <c r="G26" s="243" t="s">
        <v>84</v>
      </c>
      <c r="H26" s="244">
        <v>1</v>
      </c>
      <c r="I26" s="245">
        <v>41408</v>
      </c>
      <c r="J26" s="245">
        <v>41761</v>
      </c>
      <c r="K26" s="58">
        <f t="shared" si="25"/>
        <v>0</v>
      </c>
      <c r="L26" s="58">
        <f t="shared" si="26"/>
        <v>11.8</v>
      </c>
      <c r="M26" s="96">
        <v>476648589</v>
      </c>
      <c r="N26" s="13">
        <f t="shared" si="27"/>
        <v>476648589</v>
      </c>
      <c r="O26" s="56">
        <f>IF(J26="",0,ROUND(N26/VLOOKUP(YEAR(J26),SMMLV!$A$2:$B$43,2,FALSE),2))</f>
        <v>773.78</v>
      </c>
      <c r="P26" s="126">
        <f t="shared" si="28"/>
        <v>2.3188027026568276</v>
      </c>
      <c r="Q26" s="126"/>
      <c r="R26" s="135"/>
      <c r="S26" s="122"/>
      <c r="T26" s="122"/>
      <c r="U26" s="122"/>
      <c r="V26" s="122"/>
      <c r="W26" s="122"/>
      <c r="X26" s="123"/>
      <c r="Y26" s="123"/>
      <c r="Z26" s="123"/>
      <c r="AA26" s="123"/>
      <c r="AB26" s="123"/>
      <c r="AC26" s="123"/>
      <c r="AD26" s="123"/>
      <c r="AE26" s="87">
        <f t="shared" ref="AE26:AE27" si="35">IF(S26="",0,ROUND((((T26-S26)+1)/30),3))</f>
        <v>0</v>
      </c>
      <c r="AF26" s="87">
        <f t="shared" ref="AF26:AF27" si="36">IF(U26="",0,ROUND((((V26-U26)+1)/30),3))</f>
        <v>0</v>
      </c>
      <c r="AG26" s="87">
        <f t="shared" ref="AG26:AG27" si="37">IF(W26="",0,ROUND((((X26-W26)+1)/30),3))</f>
        <v>0</v>
      </c>
      <c r="AH26" s="87">
        <f t="shared" ref="AH26:AH27" si="38">IF(Y26="",0,ROUND((((Z26-Y26)+1)/30),3))</f>
        <v>0</v>
      </c>
      <c r="AI26" s="87">
        <f t="shared" ref="AI26:AI27" si="39">IF(AA26="",0,ROUND((((AB26-AA26)+1)/30),3))</f>
        <v>0</v>
      </c>
      <c r="AJ26" s="87">
        <f t="shared" ref="AJ26:AJ27" si="40">IF(AC26="",0,ROUND((((AD26-AC26)+1)/30),3))</f>
        <v>0</v>
      </c>
    </row>
    <row r="27" spans="1:36" x14ac:dyDescent="0.25">
      <c r="A27" s="5" t="s">
        <v>119</v>
      </c>
      <c r="B27" s="30">
        <v>26</v>
      </c>
      <c r="C27" s="46" t="str">
        <f>IF($B27="","",VLOOKUP($B27,Cierre!$A:$E,2,FALSE))</f>
        <v>CONSORCIO CAPITAL</v>
      </c>
      <c r="D27" s="242" t="s">
        <v>245</v>
      </c>
      <c r="E27" s="242" t="s">
        <v>435</v>
      </c>
      <c r="F27" s="243" t="s">
        <v>436</v>
      </c>
      <c r="G27" s="243" t="s">
        <v>80</v>
      </c>
      <c r="H27" s="244">
        <v>1</v>
      </c>
      <c r="I27" s="245">
        <v>42892</v>
      </c>
      <c r="J27" s="245">
        <v>43286</v>
      </c>
      <c r="K27" s="58">
        <f t="shared" si="25"/>
        <v>0</v>
      </c>
      <c r="L27" s="58">
        <f t="shared" si="26"/>
        <v>13.167</v>
      </c>
      <c r="M27" s="96">
        <v>418685104</v>
      </c>
      <c r="N27" s="13">
        <f t="shared" si="27"/>
        <v>418685104</v>
      </c>
      <c r="O27" s="56">
        <f>IF(J27="",0,ROUND(N27/VLOOKUP(YEAR(J27),SMMLV!$A$2:$B$43,2,FALSE),2))</f>
        <v>535.91999999999996</v>
      </c>
      <c r="P27" s="126">
        <f t="shared" si="28"/>
        <v>1.6060026679519332</v>
      </c>
      <c r="Q27" s="126"/>
      <c r="R27" s="135"/>
      <c r="S27" s="122"/>
      <c r="T27" s="122"/>
      <c r="U27" s="122"/>
      <c r="V27" s="122"/>
      <c r="W27" s="122"/>
      <c r="X27" s="123"/>
      <c r="Y27" s="123"/>
      <c r="Z27" s="123"/>
      <c r="AA27" s="123"/>
      <c r="AB27" s="123"/>
      <c r="AC27" s="123"/>
      <c r="AD27" s="123"/>
      <c r="AE27" s="87">
        <f t="shared" si="35"/>
        <v>0</v>
      </c>
      <c r="AF27" s="87">
        <f t="shared" si="36"/>
        <v>0</v>
      </c>
      <c r="AG27" s="87">
        <f t="shared" si="37"/>
        <v>0</v>
      </c>
      <c r="AH27" s="87">
        <f t="shared" si="38"/>
        <v>0</v>
      </c>
      <c r="AI27" s="87">
        <f t="shared" si="39"/>
        <v>0</v>
      </c>
      <c r="AJ27" s="87">
        <f t="shared" si="40"/>
        <v>0</v>
      </c>
    </row>
    <row r="28" spans="1:36" x14ac:dyDescent="0.25">
      <c r="A28" s="5" t="s">
        <v>119</v>
      </c>
      <c r="B28" s="30">
        <v>33</v>
      </c>
      <c r="C28" s="46" t="str">
        <f>IF($B28="","",VLOOKUP($B28,Cierre!$A:$E,2,FALSE))</f>
        <v>CONSORCIO VIAL CALDAS 2021</v>
      </c>
      <c r="D28" s="250" t="s">
        <v>263</v>
      </c>
      <c r="E28" s="242" t="s">
        <v>284</v>
      </c>
      <c r="F28" s="243" t="s">
        <v>437</v>
      </c>
      <c r="G28" s="243" t="s">
        <v>80</v>
      </c>
      <c r="H28" s="244">
        <v>0.5</v>
      </c>
      <c r="I28" s="245">
        <v>41940</v>
      </c>
      <c r="J28" s="245">
        <v>42328</v>
      </c>
      <c r="K28" s="58">
        <f t="shared" si="25"/>
        <v>0</v>
      </c>
      <c r="L28" s="58">
        <f t="shared" si="26"/>
        <v>12.967000000000001</v>
      </c>
      <c r="M28" s="96">
        <v>349070100</v>
      </c>
      <c r="N28" s="13">
        <f t="shared" si="27"/>
        <v>174535050</v>
      </c>
      <c r="O28" s="56">
        <f>IF(J28="",0,ROUND(N28/VLOOKUP(YEAR(J28),SMMLV!$A$2:$B$43,2,FALSE),2))</f>
        <v>270.87</v>
      </c>
      <c r="P28" s="126">
        <f t="shared" si="28"/>
        <v>0.81172179181247239</v>
      </c>
      <c r="Q28" s="126"/>
      <c r="R28" s="135"/>
      <c r="S28" s="122"/>
      <c r="T28" s="122"/>
      <c r="U28" s="122"/>
      <c r="V28" s="122"/>
      <c r="W28" s="122"/>
      <c r="X28" s="123"/>
      <c r="Y28" s="123"/>
      <c r="Z28" s="123"/>
      <c r="AA28" s="123"/>
      <c r="AB28" s="123"/>
      <c r="AC28" s="123"/>
      <c r="AD28" s="123"/>
      <c r="AE28" s="87"/>
      <c r="AF28" s="87"/>
      <c r="AG28" s="87"/>
      <c r="AH28" s="87"/>
      <c r="AI28" s="87"/>
      <c r="AJ28" s="87"/>
    </row>
    <row r="29" spans="1:36" x14ac:dyDescent="0.25">
      <c r="A29" s="5" t="s">
        <v>119</v>
      </c>
      <c r="B29" s="30">
        <v>33</v>
      </c>
      <c r="C29" s="46" t="str">
        <f>IF($B29="","",VLOOKUP($B29,Cierre!$A:$E,2,FALSE))</f>
        <v>CONSORCIO VIAL CALDAS 2021</v>
      </c>
      <c r="D29" s="250" t="s">
        <v>263</v>
      </c>
      <c r="E29" s="242" t="s">
        <v>438</v>
      </c>
      <c r="F29" s="243" t="s">
        <v>439</v>
      </c>
      <c r="G29" s="243" t="s">
        <v>84</v>
      </c>
      <c r="H29" s="244">
        <v>1</v>
      </c>
      <c r="I29" s="245">
        <v>40903</v>
      </c>
      <c r="J29" s="245">
        <v>41238</v>
      </c>
      <c r="K29" s="58">
        <f t="shared" si="25"/>
        <v>0</v>
      </c>
      <c r="L29" s="58">
        <f t="shared" si="26"/>
        <v>11.2</v>
      </c>
      <c r="M29" s="96">
        <v>356536062</v>
      </c>
      <c r="N29" s="13">
        <f t="shared" si="27"/>
        <v>356536062</v>
      </c>
      <c r="O29" s="56">
        <f>IF(J29="",0,ROUND(N29/VLOOKUP(YEAR(J29),SMMLV!$A$2:$B$43,2,FALSE),2))</f>
        <v>629.14</v>
      </c>
      <c r="P29" s="126">
        <f t="shared" si="28"/>
        <v>1.8853569908107168</v>
      </c>
      <c r="Q29" s="126"/>
      <c r="R29" s="135"/>
      <c r="S29" s="122"/>
      <c r="T29" s="122"/>
      <c r="U29" s="122"/>
      <c r="V29" s="122"/>
      <c r="W29" s="122"/>
      <c r="X29" s="123"/>
      <c r="Y29" s="123"/>
      <c r="Z29" s="123"/>
      <c r="AA29" s="123"/>
      <c r="AB29" s="123"/>
      <c r="AC29" s="123"/>
      <c r="AD29" s="123"/>
      <c r="AE29" s="87"/>
      <c r="AF29" s="87"/>
      <c r="AG29" s="87"/>
      <c r="AH29" s="87"/>
      <c r="AI29" s="87"/>
      <c r="AJ29" s="87"/>
    </row>
    <row r="30" spans="1:36" hidden="1" x14ac:dyDescent="0.25">
      <c r="B30" s="30"/>
      <c r="C30" s="46" t="str">
        <f>IF($B30="","",VLOOKUP($B30,Cierre!$A:$E,2,FALSE))</f>
        <v/>
      </c>
      <c r="D30" s="152"/>
      <c r="E30" s="152"/>
      <c r="F30" s="153"/>
      <c r="G30" s="153"/>
      <c r="H30" s="154"/>
      <c r="I30" s="139"/>
      <c r="J30" s="139"/>
      <c r="K30" s="58">
        <f t="shared" ref="K30:K50" si="41">AE30+AF30+AG30+AH30+AI30+AJ30</f>
        <v>0</v>
      </c>
      <c r="L30" s="58">
        <f t="shared" ref="L30:L50" si="42">IF(I30="",0,ROUND(((((J30-I30)+1)/360)*12)-K30,3))</f>
        <v>0</v>
      </c>
      <c r="M30" s="96"/>
      <c r="N30" s="13">
        <f t="shared" ref="N30:N47" si="43">ROUND(M30*H30,3)</f>
        <v>0</v>
      </c>
      <c r="O30" s="56">
        <f>IF(J30="",0,ROUND(N30/VLOOKUP(YEAR(J30),SMMLV!$A$2:$B$43,2,FALSE),2))</f>
        <v>0</v>
      </c>
      <c r="P30" s="126">
        <f t="shared" ref="P30:P47" si="44">IFERROR(O30/($AL$1),)</f>
        <v>0</v>
      </c>
      <c r="Q30" s="126"/>
      <c r="R30" s="135"/>
      <c r="S30" s="122"/>
      <c r="T30" s="122"/>
      <c r="U30" s="122"/>
      <c r="V30" s="122"/>
      <c r="W30" s="122"/>
      <c r="X30" s="123"/>
      <c r="Y30" s="123"/>
      <c r="Z30" s="123"/>
      <c r="AA30" s="123"/>
      <c r="AB30" s="123"/>
      <c r="AC30" s="123"/>
      <c r="AD30" s="123"/>
      <c r="AE30" s="87">
        <f t="shared" ref="AE30:AE54" si="45">IF(S30="",0,ROUND((((T30-S30)+1)/30),3))</f>
        <v>0</v>
      </c>
      <c r="AF30" s="87">
        <f t="shared" ref="AF30:AF54" si="46">IF(U30="",0,ROUND((((V30-U30)+1)/30),3))</f>
        <v>0</v>
      </c>
      <c r="AG30" s="87">
        <f t="shared" ref="AG30:AG54" si="47">IF(W30="",0,ROUND((((X30-W30)+1)/30),3))</f>
        <v>0</v>
      </c>
      <c r="AH30" s="87">
        <f t="shared" ref="AH30:AH54" si="48">IF(Y30="",0,ROUND((((Z30-Y30)+1)/30),3))</f>
        <v>0</v>
      </c>
      <c r="AI30" s="87">
        <f t="shared" ref="AI30:AI54" si="49">IF(AA30="",0,ROUND((((AB30-AA30)+1)/30),3))</f>
        <v>0</v>
      </c>
      <c r="AJ30" s="87">
        <f t="shared" ref="AJ30:AJ54" si="50">IF(AC30="",0,ROUND((((AD30-AC30)+1)/30),3))</f>
        <v>0</v>
      </c>
    </row>
    <row r="31" spans="1:36" hidden="1" x14ac:dyDescent="0.25">
      <c r="B31" s="30"/>
      <c r="C31" s="46" t="str">
        <f>IF($B31="","",VLOOKUP($B31,Cierre!$A:$E,2,FALSE))</f>
        <v/>
      </c>
      <c r="D31" s="152"/>
      <c r="E31" s="152"/>
      <c r="F31" s="153"/>
      <c r="G31" s="153"/>
      <c r="H31" s="154"/>
      <c r="I31" s="139"/>
      <c r="J31" s="139"/>
      <c r="K31" s="58">
        <f t="shared" si="41"/>
        <v>0</v>
      </c>
      <c r="L31" s="58">
        <f t="shared" si="42"/>
        <v>0</v>
      </c>
      <c r="M31" s="96"/>
      <c r="N31" s="13">
        <f t="shared" si="43"/>
        <v>0</v>
      </c>
      <c r="O31" s="56">
        <f>IF(J31="",0,ROUND(N31/VLOOKUP(YEAR(J31),SMMLV!$A$2:$B$43,2,FALSE),2))</f>
        <v>0</v>
      </c>
      <c r="P31" s="126">
        <f t="shared" si="44"/>
        <v>0</v>
      </c>
      <c r="Q31" s="126"/>
      <c r="R31" s="135"/>
      <c r="S31" s="122"/>
      <c r="T31" s="122"/>
      <c r="U31" s="122"/>
      <c r="V31" s="122"/>
      <c r="W31" s="122"/>
      <c r="X31" s="123"/>
      <c r="Y31" s="123"/>
      <c r="Z31" s="123"/>
      <c r="AA31" s="123"/>
      <c r="AB31" s="123"/>
      <c r="AC31" s="123"/>
      <c r="AD31" s="123"/>
      <c r="AE31" s="87">
        <f t="shared" si="45"/>
        <v>0</v>
      </c>
      <c r="AF31" s="87">
        <f t="shared" si="46"/>
        <v>0</v>
      </c>
      <c r="AG31" s="87">
        <f t="shared" si="47"/>
        <v>0</v>
      </c>
      <c r="AH31" s="87">
        <f t="shared" si="48"/>
        <v>0</v>
      </c>
      <c r="AI31" s="87">
        <f t="shared" si="49"/>
        <v>0</v>
      </c>
      <c r="AJ31" s="87">
        <f t="shared" si="50"/>
        <v>0</v>
      </c>
    </row>
    <row r="32" spans="1:36" hidden="1" x14ac:dyDescent="0.25">
      <c r="B32" s="30"/>
      <c r="C32" s="46" t="str">
        <f>IF($B32="","",VLOOKUP($B32,Cierre!$A:$E,2,FALSE))</f>
        <v/>
      </c>
      <c r="D32" s="152"/>
      <c r="E32" s="152"/>
      <c r="F32" s="153"/>
      <c r="G32" s="153"/>
      <c r="H32" s="154"/>
      <c r="I32" s="139"/>
      <c r="J32" s="139"/>
      <c r="K32" s="58">
        <f t="shared" si="41"/>
        <v>0</v>
      </c>
      <c r="L32" s="58">
        <f t="shared" si="42"/>
        <v>0</v>
      </c>
      <c r="M32" s="96"/>
      <c r="N32" s="13">
        <f t="shared" si="43"/>
        <v>0</v>
      </c>
      <c r="O32" s="56">
        <f>IF(J32="",0,ROUND(N32/VLOOKUP(YEAR(J32),SMMLV!$A$2:$B$43,2,FALSE),2))</f>
        <v>0</v>
      </c>
      <c r="P32" s="126">
        <f t="shared" si="44"/>
        <v>0</v>
      </c>
      <c r="Q32" s="126"/>
      <c r="R32" s="135"/>
      <c r="S32" s="122"/>
      <c r="T32" s="122"/>
      <c r="U32" s="122"/>
      <c r="V32" s="122"/>
      <c r="W32" s="122"/>
      <c r="X32" s="123"/>
      <c r="Y32" s="123"/>
      <c r="Z32" s="123"/>
      <c r="AA32" s="123"/>
      <c r="AB32" s="123"/>
      <c r="AC32" s="123"/>
      <c r="AD32" s="123"/>
      <c r="AE32" s="87">
        <f t="shared" si="45"/>
        <v>0</v>
      </c>
      <c r="AF32" s="87">
        <f t="shared" si="46"/>
        <v>0</v>
      </c>
      <c r="AG32" s="87">
        <f t="shared" si="47"/>
        <v>0</v>
      </c>
      <c r="AH32" s="87">
        <f t="shared" si="48"/>
        <v>0</v>
      </c>
      <c r="AI32" s="87">
        <f t="shared" si="49"/>
        <v>0</v>
      </c>
      <c r="AJ32" s="87">
        <f t="shared" si="50"/>
        <v>0</v>
      </c>
    </row>
    <row r="33" spans="2:36" hidden="1" x14ac:dyDescent="0.25">
      <c r="B33" s="30"/>
      <c r="C33" s="46" t="str">
        <f>IF($B33="","",VLOOKUP($B33,Cierre!$A:$E,2,FALSE))</f>
        <v/>
      </c>
      <c r="D33" s="152"/>
      <c r="E33" s="152"/>
      <c r="F33" s="153"/>
      <c r="G33" s="153"/>
      <c r="H33" s="154"/>
      <c r="I33" s="139"/>
      <c r="J33" s="139"/>
      <c r="K33" s="58">
        <f t="shared" si="41"/>
        <v>0</v>
      </c>
      <c r="L33" s="58">
        <f t="shared" si="42"/>
        <v>0</v>
      </c>
      <c r="M33" s="96"/>
      <c r="N33" s="13">
        <f t="shared" si="43"/>
        <v>0</v>
      </c>
      <c r="O33" s="56">
        <f>IF(J33="",0,ROUND(N33/VLOOKUP(YEAR(J33),SMMLV!$A$2:$B$43,2,FALSE),2))</f>
        <v>0</v>
      </c>
      <c r="P33" s="126">
        <f t="shared" si="44"/>
        <v>0</v>
      </c>
      <c r="Q33" s="126"/>
      <c r="R33" s="135"/>
      <c r="S33" s="122"/>
      <c r="T33" s="122"/>
      <c r="U33" s="122"/>
      <c r="V33" s="122"/>
      <c r="W33" s="122"/>
      <c r="X33" s="123"/>
      <c r="Y33" s="123"/>
      <c r="Z33" s="123"/>
      <c r="AA33" s="123"/>
      <c r="AB33" s="123"/>
      <c r="AC33" s="123"/>
      <c r="AD33" s="123"/>
      <c r="AE33" s="87">
        <f t="shared" si="45"/>
        <v>0</v>
      </c>
      <c r="AF33" s="87">
        <f t="shared" si="46"/>
        <v>0</v>
      </c>
      <c r="AG33" s="87">
        <f t="shared" si="47"/>
        <v>0</v>
      </c>
      <c r="AH33" s="87">
        <f t="shared" si="48"/>
        <v>0</v>
      </c>
      <c r="AI33" s="87">
        <f t="shared" si="49"/>
        <v>0</v>
      </c>
      <c r="AJ33" s="87">
        <f t="shared" si="50"/>
        <v>0</v>
      </c>
    </row>
    <row r="34" spans="2:36" hidden="1" x14ac:dyDescent="0.25">
      <c r="B34" s="30"/>
      <c r="C34" s="46" t="str">
        <f>IF($B34="","",VLOOKUP($B34,Cierre!$A:$E,2,FALSE))</f>
        <v/>
      </c>
      <c r="D34" s="152"/>
      <c r="E34" s="152"/>
      <c r="F34" s="153"/>
      <c r="G34" s="153"/>
      <c r="H34" s="154"/>
      <c r="I34" s="139"/>
      <c r="J34" s="139"/>
      <c r="K34" s="58">
        <f t="shared" si="41"/>
        <v>0</v>
      </c>
      <c r="L34" s="58">
        <f t="shared" si="42"/>
        <v>0</v>
      </c>
      <c r="M34" s="96"/>
      <c r="N34" s="13">
        <f t="shared" si="43"/>
        <v>0</v>
      </c>
      <c r="O34" s="56">
        <f>IF(J34="",0,ROUND(N34/VLOOKUP(YEAR(J34),SMMLV!$A$2:$B$43,2,FALSE),2))</f>
        <v>0</v>
      </c>
      <c r="P34" s="126">
        <f t="shared" si="44"/>
        <v>0</v>
      </c>
      <c r="Q34" s="126"/>
      <c r="R34" s="135"/>
      <c r="S34" s="122"/>
      <c r="T34" s="122"/>
      <c r="U34" s="122"/>
      <c r="V34" s="122"/>
      <c r="W34" s="122"/>
      <c r="X34" s="123"/>
      <c r="Y34" s="123"/>
      <c r="Z34" s="123"/>
      <c r="AA34" s="123"/>
      <c r="AB34" s="123"/>
      <c r="AC34" s="123"/>
      <c r="AD34" s="123"/>
      <c r="AE34" s="87">
        <f t="shared" si="45"/>
        <v>0</v>
      </c>
      <c r="AF34" s="87">
        <f t="shared" si="46"/>
        <v>0</v>
      </c>
      <c r="AG34" s="87">
        <f t="shared" si="47"/>
        <v>0</v>
      </c>
      <c r="AH34" s="87">
        <f t="shared" si="48"/>
        <v>0</v>
      </c>
      <c r="AI34" s="87">
        <f t="shared" si="49"/>
        <v>0</v>
      </c>
      <c r="AJ34" s="87">
        <f t="shared" si="50"/>
        <v>0</v>
      </c>
    </row>
    <row r="35" spans="2:36" hidden="1" x14ac:dyDescent="0.25">
      <c r="B35" s="30"/>
      <c r="C35" s="46" t="str">
        <f>IF($B35="","",VLOOKUP($B35,Cierre!$A:$E,2,FALSE))</f>
        <v/>
      </c>
      <c r="D35" s="152"/>
      <c r="E35" s="152"/>
      <c r="F35" s="153"/>
      <c r="G35" s="153"/>
      <c r="H35" s="154"/>
      <c r="I35" s="139"/>
      <c r="J35" s="139"/>
      <c r="K35" s="58">
        <f t="shared" si="41"/>
        <v>0</v>
      </c>
      <c r="L35" s="58">
        <f t="shared" si="42"/>
        <v>0</v>
      </c>
      <c r="M35" s="96"/>
      <c r="N35" s="13">
        <f t="shared" si="43"/>
        <v>0</v>
      </c>
      <c r="O35" s="56">
        <f>IF(J35="",0,ROUND(N35/VLOOKUP(YEAR(J35),SMMLV!$A$2:$B$43,2,FALSE),2))</f>
        <v>0</v>
      </c>
      <c r="P35" s="126">
        <f t="shared" si="44"/>
        <v>0</v>
      </c>
      <c r="Q35" s="126"/>
      <c r="R35" s="135"/>
      <c r="S35" s="122"/>
      <c r="T35" s="122"/>
      <c r="U35" s="122"/>
      <c r="V35" s="122"/>
      <c r="W35" s="122"/>
      <c r="X35" s="123"/>
      <c r="Y35" s="123"/>
      <c r="Z35" s="123"/>
      <c r="AA35" s="123"/>
      <c r="AB35" s="123"/>
      <c r="AC35" s="123"/>
      <c r="AD35" s="123"/>
      <c r="AE35" s="87">
        <f t="shared" si="45"/>
        <v>0</v>
      </c>
      <c r="AF35" s="87">
        <f t="shared" si="46"/>
        <v>0</v>
      </c>
      <c r="AG35" s="87">
        <f t="shared" si="47"/>
        <v>0</v>
      </c>
      <c r="AH35" s="87">
        <f t="shared" si="48"/>
        <v>0</v>
      </c>
      <c r="AI35" s="87">
        <f t="shared" si="49"/>
        <v>0</v>
      </c>
      <c r="AJ35" s="87">
        <f t="shared" si="50"/>
        <v>0</v>
      </c>
    </row>
    <row r="36" spans="2:36" hidden="1" x14ac:dyDescent="0.25">
      <c r="B36" s="30"/>
      <c r="C36" s="46" t="str">
        <f>IF($B36="","",VLOOKUP($B36,Cierre!$A:$E,2,FALSE))</f>
        <v/>
      </c>
      <c r="D36" s="152"/>
      <c r="E36" s="152"/>
      <c r="F36" s="153"/>
      <c r="G36" s="153"/>
      <c r="H36" s="154"/>
      <c r="I36" s="139"/>
      <c r="J36" s="139"/>
      <c r="K36" s="58">
        <f t="shared" si="41"/>
        <v>0</v>
      </c>
      <c r="L36" s="58">
        <f t="shared" si="42"/>
        <v>0</v>
      </c>
      <c r="M36" s="96"/>
      <c r="N36" s="13">
        <f t="shared" si="43"/>
        <v>0</v>
      </c>
      <c r="O36" s="56">
        <f>IF(J36="",0,ROUND(N36/VLOOKUP(YEAR(J36),SMMLV!$A$2:$B$43,2,FALSE),2))</f>
        <v>0</v>
      </c>
      <c r="P36" s="126">
        <f t="shared" si="44"/>
        <v>0</v>
      </c>
      <c r="Q36" s="126"/>
      <c r="R36" s="135"/>
      <c r="S36" s="122"/>
      <c r="T36" s="122"/>
      <c r="U36" s="122"/>
      <c r="V36" s="122"/>
      <c r="W36" s="122"/>
      <c r="X36" s="123"/>
      <c r="Y36" s="123"/>
      <c r="Z36" s="123"/>
      <c r="AA36" s="123"/>
      <c r="AB36" s="123"/>
      <c r="AC36" s="123"/>
      <c r="AD36" s="123"/>
      <c r="AE36" s="87">
        <f t="shared" si="45"/>
        <v>0</v>
      </c>
      <c r="AF36" s="87">
        <f t="shared" si="46"/>
        <v>0</v>
      </c>
      <c r="AG36" s="87">
        <f t="shared" si="47"/>
        <v>0</v>
      </c>
      <c r="AH36" s="87">
        <f t="shared" si="48"/>
        <v>0</v>
      </c>
      <c r="AI36" s="87">
        <f t="shared" si="49"/>
        <v>0</v>
      </c>
      <c r="AJ36" s="87">
        <f t="shared" si="50"/>
        <v>0</v>
      </c>
    </row>
    <row r="37" spans="2:36" hidden="1" x14ac:dyDescent="0.25">
      <c r="B37" s="30"/>
      <c r="C37" s="46" t="str">
        <f>IF($B37="","",VLOOKUP($B37,Cierre!$A:$E,2,FALSE))</f>
        <v/>
      </c>
      <c r="D37" s="152"/>
      <c r="E37" s="152"/>
      <c r="F37" s="153"/>
      <c r="G37" s="153"/>
      <c r="H37" s="154"/>
      <c r="I37" s="139"/>
      <c r="J37" s="139"/>
      <c r="K37" s="58">
        <f t="shared" si="41"/>
        <v>0</v>
      </c>
      <c r="L37" s="58">
        <f t="shared" si="42"/>
        <v>0</v>
      </c>
      <c r="M37" s="96"/>
      <c r="N37" s="13">
        <f t="shared" si="43"/>
        <v>0</v>
      </c>
      <c r="O37" s="56">
        <f>IF(J37="",0,ROUND(N37/VLOOKUP(YEAR(J37),SMMLV!$A$2:$B$43,2,FALSE),2))</f>
        <v>0</v>
      </c>
      <c r="P37" s="126">
        <f t="shared" si="44"/>
        <v>0</v>
      </c>
      <c r="Q37" s="126"/>
      <c r="R37" s="135"/>
      <c r="S37" s="122"/>
      <c r="T37" s="122"/>
      <c r="U37" s="122"/>
      <c r="V37" s="122"/>
      <c r="W37" s="122"/>
      <c r="X37" s="123"/>
      <c r="Y37" s="123"/>
      <c r="Z37" s="123"/>
      <c r="AA37" s="123"/>
      <c r="AB37" s="123"/>
      <c r="AC37" s="123"/>
      <c r="AD37" s="123"/>
      <c r="AE37" s="87">
        <f t="shared" si="45"/>
        <v>0</v>
      </c>
      <c r="AF37" s="87">
        <f t="shared" si="46"/>
        <v>0</v>
      </c>
      <c r="AG37" s="87">
        <f t="shared" si="47"/>
        <v>0</v>
      </c>
      <c r="AH37" s="87">
        <f t="shared" si="48"/>
        <v>0</v>
      </c>
      <c r="AI37" s="87">
        <f t="shared" si="49"/>
        <v>0</v>
      </c>
      <c r="AJ37" s="87">
        <f t="shared" si="50"/>
        <v>0</v>
      </c>
    </row>
    <row r="38" spans="2:36" hidden="1" x14ac:dyDescent="0.25">
      <c r="B38" s="30"/>
      <c r="C38" s="46" t="str">
        <f>IF($B38="","",VLOOKUP($B38,Cierre!$A:$E,2,FALSE))</f>
        <v/>
      </c>
      <c r="D38" s="152"/>
      <c r="E38" s="152"/>
      <c r="F38" s="153"/>
      <c r="G38" s="153"/>
      <c r="H38" s="154"/>
      <c r="I38" s="139"/>
      <c r="J38" s="139"/>
      <c r="K38" s="58">
        <f t="shared" si="41"/>
        <v>0</v>
      </c>
      <c r="L38" s="58">
        <f t="shared" si="42"/>
        <v>0</v>
      </c>
      <c r="M38" s="96"/>
      <c r="N38" s="13">
        <f t="shared" si="43"/>
        <v>0</v>
      </c>
      <c r="O38" s="56">
        <f>IF(J38="",0,ROUND(N38/VLOOKUP(YEAR(J38),SMMLV!$A$2:$B$43,2,FALSE),2))</f>
        <v>0</v>
      </c>
      <c r="P38" s="126">
        <f t="shared" si="44"/>
        <v>0</v>
      </c>
      <c r="Q38" s="126"/>
      <c r="R38" s="135"/>
      <c r="S38" s="122"/>
      <c r="T38" s="122"/>
      <c r="U38" s="122"/>
      <c r="V38" s="122"/>
      <c r="W38" s="122"/>
      <c r="X38" s="123"/>
      <c r="Y38" s="123"/>
      <c r="Z38" s="123"/>
      <c r="AA38" s="123"/>
      <c r="AB38" s="123"/>
      <c r="AC38" s="123"/>
      <c r="AD38" s="123"/>
      <c r="AE38" s="87">
        <f t="shared" si="45"/>
        <v>0</v>
      </c>
      <c r="AF38" s="87">
        <f t="shared" si="46"/>
        <v>0</v>
      </c>
      <c r="AG38" s="87">
        <f t="shared" si="47"/>
        <v>0</v>
      </c>
      <c r="AH38" s="87">
        <f t="shared" si="48"/>
        <v>0</v>
      </c>
      <c r="AI38" s="87">
        <f t="shared" si="49"/>
        <v>0</v>
      </c>
      <c r="AJ38" s="87">
        <f t="shared" si="50"/>
        <v>0</v>
      </c>
    </row>
    <row r="39" spans="2:36" hidden="1" x14ac:dyDescent="0.25">
      <c r="B39" s="30"/>
      <c r="C39" s="46" t="str">
        <f>IF($B39="","",VLOOKUP($B39,Cierre!$A:$E,2,FALSE))</f>
        <v/>
      </c>
      <c r="D39" s="152"/>
      <c r="E39" s="152"/>
      <c r="F39" s="153"/>
      <c r="G39" s="153"/>
      <c r="H39" s="154"/>
      <c r="I39" s="139"/>
      <c r="J39" s="139"/>
      <c r="K39" s="58">
        <f t="shared" si="41"/>
        <v>0</v>
      </c>
      <c r="L39" s="58">
        <f t="shared" si="42"/>
        <v>0</v>
      </c>
      <c r="M39" s="96"/>
      <c r="N39" s="13">
        <f t="shared" si="43"/>
        <v>0</v>
      </c>
      <c r="O39" s="56">
        <f>IF(J39="",0,ROUND(N39/VLOOKUP(YEAR(J39),SMMLV!$A$2:$B$43,2,FALSE),2))</f>
        <v>0</v>
      </c>
      <c r="P39" s="126">
        <f t="shared" si="44"/>
        <v>0</v>
      </c>
      <c r="Q39" s="126"/>
      <c r="R39" s="135"/>
      <c r="S39" s="122"/>
      <c r="T39" s="122"/>
      <c r="U39" s="122"/>
      <c r="V39" s="122"/>
      <c r="W39" s="122"/>
      <c r="X39" s="123"/>
      <c r="Y39" s="123"/>
      <c r="Z39" s="123"/>
      <c r="AA39" s="123"/>
      <c r="AB39" s="123"/>
      <c r="AC39" s="123"/>
      <c r="AD39" s="123"/>
      <c r="AE39" s="87">
        <f t="shared" si="45"/>
        <v>0</v>
      </c>
      <c r="AF39" s="87">
        <f t="shared" si="46"/>
        <v>0</v>
      </c>
      <c r="AG39" s="87">
        <f t="shared" si="47"/>
        <v>0</v>
      </c>
      <c r="AH39" s="87">
        <f t="shared" si="48"/>
        <v>0</v>
      </c>
      <c r="AI39" s="87">
        <f t="shared" si="49"/>
        <v>0</v>
      </c>
      <c r="AJ39" s="87">
        <f t="shared" si="50"/>
        <v>0</v>
      </c>
    </row>
    <row r="40" spans="2:36" hidden="1" x14ac:dyDescent="0.25">
      <c r="B40" s="30"/>
      <c r="C40" s="46" t="str">
        <f>IF($B40="","",VLOOKUP($B40,Cierre!$A:$E,2,FALSE))</f>
        <v/>
      </c>
      <c r="D40" s="152"/>
      <c r="E40" s="152"/>
      <c r="F40" s="153"/>
      <c r="G40" s="153"/>
      <c r="H40" s="154"/>
      <c r="I40" s="139"/>
      <c r="J40" s="139"/>
      <c r="K40" s="58">
        <f t="shared" si="41"/>
        <v>0</v>
      </c>
      <c r="L40" s="58">
        <f t="shared" si="42"/>
        <v>0</v>
      </c>
      <c r="M40" s="96"/>
      <c r="N40" s="13">
        <f t="shared" si="43"/>
        <v>0</v>
      </c>
      <c r="O40" s="56">
        <f>IF(J40="",0,ROUND(N40/VLOOKUP(YEAR(J40),SMMLV!$A$2:$B$43,2,FALSE),2))</f>
        <v>0</v>
      </c>
      <c r="P40" s="126">
        <f t="shared" si="44"/>
        <v>0</v>
      </c>
      <c r="Q40" s="126"/>
      <c r="R40" s="135"/>
      <c r="S40" s="122"/>
      <c r="T40" s="122"/>
      <c r="U40" s="122"/>
      <c r="V40" s="122"/>
      <c r="W40" s="122"/>
      <c r="X40" s="123"/>
      <c r="Y40" s="123"/>
      <c r="Z40" s="123"/>
      <c r="AA40" s="123"/>
      <c r="AB40" s="123"/>
      <c r="AC40" s="123"/>
      <c r="AD40" s="123"/>
      <c r="AE40" s="87">
        <f t="shared" si="45"/>
        <v>0</v>
      </c>
      <c r="AF40" s="87">
        <f t="shared" si="46"/>
        <v>0</v>
      </c>
      <c r="AG40" s="87">
        <f t="shared" si="47"/>
        <v>0</v>
      </c>
      <c r="AH40" s="87">
        <f t="shared" si="48"/>
        <v>0</v>
      </c>
      <c r="AI40" s="87">
        <f t="shared" si="49"/>
        <v>0</v>
      </c>
      <c r="AJ40" s="87">
        <f t="shared" si="50"/>
        <v>0</v>
      </c>
    </row>
    <row r="41" spans="2:36" hidden="1" x14ac:dyDescent="0.25">
      <c r="B41" s="30"/>
      <c r="C41" s="46" t="str">
        <f>IF($B41="","",VLOOKUP($B41,Cierre!$A:$E,2,FALSE))</f>
        <v/>
      </c>
      <c r="D41" s="152"/>
      <c r="E41" s="152"/>
      <c r="F41" s="153"/>
      <c r="G41" s="153"/>
      <c r="H41" s="154"/>
      <c r="I41" s="139"/>
      <c r="J41" s="139"/>
      <c r="K41" s="58">
        <f t="shared" si="41"/>
        <v>0</v>
      </c>
      <c r="L41" s="58">
        <f t="shared" si="42"/>
        <v>0</v>
      </c>
      <c r="M41" s="96"/>
      <c r="N41" s="13">
        <f t="shared" si="43"/>
        <v>0</v>
      </c>
      <c r="O41" s="56">
        <f>IF(J41="",0,ROUND(N41/VLOOKUP(YEAR(J41),SMMLV!$A$2:$B$43,2,FALSE),2))</f>
        <v>0</v>
      </c>
      <c r="P41" s="126">
        <f t="shared" si="44"/>
        <v>0</v>
      </c>
      <c r="Q41" s="126"/>
      <c r="R41" s="135"/>
      <c r="S41" s="122"/>
      <c r="T41" s="122"/>
      <c r="U41" s="122"/>
      <c r="V41" s="122"/>
      <c r="W41" s="122"/>
      <c r="X41" s="123"/>
      <c r="Y41" s="123"/>
      <c r="Z41" s="123"/>
      <c r="AA41" s="123"/>
      <c r="AB41" s="123"/>
      <c r="AC41" s="123"/>
      <c r="AD41" s="123"/>
      <c r="AE41" s="87">
        <f t="shared" si="45"/>
        <v>0</v>
      </c>
      <c r="AF41" s="87">
        <f t="shared" si="46"/>
        <v>0</v>
      </c>
      <c r="AG41" s="87">
        <f t="shared" si="47"/>
        <v>0</v>
      </c>
      <c r="AH41" s="87">
        <f t="shared" si="48"/>
        <v>0</v>
      </c>
      <c r="AI41" s="87">
        <f t="shared" si="49"/>
        <v>0</v>
      </c>
      <c r="AJ41" s="87">
        <f t="shared" si="50"/>
        <v>0</v>
      </c>
    </row>
    <row r="42" spans="2:36" hidden="1" x14ac:dyDescent="0.25">
      <c r="B42" s="30"/>
      <c r="C42" s="46" t="str">
        <f>IF($B42="","",VLOOKUP($B42,Cierre!$A:$E,2,FALSE))</f>
        <v/>
      </c>
      <c r="D42" s="152"/>
      <c r="E42" s="152"/>
      <c r="F42" s="153"/>
      <c r="G42" s="153"/>
      <c r="H42" s="154"/>
      <c r="I42" s="139"/>
      <c r="J42" s="139"/>
      <c r="K42" s="58">
        <f t="shared" si="41"/>
        <v>0</v>
      </c>
      <c r="L42" s="58">
        <f t="shared" si="42"/>
        <v>0</v>
      </c>
      <c r="M42" s="96"/>
      <c r="N42" s="13">
        <f t="shared" si="43"/>
        <v>0</v>
      </c>
      <c r="O42" s="56">
        <f>IF(J42="",0,ROUND(N42/VLOOKUP(YEAR(J42),SMMLV!$A$2:$B$43,2,FALSE),2))</f>
        <v>0</v>
      </c>
      <c r="P42" s="126">
        <f t="shared" si="44"/>
        <v>0</v>
      </c>
      <c r="Q42" s="126"/>
      <c r="R42" s="135"/>
      <c r="S42" s="122"/>
      <c r="T42" s="122"/>
      <c r="U42" s="122"/>
      <c r="V42" s="122"/>
      <c r="W42" s="122"/>
      <c r="X42" s="123"/>
      <c r="Y42" s="123"/>
      <c r="Z42" s="123"/>
      <c r="AA42" s="123"/>
      <c r="AB42" s="123"/>
      <c r="AC42" s="123"/>
      <c r="AD42" s="123"/>
      <c r="AE42" s="87">
        <f t="shared" si="45"/>
        <v>0</v>
      </c>
      <c r="AF42" s="87">
        <f t="shared" si="46"/>
        <v>0</v>
      </c>
      <c r="AG42" s="87">
        <f t="shared" si="47"/>
        <v>0</v>
      </c>
      <c r="AH42" s="87">
        <f t="shared" si="48"/>
        <v>0</v>
      </c>
      <c r="AI42" s="87">
        <f t="shared" si="49"/>
        <v>0</v>
      </c>
      <c r="AJ42" s="87">
        <f t="shared" si="50"/>
        <v>0</v>
      </c>
    </row>
    <row r="43" spans="2:36" hidden="1" x14ac:dyDescent="0.25">
      <c r="B43" s="30"/>
      <c r="C43" s="46" t="str">
        <f>IF($B43="","",VLOOKUP($B43,Cierre!$A:$E,2,FALSE))</f>
        <v/>
      </c>
      <c r="D43" s="152"/>
      <c r="E43" s="152"/>
      <c r="F43" s="153"/>
      <c r="G43" s="153"/>
      <c r="H43" s="154"/>
      <c r="I43" s="139"/>
      <c r="J43" s="139"/>
      <c r="K43" s="58">
        <f t="shared" si="41"/>
        <v>0</v>
      </c>
      <c r="L43" s="58">
        <f t="shared" si="42"/>
        <v>0</v>
      </c>
      <c r="M43" s="96"/>
      <c r="N43" s="13">
        <f t="shared" si="43"/>
        <v>0</v>
      </c>
      <c r="O43" s="56">
        <f>IF(J43="",0,ROUND(N43/VLOOKUP(YEAR(J43),SMMLV!$A$2:$B$43,2,FALSE),2))</f>
        <v>0</v>
      </c>
      <c r="P43" s="126">
        <f t="shared" si="44"/>
        <v>0</v>
      </c>
      <c r="Q43" s="126"/>
      <c r="R43" s="135"/>
      <c r="S43" s="122"/>
      <c r="T43" s="122"/>
      <c r="U43" s="122"/>
      <c r="V43" s="122"/>
      <c r="W43" s="122"/>
      <c r="X43" s="123"/>
      <c r="Y43" s="123"/>
      <c r="Z43" s="123"/>
      <c r="AA43" s="123"/>
      <c r="AB43" s="123"/>
      <c r="AC43" s="123"/>
      <c r="AD43" s="123"/>
      <c r="AE43" s="87">
        <f t="shared" si="45"/>
        <v>0</v>
      </c>
      <c r="AF43" s="87">
        <f t="shared" si="46"/>
        <v>0</v>
      </c>
      <c r="AG43" s="87">
        <f t="shared" si="47"/>
        <v>0</v>
      </c>
      <c r="AH43" s="87">
        <f t="shared" si="48"/>
        <v>0</v>
      </c>
      <c r="AI43" s="87">
        <f t="shared" si="49"/>
        <v>0</v>
      </c>
      <c r="AJ43" s="87">
        <f t="shared" si="50"/>
        <v>0</v>
      </c>
    </row>
    <row r="44" spans="2:36" hidden="1" x14ac:dyDescent="0.25">
      <c r="B44" s="30"/>
      <c r="C44" s="46" t="str">
        <f>IF($B44="","",VLOOKUP($B44,Cierre!$A:$E,2,FALSE))</f>
        <v/>
      </c>
      <c r="D44" s="152"/>
      <c r="E44" s="152"/>
      <c r="F44" s="153"/>
      <c r="G44" s="153"/>
      <c r="H44" s="154"/>
      <c r="I44" s="139"/>
      <c r="J44" s="139"/>
      <c r="K44" s="58">
        <f t="shared" si="41"/>
        <v>0</v>
      </c>
      <c r="L44" s="58">
        <f t="shared" si="42"/>
        <v>0</v>
      </c>
      <c r="M44" s="96"/>
      <c r="N44" s="13">
        <f t="shared" si="43"/>
        <v>0</v>
      </c>
      <c r="O44" s="56">
        <f>IF(J44="",0,ROUND(N44/VLOOKUP(YEAR(J44),SMMLV!$A$2:$B$43,2,FALSE),2))</f>
        <v>0</v>
      </c>
      <c r="P44" s="126">
        <f t="shared" si="44"/>
        <v>0</v>
      </c>
      <c r="Q44" s="126"/>
      <c r="R44" s="135"/>
      <c r="S44" s="122"/>
      <c r="T44" s="122"/>
      <c r="U44" s="122"/>
      <c r="V44" s="122"/>
      <c r="W44" s="122"/>
      <c r="X44" s="123"/>
      <c r="Y44" s="123"/>
      <c r="Z44" s="123"/>
      <c r="AA44" s="123"/>
      <c r="AB44" s="123"/>
      <c r="AC44" s="123"/>
      <c r="AD44" s="123"/>
      <c r="AE44" s="87">
        <f t="shared" si="45"/>
        <v>0</v>
      </c>
      <c r="AF44" s="87">
        <f t="shared" si="46"/>
        <v>0</v>
      </c>
      <c r="AG44" s="87">
        <f t="shared" si="47"/>
        <v>0</v>
      </c>
      <c r="AH44" s="87">
        <f t="shared" si="48"/>
        <v>0</v>
      </c>
      <c r="AI44" s="87">
        <f t="shared" si="49"/>
        <v>0</v>
      </c>
      <c r="AJ44" s="87">
        <f t="shared" si="50"/>
        <v>0</v>
      </c>
    </row>
    <row r="45" spans="2:36" hidden="1" x14ac:dyDescent="0.25">
      <c r="B45" s="30"/>
      <c r="C45" s="46" t="str">
        <f>IF($B45="","",VLOOKUP($B45,Cierre!$A:$E,2,FALSE))</f>
        <v/>
      </c>
      <c r="D45" s="152"/>
      <c r="E45" s="152"/>
      <c r="F45" s="153"/>
      <c r="G45" s="153"/>
      <c r="H45" s="154"/>
      <c r="I45" s="139"/>
      <c r="J45" s="139"/>
      <c r="K45" s="58">
        <f t="shared" si="41"/>
        <v>0</v>
      </c>
      <c r="L45" s="58">
        <f t="shared" si="42"/>
        <v>0</v>
      </c>
      <c r="M45" s="96"/>
      <c r="N45" s="13">
        <f t="shared" si="43"/>
        <v>0</v>
      </c>
      <c r="O45" s="56">
        <f>IF(J45="",0,ROUND(N45/VLOOKUP(YEAR(J45),SMMLV!$A$2:$B$43,2,FALSE),2))</f>
        <v>0</v>
      </c>
      <c r="P45" s="126">
        <f t="shared" si="44"/>
        <v>0</v>
      </c>
      <c r="Q45" s="126"/>
      <c r="R45" s="135"/>
      <c r="S45" s="122"/>
      <c r="T45" s="122"/>
      <c r="U45" s="122"/>
      <c r="V45" s="122"/>
      <c r="W45" s="122"/>
      <c r="X45" s="123"/>
      <c r="Y45" s="123"/>
      <c r="Z45" s="123"/>
      <c r="AA45" s="123"/>
      <c r="AB45" s="123"/>
      <c r="AC45" s="123"/>
      <c r="AD45" s="123"/>
      <c r="AE45" s="87">
        <f t="shared" si="45"/>
        <v>0</v>
      </c>
      <c r="AF45" s="87">
        <f t="shared" si="46"/>
        <v>0</v>
      </c>
      <c r="AG45" s="87">
        <f t="shared" si="47"/>
        <v>0</v>
      </c>
      <c r="AH45" s="87">
        <f t="shared" si="48"/>
        <v>0</v>
      </c>
      <c r="AI45" s="87">
        <f t="shared" si="49"/>
        <v>0</v>
      </c>
      <c r="AJ45" s="87">
        <f t="shared" si="50"/>
        <v>0</v>
      </c>
    </row>
    <row r="46" spans="2:36" hidden="1" x14ac:dyDescent="0.25">
      <c r="B46" s="30"/>
      <c r="C46" s="46" t="str">
        <f>IF($B46="","",VLOOKUP($B46,Cierre!$A:$E,2,FALSE))</f>
        <v/>
      </c>
      <c r="D46" s="152"/>
      <c r="E46" s="152"/>
      <c r="F46" s="153"/>
      <c r="G46" s="153"/>
      <c r="H46" s="154"/>
      <c r="I46" s="139"/>
      <c r="J46" s="139"/>
      <c r="K46" s="58">
        <f t="shared" si="41"/>
        <v>0</v>
      </c>
      <c r="L46" s="58">
        <f t="shared" si="42"/>
        <v>0</v>
      </c>
      <c r="M46" s="96"/>
      <c r="N46" s="13">
        <f t="shared" si="43"/>
        <v>0</v>
      </c>
      <c r="O46" s="56">
        <f>IF(J46="",0,ROUND(N46/VLOOKUP(YEAR(J46),SMMLV!$A$2:$B$43,2,FALSE),2))</f>
        <v>0</v>
      </c>
      <c r="P46" s="126">
        <f t="shared" si="44"/>
        <v>0</v>
      </c>
      <c r="Q46" s="126"/>
      <c r="R46" s="135"/>
      <c r="S46" s="122"/>
      <c r="T46" s="122"/>
      <c r="U46" s="122"/>
      <c r="V46" s="122"/>
      <c r="W46" s="122"/>
      <c r="X46" s="123"/>
      <c r="Y46" s="123"/>
      <c r="Z46" s="123"/>
      <c r="AA46" s="123"/>
      <c r="AB46" s="123"/>
      <c r="AC46" s="123"/>
      <c r="AD46" s="123"/>
      <c r="AE46" s="87">
        <f t="shared" si="45"/>
        <v>0</v>
      </c>
      <c r="AF46" s="87">
        <f t="shared" si="46"/>
        <v>0</v>
      </c>
      <c r="AG46" s="87">
        <f t="shared" si="47"/>
        <v>0</v>
      </c>
      <c r="AH46" s="87">
        <f t="shared" si="48"/>
        <v>0</v>
      </c>
      <c r="AI46" s="87">
        <f t="shared" si="49"/>
        <v>0</v>
      </c>
      <c r="AJ46" s="87">
        <f t="shared" si="50"/>
        <v>0</v>
      </c>
    </row>
    <row r="47" spans="2:36" hidden="1" x14ac:dyDescent="0.25">
      <c r="B47" s="30"/>
      <c r="C47" s="46" t="str">
        <f>IF($B47="","",VLOOKUP($B47,Cierre!$A:$E,2,FALSE))</f>
        <v/>
      </c>
      <c r="D47" s="152"/>
      <c r="E47" s="152"/>
      <c r="F47" s="153"/>
      <c r="G47" s="153"/>
      <c r="H47" s="154"/>
      <c r="I47" s="139"/>
      <c r="J47" s="139"/>
      <c r="K47" s="58">
        <f t="shared" si="41"/>
        <v>0</v>
      </c>
      <c r="L47" s="58">
        <f t="shared" si="42"/>
        <v>0</v>
      </c>
      <c r="M47" s="96"/>
      <c r="N47" s="13">
        <f t="shared" si="43"/>
        <v>0</v>
      </c>
      <c r="O47" s="56">
        <f>IF(J47="",0,ROUND(N47/VLOOKUP(YEAR(J47),SMMLV!$A$2:$B$43,2,FALSE),2))</f>
        <v>0</v>
      </c>
      <c r="P47" s="126">
        <f t="shared" si="44"/>
        <v>0</v>
      </c>
      <c r="Q47" s="126"/>
      <c r="R47" s="135"/>
      <c r="S47" s="122"/>
      <c r="T47" s="122"/>
      <c r="U47" s="122"/>
      <c r="V47" s="122"/>
      <c r="W47" s="122"/>
      <c r="X47" s="123"/>
      <c r="Y47" s="123"/>
      <c r="Z47" s="123"/>
      <c r="AA47" s="123"/>
      <c r="AB47" s="123"/>
      <c r="AC47" s="123"/>
      <c r="AD47" s="123"/>
      <c r="AE47" s="87">
        <f t="shared" si="45"/>
        <v>0</v>
      </c>
      <c r="AF47" s="87">
        <f t="shared" si="46"/>
        <v>0</v>
      </c>
      <c r="AG47" s="87">
        <f t="shared" si="47"/>
        <v>0</v>
      </c>
      <c r="AH47" s="87">
        <f t="shared" si="48"/>
        <v>0</v>
      </c>
      <c r="AI47" s="87">
        <f t="shared" si="49"/>
        <v>0</v>
      </c>
      <c r="AJ47" s="87">
        <f t="shared" si="50"/>
        <v>0</v>
      </c>
    </row>
    <row r="48" spans="2:36" hidden="1" x14ac:dyDescent="0.25">
      <c r="B48" s="30"/>
      <c r="C48" s="46" t="str">
        <f>IF($B48="","",VLOOKUP($B48,Cierre!$A:$E,2,FALSE))</f>
        <v/>
      </c>
      <c r="D48" s="152"/>
      <c r="E48" s="152"/>
      <c r="F48" s="153"/>
      <c r="G48" s="153"/>
      <c r="H48" s="154"/>
      <c r="I48" s="139"/>
      <c r="J48" s="139"/>
      <c r="K48" s="58">
        <f t="shared" si="41"/>
        <v>0</v>
      </c>
      <c r="L48" s="58">
        <f t="shared" si="42"/>
        <v>0</v>
      </c>
      <c r="M48" s="96"/>
      <c r="N48" s="13">
        <f t="shared" ref="N48:N111" si="51">ROUND(M48*H48,3)</f>
        <v>0</v>
      </c>
      <c r="O48" s="56">
        <f>IF(J48="",0,ROUND(N48/VLOOKUP(YEAR(J48),SMMLV!$A$2:$B$43,2,FALSE),2))</f>
        <v>0</v>
      </c>
      <c r="P48" s="126">
        <f t="shared" ref="P48:P111" si="52">IFERROR(O48/($AL$1),)</f>
        <v>0</v>
      </c>
      <c r="Q48" s="126"/>
      <c r="R48" s="135"/>
      <c r="S48" s="122"/>
      <c r="T48" s="122"/>
      <c r="U48" s="122"/>
      <c r="V48" s="122"/>
      <c r="W48" s="122"/>
      <c r="X48" s="123"/>
      <c r="Y48" s="123"/>
      <c r="Z48" s="123"/>
      <c r="AA48" s="123"/>
      <c r="AB48" s="123"/>
      <c r="AC48" s="123"/>
      <c r="AD48" s="123"/>
      <c r="AE48" s="87">
        <f t="shared" si="45"/>
        <v>0</v>
      </c>
      <c r="AF48" s="87">
        <f t="shared" si="46"/>
        <v>0</v>
      </c>
      <c r="AG48" s="87">
        <f t="shared" si="47"/>
        <v>0</v>
      </c>
      <c r="AH48" s="87">
        <f t="shared" si="48"/>
        <v>0</v>
      </c>
      <c r="AI48" s="87">
        <f t="shared" si="49"/>
        <v>0</v>
      </c>
      <c r="AJ48" s="87">
        <f t="shared" si="50"/>
        <v>0</v>
      </c>
    </row>
    <row r="49" spans="2:36" hidden="1" x14ac:dyDescent="0.25">
      <c r="B49" s="30"/>
      <c r="C49" s="46" t="str">
        <f>IF($B49="","",VLOOKUP($B49,Cierre!$A:$E,2,FALSE))</f>
        <v/>
      </c>
      <c r="D49" s="152"/>
      <c r="E49" s="152"/>
      <c r="F49" s="153"/>
      <c r="G49" s="153"/>
      <c r="H49" s="154"/>
      <c r="I49" s="139"/>
      <c r="J49" s="139"/>
      <c r="K49" s="58">
        <f t="shared" si="41"/>
        <v>0</v>
      </c>
      <c r="L49" s="58">
        <f t="shared" si="42"/>
        <v>0</v>
      </c>
      <c r="M49" s="96"/>
      <c r="N49" s="13">
        <f t="shared" si="51"/>
        <v>0</v>
      </c>
      <c r="O49" s="56">
        <f>IF(J49="",0,ROUND(N49/VLOOKUP(YEAR(J49),SMMLV!$A$2:$B$43,2,FALSE),2))</f>
        <v>0</v>
      </c>
      <c r="P49" s="126">
        <f t="shared" si="52"/>
        <v>0</v>
      </c>
      <c r="Q49" s="126"/>
      <c r="R49" s="135"/>
      <c r="S49" s="122"/>
      <c r="T49" s="122"/>
      <c r="U49" s="122"/>
      <c r="V49" s="122"/>
      <c r="W49" s="122"/>
      <c r="X49" s="123"/>
      <c r="Y49" s="123"/>
      <c r="Z49" s="123"/>
      <c r="AA49" s="123"/>
      <c r="AB49" s="123"/>
      <c r="AC49" s="123"/>
      <c r="AD49" s="123"/>
      <c r="AE49" s="87">
        <f t="shared" si="45"/>
        <v>0</v>
      </c>
      <c r="AF49" s="87">
        <f t="shared" si="46"/>
        <v>0</v>
      </c>
      <c r="AG49" s="87">
        <f t="shared" si="47"/>
        <v>0</v>
      </c>
      <c r="AH49" s="87">
        <f t="shared" si="48"/>
        <v>0</v>
      </c>
      <c r="AI49" s="87">
        <f t="shared" si="49"/>
        <v>0</v>
      </c>
      <c r="AJ49" s="87">
        <f t="shared" si="50"/>
        <v>0</v>
      </c>
    </row>
    <row r="50" spans="2:36" hidden="1" x14ac:dyDescent="0.25">
      <c r="B50" s="30"/>
      <c r="C50" s="46" t="str">
        <f>IF($B50="","",VLOOKUP($B50,Cierre!$A:$E,2,FALSE))</f>
        <v/>
      </c>
      <c r="D50" s="152"/>
      <c r="E50" s="152"/>
      <c r="F50" s="153"/>
      <c r="G50" s="153"/>
      <c r="H50" s="154"/>
      <c r="I50" s="139"/>
      <c r="J50" s="139"/>
      <c r="K50" s="58">
        <f t="shared" si="41"/>
        <v>0</v>
      </c>
      <c r="L50" s="58">
        <f t="shared" si="42"/>
        <v>0</v>
      </c>
      <c r="M50" s="96"/>
      <c r="N50" s="13">
        <f t="shared" si="51"/>
        <v>0</v>
      </c>
      <c r="O50" s="56">
        <f>IF(J50="",0,ROUND(N50/VLOOKUP(YEAR(J50),SMMLV!$A$2:$B$43,2,FALSE),2))</f>
        <v>0</v>
      </c>
      <c r="P50" s="126">
        <f t="shared" si="52"/>
        <v>0</v>
      </c>
      <c r="Q50" s="126"/>
      <c r="R50" s="135"/>
      <c r="S50" s="122"/>
      <c r="T50" s="122"/>
      <c r="U50" s="122"/>
      <c r="V50" s="122"/>
      <c r="W50" s="122"/>
      <c r="X50" s="123"/>
      <c r="Y50" s="123"/>
      <c r="Z50" s="123"/>
      <c r="AA50" s="123"/>
      <c r="AB50" s="123"/>
      <c r="AC50" s="123"/>
      <c r="AD50" s="123"/>
      <c r="AE50" s="87">
        <f t="shared" si="45"/>
        <v>0</v>
      </c>
      <c r="AF50" s="87">
        <f t="shared" si="46"/>
        <v>0</v>
      </c>
      <c r="AG50" s="87">
        <f t="shared" si="47"/>
        <v>0</v>
      </c>
      <c r="AH50" s="87">
        <f t="shared" si="48"/>
        <v>0</v>
      </c>
      <c r="AI50" s="87">
        <f t="shared" si="49"/>
        <v>0</v>
      </c>
      <c r="AJ50" s="87">
        <f t="shared" si="50"/>
        <v>0</v>
      </c>
    </row>
    <row r="51" spans="2:36" hidden="1" x14ac:dyDescent="0.25">
      <c r="B51" s="30"/>
      <c r="C51" s="46" t="str">
        <f>IF($B51="","",VLOOKUP($B51,Cierre!$A:$E,2,FALSE))</f>
        <v/>
      </c>
      <c r="D51" s="152"/>
      <c r="E51" s="152"/>
      <c r="F51" s="153"/>
      <c r="G51" s="153"/>
      <c r="H51" s="154"/>
      <c r="I51" s="139"/>
      <c r="J51" s="139"/>
      <c r="K51" s="58">
        <f t="shared" ref="K51:K114" si="53">AE51+AF51+AG51+AH51+AI51+AJ51</f>
        <v>0</v>
      </c>
      <c r="L51" s="58">
        <f t="shared" ref="L51:L114" si="54">IF(I51="",0,ROUND(((((J51-I51)+1)/360)*12)-K51,3))</f>
        <v>0</v>
      </c>
      <c r="M51" s="96"/>
      <c r="N51" s="13">
        <f t="shared" si="51"/>
        <v>0</v>
      </c>
      <c r="O51" s="56">
        <f>IF(J51="",0,ROUND(N51/VLOOKUP(YEAR(J51),SMMLV!$A$2:$B$43,2,FALSE),2))</f>
        <v>0</v>
      </c>
      <c r="P51" s="126">
        <f t="shared" si="52"/>
        <v>0</v>
      </c>
      <c r="Q51" s="126"/>
      <c r="R51" s="135"/>
      <c r="S51" s="122"/>
      <c r="T51" s="122"/>
      <c r="U51" s="122"/>
      <c r="V51" s="122"/>
      <c r="W51" s="122"/>
      <c r="X51" s="123"/>
      <c r="Y51" s="123"/>
      <c r="Z51" s="123"/>
      <c r="AA51" s="123"/>
      <c r="AB51" s="123"/>
      <c r="AC51" s="123"/>
      <c r="AD51" s="123"/>
      <c r="AE51" s="87">
        <f t="shared" si="45"/>
        <v>0</v>
      </c>
      <c r="AF51" s="87">
        <f t="shared" si="46"/>
        <v>0</v>
      </c>
      <c r="AG51" s="87">
        <f t="shared" si="47"/>
        <v>0</v>
      </c>
      <c r="AH51" s="87">
        <f t="shared" si="48"/>
        <v>0</v>
      </c>
      <c r="AI51" s="87">
        <f t="shared" si="49"/>
        <v>0</v>
      </c>
      <c r="AJ51" s="87">
        <f t="shared" si="50"/>
        <v>0</v>
      </c>
    </row>
    <row r="52" spans="2:36" hidden="1" x14ac:dyDescent="0.25">
      <c r="B52" s="30"/>
      <c r="C52" s="46" t="str">
        <f>IF($B52="","",VLOOKUP($B52,Cierre!$A:$E,2,FALSE))</f>
        <v/>
      </c>
      <c r="D52" s="152"/>
      <c r="E52" s="152"/>
      <c r="F52" s="153"/>
      <c r="G52" s="153"/>
      <c r="H52" s="154"/>
      <c r="I52" s="139"/>
      <c r="J52" s="139"/>
      <c r="K52" s="58">
        <f t="shared" si="53"/>
        <v>0</v>
      </c>
      <c r="L52" s="58">
        <f t="shared" si="54"/>
        <v>0</v>
      </c>
      <c r="M52" s="96"/>
      <c r="N52" s="13">
        <f t="shared" si="51"/>
        <v>0</v>
      </c>
      <c r="O52" s="56">
        <f>IF(J52="",0,ROUND(N52/VLOOKUP(YEAR(J52),SMMLV!$A$2:$B$43,2,FALSE),2))</f>
        <v>0</v>
      </c>
      <c r="P52" s="126">
        <f t="shared" si="52"/>
        <v>0</v>
      </c>
      <c r="Q52" s="126"/>
      <c r="R52" s="135"/>
      <c r="S52" s="122"/>
      <c r="T52" s="122"/>
      <c r="U52" s="122"/>
      <c r="V52" s="122"/>
      <c r="W52" s="122"/>
      <c r="X52" s="123"/>
      <c r="Y52" s="123"/>
      <c r="Z52" s="123"/>
      <c r="AA52" s="123"/>
      <c r="AB52" s="123"/>
      <c r="AC52" s="123"/>
      <c r="AD52" s="123"/>
      <c r="AE52" s="87">
        <f t="shared" si="45"/>
        <v>0</v>
      </c>
      <c r="AF52" s="87">
        <f t="shared" si="46"/>
        <v>0</v>
      </c>
      <c r="AG52" s="87">
        <f t="shared" si="47"/>
        <v>0</v>
      </c>
      <c r="AH52" s="87">
        <f t="shared" si="48"/>
        <v>0</v>
      </c>
      <c r="AI52" s="87">
        <f t="shared" si="49"/>
        <v>0</v>
      </c>
      <c r="AJ52" s="87">
        <f t="shared" si="50"/>
        <v>0</v>
      </c>
    </row>
    <row r="53" spans="2:36" ht="13.2" hidden="1" customHeight="1" x14ac:dyDescent="0.25">
      <c r="B53" s="30"/>
      <c r="C53" s="46" t="str">
        <f>IF($B53="","",VLOOKUP($B53,Cierre!$A:$E,2,FALSE))</f>
        <v/>
      </c>
      <c r="D53" s="152"/>
      <c r="E53" s="152"/>
      <c r="F53" s="155"/>
      <c r="G53" s="153"/>
      <c r="H53" s="154"/>
      <c r="I53" s="139"/>
      <c r="J53" s="139"/>
      <c r="K53" s="58">
        <f t="shared" si="53"/>
        <v>0</v>
      </c>
      <c r="L53" s="58">
        <f t="shared" si="54"/>
        <v>0</v>
      </c>
      <c r="M53" s="96"/>
      <c r="N53" s="13">
        <f t="shared" si="51"/>
        <v>0</v>
      </c>
      <c r="O53" s="56">
        <f>IF(J53="",0,ROUND(N53/VLOOKUP(YEAR(J53),SMMLV!$A$2:$B$43,2,FALSE),2))</f>
        <v>0</v>
      </c>
      <c r="P53" s="126">
        <f t="shared" si="52"/>
        <v>0</v>
      </c>
      <c r="Q53" s="126"/>
      <c r="R53" s="135"/>
      <c r="S53" s="122"/>
      <c r="T53" s="122"/>
      <c r="U53" s="122"/>
      <c r="V53" s="122"/>
      <c r="W53" s="122"/>
      <c r="X53" s="123"/>
      <c r="Y53" s="123"/>
      <c r="Z53" s="123"/>
      <c r="AA53" s="123"/>
      <c r="AB53" s="123"/>
      <c r="AC53" s="123"/>
      <c r="AD53" s="123"/>
      <c r="AE53" s="87">
        <f t="shared" si="45"/>
        <v>0</v>
      </c>
      <c r="AF53" s="87">
        <f t="shared" si="46"/>
        <v>0</v>
      </c>
      <c r="AG53" s="87">
        <f t="shared" si="47"/>
        <v>0</v>
      </c>
      <c r="AH53" s="87">
        <f t="shared" si="48"/>
        <v>0</v>
      </c>
      <c r="AI53" s="87">
        <f t="shared" si="49"/>
        <v>0</v>
      </c>
      <c r="AJ53" s="87">
        <f t="shared" si="50"/>
        <v>0</v>
      </c>
    </row>
    <row r="54" spans="2:36" ht="13.2" hidden="1" customHeight="1" x14ac:dyDescent="0.25">
      <c r="B54" s="30"/>
      <c r="C54" s="46" t="str">
        <f>IF($B54="","",VLOOKUP($B54,Cierre!$A:$E,2,FALSE))</f>
        <v/>
      </c>
      <c r="D54" s="152"/>
      <c r="E54" s="156"/>
      <c r="F54" s="153"/>
      <c r="G54" s="153"/>
      <c r="H54" s="154"/>
      <c r="I54" s="139"/>
      <c r="J54" s="139"/>
      <c r="K54" s="58">
        <f t="shared" si="53"/>
        <v>0</v>
      </c>
      <c r="L54" s="58">
        <f t="shared" si="54"/>
        <v>0</v>
      </c>
      <c r="M54" s="96"/>
      <c r="N54" s="13">
        <f t="shared" si="51"/>
        <v>0</v>
      </c>
      <c r="O54" s="56">
        <f>IF(J54="",0,ROUND(N54/VLOOKUP(YEAR(J54),SMMLV!$A$2:$B$43,2,FALSE),2))</f>
        <v>0</v>
      </c>
      <c r="P54" s="126">
        <f t="shared" si="52"/>
        <v>0</v>
      </c>
      <c r="Q54" s="126"/>
      <c r="R54" s="135"/>
      <c r="S54" s="122"/>
      <c r="T54" s="122"/>
      <c r="U54" s="122"/>
      <c r="V54" s="122"/>
      <c r="W54" s="122"/>
      <c r="X54" s="123"/>
      <c r="Y54" s="123"/>
      <c r="Z54" s="123"/>
      <c r="AA54" s="123"/>
      <c r="AB54" s="123"/>
      <c r="AC54" s="123"/>
      <c r="AD54" s="123"/>
      <c r="AE54" s="87">
        <f t="shared" si="45"/>
        <v>0</v>
      </c>
      <c r="AF54" s="87">
        <f t="shared" si="46"/>
        <v>0</v>
      </c>
      <c r="AG54" s="87">
        <f t="shared" si="47"/>
        <v>0</v>
      </c>
      <c r="AH54" s="87">
        <f t="shared" si="48"/>
        <v>0</v>
      </c>
      <c r="AI54" s="87">
        <f t="shared" si="49"/>
        <v>0</v>
      </c>
      <c r="AJ54" s="87">
        <f t="shared" si="50"/>
        <v>0</v>
      </c>
    </row>
    <row r="55" spans="2:36" hidden="1" x14ac:dyDescent="0.25">
      <c r="B55" s="30"/>
      <c r="C55" s="46" t="str">
        <f>IF($B55="","",VLOOKUP($B55,Cierre!$A:$E,2,FALSE))</f>
        <v/>
      </c>
      <c r="D55" s="152"/>
      <c r="E55" s="156"/>
      <c r="F55" s="153"/>
      <c r="G55" s="153"/>
      <c r="H55" s="154"/>
      <c r="I55" s="139"/>
      <c r="J55" s="139"/>
      <c r="K55" s="58">
        <f t="shared" si="53"/>
        <v>0</v>
      </c>
      <c r="L55" s="58">
        <f t="shared" si="54"/>
        <v>0</v>
      </c>
      <c r="M55" s="96"/>
      <c r="N55" s="13">
        <f t="shared" si="51"/>
        <v>0</v>
      </c>
      <c r="O55" s="56">
        <f>IF(J55="",0,ROUND(N55/VLOOKUP(YEAR(J55),SMMLV!$A$2:$B$43,2,FALSE),2))</f>
        <v>0</v>
      </c>
      <c r="P55" s="126">
        <f t="shared" si="52"/>
        <v>0</v>
      </c>
      <c r="Q55" s="126"/>
      <c r="R55" s="135"/>
      <c r="S55" s="122"/>
      <c r="T55" s="122"/>
      <c r="U55" s="122"/>
      <c r="V55" s="122"/>
      <c r="W55" s="122"/>
      <c r="X55" s="123"/>
      <c r="Y55" s="123"/>
      <c r="Z55" s="123"/>
      <c r="AA55" s="123"/>
      <c r="AB55" s="123"/>
      <c r="AC55" s="123"/>
      <c r="AD55" s="123"/>
      <c r="AE55" s="87">
        <f t="shared" ref="AE55:AE114" si="55">IF(S55="",0,ROUND((((T55-S55)+1)/30),3))</f>
        <v>0</v>
      </c>
      <c r="AF55" s="87">
        <f t="shared" ref="AF55:AF114" si="56">IF(U55="",0,ROUND((((V55-U55)+1)/30),3))</f>
        <v>0</v>
      </c>
      <c r="AG55" s="87">
        <f t="shared" ref="AG55:AG114" si="57">IF(W55="",0,ROUND((((X55-W55)+1)/30),3))</f>
        <v>0</v>
      </c>
      <c r="AH55" s="87">
        <f t="shared" ref="AH55:AH114" si="58">IF(Y55="",0,ROUND((((Z55-Y55)+1)/30),3))</f>
        <v>0</v>
      </c>
      <c r="AI55" s="87">
        <f t="shared" ref="AI55:AI114" si="59">IF(AA55="",0,ROUND((((AB55-AA55)+1)/30),3))</f>
        <v>0</v>
      </c>
      <c r="AJ55" s="87">
        <f t="shared" ref="AJ55:AJ114" si="60">IF(AC55="",0,ROUND((((AD55-AC55)+1)/30),3))</f>
        <v>0</v>
      </c>
    </row>
    <row r="56" spans="2:36" ht="13.2" hidden="1" customHeight="1" x14ac:dyDescent="0.25">
      <c r="B56" s="30"/>
      <c r="C56" s="46" t="str">
        <f>IF($B56="","",VLOOKUP($B56,Cierre!$A:$E,2,FALSE))</f>
        <v/>
      </c>
      <c r="D56" s="152"/>
      <c r="E56" s="152"/>
      <c r="F56" s="153"/>
      <c r="G56" s="153"/>
      <c r="H56" s="154"/>
      <c r="I56" s="139"/>
      <c r="J56" s="139"/>
      <c r="K56" s="58">
        <f t="shared" si="53"/>
        <v>0</v>
      </c>
      <c r="L56" s="58">
        <f t="shared" si="54"/>
        <v>0</v>
      </c>
      <c r="M56" s="96"/>
      <c r="N56" s="13">
        <f t="shared" si="51"/>
        <v>0</v>
      </c>
      <c r="O56" s="56">
        <f>IF(J56="",0,ROUND(N56/VLOOKUP(YEAR(J56),SMMLV!$A$2:$B$43,2,FALSE),2))</f>
        <v>0</v>
      </c>
      <c r="P56" s="126">
        <f t="shared" si="52"/>
        <v>0</v>
      </c>
      <c r="Q56" s="126"/>
      <c r="R56" s="135"/>
      <c r="S56" s="122"/>
      <c r="T56" s="122"/>
      <c r="U56" s="122"/>
      <c r="V56" s="122"/>
      <c r="W56" s="122"/>
      <c r="X56" s="123"/>
      <c r="Y56" s="123"/>
      <c r="Z56" s="123"/>
      <c r="AA56" s="123"/>
      <c r="AB56" s="123"/>
      <c r="AC56" s="123"/>
      <c r="AD56" s="123"/>
      <c r="AE56" s="87">
        <f t="shared" si="55"/>
        <v>0</v>
      </c>
      <c r="AF56" s="87">
        <f t="shared" si="56"/>
        <v>0</v>
      </c>
      <c r="AG56" s="87">
        <f t="shared" si="57"/>
        <v>0</v>
      </c>
      <c r="AH56" s="87">
        <f t="shared" si="58"/>
        <v>0</v>
      </c>
      <c r="AI56" s="87">
        <f t="shared" si="59"/>
        <v>0</v>
      </c>
      <c r="AJ56" s="87">
        <f t="shared" si="60"/>
        <v>0</v>
      </c>
    </row>
    <row r="57" spans="2:36" ht="13.2" hidden="1" customHeight="1" x14ac:dyDescent="0.25">
      <c r="B57" s="30"/>
      <c r="C57" s="46" t="str">
        <f>IF($B57="","",VLOOKUP($B57,Cierre!$A:$E,2,FALSE))</f>
        <v/>
      </c>
      <c r="D57" s="152"/>
      <c r="E57" s="152"/>
      <c r="F57" s="153"/>
      <c r="G57" s="153"/>
      <c r="H57" s="154"/>
      <c r="I57" s="139"/>
      <c r="J57" s="139"/>
      <c r="K57" s="58">
        <f t="shared" si="53"/>
        <v>0</v>
      </c>
      <c r="L57" s="58">
        <f t="shared" si="54"/>
        <v>0</v>
      </c>
      <c r="M57" s="96"/>
      <c r="N57" s="13">
        <f t="shared" si="51"/>
        <v>0</v>
      </c>
      <c r="O57" s="56">
        <f>IF(J57="",0,ROUND(N57/VLOOKUP(YEAR(J57),SMMLV!$A$2:$B$43,2,FALSE),2))</f>
        <v>0</v>
      </c>
      <c r="P57" s="126">
        <f t="shared" si="52"/>
        <v>0</v>
      </c>
      <c r="Q57" s="126"/>
      <c r="R57" s="135"/>
      <c r="S57" s="122"/>
      <c r="T57" s="122"/>
      <c r="U57" s="122"/>
      <c r="V57" s="122"/>
      <c r="W57" s="122"/>
      <c r="X57" s="123"/>
      <c r="Y57" s="123"/>
      <c r="Z57" s="123"/>
      <c r="AA57" s="123"/>
      <c r="AB57" s="123"/>
      <c r="AC57" s="123"/>
      <c r="AD57" s="123"/>
      <c r="AE57" s="87">
        <f t="shared" si="55"/>
        <v>0</v>
      </c>
      <c r="AF57" s="87">
        <f t="shared" si="56"/>
        <v>0</v>
      </c>
      <c r="AG57" s="87">
        <f t="shared" si="57"/>
        <v>0</v>
      </c>
      <c r="AH57" s="87">
        <f t="shared" si="58"/>
        <v>0</v>
      </c>
      <c r="AI57" s="87">
        <f t="shared" si="59"/>
        <v>0</v>
      </c>
      <c r="AJ57" s="87">
        <f t="shared" si="60"/>
        <v>0</v>
      </c>
    </row>
    <row r="58" spans="2:36" hidden="1" x14ac:dyDescent="0.25">
      <c r="B58" s="30"/>
      <c r="C58" s="46" t="str">
        <f>IF($B58="","",VLOOKUP($B58,Cierre!$A:$E,2,FALSE))</f>
        <v/>
      </c>
      <c r="D58" s="152"/>
      <c r="E58" s="152"/>
      <c r="F58" s="153"/>
      <c r="G58" s="153"/>
      <c r="H58" s="154"/>
      <c r="I58" s="139"/>
      <c r="J58" s="139"/>
      <c r="K58" s="58">
        <f t="shared" si="53"/>
        <v>0</v>
      </c>
      <c r="L58" s="58">
        <f t="shared" si="54"/>
        <v>0</v>
      </c>
      <c r="M58" s="96"/>
      <c r="N58" s="13">
        <f t="shared" si="51"/>
        <v>0</v>
      </c>
      <c r="O58" s="56">
        <f>IF(J58="",0,ROUND(N58/VLOOKUP(YEAR(J58),SMMLV!$A$2:$B$43,2,FALSE),2))</f>
        <v>0</v>
      </c>
      <c r="P58" s="126">
        <f t="shared" si="52"/>
        <v>0</v>
      </c>
      <c r="Q58" s="126"/>
      <c r="R58" s="135"/>
      <c r="S58" s="122"/>
      <c r="T58" s="122"/>
      <c r="U58" s="122"/>
      <c r="V58" s="122"/>
      <c r="W58" s="122"/>
      <c r="X58" s="123"/>
      <c r="Y58" s="123"/>
      <c r="Z58" s="123"/>
      <c r="AA58" s="123"/>
      <c r="AB58" s="123"/>
      <c r="AC58" s="123"/>
      <c r="AD58" s="123"/>
      <c r="AE58" s="87">
        <f t="shared" si="55"/>
        <v>0</v>
      </c>
      <c r="AF58" s="87">
        <f t="shared" si="56"/>
        <v>0</v>
      </c>
      <c r="AG58" s="87">
        <f t="shared" si="57"/>
        <v>0</v>
      </c>
      <c r="AH58" s="87">
        <f t="shared" si="58"/>
        <v>0</v>
      </c>
      <c r="AI58" s="87">
        <f t="shared" si="59"/>
        <v>0</v>
      </c>
      <c r="AJ58" s="87">
        <f t="shared" si="60"/>
        <v>0</v>
      </c>
    </row>
    <row r="59" spans="2:36" ht="13.2" hidden="1" customHeight="1" x14ac:dyDescent="0.25">
      <c r="B59" s="30"/>
      <c r="C59" s="46" t="str">
        <f>IF($B59="","",VLOOKUP($B59,Cierre!$A:$E,2,FALSE))</f>
        <v/>
      </c>
      <c r="D59" s="152"/>
      <c r="E59" s="152"/>
      <c r="F59" s="153"/>
      <c r="G59" s="153"/>
      <c r="H59" s="154"/>
      <c r="I59" s="139"/>
      <c r="J59" s="139"/>
      <c r="K59" s="58">
        <f t="shared" si="53"/>
        <v>0</v>
      </c>
      <c r="L59" s="58">
        <f t="shared" si="54"/>
        <v>0</v>
      </c>
      <c r="M59" s="96"/>
      <c r="N59" s="13">
        <f t="shared" si="51"/>
        <v>0</v>
      </c>
      <c r="O59" s="56">
        <f>IF(J59="",0,ROUND(N59/VLOOKUP(YEAR(J59),SMMLV!$A$2:$B$43,2,FALSE),2))</f>
        <v>0</v>
      </c>
      <c r="P59" s="126">
        <f t="shared" si="52"/>
        <v>0</v>
      </c>
      <c r="Q59" s="126"/>
      <c r="R59" s="135"/>
      <c r="S59" s="122"/>
      <c r="T59" s="122"/>
      <c r="U59" s="122"/>
      <c r="V59" s="122"/>
      <c r="W59" s="122"/>
      <c r="X59" s="123"/>
      <c r="Y59" s="123"/>
      <c r="Z59" s="123"/>
      <c r="AA59" s="123"/>
      <c r="AB59" s="123"/>
      <c r="AC59" s="123"/>
      <c r="AD59" s="123"/>
      <c r="AE59" s="87">
        <f t="shared" si="55"/>
        <v>0</v>
      </c>
      <c r="AF59" s="87">
        <f t="shared" si="56"/>
        <v>0</v>
      </c>
      <c r="AG59" s="87">
        <f t="shared" si="57"/>
        <v>0</v>
      </c>
      <c r="AH59" s="87">
        <f t="shared" si="58"/>
        <v>0</v>
      </c>
      <c r="AI59" s="87">
        <f t="shared" si="59"/>
        <v>0</v>
      </c>
      <c r="AJ59" s="87">
        <f t="shared" si="60"/>
        <v>0</v>
      </c>
    </row>
    <row r="60" spans="2:36" ht="13.2" hidden="1" customHeight="1" x14ac:dyDescent="0.25">
      <c r="B60" s="30"/>
      <c r="C60" s="46" t="str">
        <f>IF($B60="","",VLOOKUP($B60,Cierre!$A:$E,2,FALSE))</f>
        <v/>
      </c>
      <c r="D60" s="152"/>
      <c r="E60" s="152"/>
      <c r="F60" s="155"/>
      <c r="G60" s="153"/>
      <c r="H60" s="154"/>
      <c r="I60" s="139"/>
      <c r="J60" s="139"/>
      <c r="K60" s="58">
        <f t="shared" si="53"/>
        <v>0</v>
      </c>
      <c r="L60" s="58">
        <f t="shared" si="54"/>
        <v>0</v>
      </c>
      <c r="M60" s="96"/>
      <c r="N60" s="13">
        <f t="shared" si="51"/>
        <v>0</v>
      </c>
      <c r="O60" s="56">
        <f>IF(J60="",0,ROUND(N60/VLOOKUP(YEAR(J60),SMMLV!$A$2:$B$43,2,FALSE),2))</f>
        <v>0</v>
      </c>
      <c r="P60" s="126">
        <f t="shared" si="52"/>
        <v>0</v>
      </c>
      <c r="Q60" s="126"/>
      <c r="R60" s="135"/>
      <c r="S60" s="122"/>
      <c r="T60" s="122"/>
      <c r="U60" s="122"/>
      <c r="V60" s="122"/>
      <c r="W60" s="122"/>
      <c r="X60" s="123"/>
      <c r="Y60" s="123"/>
      <c r="Z60" s="123"/>
      <c r="AA60" s="123"/>
      <c r="AB60" s="123"/>
      <c r="AC60" s="123"/>
      <c r="AD60" s="123"/>
      <c r="AE60" s="87">
        <f t="shared" si="55"/>
        <v>0</v>
      </c>
      <c r="AF60" s="87">
        <f t="shared" si="56"/>
        <v>0</v>
      </c>
      <c r="AG60" s="87">
        <f t="shared" si="57"/>
        <v>0</v>
      </c>
      <c r="AH60" s="87">
        <f t="shared" si="58"/>
        <v>0</v>
      </c>
      <c r="AI60" s="87">
        <f t="shared" si="59"/>
        <v>0</v>
      </c>
      <c r="AJ60" s="87">
        <f t="shared" si="60"/>
        <v>0</v>
      </c>
    </row>
    <row r="61" spans="2:36" ht="13.2" hidden="1" customHeight="1" x14ac:dyDescent="0.25">
      <c r="B61" s="30"/>
      <c r="C61" s="46" t="str">
        <f>IF($B61="","",VLOOKUP($B61,Cierre!$A:$E,2,FALSE))</f>
        <v/>
      </c>
      <c r="D61" s="152"/>
      <c r="E61" s="156"/>
      <c r="F61" s="153"/>
      <c r="G61" s="153"/>
      <c r="H61" s="154"/>
      <c r="I61" s="139"/>
      <c r="J61" s="139"/>
      <c r="K61" s="58">
        <f t="shared" si="53"/>
        <v>0</v>
      </c>
      <c r="L61" s="58">
        <f t="shared" si="54"/>
        <v>0</v>
      </c>
      <c r="M61" s="96"/>
      <c r="N61" s="13">
        <f t="shared" si="51"/>
        <v>0</v>
      </c>
      <c r="O61" s="56">
        <f>IF(J61="",0,ROUND(N61/VLOOKUP(YEAR(J61),SMMLV!$A$2:$B$43,2,FALSE),2))</f>
        <v>0</v>
      </c>
      <c r="P61" s="126">
        <f t="shared" si="52"/>
        <v>0</v>
      </c>
      <c r="Q61" s="126"/>
      <c r="R61" s="135"/>
      <c r="S61" s="122"/>
      <c r="T61" s="122"/>
      <c r="U61" s="122"/>
      <c r="V61" s="122"/>
      <c r="W61" s="122"/>
      <c r="X61" s="123"/>
      <c r="Y61" s="123"/>
      <c r="Z61" s="123"/>
      <c r="AA61" s="123"/>
      <c r="AB61" s="123"/>
      <c r="AC61" s="123"/>
      <c r="AD61" s="123"/>
      <c r="AE61" s="87">
        <f t="shared" si="55"/>
        <v>0</v>
      </c>
      <c r="AF61" s="87">
        <f t="shared" si="56"/>
        <v>0</v>
      </c>
      <c r="AG61" s="87">
        <f t="shared" si="57"/>
        <v>0</v>
      </c>
      <c r="AH61" s="87">
        <f t="shared" si="58"/>
        <v>0</v>
      </c>
      <c r="AI61" s="87">
        <f t="shared" si="59"/>
        <v>0</v>
      </c>
      <c r="AJ61" s="87">
        <f t="shared" si="60"/>
        <v>0</v>
      </c>
    </row>
    <row r="62" spans="2:36" ht="13.2" hidden="1" customHeight="1" x14ac:dyDescent="0.25">
      <c r="B62" s="30"/>
      <c r="C62" s="46" t="str">
        <f>IF($B62="","",VLOOKUP($B62,Cierre!$A:$E,2,FALSE))</f>
        <v/>
      </c>
      <c r="D62" s="152"/>
      <c r="E62" s="152"/>
      <c r="F62" s="153"/>
      <c r="G62" s="153"/>
      <c r="H62" s="154"/>
      <c r="I62" s="139"/>
      <c r="J62" s="139"/>
      <c r="K62" s="58">
        <f t="shared" si="53"/>
        <v>0</v>
      </c>
      <c r="L62" s="58">
        <f t="shared" si="54"/>
        <v>0</v>
      </c>
      <c r="M62" s="96"/>
      <c r="N62" s="13">
        <f t="shared" si="51"/>
        <v>0</v>
      </c>
      <c r="O62" s="56">
        <f>IF(J62="",0,ROUND(N62/VLOOKUP(YEAR(J62),SMMLV!$A$2:$B$43,2,FALSE),2))</f>
        <v>0</v>
      </c>
      <c r="P62" s="126">
        <f t="shared" si="52"/>
        <v>0</v>
      </c>
      <c r="Q62" s="126"/>
      <c r="R62" s="135"/>
      <c r="S62" s="122"/>
      <c r="T62" s="122"/>
      <c r="U62" s="122"/>
      <c r="V62" s="122"/>
      <c r="W62" s="122"/>
      <c r="X62" s="123"/>
      <c r="Y62" s="123"/>
      <c r="Z62" s="123"/>
      <c r="AA62" s="123"/>
      <c r="AB62" s="123"/>
      <c r="AC62" s="123"/>
      <c r="AD62" s="123"/>
      <c r="AE62" s="87">
        <f t="shared" si="55"/>
        <v>0</v>
      </c>
      <c r="AF62" s="87">
        <f t="shared" si="56"/>
        <v>0</v>
      </c>
      <c r="AG62" s="87">
        <f t="shared" si="57"/>
        <v>0</v>
      </c>
      <c r="AH62" s="87">
        <f t="shared" si="58"/>
        <v>0</v>
      </c>
      <c r="AI62" s="87">
        <f t="shared" si="59"/>
        <v>0</v>
      </c>
      <c r="AJ62" s="87">
        <f t="shared" si="60"/>
        <v>0</v>
      </c>
    </row>
    <row r="63" spans="2:36" ht="13.2" hidden="1" customHeight="1" x14ac:dyDescent="0.25">
      <c r="B63" s="30"/>
      <c r="C63" s="46" t="str">
        <f>IF($B63="","",VLOOKUP($B63,Cierre!$A:$E,2,FALSE))</f>
        <v/>
      </c>
      <c r="D63" s="152"/>
      <c r="E63" s="156"/>
      <c r="F63" s="153"/>
      <c r="G63" s="153"/>
      <c r="H63" s="154"/>
      <c r="I63" s="139"/>
      <c r="J63" s="139"/>
      <c r="K63" s="58">
        <f t="shared" si="53"/>
        <v>0</v>
      </c>
      <c r="L63" s="58">
        <f t="shared" si="54"/>
        <v>0</v>
      </c>
      <c r="M63" s="96"/>
      <c r="N63" s="13">
        <f t="shared" si="51"/>
        <v>0</v>
      </c>
      <c r="O63" s="56">
        <f>IF(J63="",0,ROUND(N63/VLOOKUP(YEAR(J63),SMMLV!$A$2:$B$43,2,FALSE),2))</f>
        <v>0</v>
      </c>
      <c r="P63" s="126">
        <f t="shared" si="52"/>
        <v>0</v>
      </c>
      <c r="Q63" s="126"/>
      <c r="R63" s="135"/>
      <c r="S63" s="122"/>
      <c r="T63" s="122"/>
      <c r="U63" s="122"/>
      <c r="V63" s="122"/>
      <c r="W63" s="122"/>
      <c r="X63" s="123"/>
      <c r="Y63" s="123"/>
      <c r="Z63" s="123"/>
      <c r="AA63" s="123"/>
      <c r="AB63" s="123"/>
      <c r="AC63" s="123"/>
      <c r="AD63" s="123"/>
      <c r="AE63" s="87">
        <f t="shared" si="55"/>
        <v>0</v>
      </c>
      <c r="AF63" s="87">
        <f t="shared" si="56"/>
        <v>0</v>
      </c>
      <c r="AG63" s="87">
        <f t="shared" si="57"/>
        <v>0</v>
      </c>
      <c r="AH63" s="87">
        <f t="shared" si="58"/>
        <v>0</v>
      </c>
      <c r="AI63" s="87">
        <f t="shared" si="59"/>
        <v>0</v>
      </c>
      <c r="AJ63" s="87">
        <f t="shared" si="60"/>
        <v>0</v>
      </c>
    </row>
    <row r="64" spans="2:36" ht="13.2" hidden="1" customHeight="1" x14ac:dyDescent="0.25">
      <c r="B64" s="30"/>
      <c r="C64" s="46" t="str">
        <f>IF($B64="","",VLOOKUP($B64,Cierre!$A:$E,2,FALSE))</f>
        <v/>
      </c>
      <c r="D64" s="152"/>
      <c r="E64" s="156"/>
      <c r="F64" s="155"/>
      <c r="G64" s="153"/>
      <c r="H64" s="154"/>
      <c r="I64" s="139"/>
      <c r="J64" s="139"/>
      <c r="K64" s="58">
        <f t="shared" si="53"/>
        <v>0</v>
      </c>
      <c r="L64" s="58">
        <f t="shared" si="54"/>
        <v>0</v>
      </c>
      <c r="M64" s="96"/>
      <c r="N64" s="13">
        <f t="shared" si="51"/>
        <v>0</v>
      </c>
      <c r="O64" s="56">
        <f>IF(J64="",0,ROUND(N64/VLOOKUP(YEAR(J64),SMMLV!$A$2:$B$43,2,FALSE),2))</f>
        <v>0</v>
      </c>
      <c r="P64" s="126">
        <f t="shared" si="52"/>
        <v>0</v>
      </c>
      <c r="Q64" s="126"/>
      <c r="R64" s="135"/>
      <c r="S64" s="122"/>
      <c r="T64" s="122"/>
      <c r="U64" s="122"/>
      <c r="V64" s="122"/>
      <c r="W64" s="122"/>
      <c r="X64" s="123"/>
      <c r="Y64" s="123"/>
      <c r="Z64" s="123"/>
      <c r="AA64" s="123"/>
      <c r="AB64" s="123"/>
      <c r="AC64" s="123"/>
      <c r="AD64" s="123"/>
      <c r="AE64" s="87">
        <f t="shared" si="55"/>
        <v>0</v>
      </c>
      <c r="AF64" s="87">
        <f t="shared" si="56"/>
        <v>0</v>
      </c>
      <c r="AG64" s="87">
        <f t="shared" si="57"/>
        <v>0</v>
      </c>
      <c r="AH64" s="87">
        <f t="shared" si="58"/>
        <v>0</v>
      </c>
      <c r="AI64" s="87">
        <f t="shared" si="59"/>
        <v>0</v>
      </c>
      <c r="AJ64" s="87">
        <f t="shared" si="60"/>
        <v>0</v>
      </c>
    </row>
    <row r="65" spans="2:36" ht="13.2" hidden="1" customHeight="1" x14ac:dyDescent="0.25">
      <c r="B65" s="30"/>
      <c r="C65" s="46" t="str">
        <f>IF($B65="","",VLOOKUP($B65,Cierre!$A:$E,2,FALSE))</f>
        <v/>
      </c>
      <c r="D65" s="152"/>
      <c r="E65" s="156"/>
      <c r="F65" s="153"/>
      <c r="G65" s="153"/>
      <c r="H65" s="154"/>
      <c r="I65" s="139"/>
      <c r="J65" s="139"/>
      <c r="K65" s="58">
        <f t="shared" si="53"/>
        <v>0</v>
      </c>
      <c r="L65" s="58">
        <f t="shared" si="54"/>
        <v>0</v>
      </c>
      <c r="M65" s="96"/>
      <c r="N65" s="13">
        <f t="shared" si="51"/>
        <v>0</v>
      </c>
      <c r="O65" s="56">
        <f>IF(J65="",0,ROUND(N65/VLOOKUP(YEAR(J65),SMMLV!$A$2:$B$43,2,FALSE),2))</f>
        <v>0</v>
      </c>
      <c r="P65" s="126">
        <f t="shared" si="52"/>
        <v>0</v>
      </c>
      <c r="Q65" s="126"/>
      <c r="R65" s="135"/>
      <c r="S65" s="122"/>
      <c r="T65" s="122"/>
      <c r="U65" s="122"/>
      <c r="V65" s="122"/>
      <c r="W65" s="122"/>
      <c r="X65" s="123"/>
      <c r="Y65" s="123"/>
      <c r="Z65" s="123"/>
      <c r="AA65" s="123"/>
      <c r="AB65" s="123"/>
      <c r="AC65" s="123"/>
      <c r="AD65" s="123"/>
      <c r="AE65" s="87">
        <f t="shared" si="55"/>
        <v>0</v>
      </c>
      <c r="AF65" s="87">
        <f t="shared" si="56"/>
        <v>0</v>
      </c>
      <c r="AG65" s="87">
        <f t="shared" si="57"/>
        <v>0</v>
      </c>
      <c r="AH65" s="87">
        <f t="shared" si="58"/>
        <v>0</v>
      </c>
      <c r="AI65" s="87">
        <f t="shared" si="59"/>
        <v>0</v>
      </c>
      <c r="AJ65" s="87">
        <f t="shared" si="60"/>
        <v>0</v>
      </c>
    </row>
    <row r="66" spans="2:36" ht="13.2" hidden="1" customHeight="1" x14ac:dyDescent="0.25">
      <c r="B66" s="30"/>
      <c r="C66" s="46" t="str">
        <f>IF($B66="","",VLOOKUP($B66,Cierre!$A:$E,2,FALSE))</f>
        <v/>
      </c>
      <c r="D66" s="152"/>
      <c r="E66" s="156"/>
      <c r="F66" s="153"/>
      <c r="G66" s="153"/>
      <c r="H66" s="154"/>
      <c r="I66" s="139"/>
      <c r="J66" s="139"/>
      <c r="K66" s="58">
        <f t="shared" si="53"/>
        <v>0</v>
      </c>
      <c r="L66" s="58">
        <f t="shared" si="54"/>
        <v>0</v>
      </c>
      <c r="M66" s="96"/>
      <c r="N66" s="13">
        <f t="shared" si="51"/>
        <v>0</v>
      </c>
      <c r="O66" s="56">
        <f>IF(J66="",0,ROUND(N66/VLOOKUP(YEAR(J66),SMMLV!$A$2:$B$43,2,FALSE),2))</f>
        <v>0</v>
      </c>
      <c r="P66" s="126">
        <f t="shared" si="52"/>
        <v>0</v>
      </c>
      <c r="Q66" s="126"/>
      <c r="R66" s="135"/>
      <c r="S66" s="122"/>
      <c r="T66" s="122"/>
      <c r="U66" s="122"/>
      <c r="V66" s="122"/>
      <c r="W66" s="122"/>
      <c r="X66" s="123"/>
      <c r="Y66" s="123"/>
      <c r="Z66" s="123"/>
      <c r="AA66" s="123"/>
      <c r="AB66" s="123"/>
      <c r="AC66" s="123"/>
      <c r="AD66" s="123"/>
      <c r="AE66" s="87">
        <f t="shared" si="55"/>
        <v>0</v>
      </c>
      <c r="AF66" s="87">
        <f t="shared" si="56"/>
        <v>0</v>
      </c>
      <c r="AG66" s="87">
        <f t="shared" si="57"/>
        <v>0</v>
      </c>
      <c r="AH66" s="87">
        <f t="shared" si="58"/>
        <v>0</v>
      </c>
      <c r="AI66" s="87">
        <f t="shared" si="59"/>
        <v>0</v>
      </c>
      <c r="AJ66" s="87">
        <f t="shared" si="60"/>
        <v>0</v>
      </c>
    </row>
    <row r="67" spans="2:36" hidden="1" x14ac:dyDescent="0.25">
      <c r="B67" s="30"/>
      <c r="C67" s="46" t="str">
        <f>IF($B67="","",VLOOKUP($B67,Cierre!$A:$E,2,FALSE))</f>
        <v/>
      </c>
      <c r="D67" s="152"/>
      <c r="E67" s="156"/>
      <c r="F67" s="153"/>
      <c r="G67" s="153"/>
      <c r="H67" s="154"/>
      <c r="I67" s="139"/>
      <c r="J67" s="139"/>
      <c r="K67" s="58">
        <f t="shared" si="53"/>
        <v>0</v>
      </c>
      <c r="L67" s="58">
        <f t="shared" si="54"/>
        <v>0</v>
      </c>
      <c r="M67" s="96"/>
      <c r="N67" s="13">
        <f t="shared" si="51"/>
        <v>0</v>
      </c>
      <c r="O67" s="56">
        <f>IF(J67="",0,ROUND(N67/VLOOKUP(YEAR(J67),SMMLV!$A$2:$B$43,2,FALSE),2))</f>
        <v>0</v>
      </c>
      <c r="P67" s="126">
        <f t="shared" si="52"/>
        <v>0</v>
      </c>
      <c r="Q67" s="126"/>
      <c r="R67" s="135"/>
      <c r="S67" s="122"/>
      <c r="T67" s="122"/>
      <c r="U67" s="122"/>
      <c r="V67" s="122"/>
      <c r="W67" s="122"/>
      <c r="X67" s="123"/>
      <c r="Y67" s="123"/>
      <c r="Z67" s="123"/>
      <c r="AA67" s="123"/>
      <c r="AB67" s="123"/>
      <c r="AC67" s="123"/>
      <c r="AD67" s="123"/>
      <c r="AE67" s="87">
        <f t="shared" si="55"/>
        <v>0</v>
      </c>
      <c r="AF67" s="87">
        <f t="shared" si="56"/>
        <v>0</v>
      </c>
      <c r="AG67" s="87">
        <f t="shared" si="57"/>
        <v>0</v>
      </c>
      <c r="AH67" s="87">
        <f t="shared" si="58"/>
        <v>0</v>
      </c>
      <c r="AI67" s="87">
        <f t="shared" si="59"/>
        <v>0</v>
      </c>
      <c r="AJ67" s="87">
        <f t="shared" si="60"/>
        <v>0</v>
      </c>
    </row>
    <row r="68" spans="2:36" ht="13.2" hidden="1" customHeight="1" x14ac:dyDescent="0.25">
      <c r="B68" s="30"/>
      <c r="C68" s="46" t="str">
        <f>IF($B68="","",VLOOKUP($B68,Cierre!$A:$E,2,FALSE))</f>
        <v/>
      </c>
      <c r="D68" s="152"/>
      <c r="E68" s="156"/>
      <c r="F68" s="153"/>
      <c r="G68" s="153"/>
      <c r="H68" s="154"/>
      <c r="I68" s="139"/>
      <c r="J68" s="139"/>
      <c r="K68" s="58">
        <f t="shared" si="53"/>
        <v>0</v>
      </c>
      <c r="L68" s="58">
        <f t="shared" si="54"/>
        <v>0</v>
      </c>
      <c r="M68" s="96"/>
      <c r="N68" s="13">
        <f t="shared" si="51"/>
        <v>0</v>
      </c>
      <c r="O68" s="56">
        <f>IF(J68="",0,ROUND(N68/VLOOKUP(YEAR(J68),SMMLV!$A$2:$B$43,2,FALSE),2))</f>
        <v>0</v>
      </c>
      <c r="P68" s="126">
        <f t="shared" si="52"/>
        <v>0</v>
      </c>
      <c r="Q68" s="126"/>
      <c r="R68" s="135"/>
      <c r="S68" s="122"/>
      <c r="T68" s="122"/>
      <c r="U68" s="122"/>
      <c r="V68" s="122"/>
      <c r="W68" s="122"/>
      <c r="X68" s="123"/>
      <c r="Y68" s="123"/>
      <c r="Z68" s="123"/>
      <c r="AA68" s="123"/>
      <c r="AB68" s="123"/>
      <c r="AC68" s="123"/>
      <c r="AD68" s="123"/>
      <c r="AE68" s="87">
        <f t="shared" si="55"/>
        <v>0</v>
      </c>
      <c r="AF68" s="87">
        <f t="shared" si="56"/>
        <v>0</v>
      </c>
      <c r="AG68" s="87">
        <f t="shared" si="57"/>
        <v>0</v>
      </c>
      <c r="AH68" s="87">
        <f t="shared" si="58"/>
        <v>0</v>
      </c>
      <c r="AI68" s="87">
        <f t="shared" si="59"/>
        <v>0</v>
      </c>
      <c r="AJ68" s="87">
        <f t="shared" si="60"/>
        <v>0</v>
      </c>
    </row>
    <row r="69" spans="2:36" ht="13.2" hidden="1" customHeight="1" x14ac:dyDescent="0.25">
      <c r="B69" s="30"/>
      <c r="C69" s="46" t="str">
        <f>IF($B69="","",VLOOKUP($B69,Cierre!$A:$E,2,FALSE))</f>
        <v/>
      </c>
      <c r="D69" s="152"/>
      <c r="E69" s="156"/>
      <c r="F69" s="153"/>
      <c r="G69" s="153"/>
      <c r="H69" s="154"/>
      <c r="I69" s="139"/>
      <c r="J69" s="139"/>
      <c r="K69" s="58">
        <f t="shared" si="53"/>
        <v>0</v>
      </c>
      <c r="L69" s="58">
        <f t="shared" si="54"/>
        <v>0</v>
      </c>
      <c r="M69" s="96"/>
      <c r="N69" s="13">
        <f t="shared" si="51"/>
        <v>0</v>
      </c>
      <c r="O69" s="56">
        <f>IF(J69="",0,ROUND(N69/VLOOKUP(YEAR(J69),SMMLV!$A$2:$B$43,2,FALSE),2))</f>
        <v>0</v>
      </c>
      <c r="P69" s="126">
        <f t="shared" si="52"/>
        <v>0</v>
      </c>
      <c r="Q69" s="126"/>
      <c r="R69" s="135"/>
      <c r="S69" s="122"/>
      <c r="T69" s="122"/>
      <c r="U69" s="122"/>
      <c r="V69" s="122"/>
      <c r="W69" s="122"/>
      <c r="X69" s="123"/>
      <c r="Y69" s="123"/>
      <c r="Z69" s="123"/>
      <c r="AA69" s="123"/>
      <c r="AB69" s="123"/>
      <c r="AC69" s="123"/>
      <c r="AD69" s="123"/>
      <c r="AE69" s="87">
        <f t="shared" si="55"/>
        <v>0</v>
      </c>
      <c r="AF69" s="87">
        <f t="shared" si="56"/>
        <v>0</v>
      </c>
      <c r="AG69" s="87">
        <f t="shared" si="57"/>
        <v>0</v>
      </c>
      <c r="AH69" s="87">
        <f t="shared" si="58"/>
        <v>0</v>
      </c>
      <c r="AI69" s="87">
        <f t="shared" si="59"/>
        <v>0</v>
      </c>
      <c r="AJ69" s="87">
        <f t="shared" si="60"/>
        <v>0</v>
      </c>
    </row>
    <row r="70" spans="2:36" ht="13.2" hidden="1" customHeight="1" x14ac:dyDescent="0.25">
      <c r="B70" s="30"/>
      <c r="C70" s="46" t="str">
        <f>IF($B70="","",VLOOKUP($B70,Cierre!$A:$E,2,FALSE))</f>
        <v/>
      </c>
      <c r="D70" s="152"/>
      <c r="E70" s="156"/>
      <c r="F70" s="155"/>
      <c r="G70" s="153"/>
      <c r="H70" s="154"/>
      <c r="I70" s="139"/>
      <c r="J70" s="139"/>
      <c r="K70" s="58">
        <f t="shared" si="53"/>
        <v>0</v>
      </c>
      <c r="L70" s="58">
        <f t="shared" si="54"/>
        <v>0</v>
      </c>
      <c r="M70" s="96"/>
      <c r="N70" s="13">
        <f t="shared" si="51"/>
        <v>0</v>
      </c>
      <c r="O70" s="56">
        <f>IF(J70="",0,ROUND(N70/VLOOKUP(YEAR(J70),SMMLV!$A$2:$B$43,2,FALSE),2))</f>
        <v>0</v>
      </c>
      <c r="P70" s="126">
        <f t="shared" si="52"/>
        <v>0</v>
      </c>
      <c r="Q70" s="126"/>
      <c r="R70" s="135"/>
      <c r="S70" s="122"/>
      <c r="T70" s="122"/>
      <c r="U70" s="122"/>
      <c r="V70" s="122"/>
      <c r="W70" s="122"/>
      <c r="X70" s="123"/>
      <c r="Y70" s="123"/>
      <c r="Z70" s="123"/>
      <c r="AA70" s="123"/>
      <c r="AB70" s="123"/>
      <c r="AC70" s="123"/>
      <c r="AD70" s="123"/>
      <c r="AE70" s="87">
        <f t="shared" si="55"/>
        <v>0</v>
      </c>
      <c r="AF70" s="87">
        <f t="shared" si="56"/>
        <v>0</v>
      </c>
      <c r="AG70" s="87">
        <f t="shared" si="57"/>
        <v>0</v>
      </c>
      <c r="AH70" s="87">
        <f t="shared" si="58"/>
        <v>0</v>
      </c>
      <c r="AI70" s="87">
        <f t="shared" si="59"/>
        <v>0</v>
      </c>
      <c r="AJ70" s="87">
        <f t="shared" si="60"/>
        <v>0</v>
      </c>
    </row>
    <row r="71" spans="2:36" hidden="1" x14ac:dyDescent="0.25">
      <c r="B71" s="30"/>
      <c r="C71" s="46" t="str">
        <f>IF($B71="","",VLOOKUP($B71,Cierre!$A:$E,2,FALSE))</f>
        <v/>
      </c>
      <c r="D71" s="152"/>
      <c r="E71" s="152"/>
      <c r="F71" s="153"/>
      <c r="G71" s="153"/>
      <c r="H71" s="154"/>
      <c r="I71" s="139"/>
      <c r="J71" s="139"/>
      <c r="K71" s="58">
        <f t="shared" si="53"/>
        <v>0</v>
      </c>
      <c r="L71" s="58">
        <f t="shared" si="54"/>
        <v>0</v>
      </c>
      <c r="M71" s="96"/>
      <c r="N71" s="13">
        <f t="shared" si="51"/>
        <v>0</v>
      </c>
      <c r="O71" s="56">
        <f>IF(J71="",0,ROUND(N71/VLOOKUP(YEAR(J71),SMMLV!$A$2:$B$43,2,FALSE),2))</f>
        <v>0</v>
      </c>
      <c r="P71" s="126">
        <f t="shared" si="52"/>
        <v>0</v>
      </c>
      <c r="Q71" s="126"/>
      <c r="R71" s="135"/>
      <c r="S71" s="122"/>
      <c r="T71" s="122"/>
      <c r="U71" s="122"/>
      <c r="V71" s="122"/>
      <c r="W71" s="122"/>
      <c r="X71" s="123"/>
      <c r="Y71" s="123"/>
      <c r="Z71" s="123"/>
      <c r="AA71" s="123"/>
      <c r="AB71" s="123"/>
      <c r="AC71" s="123"/>
      <c r="AD71" s="123"/>
      <c r="AE71" s="87">
        <f t="shared" si="55"/>
        <v>0</v>
      </c>
      <c r="AF71" s="87">
        <f t="shared" si="56"/>
        <v>0</v>
      </c>
      <c r="AG71" s="87">
        <f t="shared" si="57"/>
        <v>0</v>
      </c>
      <c r="AH71" s="87">
        <f t="shared" si="58"/>
        <v>0</v>
      </c>
      <c r="AI71" s="87">
        <f t="shared" si="59"/>
        <v>0</v>
      </c>
      <c r="AJ71" s="87">
        <f t="shared" si="60"/>
        <v>0</v>
      </c>
    </row>
    <row r="72" spans="2:36" ht="13.2" hidden="1" customHeight="1" x14ac:dyDescent="0.25">
      <c r="B72" s="30"/>
      <c r="C72" s="46" t="str">
        <f>IF($B72="","",VLOOKUP($B72,Cierre!$A:$E,2,FALSE))</f>
        <v/>
      </c>
      <c r="D72" s="152"/>
      <c r="E72" s="156"/>
      <c r="F72" s="152"/>
      <c r="G72" s="153"/>
      <c r="H72" s="154"/>
      <c r="I72" s="139"/>
      <c r="J72" s="139"/>
      <c r="K72" s="58">
        <f t="shared" si="53"/>
        <v>0</v>
      </c>
      <c r="L72" s="58">
        <f t="shared" si="54"/>
        <v>0</v>
      </c>
      <c r="M72" s="96"/>
      <c r="N72" s="13">
        <f t="shared" si="51"/>
        <v>0</v>
      </c>
      <c r="O72" s="56">
        <f>IF(J72="",0,ROUND(N72/VLOOKUP(YEAR(J72),SMMLV!$A$2:$B$43,2,FALSE),2))</f>
        <v>0</v>
      </c>
      <c r="P72" s="126">
        <f t="shared" si="52"/>
        <v>0</v>
      </c>
      <c r="Q72" s="126"/>
      <c r="R72" s="135"/>
      <c r="S72" s="122"/>
      <c r="T72" s="122"/>
      <c r="U72" s="122"/>
      <c r="V72" s="122"/>
      <c r="W72" s="122"/>
      <c r="X72" s="123"/>
      <c r="Y72" s="123"/>
      <c r="Z72" s="123"/>
      <c r="AA72" s="123"/>
      <c r="AB72" s="123"/>
      <c r="AC72" s="123"/>
      <c r="AD72" s="123"/>
      <c r="AE72" s="87">
        <f t="shared" si="55"/>
        <v>0</v>
      </c>
      <c r="AF72" s="87">
        <f t="shared" si="56"/>
        <v>0</v>
      </c>
      <c r="AG72" s="87">
        <f t="shared" si="57"/>
        <v>0</v>
      </c>
      <c r="AH72" s="87">
        <f t="shared" si="58"/>
        <v>0</v>
      </c>
      <c r="AI72" s="87">
        <f t="shared" si="59"/>
        <v>0</v>
      </c>
      <c r="AJ72" s="87">
        <f t="shared" si="60"/>
        <v>0</v>
      </c>
    </row>
    <row r="73" spans="2:36" hidden="1" x14ac:dyDescent="0.25">
      <c r="B73" s="30"/>
      <c r="C73" s="46" t="str">
        <f>IF($B73="","",VLOOKUP($B73,Cierre!$A:$E,2,FALSE))</f>
        <v/>
      </c>
      <c r="D73" s="156"/>
      <c r="E73" s="156"/>
      <c r="F73" s="156"/>
      <c r="G73" s="153"/>
      <c r="H73" s="154"/>
      <c r="I73" s="139"/>
      <c r="J73" s="139"/>
      <c r="K73" s="58">
        <f t="shared" si="53"/>
        <v>0</v>
      </c>
      <c r="L73" s="58">
        <f t="shared" si="54"/>
        <v>0</v>
      </c>
      <c r="M73" s="96"/>
      <c r="N73" s="13">
        <f t="shared" si="51"/>
        <v>0</v>
      </c>
      <c r="O73" s="56">
        <f>IF(J73="",0,ROUND(N73/VLOOKUP(YEAR(J73),SMMLV!$A$2:$B$43,2,FALSE),2))</f>
        <v>0</v>
      </c>
      <c r="P73" s="126">
        <f t="shared" si="52"/>
        <v>0</v>
      </c>
      <c r="Q73" s="126"/>
      <c r="R73" s="135"/>
      <c r="S73" s="122"/>
      <c r="T73" s="122"/>
      <c r="U73" s="122"/>
      <c r="V73" s="122"/>
      <c r="W73" s="122"/>
      <c r="X73" s="123"/>
      <c r="Y73" s="123"/>
      <c r="Z73" s="123"/>
      <c r="AA73" s="123"/>
      <c r="AB73" s="123"/>
      <c r="AC73" s="123"/>
      <c r="AD73" s="123"/>
      <c r="AE73" s="87">
        <f t="shared" si="55"/>
        <v>0</v>
      </c>
      <c r="AF73" s="87">
        <f t="shared" si="56"/>
        <v>0</v>
      </c>
      <c r="AG73" s="87">
        <f t="shared" si="57"/>
        <v>0</v>
      </c>
      <c r="AH73" s="87">
        <f t="shared" si="58"/>
        <v>0</v>
      </c>
      <c r="AI73" s="87">
        <f t="shared" si="59"/>
        <v>0</v>
      </c>
      <c r="AJ73" s="87">
        <f t="shared" si="60"/>
        <v>0</v>
      </c>
    </row>
    <row r="74" spans="2:36" ht="13.2" hidden="1" customHeight="1" x14ac:dyDescent="0.25">
      <c r="B74" s="30"/>
      <c r="C74" s="46" t="str">
        <f>IF($B74="","",VLOOKUP($B74,Cierre!$A:$E,2,FALSE))</f>
        <v/>
      </c>
      <c r="D74" s="152"/>
      <c r="E74" s="156"/>
      <c r="F74" s="152"/>
      <c r="G74" s="153"/>
      <c r="H74" s="154"/>
      <c r="I74" s="139"/>
      <c r="J74" s="139"/>
      <c r="K74" s="58">
        <f t="shared" si="53"/>
        <v>0</v>
      </c>
      <c r="L74" s="58">
        <f t="shared" si="54"/>
        <v>0</v>
      </c>
      <c r="M74" s="96"/>
      <c r="N74" s="13">
        <f t="shared" si="51"/>
        <v>0</v>
      </c>
      <c r="O74" s="56">
        <f>IF(J74="",0,ROUND(N74/VLOOKUP(YEAR(J74),SMMLV!$A$2:$B$43,2,FALSE),2))</f>
        <v>0</v>
      </c>
      <c r="P74" s="126">
        <f t="shared" si="52"/>
        <v>0</v>
      </c>
      <c r="Q74" s="126"/>
      <c r="R74" s="135"/>
      <c r="S74" s="122"/>
      <c r="T74" s="122"/>
      <c r="U74" s="122"/>
      <c r="V74" s="122"/>
      <c r="W74" s="122"/>
      <c r="X74" s="123"/>
      <c r="Y74" s="123"/>
      <c r="Z74" s="123"/>
      <c r="AA74" s="123"/>
      <c r="AB74" s="123"/>
      <c r="AC74" s="123"/>
      <c r="AD74" s="123"/>
      <c r="AE74" s="87">
        <f t="shared" si="55"/>
        <v>0</v>
      </c>
      <c r="AF74" s="87">
        <f t="shared" si="56"/>
        <v>0</v>
      </c>
      <c r="AG74" s="87">
        <f t="shared" si="57"/>
        <v>0</v>
      </c>
      <c r="AH74" s="87">
        <f t="shared" si="58"/>
        <v>0</v>
      </c>
      <c r="AI74" s="87">
        <f t="shared" si="59"/>
        <v>0</v>
      </c>
      <c r="AJ74" s="87">
        <f t="shared" si="60"/>
        <v>0</v>
      </c>
    </row>
    <row r="75" spans="2:36" ht="13.2" hidden="1" customHeight="1" x14ac:dyDescent="0.25">
      <c r="B75" s="30"/>
      <c r="C75" s="46" t="str">
        <f>IF($B75="","",VLOOKUP($B75,Cierre!$A:$E,2,FALSE))</f>
        <v/>
      </c>
      <c r="D75" s="152"/>
      <c r="E75" s="156"/>
      <c r="F75" s="153"/>
      <c r="G75" s="153"/>
      <c r="H75" s="154"/>
      <c r="I75" s="139"/>
      <c r="J75" s="139"/>
      <c r="K75" s="58">
        <f t="shared" si="53"/>
        <v>0</v>
      </c>
      <c r="L75" s="58">
        <f t="shared" si="54"/>
        <v>0</v>
      </c>
      <c r="M75" s="96"/>
      <c r="N75" s="13">
        <f t="shared" si="51"/>
        <v>0</v>
      </c>
      <c r="O75" s="56">
        <f>IF(J75="",0,ROUND(N75/VLOOKUP(YEAR(J75),SMMLV!$A$2:$B$43,2,FALSE),2))</f>
        <v>0</v>
      </c>
      <c r="P75" s="126">
        <f t="shared" si="52"/>
        <v>0</v>
      </c>
      <c r="Q75" s="126"/>
      <c r="R75" s="135"/>
      <c r="S75" s="122"/>
      <c r="T75" s="122"/>
      <c r="U75" s="122"/>
      <c r="V75" s="122"/>
      <c r="W75" s="122"/>
      <c r="X75" s="123"/>
      <c r="Y75" s="123"/>
      <c r="Z75" s="123"/>
      <c r="AA75" s="123"/>
      <c r="AB75" s="123"/>
      <c r="AC75" s="123"/>
      <c r="AD75" s="123"/>
      <c r="AE75" s="87">
        <f t="shared" si="55"/>
        <v>0</v>
      </c>
      <c r="AF75" s="87">
        <f t="shared" si="56"/>
        <v>0</v>
      </c>
      <c r="AG75" s="87">
        <f t="shared" si="57"/>
        <v>0</v>
      </c>
      <c r="AH75" s="87">
        <f t="shared" si="58"/>
        <v>0</v>
      </c>
      <c r="AI75" s="87">
        <f t="shared" si="59"/>
        <v>0</v>
      </c>
      <c r="AJ75" s="87">
        <f t="shared" si="60"/>
        <v>0</v>
      </c>
    </row>
    <row r="76" spans="2:36" ht="13.2" hidden="1" customHeight="1" x14ac:dyDescent="0.25">
      <c r="B76" s="30"/>
      <c r="C76" s="46" t="str">
        <f>IF($B76="","",VLOOKUP($B76,Cierre!$A:$E,2,FALSE))</f>
        <v/>
      </c>
      <c r="D76" s="152"/>
      <c r="E76" s="156"/>
      <c r="F76" s="153"/>
      <c r="G76" s="153"/>
      <c r="H76" s="154"/>
      <c r="I76" s="139"/>
      <c r="J76" s="139"/>
      <c r="K76" s="58">
        <f t="shared" si="53"/>
        <v>0</v>
      </c>
      <c r="L76" s="58">
        <f t="shared" si="54"/>
        <v>0</v>
      </c>
      <c r="M76" s="96"/>
      <c r="N76" s="13">
        <f t="shared" si="51"/>
        <v>0</v>
      </c>
      <c r="O76" s="56">
        <f>IF(J76="",0,ROUND(N76/VLOOKUP(YEAR(J76),SMMLV!$A$2:$B$43,2,FALSE),2))</f>
        <v>0</v>
      </c>
      <c r="P76" s="126">
        <f t="shared" si="52"/>
        <v>0</v>
      </c>
      <c r="Q76" s="126"/>
      <c r="R76" s="135"/>
      <c r="S76" s="122"/>
      <c r="T76" s="122"/>
      <c r="U76" s="122"/>
      <c r="V76" s="122"/>
      <c r="W76" s="122"/>
      <c r="X76" s="123"/>
      <c r="Y76" s="123"/>
      <c r="Z76" s="123"/>
      <c r="AA76" s="123"/>
      <c r="AB76" s="123"/>
      <c r="AC76" s="123"/>
      <c r="AD76" s="123"/>
      <c r="AE76" s="87">
        <f t="shared" si="55"/>
        <v>0</v>
      </c>
      <c r="AF76" s="87">
        <f t="shared" si="56"/>
        <v>0</v>
      </c>
      <c r="AG76" s="87">
        <f t="shared" si="57"/>
        <v>0</v>
      </c>
      <c r="AH76" s="87">
        <f t="shared" si="58"/>
        <v>0</v>
      </c>
      <c r="AI76" s="87">
        <f t="shared" si="59"/>
        <v>0</v>
      </c>
      <c r="AJ76" s="87">
        <f t="shared" si="60"/>
        <v>0</v>
      </c>
    </row>
    <row r="77" spans="2:36" ht="13.2" hidden="1" customHeight="1" x14ac:dyDescent="0.25">
      <c r="B77" s="30"/>
      <c r="C77" s="46" t="str">
        <f>IF($B77="","",VLOOKUP($B77,Cierre!$A:$E,2,FALSE))</f>
        <v/>
      </c>
      <c r="D77" s="152"/>
      <c r="E77" s="156"/>
      <c r="F77" s="153"/>
      <c r="G77" s="153"/>
      <c r="H77" s="154"/>
      <c r="I77" s="139"/>
      <c r="J77" s="139"/>
      <c r="K77" s="58">
        <f t="shared" si="53"/>
        <v>0</v>
      </c>
      <c r="L77" s="58">
        <f t="shared" si="54"/>
        <v>0</v>
      </c>
      <c r="M77" s="96"/>
      <c r="N77" s="13">
        <f t="shared" si="51"/>
        <v>0</v>
      </c>
      <c r="O77" s="56">
        <f>IF(J77="",0,ROUND(N77/VLOOKUP(YEAR(J77),SMMLV!$A$2:$B$43,2,FALSE),2))</f>
        <v>0</v>
      </c>
      <c r="P77" s="126">
        <f t="shared" si="52"/>
        <v>0</v>
      </c>
      <c r="Q77" s="126"/>
      <c r="R77" s="135"/>
      <c r="S77" s="122"/>
      <c r="T77" s="122"/>
      <c r="U77" s="122"/>
      <c r="V77" s="122"/>
      <c r="W77" s="122"/>
      <c r="X77" s="123"/>
      <c r="Y77" s="123"/>
      <c r="Z77" s="123"/>
      <c r="AA77" s="123"/>
      <c r="AB77" s="123"/>
      <c r="AC77" s="123"/>
      <c r="AD77" s="123"/>
      <c r="AE77" s="87">
        <f t="shared" si="55"/>
        <v>0</v>
      </c>
      <c r="AF77" s="87">
        <f t="shared" si="56"/>
        <v>0</v>
      </c>
      <c r="AG77" s="87">
        <f t="shared" si="57"/>
        <v>0</v>
      </c>
      <c r="AH77" s="87">
        <f t="shared" si="58"/>
        <v>0</v>
      </c>
      <c r="AI77" s="87">
        <f t="shared" si="59"/>
        <v>0</v>
      </c>
      <c r="AJ77" s="87">
        <f t="shared" si="60"/>
        <v>0</v>
      </c>
    </row>
    <row r="78" spans="2:36" ht="13.2" hidden="1" customHeight="1" x14ac:dyDescent="0.25">
      <c r="B78" s="30"/>
      <c r="C78" s="46" t="str">
        <f>IF($B78="","",VLOOKUP($B78,Cierre!$A:$E,2,FALSE))</f>
        <v/>
      </c>
      <c r="D78" s="152"/>
      <c r="E78" s="152"/>
      <c r="F78" s="153"/>
      <c r="G78" s="153"/>
      <c r="H78" s="154"/>
      <c r="I78" s="139"/>
      <c r="J78" s="139"/>
      <c r="K78" s="58">
        <f t="shared" si="53"/>
        <v>0</v>
      </c>
      <c r="L78" s="58">
        <f t="shared" si="54"/>
        <v>0</v>
      </c>
      <c r="M78" s="96"/>
      <c r="N78" s="13">
        <f t="shared" si="51"/>
        <v>0</v>
      </c>
      <c r="O78" s="56">
        <f>IF(J78="",0,ROUND(N78/VLOOKUP(YEAR(J78),SMMLV!$A$2:$B$43,2,FALSE),2))</f>
        <v>0</v>
      </c>
      <c r="P78" s="126">
        <f t="shared" si="52"/>
        <v>0</v>
      </c>
      <c r="Q78" s="126"/>
      <c r="R78" s="135"/>
      <c r="S78" s="122"/>
      <c r="T78" s="122"/>
      <c r="U78" s="122"/>
      <c r="V78" s="122"/>
      <c r="W78" s="122"/>
      <c r="X78" s="123"/>
      <c r="Y78" s="123"/>
      <c r="Z78" s="123"/>
      <c r="AA78" s="123"/>
      <c r="AB78" s="123"/>
      <c r="AC78" s="123"/>
      <c r="AD78" s="123"/>
      <c r="AE78" s="87">
        <f t="shared" si="55"/>
        <v>0</v>
      </c>
      <c r="AF78" s="87">
        <f t="shared" si="56"/>
        <v>0</v>
      </c>
      <c r="AG78" s="87">
        <f t="shared" si="57"/>
        <v>0</v>
      </c>
      <c r="AH78" s="87">
        <f t="shared" si="58"/>
        <v>0</v>
      </c>
      <c r="AI78" s="87">
        <f t="shared" si="59"/>
        <v>0</v>
      </c>
      <c r="AJ78" s="87">
        <f t="shared" si="60"/>
        <v>0</v>
      </c>
    </row>
    <row r="79" spans="2:36" ht="13.2" hidden="1" customHeight="1" x14ac:dyDescent="0.25">
      <c r="B79" s="30"/>
      <c r="C79" s="46" t="str">
        <f>IF($B79="","",VLOOKUP($B79,Cierre!$A:$E,2,FALSE))</f>
        <v/>
      </c>
      <c r="D79" s="152"/>
      <c r="E79" s="152"/>
      <c r="F79" s="155"/>
      <c r="G79" s="153"/>
      <c r="H79" s="154"/>
      <c r="I79" s="139"/>
      <c r="J79" s="139"/>
      <c r="K79" s="58">
        <f t="shared" si="53"/>
        <v>0</v>
      </c>
      <c r="L79" s="58">
        <f t="shared" si="54"/>
        <v>0</v>
      </c>
      <c r="M79" s="96"/>
      <c r="N79" s="13">
        <f t="shared" si="51"/>
        <v>0</v>
      </c>
      <c r="O79" s="56">
        <f>IF(J79="",0,ROUND(N79/VLOOKUP(YEAR(J79),SMMLV!$A$2:$B$43,2,FALSE),2))</f>
        <v>0</v>
      </c>
      <c r="P79" s="126">
        <f t="shared" si="52"/>
        <v>0</v>
      </c>
      <c r="Q79" s="126"/>
      <c r="R79" s="135"/>
      <c r="S79" s="122"/>
      <c r="T79" s="122"/>
      <c r="U79" s="122"/>
      <c r="V79" s="122"/>
      <c r="W79" s="122"/>
      <c r="X79" s="123"/>
      <c r="Y79" s="123"/>
      <c r="Z79" s="123"/>
      <c r="AA79" s="123"/>
      <c r="AB79" s="123"/>
      <c r="AC79" s="123"/>
      <c r="AD79" s="123"/>
      <c r="AE79" s="87">
        <f t="shared" si="55"/>
        <v>0</v>
      </c>
      <c r="AF79" s="87">
        <f t="shared" si="56"/>
        <v>0</v>
      </c>
      <c r="AG79" s="87">
        <f t="shared" si="57"/>
        <v>0</v>
      </c>
      <c r="AH79" s="87">
        <f t="shared" si="58"/>
        <v>0</v>
      </c>
      <c r="AI79" s="87">
        <f t="shared" si="59"/>
        <v>0</v>
      </c>
      <c r="AJ79" s="87">
        <f t="shared" si="60"/>
        <v>0</v>
      </c>
    </row>
    <row r="80" spans="2:36" ht="13.2" hidden="1" customHeight="1" x14ac:dyDescent="0.25">
      <c r="B80" s="30"/>
      <c r="C80" s="46" t="str">
        <f>IF($B80="","",VLOOKUP($B80,Cierre!$A:$E,2,FALSE))</f>
        <v/>
      </c>
      <c r="D80" s="152"/>
      <c r="E80" s="156"/>
      <c r="F80" s="155"/>
      <c r="G80" s="153"/>
      <c r="H80" s="154"/>
      <c r="I80" s="139"/>
      <c r="J80" s="139"/>
      <c r="K80" s="58">
        <f t="shared" si="53"/>
        <v>0</v>
      </c>
      <c r="L80" s="58">
        <f t="shared" si="54"/>
        <v>0</v>
      </c>
      <c r="M80" s="96"/>
      <c r="N80" s="13">
        <f t="shared" si="51"/>
        <v>0</v>
      </c>
      <c r="O80" s="56">
        <f>IF(J80="",0,ROUND(N80/VLOOKUP(YEAR(J80),SMMLV!$A$2:$B$43,2,FALSE),2))</f>
        <v>0</v>
      </c>
      <c r="P80" s="126">
        <f t="shared" si="52"/>
        <v>0</v>
      </c>
      <c r="Q80" s="126"/>
      <c r="R80" s="135"/>
      <c r="S80" s="122"/>
      <c r="T80" s="122"/>
      <c r="U80" s="122"/>
      <c r="V80" s="122"/>
      <c r="W80" s="122"/>
      <c r="X80" s="123"/>
      <c r="Y80" s="123"/>
      <c r="Z80" s="123"/>
      <c r="AA80" s="123"/>
      <c r="AB80" s="123"/>
      <c r="AC80" s="123"/>
      <c r="AD80" s="123"/>
      <c r="AE80" s="87">
        <f t="shared" si="55"/>
        <v>0</v>
      </c>
      <c r="AF80" s="87">
        <f t="shared" si="56"/>
        <v>0</v>
      </c>
      <c r="AG80" s="87">
        <f t="shared" si="57"/>
        <v>0</v>
      </c>
      <c r="AH80" s="87">
        <f t="shared" si="58"/>
        <v>0</v>
      </c>
      <c r="AI80" s="87">
        <f t="shared" si="59"/>
        <v>0</v>
      </c>
      <c r="AJ80" s="87">
        <f t="shared" si="60"/>
        <v>0</v>
      </c>
    </row>
    <row r="81" spans="2:36" ht="13.2" hidden="1" customHeight="1" x14ac:dyDescent="0.25">
      <c r="B81" s="30"/>
      <c r="C81" s="46" t="str">
        <f>IF($B81="","",VLOOKUP($B81,Cierre!$A:$E,2,FALSE))</f>
        <v/>
      </c>
      <c r="D81" s="152"/>
      <c r="E81" s="156"/>
      <c r="F81" s="155"/>
      <c r="G81" s="153"/>
      <c r="H81" s="154"/>
      <c r="I81" s="139"/>
      <c r="J81" s="139"/>
      <c r="K81" s="58">
        <f t="shared" si="53"/>
        <v>0</v>
      </c>
      <c r="L81" s="58">
        <f t="shared" si="54"/>
        <v>0</v>
      </c>
      <c r="M81" s="96"/>
      <c r="N81" s="13">
        <f t="shared" si="51"/>
        <v>0</v>
      </c>
      <c r="O81" s="56">
        <f>IF(J81="",0,ROUND(N81/VLOOKUP(YEAR(J81),SMMLV!$A$2:$B$43,2,FALSE),2))</f>
        <v>0</v>
      </c>
      <c r="P81" s="126">
        <f t="shared" si="52"/>
        <v>0</v>
      </c>
      <c r="Q81" s="126"/>
      <c r="R81" s="135"/>
      <c r="S81" s="122"/>
      <c r="T81" s="122"/>
      <c r="U81" s="122"/>
      <c r="V81" s="122"/>
      <c r="W81" s="122"/>
      <c r="X81" s="123"/>
      <c r="Y81" s="123"/>
      <c r="Z81" s="123"/>
      <c r="AA81" s="123"/>
      <c r="AB81" s="123"/>
      <c r="AC81" s="123"/>
      <c r="AD81" s="123"/>
      <c r="AE81" s="87">
        <f t="shared" si="55"/>
        <v>0</v>
      </c>
      <c r="AF81" s="87">
        <f t="shared" si="56"/>
        <v>0</v>
      </c>
      <c r="AG81" s="87">
        <f t="shared" si="57"/>
        <v>0</v>
      </c>
      <c r="AH81" s="87">
        <f t="shared" si="58"/>
        <v>0</v>
      </c>
      <c r="AI81" s="87">
        <f t="shared" si="59"/>
        <v>0</v>
      </c>
      <c r="AJ81" s="87">
        <f t="shared" si="60"/>
        <v>0</v>
      </c>
    </row>
    <row r="82" spans="2:36" ht="13.2" hidden="1" customHeight="1" x14ac:dyDescent="0.25">
      <c r="B82" s="30"/>
      <c r="C82" s="46" t="str">
        <f>IF($B82="","",VLOOKUP($B82,Cierre!$A:$E,2,FALSE))</f>
        <v/>
      </c>
      <c r="D82" s="152"/>
      <c r="E82" s="156"/>
      <c r="F82" s="155"/>
      <c r="G82" s="153"/>
      <c r="H82" s="154"/>
      <c r="I82" s="139"/>
      <c r="J82" s="139"/>
      <c r="K82" s="58">
        <f t="shared" si="53"/>
        <v>0</v>
      </c>
      <c r="L82" s="58">
        <f t="shared" si="54"/>
        <v>0</v>
      </c>
      <c r="M82" s="96"/>
      <c r="N82" s="13">
        <f t="shared" si="51"/>
        <v>0</v>
      </c>
      <c r="O82" s="56">
        <f>IF(J82="",0,ROUND(N82/VLOOKUP(YEAR(J82),SMMLV!$A$2:$B$43,2,FALSE),2))</f>
        <v>0</v>
      </c>
      <c r="P82" s="126">
        <f t="shared" si="52"/>
        <v>0</v>
      </c>
      <c r="Q82" s="126"/>
      <c r="R82" s="135"/>
      <c r="S82" s="122"/>
      <c r="T82" s="122"/>
      <c r="U82" s="122"/>
      <c r="V82" s="122"/>
      <c r="W82" s="122"/>
      <c r="X82" s="123"/>
      <c r="Y82" s="123"/>
      <c r="Z82" s="123"/>
      <c r="AA82" s="123"/>
      <c r="AB82" s="123"/>
      <c r="AC82" s="123"/>
      <c r="AD82" s="123"/>
      <c r="AE82" s="87">
        <f t="shared" si="55"/>
        <v>0</v>
      </c>
      <c r="AF82" s="87">
        <f t="shared" si="56"/>
        <v>0</v>
      </c>
      <c r="AG82" s="87">
        <f t="shared" si="57"/>
        <v>0</v>
      </c>
      <c r="AH82" s="87">
        <f t="shared" si="58"/>
        <v>0</v>
      </c>
      <c r="AI82" s="87">
        <f t="shared" si="59"/>
        <v>0</v>
      </c>
      <c r="AJ82" s="87">
        <f t="shared" si="60"/>
        <v>0</v>
      </c>
    </row>
    <row r="83" spans="2:36" ht="13.2" hidden="1" customHeight="1" x14ac:dyDescent="0.25">
      <c r="B83" s="30"/>
      <c r="C83" s="46" t="str">
        <f>IF($B83="","",VLOOKUP($B83,Cierre!$A:$E,2,FALSE))</f>
        <v/>
      </c>
      <c r="D83" s="152"/>
      <c r="E83" s="156"/>
      <c r="F83" s="155"/>
      <c r="G83" s="153"/>
      <c r="H83" s="154"/>
      <c r="I83" s="139"/>
      <c r="J83" s="139"/>
      <c r="K83" s="58">
        <f t="shared" si="53"/>
        <v>0</v>
      </c>
      <c r="L83" s="58">
        <f t="shared" si="54"/>
        <v>0</v>
      </c>
      <c r="M83" s="96"/>
      <c r="N83" s="13">
        <f t="shared" si="51"/>
        <v>0</v>
      </c>
      <c r="O83" s="56">
        <f>IF(J83="",0,ROUND(N83/VLOOKUP(YEAR(J83),SMMLV!$A$2:$B$43,2,FALSE),2))</f>
        <v>0</v>
      </c>
      <c r="P83" s="126">
        <f t="shared" si="52"/>
        <v>0</v>
      </c>
      <c r="Q83" s="126"/>
      <c r="R83" s="135"/>
      <c r="S83" s="122"/>
      <c r="T83" s="122"/>
      <c r="U83" s="122"/>
      <c r="V83" s="122"/>
      <c r="W83" s="122"/>
      <c r="X83" s="123"/>
      <c r="Y83" s="123"/>
      <c r="Z83" s="123"/>
      <c r="AA83" s="123"/>
      <c r="AB83" s="123"/>
      <c r="AC83" s="123"/>
      <c r="AD83" s="123"/>
      <c r="AE83" s="87">
        <f t="shared" si="55"/>
        <v>0</v>
      </c>
      <c r="AF83" s="87">
        <f t="shared" si="56"/>
        <v>0</v>
      </c>
      <c r="AG83" s="87">
        <f t="shared" si="57"/>
        <v>0</v>
      </c>
      <c r="AH83" s="87">
        <f t="shared" si="58"/>
        <v>0</v>
      </c>
      <c r="AI83" s="87">
        <f t="shared" si="59"/>
        <v>0</v>
      </c>
      <c r="AJ83" s="87">
        <f t="shared" si="60"/>
        <v>0</v>
      </c>
    </row>
    <row r="84" spans="2:36" ht="13.2" hidden="1" customHeight="1" x14ac:dyDescent="0.25">
      <c r="B84" s="30"/>
      <c r="C84" s="46" t="str">
        <f>IF($B84="","",VLOOKUP($B84,Cierre!$A:$E,2,FALSE))</f>
        <v/>
      </c>
      <c r="D84" s="156"/>
      <c r="E84" s="156"/>
      <c r="F84" s="153"/>
      <c r="G84" s="153"/>
      <c r="H84" s="154"/>
      <c r="I84" s="139"/>
      <c r="J84" s="139"/>
      <c r="K84" s="58">
        <f t="shared" si="53"/>
        <v>0</v>
      </c>
      <c r="L84" s="58">
        <f t="shared" si="54"/>
        <v>0</v>
      </c>
      <c r="M84" s="96"/>
      <c r="N84" s="13">
        <f t="shared" si="51"/>
        <v>0</v>
      </c>
      <c r="O84" s="56">
        <f>IF(J84="",0,ROUND(N84/VLOOKUP(YEAR(J84),SMMLV!$A$2:$B$43,2,FALSE),2))</f>
        <v>0</v>
      </c>
      <c r="P84" s="126">
        <f t="shared" si="52"/>
        <v>0</v>
      </c>
      <c r="Q84" s="126"/>
      <c r="R84" s="135"/>
      <c r="S84" s="122"/>
      <c r="T84" s="122"/>
      <c r="U84" s="122"/>
      <c r="V84" s="122"/>
      <c r="W84" s="122"/>
      <c r="X84" s="123"/>
      <c r="Y84" s="123"/>
      <c r="Z84" s="123"/>
      <c r="AA84" s="123"/>
      <c r="AB84" s="123"/>
      <c r="AC84" s="123"/>
      <c r="AD84" s="123"/>
      <c r="AE84" s="87">
        <f t="shared" si="55"/>
        <v>0</v>
      </c>
      <c r="AF84" s="87">
        <f t="shared" si="56"/>
        <v>0</v>
      </c>
      <c r="AG84" s="87">
        <f t="shared" si="57"/>
        <v>0</v>
      </c>
      <c r="AH84" s="87">
        <f t="shared" si="58"/>
        <v>0</v>
      </c>
      <c r="AI84" s="87">
        <f t="shared" si="59"/>
        <v>0</v>
      </c>
      <c r="AJ84" s="87">
        <f t="shared" si="60"/>
        <v>0</v>
      </c>
    </row>
    <row r="85" spans="2:36" ht="13.2" hidden="1" customHeight="1" x14ac:dyDescent="0.25">
      <c r="B85" s="30"/>
      <c r="C85" s="46" t="str">
        <f>IF($B85="","",VLOOKUP($B85,Cierre!$A:$E,2,FALSE))</f>
        <v/>
      </c>
      <c r="D85" s="156"/>
      <c r="E85" s="156"/>
      <c r="F85" s="153"/>
      <c r="G85" s="153"/>
      <c r="H85" s="154"/>
      <c r="I85" s="139"/>
      <c r="J85" s="139"/>
      <c r="K85" s="58">
        <f t="shared" si="53"/>
        <v>0</v>
      </c>
      <c r="L85" s="58">
        <f t="shared" si="54"/>
        <v>0</v>
      </c>
      <c r="M85" s="96"/>
      <c r="N85" s="13">
        <f t="shared" si="51"/>
        <v>0</v>
      </c>
      <c r="O85" s="56">
        <f>IF(J85="",0,ROUND(N85/VLOOKUP(YEAR(J85),SMMLV!$A$2:$B$43,2,FALSE),2))</f>
        <v>0</v>
      </c>
      <c r="P85" s="126">
        <f t="shared" si="52"/>
        <v>0</v>
      </c>
      <c r="Q85" s="126"/>
      <c r="R85" s="135"/>
      <c r="S85" s="122"/>
      <c r="T85" s="122"/>
      <c r="U85" s="122"/>
      <c r="V85" s="122"/>
      <c r="W85" s="122"/>
      <c r="X85" s="123"/>
      <c r="Y85" s="123"/>
      <c r="Z85" s="123"/>
      <c r="AA85" s="123"/>
      <c r="AB85" s="123"/>
      <c r="AC85" s="123"/>
      <c r="AD85" s="123"/>
      <c r="AE85" s="87">
        <f t="shared" si="55"/>
        <v>0</v>
      </c>
      <c r="AF85" s="87">
        <f t="shared" si="56"/>
        <v>0</v>
      </c>
      <c r="AG85" s="87">
        <f t="shared" si="57"/>
        <v>0</v>
      </c>
      <c r="AH85" s="87">
        <f t="shared" si="58"/>
        <v>0</v>
      </c>
      <c r="AI85" s="87">
        <f t="shared" si="59"/>
        <v>0</v>
      </c>
      <c r="AJ85" s="87">
        <f t="shared" si="60"/>
        <v>0</v>
      </c>
    </row>
    <row r="86" spans="2:36" ht="13.2" hidden="1" customHeight="1" x14ac:dyDescent="0.25">
      <c r="B86" s="30"/>
      <c r="C86" s="46" t="str">
        <f>IF($B86="","",VLOOKUP($B86,Cierre!$A:$E,2,FALSE))</f>
        <v/>
      </c>
      <c r="D86" s="156"/>
      <c r="E86" s="156"/>
      <c r="F86" s="153"/>
      <c r="G86" s="153"/>
      <c r="H86" s="154"/>
      <c r="I86" s="139"/>
      <c r="J86" s="139"/>
      <c r="K86" s="58">
        <f t="shared" si="53"/>
        <v>0</v>
      </c>
      <c r="L86" s="58">
        <f t="shared" si="54"/>
        <v>0</v>
      </c>
      <c r="M86" s="96"/>
      <c r="N86" s="13">
        <f t="shared" si="51"/>
        <v>0</v>
      </c>
      <c r="O86" s="56">
        <f>IF(J86="",0,ROUND(N86/VLOOKUP(YEAR(J86),SMMLV!$A$2:$B$43,2,FALSE),2))</f>
        <v>0</v>
      </c>
      <c r="P86" s="126">
        <f t="shared" si="52"/>
        <v>0</v>
      </c>
      <c r="Q86" s="126"/>
      <c r="R86" s="135"/>
      <c r="S86" s="122"/>
      <c r="T86" s="122"/>
      <c r="U86" s="122"/>
      <c r="V86" s="122"/>
      <c r="W86" s="122"/>
      <c r="X86" s="123"/>
      <c r="Y86" s="123"/>
      <c r="Z86" s="123"/>
      <c r="AA86" s="123"/>
      <c r="AB86" s="123"/>
      <c r="AC86" s="123"/>
      <c r="AD86" s="123"/>
      <c r="AE86" s="87">
        <f t="shared" si="55"/>
        <v>0</v>
      </c>
      <c r="AF86" s="87">
        <f t="shared" si="56"/>
        <v>0</v>
      </c>
      <c r="AG86" s="87">
        <f t="shared" si="57"/>
        <v>0</v>
      </c>
      <c r="AH86" s="87">
        <f t="shared" si="58"/>
        <v>0</v>
      </c>
      <c r="AI86" s="87">
        <f t="shared" si="59"/>
        <v>0</v>
      </c>
      <c r="AJ86" s="87">
        <f t="shared" si="60"/>
        <v>0</v>
      </c>
    </row>
    <row r="87" spans="2:36" ht="13.2" hidden="1" customHeight="1" x14ac:dyDescent="0.25">
      <c r="B87" s="30"/>
      <c r="C87" s="46" t="str">
        <f>IF($B87="","",VLOOKUP($B87,Cierre!$A:$E,2,FALSE))</f>
        <v/>
      </c>
      <c r="D87" s="152"/>
      <c r="E87" s="156"/>
      <c r="F87" s="155"/>
      <c r="G87" s="153"/>
      <c r="H87" s="154"/>
      <c r="I87" s="139"/>
      <c r="J87" s="139"/>
      <c r="K87" s="58">
        <f t="shared" si="53"/>
        <v>0</v>
      </c>
      <c r="L87" s="58">
        <f t="shared" si="54"/>
        <v>0</v>
      </c>
      <c r="M87" s="96"/>
      <c r="N87" s="13">
        <f t="shared" si="51"/>
        <v>0</v>
      </c>
      <c r="O87" s="56">
        <f>IF(J87="",0,ROUND(N87/VLOOKUP(YEAR(J87),SMMLV!$A$2:$B$43,2,FALSE),2))</f>
        <v>0</v>
      </c>
      <c r="P87" s="126">
        <f t="shared" si="52"/>
        <v>0</v>
      </c>
      <c r="Q87" s="126"/>
      <c r="R87" s="135"/>
      <c r="S87" s="122"/>
      <c r="T87" s="122"/>
      <c r="U87" s="122"/>
      <c r="V87" s="122"/>
      <c r="W87" s="122"/>
      <c r="X87" s="123"/>
      <c r="Y87" s="123"/>
      <c r="Z87" s="123"/>
      <c r="AA87" s="123"/>
      <c r="AB87" s="123"/>
      <c r="AC87" s="123"/>
      <c r="AD87" s="123"/>
      <c r="AE87" s="87">
        <f t="shared" si="55"/>
        <v>0</v>
      </c>
      <c r="AF87" s="87">
        <f t="shared" si="56"/>
        <v>0</v>
      </c>
      <c r="AG87" s="87">
        <f t="shared" si="57"/>
        <v>0</v>
      </c>
      <c r="AH87" s="87">
        <f t="shared" si="58"/>
        <v>0</v>
      </c>
      <c r="AI87" s="87">
        <f t="shared" si="59"/>
        <v>0</v>
      </c>
      <c r="AJ87" s="87">
        <f t="shared" si="60"/>
        <v>0</v>
      </c>
    </row>
    <row r="88" spans="2:36" ht="13.2" hidden="1" customHeight="1" x14ac:dyDescent="0.25">
      <c r="B88" s="30"/>
      <c r="C88" s="46" t="str">
        <f>IF($B88="","",VLOOKUP($B88,Cierre!$A:$E,2,FALSE))</f>
        <v/>
      </c>
      <c r="D88" s="152"/>
      <c r="E88" s="152"/>
      <c r="F88" s="155"/>
      <c r="G88" s="153"/>
      <c r="H88" s="154"/>
      <c r="I88" s="158"/>
      <c r="J88" s="139"/>
      <c r="K88" s="58">
        <f t="shared" si="53"/>
        <v>0</v>
      </c>
      <c r="L88" s="58">
        <f t="shared" si="54"/>
        <v>0</v>
      </c>
      <c r="M88" s="96"/>
      <c r="N88" s="13">
        <f t="shared" si="51"/>
        <v>0</v>
      </c>
      <c r="O88" s="56">
        <f>IF(J88="",0,ROUND(N88/VLOOKUP(YEAR(J88),SMMLV!$A$2:$B$43,2,FALSE),2))</f>
        <v>0</v>
      </c>
      <c r="P88" s="126">
        <f t="shared" si="52"/>
        <v>0</v>
      </c>
      <c r="Q88" s="126"/>
      <c r="R88" s="135"/>
      <c r="S88" s="122"/>
      <c r="T88" s="122"/>
      <c r="U88" s="122"/>
      <c r="V88" s="122"/>
      <c r="W88" s="122"/>
      <c r="X88" s="123"/>
      <c r="Y88" s="123"/>
      <c r="Z88" s="123"/>
      <c r="AA88" s="123"/>
      <c r="AB88" s="123"/>
      <c r="AC88" s="123"/>
      <c r="AD88" s="123"/>
      <c r="AE88" s="87">
        <f t="shared" si="55"/>
        <v>0</v>
      </c>
      <c r="AF88" s="87">
        <f t="shared" si="56"/>
        <v>0</v>
      </c>
      <c r="AG88" s="87">
        <f t="shared" si="57"/>
        <v>0</v>
      </c>
      <c r="AH88" s="87">
        <f t="shared" si="58"/>
        <v>0</v>
      </c>
      <c r="AI88" s="87">
        <f t="shared" si="59"/>
        <v>0</v>
      </c>
      <c r="AJ88" s="87">
        <f t="shared" si="60"/>
        <v>0</v>
      </c>
    </row>
    <row r="89" spans="2:36" ht="13.2" hidden="1" customHeight="1" x14ac:dyDescent="0.25">
      <c r="B89" s="30"/>
      <c r="C89" s="46" t="str">
        <f>IF($B89="","",VLOOKUP($B89,Cierre!$A:$E,2,FALSE))</f>
        <v/>
      </c>
      <c r="D89" s="152"/>
      <c r="E89" s="152"/>
      <c r="F89" s="153"/>
      <c r="G89" s="153"/>
      <c r="H89" s="154"/>
      <c r="I89" s="139"/>
      <c r="J89" s="139"/>
      <c r="K89" s="58">
        <f t="shared" si="53"/>
        <v>0</v>
      </c>
      <c r="L89" s="58">
        <f t="shared" si="54"/>
        <v>0</v>
      </c>
      <c r="M89" s="96"/>
      <c r="N89" s="13">
        <f t="shared" si="51"/>
        <v>0</v>
      </c>
      <c r="O89" s="56">
        <f>IF(J89="",0,ROUND(N89/VLOOKUP(YEAR(J89),SMMLV!$A$2:$B$43,2,FALSE),2))</f>
        <v>0</v>
      </c>
      <c r="P89" s="126">
        <f t="shared" si="52"/>
        <v>0</v>
      </c>
      <c r="Q89" s="126"/>
      <c r="R89" s="135"/>
      <c r="S89" s="122"/>
      <c r="T89" s="122"/>
      <c r="U89" s="122"/>
      <c r="V89" s="122"/>
      <c r="W89" s="122"/>
      <c r="X89" s="123"/>
      <c r="Y89" s="123"/>
      <c r="Z89" s="123"/>
      <c r="AA89" s="123"/>
      <c r="AB89" s="123"/>
      <c r="AC89" s="123"/>
      <c r="AD89" s="123"/>
      <c r="AE89" s="87">
        <f t="shared" si="55"/>
        <v>0</v>
      </c>
      <c r="AF89" s="87">
        <f t="shared" si="56"/>
        <v>0</v>
      </c>
      <c r="AG89" s="87">
        <f t="shared" si="57"/>
        <v>0</v>
      </c>
      <c r="AH89" s="87">
        <f t="shared" si="58"/>
        <v>0</v>
      </c>
      <c r="AI89" s="87">
        <f t="shared" si="59"/>
        <v>0</v>
      </c>
      <c r="AJ89" s="87">
        <f t="shared" si="60"/>
        <v>0</v>
      </c>
    </row>
    <row r="90" spans="2:36" ht="13.2" hidden="1" customHeight="1" x14ac:dyDescent="0.25">
      <c r="B90" s="30"/>
      <c r="C90" s="46" t="str">
        <f>IF($B90="","",VLOOKUP($B90,Cierre!$A:$E,2,FALSE))</f>
        <v/>
      </c>
      <c r="D90" s="152"/>
      <c r="E90" s="152"/>
      <c r="F90" s="153"/>
      <c r="G90" s="153"/>
      <c r="H90" s="154"/>
      <c r="I90" s="139"/>
      <c r="J90" s="139"/>
      <c r="K90" s="58">
        <f t="shared" si="53"/>
        <v>0</v>
      </c>
      <c r="L90" s="58">
        <f t="shared" si="54"/>
        <v>0</v>
      </c>
      <c r="M90" s="96"/>
      <c r="N90" s="13">
        <f t="shared" si="51"/>
        <v>0</v>
      </c>
      <c r="O90" s="56">
        <f>IF(J90="",0,ROUND(N90/VLOOKUP(YEAR(J90),SMMLV!$A$2:$B$43,2,FALSE),2))</f>
        <v>0</v>
      </c>
      <c r="P90" s="126">
        <f t="shared" si="52"/>
        <v>0</v>
      </c>
      <c r="Q90" s="126"/>
      <c r="R90" s="135"/>
      <c r="S90" s="122"/>
      <c r="T90" s="122"/>
      <c r="U90" s="122"/>
      <c r="V90" s="122"/>
      <c r="W90" s="122"/>
      <c r="X90" s="123"/>
      <c r="Y90" s="123"/>
      <c r="Z90" s="123"/>
      <c r="AA90" s="123"/>
      <c r="AB90" s="123"/>
      <c r="AC90" s="123"/>
      <c r="AD90" s="123"/>
      <c r="AE90" s="87">
        <f t="shared" si="55"/>
        <v>0</v>
      </c>
      <c r="AF90" s="87">
        <f t="shared" si="56"/>
        <v>0</v>
      </c>
      <c r="AG90" s="87">
        <f t="shared" si="57"/>
        <v>0</v>
      </c>
      <c r="AH90" s="87">
        <f t="shared" si="58"/>
        <v>0</v>
      </c>
      <c r="AI90" s="87">
        <f t="shared" si="59"/>
        <v>0</v>
      </c>
      <c r="AJ90" s="87">
        <f t="shared" si="60"/>
        <v>0</v>
      </c>
    </row>
    <row r="91" spans="2:36" ht="13.2" hidden="1" customHeight="1" x14ac:dyDescent="0.25">
      <c r="B91" s="30"/>
      <c r="C91" s="46" t="str">
        <f>IF($B91="","",VLOOKUP($B91,Cierre!$A:$E,2,FALSE))</f>
        <v/>
      </c>
      <c r="D91" s="152"/>
      <c r="E91" s="152"/>
      <c r="F91" s="153"/>
      <c r="G91" s="153"/>
      <c r="H91" s="154"/>
      <c r="I91" s="139"/>
      <c r="J91" s="139"/>
      <c r="K91" s="58">
        <f t="shared" si="53"/>
        <v>0</v>
      </c>
      <c r="L91" s="58">
        <f t="shared" si="54"/>
        <v>0</v>
      </c>
      <c r="M91" s="96"/>
      <c r="N91" s="13">
        <f t="shared" si="51"/>
        <v>0</v>
      </c>
      <c r="O91" s="56">
        <f>IF(J91="",0,ROUND(N91/VLOOKUP(YEAR(J91),SMMLV!$A$2:$B$43,2,FALSE),2))</f>
        <v>0</v>
      </c>
      <c r="P91" s="126">
        <f t="shared" si="52"/>
        <v>0</v>
      </c>
      <c r="Q91" s="126"/>
      <c r="R91" s="135"/>
      <c r="S91" s="122"/>
      <c r="T91" s="122"/>
      <c r="U91" s="122"/>
      <c r="V91" s="122"/>
      <c r="W91" s="122"/>
      <c r="X91" s="123"/>
      <c r="Y91" s="123"/>
      <c r="Z91" s="123"/>
      <c r="AA91" s="123"/>
      <c r="AB91" s="123"/>
      <c r="AC91" s="123"/>
      <c r="AD91" s="123"/>
      <c r="AE91" s="87">
        <f t="shared" si="55"/>
        <v>0</v>
      </c>
      <c r="AF91" s="87">
        <f t="shared" si="56"/>
        <v>0</v>
      </c>
      <c r="AG91" s="87">
        <f t="shared" si="57"/>
        <v>0</v>
      </c>
      <c r="AH91" s="87">
        <f t="shared" si="58"/>
        <v>0</v>
      </c>
      <c r="AI91" s="87">
        <f t="shared" si="59"/>
        <v>0</v>
      </c>
      <c r="AJ91" s="87">
        <f t="shared" si="60"/>
        <v>0</v>
      </c>
    </row>
    <row r="92" spans="2:36" ht="13.2" hidden="1" customHeight="1" x14ac:dyDescent="0.25">
      <c r="B92" s="30"/>
      <c r="C92" s="46" t="str">
        <f>IF($B92="","",VLOOKUP($B92,Cierre!$A:$E,2,FALSE))</f>
        <v/>
      </c>
      <c r="D92" s="152"/>
      <c r="E92" s="152"/>
      <c r="F92" s="153"/>
      <c r="G92" s="153"/>
      <c r="H92" s="154"/>
      <c r="I92" s="139"/>
      <c r="J92" s="139"/>
      <c r="K92" s="58">
        <f t="shared" si="53"/>
        <v>0</v>
      </c>
      <c r="L92" s="58">
        <f t="shared" si="54"/>
        <v>0</v>
      </c>
      <c r="M92" s="96"/>
      <c r="N92" s="13">
        <f t="shared" si="51"/>
        <v>0</v>
      </c>
      <c r="O92" s="56">
        <f>IF(J92="",0,ROUND(N92/VLOOKUP(YEAR(J92),SMMLV!$A$2:$B$43,2,FALSE),2))</f>
        <v>0</v>
      </c>
      <c r="P92" s="126">
        <f t="shared" si="52"/>
        <v>0</v>
      </c>
      <c r="Q92" s="126"/>
      <c r="R92" s="135"/>
      <c r="S92" s="122"/>
      <c r="T92" s="122"/>
      <c r="U92" s="122"/>
      <c r="V92" s="122"/>
      <c r="W92" s="122"/>
      <c r="X92" s="123"/>
      <c r="Y92" s="123"/>
      <c r="Z92" s="123"/>
      <c r="AA92" s="123"/>
      <c r="AB92" s="123"/>
      <c r="AC92" s="123"/>
      <c r="AD92" s="123"/>
      <c r="AE92" s="87">
        <f t="shared" si="55"/>
        <v>0</v>
      </c>
      <c r="AF92" s="87">
        <f t="shared" si="56"/>
        <v>0</v>
      </c>
      <c r="AG92" s="87">
        <f t="shared" si="57"/>
        <v>0</v>
      </c>
      <c r="AH92" s="87">
        <f t="shared" si="58"/>
        <v>0</v>
      </c>
      <c r="AI92" s="87">
        <f t="shared" si="59"/>
        <v>0</v>
      </c>
      <c r="AJ92" s="87">
        <f t="shared" si="60"/>
        <v>0</v>
      </c>
    </row>
    <row r="93" spans="2:36" ht="13.2" hidden="1" customHeight="1" x14ac:dyDescent="0.25">
      <c r="B93" s="30"/>
      <c r="C93" s="46" t="str">
        <f>IF($B93="","",VLOOKUP($B93,Cierre!$A:$E,2,FALSE))</f>
        <v/>
      </c>
      <c r="D93" s="152"/>
      <c r="E93" s="152"/>
      <c r="F93" s="155"/>
      <c r="G93" s="153"/>
      <c r="H93" s="154"/>
      <c r="I93" s="139"/>
      <c r="J93" s="139"/>
      <c r="K93" s="58">
        <f t="shared" si="53"/>
        <v>0</v>
      </c>
      <c r="L93" s="58">
        <f t="shared" si="54"/>
        <v>0</v>
      </c>
      <c r="M93" s="96"/>
      <c r="N93" s="13">
        <f t="shared" si="51"/>
        <v>0</v>
      </c>
      <c r="O93" s="56">
        <f>IF(J93="",0,ROUND(N93/VLOOKUP(YEAR(J93),SMMLV!$A$2:$B$43,2,FALSE),2))</f>
        <v>0</v>
      </c>
      <c r="P93" s="126">
        <f t="shared" si="52"/>
        <v>0</v>
      </c>
      <c r="Q93" s="126"/>
      <c r="R93" s="135"/>
      <c r="S93" s="122"/>
      <c r="T93" s="122"/>
      <c r="U93" s="122"/>
      <c r="V93" s="122"/>
      <c r="W93" s="122"/>
      <c r="X93" s="123"/>
      <c r="Y93" s="123"/>
      <c r="Z93" s="123"/>
      <c r="AA93" s="123"/>
      <c r="AB93" s="123"/>
      <c r="AC93" s="123"/>
      <c r="AD93" s="123"/>
      <c r="AE93" s="87">
        <f t="shared" si="55"/>
        <v>0</v>
      </c>
      <c r="AF93" s="87">
        <f t="shared" si="56"/>
        <v>0</v>
      </c>
      <c r="AG93" s="87">
        <f t="shared" si="57"/>
        <v>0</v>
      </c>
      <c r="AH93" s="87">
        <f t="shared" si="58"/>
        <v>0</v>
      </c>
      <c r="AI93" s="87">
        <f t="shared" si="59"/>
        <v>0</v>
      </c>
      <c r="AJ93" s="87">
        <f t="shared" si="60"/>
        <v>0</v>
      </c>
    </row>
    <row r="94" spans="2:36" ht="13.2" hidden="1" customHeight="1" x14ac:dyDescent="0.25">
      <c r="B94" s="30"/>
      <c r="C94" s="46" t="str">
        <f>IF($B94="","",VLOOKUP($B94,Cierre!$A:$E,2,FALSE))</f>
        <v/>
      </c>
      <c r="D94" s="152"/>
      <c r="E94" s="156"/>
      <c r="F94" s="155"/>
      <c r="G94" s="153"/>
      <c r="H94" s="154"/>
      <c r="I94" s="139"/>
      <c r="J94" s="139"/>
      <c r="K94" s="58">
        <f t="shared" si="53"/>
        <v>0</v>
      </c>
      <c r="L94" s="58">
        <f t="shared" si="54"/>
        <v>0</v>
      </c>
      <c r="M94" s="96"/>
      <c r="N94" s="13">
        <f t="shared" si="51"/>
        <v>0</v>
      </c>
      <c r="O94" s="56">
        <f>IF(J94="",0,ROUND(N94/VLOOKUP(YEAR(J94),SMMLV!$A$2:$B$43,2,FALSE),2))</f>
        <v>0</v>
      </c>
      <c r="P94" s="126">
        <f t="shared" si="52"/>
        <v>0</v>
      </c>
      <c r="Q94" s="126"/>
      <c r="R94" s="135"/>
      <c r="S94" s="122"/>
      <c r="T94" s="122"/>
      <c r="U94" s="122"/>
      <c r="V94" s="122"/>
      <c r="W94" s="122"/>
      <c r="X94" s="123"/>
      <c r="Y94" s="123"/>
      <c r="Z94" s="123"/>
      <c r="AA94" s="123"/>
      <c r="AB94" s="123"/>
      <c r="AC94" s="123"/>
      <c r="AD94" s="123"/>
      <c r="AE94" s="87">
        <f t="shared" si="55"/>
        <v>0</v>
      </c>
      <c r="AF94" s="87">
        <f t="shared" si="56"/>
        <v>0</v>
      </c>
      <c r="AG94" s="87">
        <f t="shared" si="57"/>
        <v>0</v>
      </c>
      <c r="AH94" s="87">
        <f t="shared" si="58"/>
        <v>0</v>
      </c>
      <c r="AI94" s="87">
        <f t="shared" si="59"/>
        <v>0</v>
      </c>
      <c r="AJ94" s="87">
        <f t="shared" si="60"/>
        <v>0</v>
      </c>
    </row>
    <row r="95" spans="2:36" ht="13.2" hidden="1" customHeight="1" x14ac:dyDescent="0.25">
      <c r="B95" s="30"/>
      <c r="C95" s="46" t="str">
        <f>IF($B95="","",VLOOKUP($B95,Cierre!$A:$E,2,FALSE))</f>
        <v/>
      </c>
      <c r="D95" s="152"/>
      <c r="E95" s="156"/>
      <c r="F95" s="153"/>
      <c r="G95" s="153"/>
      <c r="H95" s="154"/>
      <c r="I95" s="139"/>
      <c r="J95" s="139"/>
      <c r="K95" s="58">
        <f t="shared" si="53"/>
        <v>0</v>
      </c>
      <c r="L95" s="58">
        <f t="shared" si="54"/>
        <v>0</v>
      </c>
      <c r="M95" s="96"/>
      <c r="N95" s="13">
        <f t="shared" si="51"/>
        <v>0</v>
      </c>
      <c r="O95" s="56">
        <f>IF(J95="",0,ROUND(N95/VLOOKUP(YEAR(J95),SMMLV!$A$2:$B$43,2,FALSE),2))</f>
        <v>0</v>
      </c>
      <c r="P95" s="126">
        <f t="shared" si="52"/>
        <v>0</v>
      </c>
      <c r="Q95" s="126"/>
      <c r="R95" s="135"/>
      <c r="S95" s="122"/>
      <c r="T95" s="122"/>
      <c r="U95" s="122"/>
      <c r="V95" s="122"/>
      <c r="W95" s="122"/>
      <c r="X95" s="123"/>
      <c r="Y95" s="123"/>
      <c r="Z95" s="123"/>
      <c r="AA95" s="123"/>
      <c r="AB95" s="123"/>
      <c r="AC95" s="123"/>
      <c r="AD95" s="123"/>
      <c r="AE95" s="87">
        <f t="shared" si="55"/>
        <v>0</v>
      </c>
      <c r="AF95" s="87">
        <f t="shared" si="56"/>
        <v>0</v>
      </c>
      <c r="AG95" s="87">
        <f t="shared" si="57"/>
        <v>0</v>
      </c>
      <c r="AH95" s="87">
        <f t="shared" si="58"/>
        <v>0</v>
      </c>
      <c r="AI95" s="87">
        <f t="shared" si="59"/>
        <v>0</v>
      </c>
      <c r="AJ95" s="87">
        <f t="shared" si="60"/>
        <v>0</v>
      </c>
    </row>
    <row r="96" spans="2:36" ht="13.2" hidden="1" customHeight="1" x14ac:dyDescent="0.25">
      <c r="B96" s="30"/>
      <c r="C96" s="46" t="str">
        <f>IF($B96="","",VLOOKUP($B96,Cierre!$A:$E,2,FALSE))</f>
        <v/>
      </c>
      <c r="D96" s="152"/>
      <c r="E96" s="156"/>
      <c r="F96" s="155"/>
      <c r="G96" s="153"/>
      <c r="H96" s="154"/>
      <c r="I96" s="139"/>
      <c r="J96" s="139"/>
      <c r="K96" s="58">
        <f t="shared" si="53"/>
        <v>0</v>
      </c>
      <c r="L96" s="58">
        <f t="shared" si="54"/>
        <v>0</v>
      </c>
      <c r="M96" s="96"/>
      <c r="N96" s="13">
        <f t="shared" si="51"/>
        <v>0</v>
      </c>
      <c r="O96" s="56">
        <f>IF(J96="",0,ROUND(N96/VLOOKUP(YEAR(J96),SMMLV!$A$2:$B$43,2,FALSE),2))</f>
        <v>0</v>
      </c>
      <c r="P96" s="126">
        <f t="shared" si="52"/>
        <v>0</v>
      </c>
      <c r="Q96" s="126"/>
      <c r="R96" s="135"/>
      <c r="S96" s="122"/>
      <c r="T96" s="122"/>
      <c r="U96" s="122"/>
      <c r="V96" s="122"/>
      <c r="W96" s="122"/>
      <c r="X96" s="123"/>
      <c r="Y96" s="123"/>
      <c r="Z96" s="123"/>
      <c r="AA96" s="123"/>
      <c r="AB96" s="123"/>
      <c r="AC96" s="123"/>
      <c r="AD96" s="123"/>
      <c r="AE96" s="87">
        <f t="shared" si="55"/>
        <v>0</v>
      </c>
      <c r="AF96" s="87">
        <f t="shared" si="56"/>
        <v>0</v>
      </c>
      <c r="AG96" s="87">
        <f t="shared" si="57"/>
        <v>0</v>
      </c>
      <c r="AH96" s="87">
        <f t="shared" si="58"/>
        <v>0</v>
      </c>
      <c r="AI96" s="87">
        <f t="shared" si="59"/>
        <v>0</v>
      </c>
      <c r="AJ96" s="87">
        <f t="shared" si="60"/>
        <v>0</v>
      </c>
    </row>
    <row r="97" spans="2:36" ht="13.2" hidden="1" customHeight="1" x14ac:dyDescent="0.25">
      <c r="B97" s="30"/>
      <c r="C97" s="46" t="str">
        <f>IF($B97="","",VLOOKUP($B97,Cierre!$A:$E,2,FALSE))</f>
        <v/>
      </c>
      <c r="D97" s="152"/>
      <c r="E97" s="156"/>
      <c r="F97" s="153"/>
      <c r="G97" s="153"/>
      <c r="H97" s="154"/>
      <c r="I97" s="139"/>
      <c r="J97" s="139"/>
      <c r="K97" s="58">
        <f t="shared" si="53"/>
        <v>0</v>
      </c>
      <c r="L97" s="58">
        <f t="shared" si="54"/>
        <v>0</v>
      </c>
      <c r="M97" s="96"/>
      <c r="N97" s="13">
        <f t="shared" si="51"/>
        <v>0</v>
      </c>
      <c r="O97" s="56">
        <f>IF(J97="",0,ROUND(N97/VLOOKUP(YEAR(J97),SMMLV!$A$2:$B$43,2,FALSE),2))</f>
        <v>0</v>
      </c>
      <c r="P97" s="126">
        <f t="shared" si="52"/>
        <v>0</v>
      </c>
      <c r="Q97" s="126"/>
      <c r="R97" s="135"/>
      <c r="S97" s="122"/>
      <c r="T97" s="122"/>
      <c r="U97" s="122"/>
      <c r="V97" s="122"/>
      <c r="W97" s="122"/>
      <c r="X97" s="123"/>
      <c r="Y97" s="123"/>
      <c r="Z97" s="123"/>
      <c r="AA97" s="123"/>
      <c r="AB97" s="123"/>
      <c r="AC97" s="123"/>
      <c r="AD97" s="123"/>
      <c r="AE97" s="87">
        <f t="shared" si="55"/>
        <v>0</v>
      </c>
      <c r="AF97" s="87">
        <f t="shared" si="56"/>
        <v>0</v>
      </c>
      <c r="AG97" s="87">
        <f t="shared" si="57"/>
        <v>0</v>
      </c>
      <c r="AH97" s="87">
        <f t="shared" si="58"/>
        <v>0</v>
      </c>
      <c r="AI97" s="87">
        <f t="shared" si="59"/>
        <v>0</v>
      </c>
      <c r="AJ97" s="87">
        <f t="shared" si="60"/>
        <v>0</v>
      </c>
    </row>
    <row r="98" spans="2:36" ht="13.2" hidden="1" customHeight="1" x14ac:dyDescent="0.25">
      <c r="B98" s="30"/>
      <c r="C98" s="46" t="str">
        <f>IF($B98="","",VLOOKUP($B98,Cierre!$A:$E,2,FALSE))</f>
        <v/>
      </c>
      <c r="D98" s="152"/>
      <c r="E98" s="156"/>
      <c r="F98" s="157"/>
      <c r="G98" s="153"/>
      <c r="H98" s="154"/>
      <c r="I98" s="139"/>
      <c r="J98" s="139"/>
      <c r="K98" s="58">
        <f t="shared" si="53"/>
        <v>0</v>
      </c>
      <c r="L98" s="58">
        <f t="shared" si="54"/>
        <v>0</v>
      </c>
      <c r="M98" s="96"/>
      <c r="N98" s="13">
        <f t="shared" si="51"/>
        <v>0</v>
      </c>
      <c r="O98" s="56">
        <f>IF(J98="",0,ROUND(N98/VLOOKUP(YEAR(J98),SMMLV!$A$2:$B$43,2,FALSE),2))</f>
        <v>0</v>
      </c>
      <c r="P98" s="126">
        <f t="shared" si="52"/>
        <v>0</v>
      </c>
      <c r="Q98" s="126"/>
      <c r="R98" s="135"/>
      <c r="S98" s="122"/>
      <c r="T98" s="122"/>
      <c r="U98" s="122"/>
      <c r="V98" s="122"/>
      <c r="W98" s="122"/>
      <c r="X98" s="123"/>
      <c r="Y98" s="123"/>
      <c r="Z98" s="123"/>
      <c r="AA98" s="123"/>
      <c r="AB98" s="123"/>
      <c r="AC98" s="123"/>
      <c r="AD98" s="123"/>
      <c r="AE98" s="87">
        <f t="shared" si="55"/>
        <v>0</v>
      </c>
      <c r="AF98" s="87">
        <f t="shared" si="56"/>
        <v>0</v>
      </c>
      <c r="AG98" s="87">
        <f t="shared" si="57"/>
        <v>0</v>
      </c>
      <c r="AH98" s="87">
        <f t="shared" si="58"/>
        <v>0</v>
      </c>
      <c r="AI98" s="87">
        <f t="shared" si="59"/>
        <v>0</v>
      </c>
      <c r="AJ98" s="87">
        <f t="shared" si="60"/>
        <v>0</v>
      </c>
    </row>
    <row r="99" spans="2:36" ht="13.2" hidden="1" customHeight="1" x14ac:dyDescent="0.25">
      <c r="B99" s="30"/>
      <c r="C99" s="46" t="str">
        <f>IF($B99="","",VLOOKUP($B99,Cierre!$A:$E,2,FALSE))</f>
        <v/>
      </c>
      <c r="D99" s="152"/>
      <c r="E99" s="156"/>
      <c r="F99" s="153"/>
      <c r="G99" s="153"/>
      <c r="H99" s="154"/>
      <c r="I99" s="139"/>
      <c r="J99" s="139"/>
      <c r="K99" s="58">
        <f t="shared" si="53"/>
        <v>0</v>
      </c>
      <c r="L99" s="58">
        <f t="shared" si="54"/>
        <v>0</v>
      </c>
      <c r="M99" s="96"/>
      <c r="N99" s="13">
        <f t="shared" si="51"/>
        <v>0</v>
      </c>
      <c r="O99" s="56">
        <f>IF(J99="",0,ROUND(N99/VLOOKUP(YEAR(J99),SMMLV!$A$2:$B$43,2,FALSE),2))</f>
        <v>0</v>
      </c>
      <c r="P99" s="126">
        <f t="shared" si="52"/>
        <v>0</v>
      </c>
      <c r="Q99" s="126"/>
      <c r="R99" s="135"/>
      <c r="S99" s="122"/>
      <c r="T99" s="122"/>
      <c r="U99" s="122"/>
      <c r="V99" s="122"/>
      <c r="W99" s="122"/>
      <c r="X99" s="123"/>
      <c r="Y99" s="123"/>
      <c r="Z99" s="123"/>
      <c r="AA99" s="123"/>
      <c r="AB99" s="123"/>
      <c r="AC99" s="123"/>
      <c r="AD99" s="123"/>
      <c r="AE99" s="87">
        <f t="shared" si="55"/>
        <v>0</v>
      </c>
      <c r="AF99" s="87">
        <f t="shared" si="56"/>
        <v>0</v>
      </c>
      <c r="AG99" s="87">
        <f t="shared" si="57"/>
        <v>0</v>
      </c>
      <c r="AH99" s="87">
        <f t="shared" si="58"/>
        <v>0</v>
      </c>
      <c r="AI99" s="87">
        <f t="shared" si="59"/>
        <v>0</v>
      </c>
      <c r="AJ99" s="87">
        <f t="shared" si="60"/>
        <v>0</v>
      </c>
    </row>
    <row r="100" spans="2:36" hidden="1" x14ac:dyDescent="0.25">
      <c r="B100" s="30"/>
      <c r="C100" s="46" t="str">
        <f>IF($B100="","",VLOOKUP($B100,Cierre!$A:$E,2,FALSE))</f>
        <v/>
      </c>
      <c r="D100" s="152"/>
      <c r="E100" s="152"/>
      <c r="F100" s="153"/>
      <c r="G100" s="153"/>
      <c r="H100" s="154"/>
      <c r="I100" s="139"/>
      <c r="J100" s="139"/>
      <c r="K100" s="58">
        <f t="shared" si="53"/>
        <v>0</v>
      </c>
      <c r="L100" s="58">
        <f t="shared" si="54"/>
        <v>0</v>
      </c>
      <c r="M100" s="96"/>
      <c r="N100" s="13">
        <f t="shared" si="51"/>
        <v>0</v>
      </c>
      <c r="O100" s="56">
        <f>IF(J100="",0,ROUND(N100/VLOOKUP(YEAR(J100),SMMLV!$A$2:$B$43,2,FALSE),2))</f>
        <v>0</v>
      </c>
      <c r="P100" s="126">
        <f t="shared" si="52"/>
        <v>0</v>
      </c>
      <c r="Q100" s="126"/>
      <c r="R100" s="135"/>
      <c r="S100" s="122"/>
      <c r="T100" s="122"/>
      <c r="U100" s="122"/>
      <c r="V100" s="122"/>
      <c r="W100" s="122"/>
      <c r="X100" s="123"/>
      <c r="Y100" s="123"/>
      <c r="Z100" s="123"/>
      <c r="AA100" s="123"/>
      <c r="AB100" s="123"/>
      <c r="AC100" s="123"/>
      <c r="AD100" s="123"/>
      <c r="AE100" s="87">
        <f t="shared" si="55"/>
        <v>0</v>
      </c>
      <c r="AF100" s="87">
        <f t="shared" si="56"/>
        <v>0</v>
      </c>
      <c r="AG100" s="87">
        <f t="shared" si="57"/>
        <v>0</v>
      </c>
      <c r="AH100" s="87">
        <f t="shared" si="58"/>
        <v>0</v>
      </c>
      <c r="AI100" s="87">
        <f t="shared" si="59"/>
        <v>0</v>
      </c>
      <c r="AJ100" s="87">
        <f t="shared" si="60"/>
        <v>0</v>
      </c>
    </row>
    <row r="101" spans="2:36" hidden="1" x14ac:dyDescent="0.25">
      <c r="B101" s="30"/>
      <c r="C101" s="46" t="str">
        <f>IF($B101="","",VLOOKUP($B101,Cierre!$A:$E,2,FALSE))</f>
        <v/>
      </c>
      <c r="D101" s="152"/>
      <c r="E101" s="152"/>
      <c r="F101" s="153"/>
      <c r="G101" s="153"/>
      <c r="H101" s="154"/>
      <c r="I101" s="139"/>
      <c r="J101" s="139"/>
      <c r="K101" s="58">
        <f t="shared" si="53"/>
        <v>0</v>
      </c>
      <c r="L101" s="58">
        <f t="shared" si="54"/>
        <v>0</v>
      </c>
      <c r="M101" s="96"/>
      <c r="N101" s="13">
        <f t="shared" si="51"/>
        <v>0</v>
      </c>
      <c r="O101" s="56">
        <f>IF(J101="",0,ROUND(N101/VLOOKUP(YEAR(J101),SMMLV!$A$2:$B$43,2,FALSE),2))</f>
        <v>0</v>
      </c>
      <c r="P101" s="126">
        <f t="shared" si="52"/>
        <v>0</v>
      </c>
      <c r="Q101" s="126"/>
      <c r="R101" s="135"/>
      <c r="S101" s="122"/>
      <c r="T101" s="122"/>
      <c r="U101" s="122"/>
      <c r="V101" s="122"/>
      <c r="W101" s="122"/>
      <c r="X101" s="123"/>
      <c r="Y101" s="123"/>
      <c r="Z101" s="123"/>
      <c r="AA101" s="123"/>
      <c r="AB101" s="123"/>
      <c r="AC101" s="123"/>
      <c r="AD101" s="123"/>
      <c r="AE101" s="87">
        <f t="shared" si="55"/>
        <v>0</v>
      </c>
      <c r="AF101" s="87">
        <f t="shared" si="56"/>
        <v>0</v>
      </c>
      <c r="AG101" s="87">
        <f t="shared" si="57"/>
        <v>0</v>
      </c>
      <c r="AH101" s="87">
        <f t="shared" si="58"/>
        <v>0</v>
      </c>
      <c r="AI101" s="87">
        <f t="shared" si="59"/>
        <v>0</v>
      </c>
      <c r="AJ101" s="87">
        <f t="shared" si="60"/>
        <v>0</v>
      </c>
    </row>
    <row r="102" spans="2:36" hidden="1" x14ac:dyDescent="0.25">
      <c r="B102" s="30"/>
      <c r="C102" s="46" t="str">
        <f>IF($B102="","",VLOOKUP($B102,Cierre!$A:$E,2,FALSE))</f>
        <v/>
      </c>
      <c r="D102" s="140"/>
      <c r="E102" s="152"/>
      <c r="F102" s="153"/>
      <c r="G102" s="153"/>
      <c r="H102" s="154"/>
      <c r="I102" s="139"/>
      <c r="J102" s="139"/>
      <c r="K102" s="58">
        <f t="shared" si="53"/>
        <v>0</v>
      </c>
      <c r="L102" s="58">
        <f t="shared" si="54"/>
        <v>0</v>
      </c>
      <c r="M102" s="96"/>
      <c r="N102" s="13">
        <f t="shared" si="51"/>
        <v>0</v>
      </c>
      <c r="O102" s="56">
        <f>IF(J102="",0,ROUND(N102/VLOOKUP(YEAR(J102),SMMLV!$A$2:$B$43,2,FALSE),2))</f>
        <v>0</v>
      </c>
      <c r="P102" s="126">
        <f t="shared" si="52"/>
        <v>0</v>
      </c>
      <c r="Q102" s="126"/>
      <c r="R102" s="135"/>
      <c r="S102" s="122"/>
      <c r="T102" s="122"/>
      <c r="U102" s="122"/>
      <c r="V102" s="122"/>
      <c r="W102" s="122"/>
      <c r="X102" s="123"/>
      <c r="Y102" s="123"/>
      <c r="Z102" s="123"/>
      <c r="AA102" s="123"/>
      <c r="AB102" s="123"/>
      <c r="AC102" s="123"/>
      <c r="AD102" s="123"/>
      <c r="AE102" s="87">
        <f t="shared" si="55"/>
        <v>0</v>
      </c>
      <c r="AF102" s="87">
        <f t="shared" si="56"/>
        <v>0</v>
      </c>
      <c r="AG102" s="87">
        <f t="shared" si="57"/>
        <v>0</v>
      </c>
      <c r="AH102" s="87">
        <f t="shared" si="58"/>
        <v>0</v>
      </c>
      <c r="AI102" s="87">
        <f t="shared" si="59"/>
        <v>0</v>
      </c>
      <c r="AJ102" s="87">
        <f t="shared" si="60"/>
        <v>0</v>
      </c>
    </row>
    <row r="103" spans="2:36" hidden="1" x14ac:dyDescent="0.25">
      <c r="B103" s="30"/>
      <c r="C103" s="46" t="str">
        <f>IF($B103="","",VLOOKUP($B103,Cierre!$A:$E,2,FALSE))</f>
        <v/>
      </c>
      <c r="D103" s="140"/>
      <c r="E103" s="152"/>
      <c r="F103" s="153"/>
      <c r="G103" s="153"/>
      <c r="H103" s="154"/>
      <c r="I103" s="139"/>
      <c r="J103" s="139"/>
      <c r="K103" s="58">
        <f t="shared" si="53"/>
        <v>0</v>
      </c>
      <c r="L103" s="58">
        <f t="shared" si="54"/>
        <v>0</v>
      </c>
      <c r="M103" s="96"/>
      <c r="N103" s="13">
        <f t="shared" si="51"/>
        <v>0</v>
      </c>
      <c r="O103" s="56">
        <f>IF(J103="",0,ROUND(N103/VLOOKUP(YEAR(J103),SMMLV!$A$2:$B$43,2,FALSE),2))</f>
        <v>0</v>
      </c>
      <c r="P103" s="126">
        <f t="shared" si="52"/>
        <v>0</v>
      </c>
      <c r="Q103" s="126"/>
      <c r="R103" s="135"/>
      <c r="S103" s="122"/>
      <c r="T103" s="122"/>
      <c r="U103" s="122"/>
      <c r="V103" s="122"/>
      <c r="W103" s="122"/>
      <c r="X103" s="123"/>
      <c r="Y103" s="123"/>
      <c r="Z103" s="123"/>
      <c r="AA103" s="123"/>
      <c r="AB103" s="123"/>
      <c r="AC103" s="123"/>
      <c r="AD103" s="123"/>
      <c r="AE103" s="87">
        <f t="shared" si="55"/>
        <v>0</v>
      </c>
      <c r="AF103" s="87">
        <f t="shared" si="56"/>
        <v>0</v>
      </c>
      <c r="AG103" s="87">
        <f t="shared" si="57"/>
        <v>0</v>
      </c>
      <c r="AH103" s="87">
        <f t="shared" si="58"/>
        <v>0</v>
      </c>
      <c r="AI103" s="87">
        <f t="shared" si="59"/>
        <v>0</v>
      </c>
      <c r="AJ103" s="87">
        <f t="shared" si="60"/>
        <v>0</v>
      </c>
    </row>
    <row r="104" spans="2:36" hidden="1" x14ac:dyDescent="0.25">
      <c r="B104" s="30"/>
      <c r="C104" s="46" t="str">
        <f>IF($B104="","",VLOOKUP($B104,Cierre!$A:$E,2,FALSE))</f>
        <v/>
      </c>
      <c r="D104" s="140"/>
      <c r="E104" s="152"/>
      <c r="F104" s="153"/>
      <c r="G104" s="153"/>
      <c r="H104" s="154"/>
      <c r="I104" s="139"/>
      <c r="J104" s="139"/>
      <c r="K104" s="58">
        <f t="shared" si="53"/>
        <v>0</v>
      </c>
      <c r="L104" s="58">
        <f t="shared" si="54"/>
        <v>0</v>
      </c>
      <c r="M104" s="96"/>
      <c r="N104" s="13">
        <f t="shared" si="51"/>
        <v>0</v>
      </c>
      <c r="O104" s="56">
        <f>IF(J104="",0,ROUND(N104/VLOOKUP(YEAR(J104),SMMLV!$A$2:$B$43,2,FALSE),2))</f>
        <v>0</v>
      </c>
      <c r="P104" s="126">
        <f t="shared" si="52"/>
        <v>0</v>
      </c>
      <c r="Q104" s="126"/>
      <c r="R104" s="135"/>
      <c r="S104" s="122"/>
      <c r="T104" s="122"/>
      <c r="U104" s="122"/>
      <c r="V104" s="122"/>
      <c r="W104" s="122"/>
      <c r="X104" s="123"/>
      <c r="Y104" s="123"/>
      <c r="Z104" s="123"/>
      <c r="AA104" s="123"/>
      <c r="AB104" s="123"/>
      <c r="AC104" s="123"/>
      <c r="AD104" s="123"/>
      <c r="AE104" s="87">
        <f t="shared" si="55"/>
        <v>0</v>
      </c>
      <c r="AF104" s="87">
        <f t="shared" si="56"/>
        <v>0</v>
      </c>
      <c r="AG104" s="87">
        <f t="shared" si="57"/>
        <v>0</v>
      </c>
      <c r="AH104" s="87">
        <f t="shared" si="58"/>
        <v>0</v>
      </c>
      <c r="AI104" s="87">
        <f t="shared" si="59"/>
        <v>0</v>
      </c>
      <c r="AJ104" s="87">
        <f t="shared" si="60"/>
        <v>0</v>
      </c>
    </row>
    <row r="105" spans="2:36" hidden="1" x14ac:dyDescent="0.25">
      <c r="B105" s="30"/>
      <c r="C105" s="46" t="str">
        <f>IF($B105="","",VLOOKUP($B105,Cierre!$A:$E,2,FALSE))</f>
        <v/>
      </c>
      <c r="D105" s="140"/>
      <c r="E105" s="152"/>
      <c r="F105" s="153"/>
      <c r="G105" s="153"/>
      <c r="H105" s="154"/>
      <c r="I105" s="139"/>
      <c r="J105" s="139"/>
      <c r="K105" s="58">
        <f t="shared" si="53"/>
        <v>0</v>
      </c>
      <c r="L105" s="58">
        <f t="shared" si="54"/>
        <v>0</v>
      </c>
      <c r="M105" s="96"/>
      <c r="N105" s="13">
        <f t="shared" si="51"/>
        <v>0</v>
      </c>
      <c r="O105" s="56">
        <f>IF(J105="",0,ROUND(N105/VLOOKUP(YEAR(J105),SMMLV!$A$2:$B$43,2,FALSE),2))</f>
        <v>0</v>
      </c>
      <c r="P105" s="126">
        <f t="shared" si="52"/>
        <v>0</v>
      </c>
      <c r="Q105" s="126"/>
      <c r="R105" s="135"/>
      <c r="S105" s="122"/>
      <c r="T105" s="122"/>
      <c r="U105" s="122"/>
      <c r="V105" s="122"/>
      <c r="W105" s="122"/>
      <c r="X105" s="123"/>
      <c r="Y105" s="123"/>
      <c r="Z105" s="123"/>
      <c r="AA105" s="123"/>
      <c r="AB105" s="123"/>
      <c r="AC105" s="123"/>
      <c r="AD105" s="123"/>
      <c r="AE105" s="87">
        <f t="shared" si="55"/>
        <v>0</v>
      </c>
      <c r="AF105" s="87">
        <f t="shared" si="56"/>
        <v>0</v>
      </c>
      <c r="AG105" s="87">
        <f t="shared" si="57"/>
        <v>0</v>
      </c>
      <c r="AH105" s="87">
        <f t="shared" si="58"/>
        <v>0</v>
      </c>
      <c r="AI105" s="87">
        <f t="shared" si="59"/>
        <v>0</v>
      </c>
      <c r="AJ105" s="87">
        <f t="shared" si="60"/>
        <v>0</v>
      </c>
    </row>
    <row r="106" spans="2:36" hidden="1" x14ac:dyDescent="0.25">
      <c r="B106" s="30"/>
      <c r="C106" s="46" t="str">
        <f>IF($B106="","",VLOOKUP($B106,Cierre!$A:$E,2,FALSE))</f>
        <v/>
      </c>
      <c r="D106" s="140"/>
      <c r="E106" s="152"/>
      <c r="F106" s="153"/>
      <c r="G106" s="153"/>
      <c r="H106" s="154"/>
      <c r="I106" s="139"/>
      <c r="J106" s="139"/>
      <c r="K106" s="58">
        <f t="shared" si="53"/>
        <v>0</v>
      </c>
      <c r="L106" s="58">
        <f t="shared" si="54"/>
        <v>0</v>
      </c>
      <c r="M106" s="96"/>
      <c r="N106" s="13">
        <f t="shared" si="51"/>
        <v>0</v>
      </c>
      <c r="O106" s="56">
        <f>IF(J106="",0,ROUND(N106/VLOOKUP(YEAR(J106),SMMLV!$A$2:$B$43,2,FALSE),2))</f>
        <v>0</v>
      </c>
      <c r="P106" s="126">
        <f t="shared" si="52"/>
        <v>0</v>
      </c>
      <c r="Q106" s="126"/>
      <c r="R106" s="135"/>
      <c r="S106" s="122"/>
      <c r="T106" s="122"/>
      <c r="U106" s="122"/>
      <c r="V106" s="122"/>
      <c r="W106" s="122"/>
      <c r="X106" s="123"/>
      <c r="Y106" s="123"/>
      <c r="Z106" s="123"/>
      <c r="AA106" s="123"/>
      <c r="AB106" s="123"/>
      <c r="AC106" s="123"/>
      <c r="AD106" s="123"/>
      <c r="AE106" s="87">
        <f t="shared" si="55"/>
        <v>0</v>
      </c>
      <c r="AF106" s="87">
        <f t="shared" si="56"/>
        <v>0</v>
      </c>
      <c r="AG106" s="87">
        <f t="shared" si="57"/>
        <v>0</v>
      </c>
      <c r="AH106" s="87">
        <f t="shared" si="58"/>
        <v>0</v>
      </c>
      <c r="AI106" s="87">
        <f t="shared" si="59"/>
        <v>0</v>
      </c>
      <c r="AJ106" s="87">
        <f t="shared" si="60"/>
        <v>0</v>
      </c>
    </row>
    <row r="107" spans="2:36" hidden="1" x14ac:dyDescent="0.25">
      <c r="B107" s="30"/>
      <c r="C107" s="46" t="str">
        <f>IF($B107="","",VLOOKUP($B107,Cierre!$A:$E,2,FALSE))</f>
        <v/>
      </c>
      <c r="D107" s="140"/>
      <c r="E107" s="152"/>
      <c r="F107" s="153"/>
      <c r="G107" s="153"/>
      <c r="H107" s="154"/>
      <c r="I107" s="139"/>
      <c r="J107" s="139"/>
      <c r="K107" s="58">
        <f t="shared" si="53"/>
        <v>0</v>
      </c>
      <c r="L107" s="58">
        <f t="shared" si="54"/>
        <v>0</v>
      </c>
      <c r="M107" s="96"/>
      <c r="N107" s="13">
        <f t="shared" si="51"/>
        <v>0</v>
      </c>
      <c r="O107" s="56">
        <f>IF(J107="",0,ROUND(N107/VLOOKUP(YEAR(J107),SMMLV!$A$2:$B$43,2,FALSE),2))</f>
        <v>0</v>
      </c>
      <c r="P107" s="126">
        <f t="shared" si="52"/>
        <v>0</v>
      </c>
      <c r="Q107" s="126"/>
      <c r="R107" s="135"/>
      <c r="S107" s="122"/>
      <c r="T107" s="122"/>
      <c r="U107" s="122"/>
      <c r="V107" s="122"/>
      <c r="W107" s="122"/>
      <c r="X107" s="123"/>
      <c r="Y107" s="123"/>
      <c r="Z107" s="123"/>
      <c r="AA107" s="123"/>
      <c r="AB107" s="123"/>
      <c r="AC107" s="123"/>
      <c r="AD107" s="123"/>
      <c r="AE107" s="87">
        <f t="shared" si="55"/>
        <v>0</v>
      </c>
      <c r="AF107" s="87">
        <f t="shared" si="56"/>
        <v>0</v>
      </c>
      <c r="AG107" s="87">
        <f t="shared" si="57"/>
        <v>0</v>
      </c>
      <c r="AH107" s="87">
        <f t="shared" si="58"/>
        <v>0</v>
      </c>
      <c r="AI107" s="87">
        <f t="shared" si="59"/>
        <v>0</v>
      </c>
      <c r="AJ107" s="87">
        <f t="shared" si="60"/>
        <v>0</v>
      </c>
    </row>
    <row r="108" spans="2:36" hidden="1" x14ac:dyDescent="0.25">
      <c r="B108" s="30"/>
      <c r="C108" s="46" t="str">
        <f>IF($B108="","",VLOOKUP($B108,Cierre!$A:$E,2,FALSE))</f>
        <v/>
      </c>
      <c r="D108" s="140"/>
      <c r="E108" s="152"/>
      <c r="F108" s="153"/>
      <c r="G108" s="153"/>
      <c r="H108" s="154"/>
      <c r="I108" s="139"/>
      <c r="J108" s="139"/>
      <c r="K108" s="58">
        <f t="shared" si="53"/>
        <v>0</v>
      </c>
      <c r="L108" s="58">
        <f t="shared" si="54"/>
        <v>0</v>
      </c>
      <c r="M108" s="96"/>
      <c r="N108" s="13">
        <f t="shared" si="51"/>
        <v>0</v>
      </c>
      <c r="O108" s="56">
        <f>IF(J108="",0,ROUND(N108/VLOOKUP(YEAR(J108),SMMLV!$A$2:$B$43,2,FALSE),2))</f>
        <v>0</v>
      </c>
      <c r="P108" s="126">
        <f t="shared" si="52"/>
        <v>0</v>
      </c>
      <c r="Q108" s="126"/>
      <c r="R108" s="135"/>
      <c r="S108" s="122"/>
      <c r="T108" s="122"/>
      <c r="U108" s="122"/>
      <c r="V108" s="122"/>
      <c r="W108" s="122"/>
      <c r="X108" s="123"/>
      <c r="Y108" s="123"/>
      <c r="Z108" s="123"/>
      <c r="AA108" s="123"/>
      <c r="AB108" s="123"/>
      <c r="AC108" s="123"/>
      <c r="AD108" s="123"/>
      <c r="AE108" s="87">
        <f t="shared" si="55"/>
        <v>0</v>
      </c>
      <c r="AF108" s="87">
        <f t="shared" si="56"/>
        <v>0</v>
      </c>
      <c r="AG108" s="87">
        <f t="shared" si="57"/>
        <v>0</v>
      </c>
      <c r="AH108" s="87">
        <f t="shared" si="58"/>
        <v>0</v>
      </c>
      <c r="AI108" s="87">
        <f t="shared" si="59"/>
        <v>0</v>
      </c>
      <c r="AJ108" s="87">
        <f t="shared" si="60"/>
        <v>0</v>
      </c>
    </row>
    <row r="109" spans="2:36" hidden="1" x14ac:dyDescent="0.25">
      <c r="B109" s="30"/>
      <c r="C109" s="46" t="str">
        <f>IF($B109="","",VLOOKUP($B109,Cierre!$A:$E,2,FALSE))</f>
        <v/>
      </c>
      <c r="D109" s="140"/>
      <c r="E109" s="152"/>
      <c r="F109" s="153"/>
      <c r="G109" s="153"/>
      <c r="H109" s="154"/>
      <c r="I109" s="139"/>
      <c r="J109" s="139"/>
      <c r="K109" s="58">
        <f t="shared" si="53"/>
        <v>0</v>
      </c>
      <c r="L109" s="58">
        <f t="shared" si="54"/>
        <v>0</v>
      </c>
      <c r="M109" s="96"/>
      <c r="N109" s="13">
        <f t="shared" si="51"/>
        <v>0</v>
      </c>
      <c r="O109" s="56">
        <f>IF(J109="",0,ROUND(N109/VLOOKUP(YEAR(J109),SMMLV!$A$2:$B$43,2,FALSE),2))</f>
        <v>0</v>
      </c>
      <c r="P109" s="126">
        <f t="shared" si="52"/>
        <v>0</v>
      </c>
      <c r="Q109" s="126"/>
      <c r="R109" s="135"/>
      <c r="S109" s="122"/>
      <c r="T109" s="122"/>
      <c r="U109" s="122"/>
      <c r="V109" s="122"/>
      <c r="W109" s="122"/>
      <c r="X109" s="123"/>
      <c r="Y109" s="123"/>
      <c r="Z109" s="123"/>
      <c r="AA109" s="123"/>
      <c r="AB109" s="123"/>
      <c r="AC109" s="123"/>
      <c r="AD109" s="123"/>
      <c r="AE109" s="87">
        <f t="shared" si="55"/>
        <v>0</v>
      </c>
      <c r="AF109" s="87">
        <f t="shared" si="56"/>
        <v>0</v>
      </c>
      <c r="AG109" s="87">
        <f t="shared" si="57"/>
        <v>0</v>
      </c>
      <c r="AH109" s="87">
        <f t="shared" si="58"/>
        <v>0</v>
      </c>
      <c r="AI109" s="87">
        <f t="shared" si="59"/>
        <v>0</v>
      </c>
      <c r="AJ109" s="87">
        <f t="shared" si="60"/>
        <v>0</v>
      </c>
    </row>
    <row r="110" spans="2:36" hidden="1" x14ac:dyDescent="0.25">
      <c r="B110" s="30"/>
      <c r="C110" s="46" t="str">
        <f>IF($B110="","",VLOOKUP($B110,Cierre!$A:$E,2,FALSE))</f>
        <v/>
      </c>
      <c r="D110" s="142"/>
      <c r="E110" s="152"/>
      <c r="F110" s="153"/>
      <c r="G110" s="153"/>
      <c r="H110" s="154"/>
      <c r="I110" s="139"/>
      <c r="J110" s="139"/>
      <c r="K110" s="58">
        <f t="shared" si="53"/>
        <v>0</v>
      </c>
      <c r="L110" s="58">
        <f t="shared" si="54"/>
        <v>0</v>
      </c>
      <c r="M110" s="96"/>
      <c r="N110" s="13">
        <f t="shared" si="51"/>
        <v>0</v>
      </c>
      <c r="O110" s="56">
        <f>IF(J110="",0,ROUND(N110/VLOOKUP(YEAR(J110),SMMLV!$A$2:$B$43,2,FALSE),2))</f>
        <v>0</v>
      </c>
      <c r="P110" s="126">
        <f t="shared" si="52"/>
        <v>0</v>
      </c>
      <c r="Q110" s="126"/>
      <c r="R110" s="135"/>
      <c r="S110" s="122"/>
      <c r="T110" s="122"/>
      <c r="U110" s="122"/>
      <c r="V110" s="122"/>
      <c r="W110" s="122"/>
      <c r="X110" s="123"/>
      <c r="Y110" s="123"/>
      <c r="Z110" s="123"/>
      <c r="AA110" s="123"/>
      <c r="AB110" s="123"/>
      <c r="AC110" s="123"/>
      <c r="AD110" s="123"/>
      <c r="AE110" s="87">
        <f t="shared" si="55"/>
        <v>0</v>
      </c>
      <c r="AF110" s="87">
        <f t="shared" si="56"/>
        <v>0</v>
      </c>
      <c r="AG110" s="87">
        <f t="shared" si="57"/>
        <v>0</v>
      </c>
      <c r="AH110" s="87">
        <f t="shared" si="58"/>
        <v>0</v>
      </c>
      <c r="AI110" s="87">
        <f t="shared" si="59"/>
        <v>0</v>
      </c>
      <c r="AJ110" s="87">
        <f t="shared" si="60"/>
        <v>0</v>
      </c>
    </row>
    <row r="111" spans="2:36" hidden="1" x14ac:dyDescent="0.25">
      <c r="B111" s="30"/>
      <c r="C111" s="46" t="str">
        <f>IF($B111="","",VLOOKUP($B111,Cierre!$A:$E,2,FALSE))</f>
        <v/>
      </c>
      <c r="D111" s="142"/>
      <c r="E111" s="156"/>
      <c r="F111" s="153"/>
      <c r="G111" s="153"/>
      <c r="H111" s="154"/>
      <c r="I111" s="139"/>
      <c r="J111" s="139"/>
      <c r="K111" s="58">
        <f t="shared" si="53"/>
        <v>0</v>
      </c>
      <c r="L111" s="58">
        <f t="shared" si="54"/>
        <v>0</v>
      </c>
      <c r="M111" s="96"/>
      <c r="N111" s="13">
        <f t="shared" si="51"/>
        <v>0</v>
      </c>
      <c r="O111" s="56">
        <f>IF(J111="",0,ROUND(N111/VLOOKUP(YEAR(J111),SMMLV!$A$2:$B$43,2,FALSE),2))</f>
        <v>0</v>
      </c>
      <c r="P111" s="126">
        <f t="shared" si="52"/>
        <v>0</v>
      </c>
      <c r="Q111" s="126"/>
      <c r="R111" s="135"/>
      <c r="S111" s="122"/>
      <c r="T111" s="122"/>
      <c r="U111" s="122"/>
      <c r="V111" s="122"/>
      <c r="W111" s="122"/>
      <c r="X111" s="123"/>
      <c r="Y111" s="123"/>
      <c r="Z111" s="123"/>
      <c r="AA111" s="123"/>
      <c r="AB111" s="123"/>
      <c r="AC111" s="123"/>
      <c r="AD111" s="123"/>
      <c r="AE111" s="87">
        <f t="shared" si="55"/>
        <v>0</v>
      </c>
      <c r="AF111" s="87">
        <f t="shared" si="56"/>
        <v>0</v>
      </c>
      <c r="AG111" s="87">
        <f t="shared" si="57"/>
        <v>0</v>
      </c>
      <c r="AH111" s="87">
        <f t="shared" si="58"/>
        <v>0</v>
      </c>
      <c r="AI111" s="87">
        <f t="shared" si="59"/>
        <v>0</v>
      </c>
      <c r="AJ111" s="87">
        <f t="shared" si="60"/>
        <v>0</v>
      </c>
    </row>
    <row r="112" spans="2:36" hidden="1" x14ac:dyDescent="0.25">
      <c r="B112" s="30"/>
      <c r="C112" s="46" t="str">
        <f>IF($B112="","",VLOOKUP($B112,Cierre!$A:$E,2,FALSE))</f>
        <v/>
      </c>
      <c r="D112" s="140"/>
      <c r="E112" s="156"/>
      <c r="F112" s="153"/>
      <c r="G112" s="153"/>
      <c r="H112" s="154"/>
      <c r="I112" s="139"/>
      <c r="J112" s="139"/>
      <c r="K112" s="58">
        <f t="shared" si="53"/>
        <v>0</v>
      </c>
      <c r="L112" s="58">
        <f t="shared" si="54"/>
        <v>0</v>
      </c>
      <c r="M112" s="96"/>
      <c r="N112" s="13">
        <f t="shared" ref="N112:N175" si="61">ROUND(M112*H112,3)</f>
        <v>0</v>
      </c>
      <c r="O112" s="56">
        <f>IF(J112="",0,ROUND(N112/VLOOKUP(YEAR(J112),SMMLV!$A$2:$B$43,2,FALSE),2))</f>
        <v>0</v>
      </c>
      <c r="P112" s="126">
        <f t="shared" ref="P112:P175" si="62">IFERROR(O112/($AL$1),)</f>
        <v>0</v>
      </c>
      <c r="Q112" s="126"/>
      <c r="R112" s="135"/>
      <c r="S112" s="122"/>
      <c r="T112" s="122"/>
      <c r="U112" s="122"/>
      <c r="V112" s="122"/>
      <c r="W112" s="122"/>
      <c r="X112" s="123"/>
      <c r="Y112" s="123"/>
      <c r="Z112" s="123"/>
      <c r="AA112" s="123"/>
      <c r="AB112" s="123"/>
      <c r="AC112" s="123"/>
      <c r="AD112" s="123"/>
      <c r="AE112" s="87">
        <f t="shared" si="55"/>
        <v>0</v>
      </c>
      <c r="AF112" s="87">
        <f t="shared" si="56"/>
        <v>0</v>
      </c>
      <c r="AG112" s="87">
        <f t="shared" si="57"/>
        <v>0</v>
      </c>
      <c r="AH112" s="87">
        <f t="shared" si="58"/>
        <v>0</v>
      </c>
      <c r="AI112" s="87">
        <f t="shared" si="59"/>
        <v>0</v>
      </c>
      <c r="AJ112" s="87">
        <f t="shared" si="60"/>
        <v>0</v>
      </c>
    </row>
    <row r="113" spans="2:36" hidden="1" x14ac:dyDescent="0.25">
      <c r="B113" s="30"/>
      <c r="C113" s="46" t="str">
        <f>IF($B113="","",VLOOKUP($B113,Cierre!$A:$E,2,FALSE))</f>
        <v/>
      </c>
      <c r="D113" s="140"/>
      <c r="E113" s="156"/>
      <c r="F113" s="153"/>
      <c r="G113" s="153"/>
      <c r="H113" s="154"/>
      <c r="I113" s="139"/>
      <c r="J113" s="139"/>
      <c r="K113" s="58">
        <f t="shared" si="53"/>
        <v>0</v>
      </c>
      <c r="L113" s="58">
        <f t="shared" si="54"/>
        <v>0</v>
      </c>
      <c r="M113" s="96"/>
      <c r="N113" s="13">
        <f t="shared" si="61"/>
        <v>0</v>
      </c>
      <c r="O113" s="56">
        <f>IF(J113="",0,ROUND(N113/VLOOKUP(YEAR(J113),SMMLV!$A$2:$B$43,2,FALSE),2))</f>
        <v>0</v>
      </c>
      <c r="P113" s="126">
        <f t="shared" si="62"/>
        <v>0</v>
      </c>
      <c r="Q113" s="126"/>
      <c r="R113" s="135"/>
      <c r="S113" s="122"/>
      <c r="T113" s="122"/>
      <c r="U113" s="122"/>
      <c r="V113" s="122"/>
      <c r="W113" s="122"/>
      <c r="X113" s="123"/>
      <c r="Y113" s="123"/>
      <c r="Z113" s="123"/>
      <c r="AA113" s="123"/>
      <c r="AB113" s="123"/>
      <c r="AC113" s="123"/>
      <c r="AD113" s="123"/>
      <c r="AE113" s="87">
        <f t="shared" si="55"/>
        <v>0</v>
      </c>
      <c r="AF113" s="87">
        <f t="shared" si="56"/>
        <v>0</v>
      </c>
      <c r="AG113" s="87">
        <f t="shared" si="57"/>
        <v>0</v>
      </c>
      <c r="AH113" s="87">
        <f t="shared" si="58"/>
        <v>0</v>
      </c>
      <c r="AI113" s="87">
        <f t="shared" si="59"/>
        <v>0</v>
      </c>
      <c r="AJ113" s="87">
        <f t="shared" si="60"/>
        <v>0</v>
      </c>
    </row>
    <row r="114" spans="2:36" hidden="1" x14ac:dyDescent="0.25">
      <c r="B114" s="30"/>
      <c r="C114" s="46" t="str">
        <f>IF($B114="","",VLOOKUP($B114,Cierre!$A:$E,2,FALSE))</f>
        <v/>
      </c>
      <c r="D114" s="143"/>
      <c r="E114" s="152"/>
      <c r="F114" s="153"/>
      <c r="G114" s="153"/>
      <c r="H114" s="154"/>
      <c r="I114" s="139"/>
      <c r="J114" s="139"/>
      <c r="K114" s="58">
        <f t="shared" si="53"/>
        <v>0</v>
      </c>
      <c r="L114" s="58">
        <f t="shared" si="54"/>
        <v>0</v>
      </c>
      <c r="M114" s="96"/>
      <c r="N114" s="13">
        <f t="shared" si="61"/>
        <v>0</v>
      </c>
      <c r="O114" s="56">
        <f>IF(J114="",0,ROUND(N114/VLOOKUP(YEAR(J114),SMMLV!$A$2:$B$43,2,FALSE),2))</f>
        <v>0</v>
      </c>
      <c r="P114" s="126">
        <f t="shared" si="62"/>
        <v>0</v>
      </c>
      <c r="Q114" s="126"/>
      <c r="R114" s="135"/>
      <c r="S114" s="122"/>
      <c r="T114" s="122"/>
      <c r="U114" s="122"/>
      <c r="V114" s="122"/>
      <c r="W114" s="122"/>
      <c r="X114" s="123"/>
      <c r="Y114" s="123"/>
      <c r="Z114" s="123"/>
      <c r="AA114" s="123"/>
      <c r="AB114" s="123"/>
      <c r="AC114" s="123"/>
      <c r="AD114" s="123"/>
      <c r="AE114" s="87">
        <f t="shared" si="55"/>
        <v>0</v>
      </c>
      <c r="AF114" s="87">
        <f t="shared" si="56"/>
        <v>0</v>
      </c>
      <c r="AG114" s="87">
        <f t="shared" si="57"/>
        <v>0</v>
      </c>
      <c r="AH114" s="87">
        <f t="shared" si="58"/>
        <v>0</v>
      </c>
      <c r="AI114" s="87">
        <f t="shared" si="59"/>
        <v>0</v>
      </c>
      <c r="AJ114" s="87">
        <f t="shared" si="60"/>
        <v>0</v>
      </c>
    </row>
    <row r="115" spans="2:36" hidden="1" x14ac:dyDescent="0.25">
      <c r="B115" s="30"/>
      <c r="C115" s="46" t="str">
        <f>IF($B115="","",VLOOKUP($B115,Cierre!$A:$E,2,FALSE))</f>
        <v/>
      </c>
      <c r="D115" s="143"/>
      <c r="E115" s="152"/>
      <c r="F115" s="153"/>
      <c r="G115" s="153"/>
      <c r="H115" s="154"/>
      <c r="I115" s="139"/>
      <c r="J115" s="139"/>
      <c r="K115" s="58">
        <f t="shared" ref="K115:K178" si="63">AE115+AF115+AG115+AH115+AI115+AJ115</f>
        <v>0</v>
      </c>
      <c r="L115" s="58">
        <f t="shared" ref="L115:L178" si="64">IF(I115="",0,ROUND(((((J115-I115)+1)/360)*12)-K115,3))</f>
        <v>0</v>
      </c>
      <c r="M115" s="96"/>
      <c r="N115" s="13">
        <f t="shared" si="61"/>
        <v>0</v>
      </c>
      <c r="O115" s="56">
        <f>IF(J115="",0,ROUND(N115/VLOOKUP(YEAR(J115),SMMLV!$A$2:$B$43,2,FALSE),2))</f>
        <v>0</v>
      </c>
      <c r="P115" s="126">
        <f t="shared" si="62"/>
        <v>0</v>
      </c>
      <c r="Q115" s="126"/>
      <c r="R115" s="135"/>
      <c r="S115" s="122"/>
      <c r="T115" s="122"/>
      <c r="U115" s="122"/>
      <c r="V115" s="122"/>
      <c r="W115" s="122"/>
      <c r="X115" s="123"/>
      <c r="Y115" s="123"/>
      <c r="Z115" s="123"/>
      <c r="AA115" s="123"/>
      <c r="AB115" s="123"/>
      <c r="AC115" s="123"/>
      <c r="AD115" s="123"/>
      <c r="AE115" s="87">
        <f t="shared" ref="AE115:AE178" si="65">IF(S115="",0,ROUND((((T115-S115)+1)/30),3))</f>
        <v>0</v>
      </c>
      <c r="AF115" s="87">
        <f t="shared" ref="AF115:AF178" si="66">IF(U115="",0,ROUND((((V115-U115)+1)/30),3))</f>
        <v>0</v>
      </c>
      <c r="AG115" s="87">
        <f t="shared" ref="AG115:AG178" si="67">IF(W115="",0,ROUND((((X115-W115)+1)/30),3))</f>
        <v>0</v>
      </c>
      <c r="AH115" s="87">
        <f t="shared" ref="AH115:AH178" si="68">IF(Y115="",0,ROUND((((Z115-Y115)+1)/30),3))</f>
        <v>0</v>
      </c>
      <c r="AI115" s="87">
        <f t="shared" ref="AI115:AI178" si="69">IF(AA115="",0,ROUND((((AB115-AA115)+1)/30),3))</f>
        <v>0</v>
      </c>
      <c r="AJ115" s="87">
        <f t="shared" ref="AJ115:AJ178" si="70">IF(AC115="",0,ROUND((((AD115-AC115)+1)/30),3))</f>
        <v>0</v>
      </c>
    </row>
    <row r="116" spans="2:36" hidden="1" x14ac:dyDescent="0.25">
      <c r="B116" s="30"/>
      <c r="C116" s="46" t="str">
        <f>IF($B116="","",VLOOKUP($B116,Cierre!$A:$E,2,FALSE))</f>
        <v/>
      </c>
      <c r="D116" s="143"/>
      <c r="E116" s="152"/>
      <c r="F116" s="153"/>
      <c r="G116" s="153"/>
      <c r="H116" s="154"/>
      <c r="I116" s="139"/>
      <c r="J116" s="139"/>
      <c r="K116" s="58">
        <f t="shared" si="63"/>
        <v>0</v>
      </c>
      <c r="L116" s="58">
        <f t="shared" si="64"/>
        <v>0</v>
      </c>
      <c r="M116" s="96"/>
      <c r="N116" s="13">
        <f t="shared" si="61"/>
        <v>0</v>
      </c>
      <c r="O116" s="56">
        <f>IF(J116="",0,ROUND(N116/VLOOKUP(YEAR(J116),SMMLV!$A$2:$B$43,2,FALSE),2))</f>
        <v>0</v>
      </c>
      <c r="P116" s="126">
        <f t="shared" si="62"/>
        <v>0</v>
      </c>
      <c r="Q116" s="126"/>
      <c r="R116" s="135"/>
      <c r="S116" s="122"/>
      <c r="T116" s="122"/>
      <c r="U116" s="122"/>
      <c r="V116" s="122"/>
      <c r="W116" s="122"/>
      <c r="X116" s="123"/>
      <c r="Y116" s="123"/>
      <c r="Z116" s="123"/>
      <c r="AA116" s="123"/>
      <c r="AB116" s="123"/>
      <c r="AC116" s="123"/>
      <c r="AD116" s="123"/>
      <c r="AE116" s="87">
        <f t="shared" si="65"/>
        <v>0</v>
      </c>
      <c r="AF116" s="87">
        <f t="shared" si="66"/>
        <v>0</v>
      </c>
      <c r="AG116" s="87">
        <f t="shared" si="67"/>
        <v>0</v>
      </c>
      <c r="AH116" s="87">
        <f t="shared" si="68"/>
        <v>0</v>
      </c>
      <c r="AI116" s="87">
        <f t="shared" si="69"/>
        <v>0</v>
      </c>
      <c r="AJ116" s="87">
        <f t="shared" si="70"/>
        <v>0</v>
      </c>
    </row>
    <row r="117" spans="2:36" hidden="1" x14ac:dyDescent="0.25">
      <c r="B117" s="30"/>
      <c r="C117" s="46" t="str">
        <f>IF($B117="","",VLOOKUP($B117,Cierre!$A:$E,2,FALSE))</f>
        <v/>
      </c>
      <c r="D117" s="143"/>
      <c r="E117" s="152"/>
      <c r="F117" s="153"/>
      <c r="G117" s="153"/>
      <c r="H117" s="154"/>
      <c r="I117" s="139"/>
      <c r="J117" s="139"/>
      <c r="K117" s="58">
        <f t="shared" si="63"/>
        <v>0</v>
      </c>
      <c r="L117" s="58">
        <f t="shared" si="64"/>
        <v>0</v>
      </c>
      <c r="M117" s="96"/>
      <c r="N117" s="13">
        <f t="shared" si="61"/>
        <v>0</v>
      </c>
      <c r="O117" s="56">
        <f>IF(J117="",0,ROUND(N117/VLOOKUP(YEAR(J117),SMMLV!$A$2:$B$43,2,FALSE),2))</f>
        <v>0</v>
      </c>
      <c r="P117" s="126">
        <f t="shared" si="62"/>
        <v>0</v>
      </c>
      <c r="Q117" s="126"/>
      <c r="R117" s="135"/>
      <c r="S117" s="122"/>
      <c r="T117" s="122"/>
      <c r="U117" s="122"/>
      <c r="V117" s="122"/>
      <c r="W117" s="122"/>
      <c r="X117" s="123"/>
      <c r="Y117" s="123"/>
      <c r="Z117" s="123"/>
      <c r="AA117" s="123"/>
      <c r="AB117" s="123"/>
      <c r="AC117" s="123"/>
      <c r="AD117" s="123"/>
      <c r="AE117" s="87">
        <f t="shared" si="65"/>
        <v>0</v>
      </c>
      <c r="AF117" s="87">
        <f t="shared" si="66"/>
        <v>0</v>
      </c>
      <c r="AG117" s="87">
        <f t="shared" si="67"/>
        <v>0</v>
      </c>
      <c r="AH117" s="87">
        <f t="shared" si="68"/>
        <v>0</v>
      </c>
      <c r="AI117" s="87">
        <f t="shared" si="69"/>
        <v>0</v>
      </c>
      <c r="AJ117" s="87">
        <f t="shared" si="70"/>
        <v>0</v>
      </c>
    </row>
    <row r="118" spans="2:36" hidden="1" x14ac:dyDescent="0.25">
      <c r="B118" s="30"/>
      <c r="C118" s="46" t="str">
        <f>IF($B118="","",VLOOKUP($B118,Cierre!$A:$E,2,FALSE))</f>
        <v/>
      </c>
      <c r="D118" s="152"/>
      <c r="E118" s="152"/>
      <c r="F118" s="153"/>
      <c r="G118" s="153"/>
      <c r="H118" s="154"/>
      <c r="I118" s="139"/>
      <c r="J118" s="139"/>
      <c r="K118" s="58">
        <f t="shared" si="63"/>
        <v>0</v>
      </c>
      <c r="L118" s="58">
        <f t="shared" si="64"/>
        <v>0</v>
      </c>
      <c r="M118" s="96"/>
      <c r="N118" s="13">
        <f t="shared" si="61"/>
        <v>0</v>
      </c>
      <c r="O118" s="56">
        <f>IF(J118="",0,ROUND(N118/VLOOKUP(YEAR(J118),SMMLV!$A$2:$B$43,2,FALSE),2))</f>
        <v>0</v>
      </c>
      <c r="P118" s="126">
        <f t="shared" si="62"/>
        <v>0</v>
      </c>
      <c r="Q118" s="126"/>
      <c r="R118" s="135"/>
      <c r="S118" s="122"/>
      <c r="T118" s="122"/>
      <c r="U118" s="122"/>
      <c r="V118" s="122"/>
      <c r="W118" s="122"/>
      <c r="X118" s="123"/>
      <c r="Y118" s="123"/>
      <c r="Z118" s="123"/>
      <c r="AA118" s="123"/>
      <c r="AB118" s="123"/>
      <c r="AC118" s="123"/>
      <c r="AD118" s="123"/>
      <c r="AE118" s="87">
        <f t="shared" si="65"/>
        <v>0</v>
      </c>
      <c r="AF118" s="87">
        <f t="shared" si="66"/>
        <v>0</v>
      </c>
      <c r="AG118" s="87">
        <f t="shared" si="67"/>
        <v>0</v>
      </c>
      <c r="AH118" s="87">
        <f t="shared" si="68"/>
        <v>0</v>
      </c>
      <c r="AI118" s="87">
        <f t="shared" si="69"/>
        <v>0</v>
      </c>
      <c r="AJ118" s="87">
        <f t="shared" si="70"/>
        <v>0</v>
      </c>
    </row>
    <row r="119" spans="2:36" hidden="1" x14ac:dyDescent="0.25">
      <c r="B119" s="30"/>
      <c r="C119" s="46" t="str">
        <f>IF($B119="","",VLOOKUP($B119,Cierre!$A:$E,2,FALSE))</f>
        <v/>
      </c>
      <c r="D119" s="152"/>
      <c r="E119" s="152"/>
      <c r="F119" s="153"/>
      <c r="G119" s="153"/>
      <c r="H119" s="154"/>
      <c r="I119" s="139"/>
      <c r="J119" s="139"/>
      <c r="K119" s="58">
        <f t="shared" si="63"/>
        <v>0</v>
      </c>
      <c r="L119" s="58">
        <f t="shared" si="64"/>
        <v>0</v>
      </c>
      <c r="M119" s="96"/>
      <c r="N119" s="13">
        <f t="shared" si="61"/>
        <v>0</v>
      </c>
      <c r="O119" s="56">
        <f>IF(J119="",0,ROUND(N119/VLOOKUP(YEAR(J119),SMMLV!$A$2:$B$43,2,FALSE),2))</f>
        <v>0</v>
      </c>
      <c r="P119" s="126">
        <f t="shared" si="62"/>
        <v>0</v>
      </c>
      <c r="Q119" s="126"/>
      <c r="R119" s="135"/>
      <c r="S119" s="122"/>
      <c r="T119" s="122"/>
      <c r="U119" s="122"/>
      <c r="V119" s="122"/>
      <c r="W119" s="122"/>
      <c r="X119" s="123"/>
      <c r="Y119" s="123"/>
      <c r="Z119" s="123"/>
      <c r="AA119" s="123"/>
      <c r="AB119" s="123"/>
      <c r="AC119" s="123"/>
      <c r="AD119" s="123"/>
      <c r="AE119" s="87">
        <f t="shared" si="65"/>
        <v>0</v>
      </c>
      <c r="AF119" s="87">
        <f t="shared" si="66"/>
        <v>0</v>
      </c>
      <c r="AG119" s="87">
        <f t="shared" si="67"/>
        <v>0</v>
      </c>
      <c r="AH119" s="87">
        <f t="shared" si="68"/>
        <v>0</v>
      </c>
      <c r="AI119" s="87">
        <f t="shared" si="69"/>
        <v>0</v>
      </c>
      <c r="AJ119" s="87">
        <f t="shared" si="70"/>
        <v>0</v>
      </c>
    </row>
    <row r="120" spans="2:36" hidden="1" x14ac:dyDescent="0.25">
      <c r="B120" s="30"/>
      <c r="C120" s="46" t="str">
        <f>IF($B120="","",VLOOKUP($B120,Cierre!$A:$E,2,FALSE))</f>
        <v/>
      </c>
      <c r="D120" s="152"/>
      <c r="E120" s="152"/>
      <c r="F120" s="153"/>
      <c r="G120" s="153"/>
      <c r="H120" s="154"/>
      <c r="I120" s="139"/>
      <c r="J120" s="139"/>
      <c r="K120" s="58">
        <f t="shared" si="63"/>
        <v>0</v>
      </c>
      <c r="L120" s="58">
        <f t="shared" si="64"/>
        <v>0</v>
      </c>
      <c r="M120" s="96"/>
      <c r="N120" s="13">
        <f t="shared" si="61"/>
        <v>0</v>
      </c>
      <c r="O120" s="56">
        <f>IF(J120="",0,ROUND(N120/VLOOKUP(YEAR(J120),SMMLV!$A$2:$B$43,2,FALSE),2))</f>
        <v>0</v>
      </c>
      <c r="P120" s="126">
        <f t="shared" si="62"/>
        <v>0</v>
      </c>
      <c r="Q120" s="126"/>
      <c r="R120" s="135"/>
      <c r="S120" s="122"/>
      <c r="T120" s="122"/>
      <c r="U120" s="122"/>
      <c r="V120" s="122"/>
      <c r="W120" s="122"/>
      <c r="X120" s="123"/>
      <c r="Y120" s="123"/>
      <c r="Z120" s="123"/>
      <c r="AA120" s="123"/>
      <c r="AB120" s="123"/>
      <c r="AC120" s="123"/>
      <c r="AD120" s="123"/>
      <c r="AE120" s="87">
        <f t="shared" si="65"/>
        <v>0</v>
      </c>
      <c r="AF120" s="87">
        <f t="shared" si="66"/>
        <v>0</v>
      </c>
      <c r="AG120" s="87">
        <f t="shared" si="67"/>
        <v>0</v>
      </c>
      <c r="AH120" s="87">
        <f t="shared" si="68"/>
        <v>0</v>
      </c>
      <c r="AI120" s="87">
        <f t="shared" si="69"/>
        <v>0</v>
      </c>
      <c r="AJ120" s="87">
        <f t="shared" si="70"/>
        <v>0</v>
      </c>
    </row>
    <row r="121" spans="2:36" hidden="1" x14ac:dyDescent="0.25">
      <c r="B121" s="30"/>
      <c r="C121" s="46" t="str">
        <f>IF($B121="","",VLOOKUP($B121,Cierre!$A:$E,2,FALSE))</f>
        <v/>
      </c>
      <c r="D121" s="152"/>
      <c r="E121" s="152"/>
      <c r="F121" s="153"/>
      <c r="G121" s="153"/>
      <c r="H121" s="154"/>
      <c r="I121" s="139"/>
      <c r="J121" s="139"/>
      <c r="K121" s="58">
        <f t="shared" si="63"/>
        <v>0</v>
      </c>
      <c r="L121" s="58">
        <f t="shared" si="64"/>
        <v>0</v>
      </c>
      <c r="M121" s="96"/>
      <c r="N121" s="13">
        <f t="shared" si="61"/>
        <v>0</v>
      </c>
      <c r="O121" s="56">
        <f>IF(J121="",0,ROUND(N121/VLOOKUP(YEAR(J121),SMMLV!$A$2:$B$43,2,FALSE),2))</f>
        <v>0</v>
      </c>
      <c r="P121" s="126">
        <f t="shared" si="62"/>
        <v>0</v>
      </c>
      <c r="Q121" s="126"/>
      <c r="R121" s="135"/>
      <c r="S121" s="122"/>
      <c r="T121" s="122"/>
      <c r="U121" s="122"/>
      <c r="V121" s="122"/>
      <c r="W121" s="122"/>
      <c r="X121" s="123"/>
      <c r="Y121" s="123"/>
      <c r="Z121" s="123"/>
      <c r="AA121" s="123"/>
      <c r="AB121" s="123"/>
      <c r="AC121" s="123"/>
      <c r="AD121" s="123"/>
      <c r="AE121" s="87">
        <f t="shared" si="65"/>
        <v>0</v>
      </c>
      <c r="AF121" s="87">
        <f t="shared" si="66"/>
        <v>0</v>
      </c>
      <c r="AG121" s="87">
        <f t="shared" si="67"/>
        <v>0</v>
      </c>
      <c r="AH121" s="87">
        <f t="shared" si="68"/>
        <v>0</v>
      </c>
      <c r="AI121" s="87">
        <f t="shared" si="69"/>
        <v>0</v>
      </c>
      <c r="AJ121" s="87">
        <f t="shared" si="70"/>
        <v>0</v>
      </c>
    </row>
    <row r="122" spans="2:36" hidden="1" x14ac:dyDescent="0.25">
      <c r="B122" s="30"/>
      <c r="C122" s="46" t="str">
        <f>IF($B122="","",VLOOKUP($B122,Cierre!$A:$E,2,FALSE))</f>
        <v/>
      </c>
      <c r="D122" s="152"/>
      <c r="E122" s="152"/>
      <c r="F122" s="159"/>
      <c r="G122" s="153"/>
      <c r="H122" s="154"/>
      <c r="I122" s="139"/>
      <c r="J122" s="139"/>
      <c r="K122" s="58">
        <f t="shared" si="63"/>
        <v>0</v>
      </c>
      <c r="L122" s="58">
        <f t="shared" si="64"/>
        <v>0</v>
      </c>
      <c r="M122" s="96"/>
      <c r="N122" s="13">
        <f t="shared" si="61"/>
        <v>0</v>
      </c>
      <c r="O122" s="56">
        <f>IF(J122="",0,ROUND(N122/VLOOKUP(YEAR(J122),SMMLV!$A$2:$B$43,2,FALSE),2))</f>
        <v>0</v>
      </c>
      <c r="P122" s="126">
        <f t="shared" si="62"/>
        <v>0</v>
      </c>
      <c r="Q122" s="126"/>
      <c r="R122" s="135"/>
      <c r="S122" s="122"/>
      <c r="T122" s="122"/>
      <c r="U122" s="122"/>
      <c r="V122" s="122"/>
      <c r="W122" s="122"/>
      <c r="X122" s="123"/>
      <c r="Y122" s="123"/>
      <c r="Z122" s="123"/>
      <c r="AA122" s="123"/>
      <c r="AB122" s="123"/>
      <c r="AC122" s="123"/>
      <c r="AD122" s="123"/>
      <c r="AE122" s="87">
        <f t="shared" si="65"/>
        <v>0</v>
      </c>
      <c r="AF122" s="87">
        <f t="shared" si="66"/>
        <v>0</v>
      </c>
      <c r="AG122" s="87">
        <f t="shared" si="67"/>
        <v>0</v>
      </c>
      <c r="AH122" s="87">
        <f t="shared" si="68"/>
        <v>0</v>
      </c>
      <c r="AI122" s="87">
        <f t="shared" si="69"/>
        <v>0</v>
      </c>
      <c r="AJ122" s="87">
        <f t="shared" si="70"/>
        <v>0</v>
      </c>
    </row>
    <row r="123" spans="2:36" hidden="1" x14ac:dyDescent="0.25">
      <c r="B123" s="30"/>
      <c r="C123" s="46" t="str">
        <f>IF($B123="","",VLOOKUP($B123,Cierre!$A:$E,2,FALSE))</f>
        <v/>
      </c>
      <c r="D123" s="152"/>
      <c r="E123" s="152"/>
      <c r="F123" s="153"/>
      <c r="G123" s="153"/>
      <c r="H123" s="154"/>
      <c r="I123" s="139"/>
      <c r="J123" s="139"/>
      <c r="K123" s="58">
        <f t="shared" si="63"/>
        <v>0</v>
      </c>
      <c r="L123" s="58">
        <f t="shared" si="64"/>
        <v>0</v>
      </c>
      <c r="M123" s="96"/>
      <c r="N123" s="13">
        <f t="shared" si="61"/>
        <v>0</v>
      </c>
      <c r="O123" s="56">
        <f>IF(J123="",0,ROUND(N123/VLOOKUP(YEAR(J123),SMMLV!$A$2:$B$43,2,FALSE),2))</f>
        <v>0</v>
      </c>
      <c r="P123" s="126">
        <f t="shared" si="62"/>
        <v>0</v>
      </c>
      <c r="Q123" s="126"/>
      <c r="R123" s="135"/>
      <c r="S123" s="122"/>
      <c r="T123" s="122"/>
      <c r="U123" s="122"/>
      <c r="V123" s="122"/>
      <c r="W123" s="122"/>
      <c r="X123" s="123"/>
      <c r="Y123" s="123"/>
      <c r="Z123" s="123"/>
      <c r="AA123" s="123"/>
      <c r="AB123" s="123"/>
      <c r="AC123" s="123"/>
      <c r="AD123" s="123"/>
      <c r="AE123" s="87">
        <f t="shared" si="65"/>
        <v>0</v>
      </c>
      <c r="AF123" s="87">
        <f t="shared" si="66"/>
        <v>0</v>
      </c>
      <c r="AG123" s="87">
        <f t="shared" si="67"/>
        <v>0</v>
      </c>
      <c r="AH123" s="87">
        <f t="shared" si="68"/>
        <v>0</v>
      </c>
      <c r="AI123" s="87">
        <f t="shared" si="69"/>
        <v>0</v>
      </c>
      <c r="AJ123" s="87">
        <f t="shared" si="70"/>
        <v>0</v>
      </c>
    </row>
    <row r="124" spans="2:36" hidden="1" x14ac:dyDescent="0.25">
      <c r="B124" s="30"/>
      <c r="C124" s="46" t="str">
        <f>IF($B124="","",VLOOKUP($B124,Cierre!$A:$E,2,FALSE))</f>
        <v/>
      </c>
      <c r="D124" s="143"/>
      <c r="E124" s="152"/>
      <c r="F124" s="153"/>
      <c r="G124" s="153"/>
      <c r="H124" s="154"/>
      <c r="I124" s="139"/>
      <c r="J124" s="139"/>
      <c r="K124" s="58">
        <f t="shared" si="63"/>
        <v>0</v>
      </c>
      <c r="L124" s="58">
        <f t="shared" si="64"/>
        <v>0</v>
      </c>
      <c r="M124" s="96"/>
      <c r="N124" s="13">
        <f t="shared" si="61"/>
        <v>0</v>
      </c>
      <c r="O124" s="56">
        <f>IF(J124="",0,ROUND(N124/VLOOKUP(YEAR(J124),SMMLV!$A$2:$B$43,2,FALSE),2))</f>
        <v>0</v>
      </c>
      <c r="P124" s="126">
        <f t="shared" si="62"/>
        <v>0</v>
      </c>
      <c r="Q124" s="126"/>
      <c r="R124" s="135"/>
      <c r="S124" s="122"/>
      <c r="T124" s="122"/>
      <c r="U124" s="122"/>
      <c r="V124" s="122"/>
      <c r="W124" s="122"/>
      <c r="X124" s="123"/>
      <c r="Y124" s="123"/>
      <c r="Z124" s="123"/>
      <c r="AA124" s="123"/>
      <c r="AB124" s="123"/>
      <c r="AC124" s="123"/>
      <c r="AD124" s="123"/>
      <c r="AE124" s="87">
        <f t="shared" si="65"/>
        <v>0</v>
      </c>
      <c r="AF124" s="87">
        <f t="shared" si="66"/>
        <v>0</v>
      </c>
      <c r="AG124" s="87">
        <f t="shared" si="67"/>
        <v>0</v>
      </c>
      <c r="AH124" s="87">
        <f t="shared" si="68"/>
        <v>0</v>
      </c>
      <c r="AI124" s="87">
        <f t="shared" si="69"/>
        <v>0</v>
      </c>
      <c r="AJ124" s="87">
        <f t="shared" si="70"/>
        <v>0</v>
      </c>
    </row>
    <row r="125" spans="2:36" hidden="1" x14ac:dyDescent="0.25">
      <c r="B125" s="30"/>
      <c r="C125" s="46" t="str">
        <f>IF($B125="","",VLOOKUP($B125,Cierre!$A:$E,2,FALSE))</f>
        <v/>
      </c>
      <c r="D125" s="143"/>
      <c r="E125" s="152"/>
      <c r="F125" s="153"/>
      <c r="G125" s="153"/>
      <c r="H125" s="154"/>
      <c r="I125" s="139"/>
      <c r="J125" s="139"/>
      <c r="K125" s="58">
        <f t="shared" si="63"/>
        <v>0</v>
      </c>
      <c r="L125" s="58">
        <f t="shared" si="64"/>
        <v>0</v>
      </c>
      <c r="M125" s="96"/>
      <c r="N125" s="13">
        <f t="shared" si="61"/>
        <v>0</v>
      </c>
      <c r="O125" s="56">
        <f>IF(J125="",0,ROUND(N125/VLOOKUP(YEAR(J125),SMMLV!$A$2:$B$43,2,FALSE),2))</f>
        <v>0</v>
      </c>
      <c r="P125" s="126">
        <f t="shared" si="62"/>
        <v>0</v>
      </c>
      <c r="Q125" s="126"/>
      <c r="R125" s="135"/>
      <c r="S125" s="122"/>
      <c r="T125" s="122"/>
      <c r="U125" s="122"/>
      <c r="V125" s="122"/>
      <c r="W125" s="122"/>
      <c r="X125" s="123"/>
      <c r="Y125" s="123"/>
      <c r="Z125" s="123"/>
      <c r="AA125" s="123"/>
      <c r="AB125" s="123"/>
      <c r="AC125" s="123"/>
      <c r="AD125" s="123"/>
      <c r="AE125" s="87">
        <f t="shared" si="65"/>
        <v>0</v>
      </c>
      <c r="AF125" s="87">
        <f t="shared" si="66"/>
        <v>0</v>
      </c>
      <c r="AG125" s="87">
        <f t="shared" si="67"/>
        <v>0</v>
      </c>
      <c r="AH125" s="87">
        <f t="shared" si="68"/>
        <v>0</v>
      </c>
      <c r="AI125" s="87">
        <f t="shared" si="69"/>
        <v>0</v>
      </c>
      <c r="AJ125" s="87">
        <f t="shared" si="70"/>
        <v>0</v>
      </c>
    </row>
    <row r="126" spans="2:36" hidden="1" x14ac:dyDescent="0.25">
      <c r="B126" s="30"/>
      <c r="C126" s="46" t="str">
        <f>IF($B126="","",VLOOKUP($B126,Cierre!$A:$E,2,FALSE))</f>
        <v/>
      </c>
      <c r="D126" s="140"/>
      <c r="E126" s="152"/>
      <c r="F126" s="153"/>
      <c r="G126" s="153"/>
      <c r="H126" s="154"/>
      <c r="I126" s="139"/>
      <c r="J126" s="139"/>
      <c r="K126" s="58">
        <f t="shared" si="63"/>
        <v>0</v>
      </c>
      <c r="L126" s="58">
        <f t="shared" si="64"/>
        <v>0</v>
      </c>
      <c r="M126" s="96"/>
      <c r="N126" s="13">
        <f t="shared" si="61"/>
        <v>0</v>
      </c>
      <c r="O126" s="56">
        <f>IF(J126="",0,ROUND(N126/VLOOKUP(YEAR(J126),SMMLV!$A$2:$B$43,2,FALSE),2))</f>
        <v>0</v>
      </c>
      <c r="P126" s="126">
        <f t="shared" si="62"/>
        <v>0</v>
      </c>
      <c r="Q126" s="126"/>
      <c r="R126" s="135"/>
      <c r="S126" s="122"/>
      <c r="T126" s="122"/>
      <c r="U126" s="122"/>
      <c r="V126" s="122"/>
      <c r="W126" s="122"/>
      <c r="X126" s="123"/>
      <c r="Y126" s="123"/>
      <c r="Z126" s="123"/>
      <c r="AA126" s="123"/>
      <c r="AB126" s="123"/>
      <c r="AC126" s="123"/>
      <c r="AD126" s="123"/>
      <c r="AE126" s="87">
        <f t="shared" si="65"/>
        <v>0</v>
      </c>
      <c r="AF126" s="87">
        <f t="shared" si="66"/>
        <v>0</v>
      </c>
      <c r="AG126" s="87">
        <f t="shared" si="67"/>
        <v>0</v>
      </c>
      <c r="AH126" s="87">
        <f t="shared" si="68"/>
        <v>0</v>
      </c>
      <c r="AI126" s="87">
        <f t="shared" si="69"/>
        <v>0</v>
      </c>
      <c r="AJ126" s="87">
        <f t="shared" si="70"/>
        <v>0</v>
      </c>
    </row>
    <row r="127" spans="2:36" hidden="1" x14ac:dyDescent="0.25">
      <c r="B127" s="30"/>
      <c r="C127" s="46" t="str">
        <f>IF($B127="","",VLOOKUP($B127,Cierre!$A:$E,2,FALSE))</f>
        <v/>
      </c>
      <c r="D127" s="140"/>
      <c r="E127" s="152"/>
      <c r="F127" s="153"/>
      <c r="G127" s="153"/>
      <c r="H127" s="154"/>
      <c r="I127" s="139"/>
      <c r="J127" s="139"/>
      <c r="K127" s="58">
        <f t="shared" si="63"/>
        <v>0</v>
      </c>
      <c r="L127" s="58">
        <f t="shared" si="64"/>
        <v>0</v>
      </c>
      <c r="M127" s="96"/>
      <c r="N127" s="13">
        <f t="shared" si="61"/>
        <v>0</v>
      </c>
      <c r="O127" s="56">
        <f>IF(J127="",0,ROUND(N127/VLOOKUP(YEAR(J127),SMMLV!$A$2:$B$43,2,FALSE),2))</f>
        <v>0</v>
      </c>
      <c r="P127" s="126">
        <f t="shared" si="62"/>
        <v>0</v>
      </c>
      <c r="Q127" s="126"/>
      <c r="R127" s="135"/>
      <c r="S127" s="122"/>
      <c r="T127" s="122"/>
      <c r="U127" s="122"/>
      <c r="V127" s="122"/>
      <c r="W127" s="122"/>
      <c r="X127" s="123"/>
      <c r="Y127" s="123"/>
      <c r="Z127" s="123"/>
      <c r="AA127" s="123"/>
      <c r="AB127" s="123"/>
      <c r="AC127" s="123"/>
      <c r="AD127" s="123"/>
      <c r="AE127" s="87">
        <f t="shared" si="65"/>
        <v>0</v>
      </c>
      <c r="AF127" s="87">
        <f t="shared" si="66"/>
        <v>0</v>
      </c>
      <c r="AG127" s="87">
        <f t="shared" si="67"/>
        <v>0</v>
      </c>
      <c r="AH127" s="87">
        <f t="shared" si="68"/>
        <v>0</v>
      </c>
      <c r="AI127" s="87">
        <f t="shared" si="69"/>
        <v>0</v>
      </c>
      <c r="AJ127" s="87">
        <f t="shared" si="70"/>
        <v>0</v>
      </c>
    </row>
    <row r="128" spans="2:36" hidden="1" x14ac:dyDescent="0.25">
      <c r="B128" s="30"/>
      <c r="C128" s="46" t="str">
        <f>IF($B128="","",VLOOKUP($B128,Cierre!$A:$E,2,FALSE))</f>
        <v/>
      </c>
      <c r="D128" s="152"/>
      <c r="E128" s="152"/>
      <c r="F128" s="153"/>
      <c r="G128" s="153"/>
      <c r="H128" s="154"/>
      <c r="I128" s="139"/>
      <c r="J128" s="139"/>
      <c r="K128" s="58">
        <f t="shared" si="63"/>
        <v>0</v>
      </c>
      <c r="L128" s="58">
        <f t="shared" si="64"/>
        <v>0</v>
      </c>
      <c r="M128" s="96"/>
      <c r="N128" s="13">
        <f t="shared" si="61"/>
        <v>0</v>
      </c>
      <c r="O128" s="56">
        <f>IF(J128="",0,ROUND(N128/VLOOKUP(YEAR(J128),SMMLV!$A$2:$B$43,2,FALSE),2))</f>
        <v>0</v>
      </c>
      <c r="P128" s="126">
        <f t="shared" si="62"/>
        <v>0</v>
      </c>
      <c r="Q128" s="126"/>
      <c r="R128" s="135"/>
      <c r="S128" s="122"/>
      <c r="T128" s="122"/>
      <c r="U128" s="122"/>
      <c r="V128" s="122"/>
      <c r="W128" s="122"/>
      <c r="X128" s="123"/>
      <c r="Y128" s="123"/>
      <c r="Z128" s="123"/>
      <c r="AA128" s="123"/>
      <c r="AB128" s="123"/>
      <c r="AC128" s="123"/>
      <c r="AD128" s="123"/>
      <c r="AE128" s="87">
        <f t="shared" si="65"/>
        <v>0</v>
      </c>
      <c r="AF128" s="87">
        <f t="shared" si="66"/>
        <v>0</v>
      </c>
      <c r="AG128" s="87">
        <f t="shared" si="67"/>
        <v>0</v>
      </c>
      <c r="AH128" s="87">
        <f t="shared" si="68"/>
        <v>0</v>
      </c>
      <c r="AI128" s="87">
        <f t="shared" si="69"/>
        <v>0</v>
      </c>
      <c r="AJ128" s="87">
        <f t="shared" si="70"/>
        <v>0</v>
      </c>
    </row>
    <row r="129" spans="2:36" hidden="1" x14ac:dyDescent="0.25">
      <c r="B129" s="30"/>
      <c r="C129" s="46" t="str">
        <f>IF($B129="","",VLOOKUP($B129,Cierre!$A:$E,2,FALSE))</f>
        <v/>
      </c>
      <c r="D129" s="152"/>
      <c r="E129" s="152"/>
      <c r="F129" s="153"/>
      <c r="G129" s="153"/>
      <c r="H129" s="154"/>
      <c r="I129" s="139"/>
      <c r="J129" s="139"/>
      <c r="K129" s="58">
        <f t="shared" si="63"/>
        <v>0</v>
      </c>
      <c r="L129" s="58">
        <f t="shared" si="64"/>
        <v>0</v>
      </c>
      <c r="M129" s="96"/>
      <c r="N129" s="13">
        <f t="shared" si="61"/>
        <v>0</v>
      </c>
      <c r="O129" s="56">
        <f>IF(J129="",0,ROUND(N129/VLOOKUP(YEAR(J129),SMMLV!$A$2:$B$43,2,FALSE),2))</f>
        <v>0</v>
      </c>
      <c r="P129" s="126">
        <f t="shared" si="62"/>
        <v>0</v>
      </c>
      <c r="Q129" s="126"/>
      <c r="R129" s="135"/>
      <c r="S129" s="122"/>
      <c r="T129" s="122"/>
      <c r="U129" s="122"/>
      <c r="V129" s="122"/>
      <c r="W129" s="122"/>
      <c r="X129" s="123"/>
      <c r="Y129" s="123"/>
      <c r="Z129" s="123"/>
      <c r="AA129" s="123"/>
      <c r="AB129" s="123"/>
      <c r="AC129" s="123"/>
      <c r="AD129" s="123"/>
      <c r="AE129" s="87">
        <f t="shared" si="65"/>
        <v>0</v>
      </c>
      <c r="AF129" s="87">
        <f t="shared" si="66"/>
        <v>0</v>
      </c>
      <c r="AG129" s="87">
        <f t="shared" si="67"/>
        <v>0</v>
      </c>
      <c r="AH129" s="87">
        <f t="shared" si="68"/>
        <v>0</v>
      </c>
      <c r="AI129" s="87">
        <f t="shared" si="69"/>
        <v>0</v>
      </c>
      <c r="AJ129" s="87">
        <f t="shared" si="70"/>
        <v>0</v>
      </c>
    </row>
    <row r="130" spans="2:36" hidden="1" x14ac:dyDescent="0.25">
      <c r="B130" s="30"/>
      <c r="C130" s="46" t="str">
        <f>IF($B130="","",VLOOKUP($B130,Cierre!$A:$E,2,FALSE))</f>
        <v/>
      </c>
      <c r="D130" s="140"/>
      <c r="E130" s="152"/>
      <c r="F130" s="153"/>
      <c r="G130" s="153"/>
      <c r="H130" s="154"/>
      <c r="I130" s="139"/>
      <c r="J130" s="139"/>
      <c r="K130" s="58">
        <f t="shared" si="63"/>
        <v>0</v>
      </c>
      <c r="L130" s="58">
        <f t="shared" si="64"/>
        <v>0</v>
      </c>
      <c r="M130" s="96"/>
      <c r="N130" s="13">
        <f t="shared" si="61"/>
        <v>0</v>
      </c>
      <c r="O130" s="56">
        <f>IF(J130="",0,ROUND(N130/VLOOKUP(YEAR(J130),SMMLV!$A$2:$B$43,2,FALSE),2))</f>
        <v>0</v>
      </c>
      <c r="P130" s="126">
        <f t="shared" si="62"/>
        <v>0</v>
      </c>
      <c r="Q130" s="126"/>
      <c r="R130" s="135"/>
      <c r="S130" s="122"/>
      <c r="T130" s="122"/>
      <c r="U130" s="122"/>
      <c r="V130" s="122"/>
      <c r="W130" s="122"/>
      <c r="X130" s="123"/>
      <c r="Y130" s="123"/>
      <c r="Z130" s="123"/>
      <c r="AA130" s="123"/>
      <c r="AB130" s="123"/>
      <c r="AC130" s="123"/>
      <c r="AD130" s="123"/>
      <c r="AE130" s="87">
        <f t="shared" si="65"/>
        <v>0</v>
      </c>
      <c r="AF130" s="87">
        <f t="shared" si="66"/>
        <v>0</v>
      </c>
      <c r="AG130" s="87">
        <f t="shared" si="67"/>
        <v>0</v>
      </c>
      <c r="AH130" s="87">
        <f t="shared" si="68"/>
        <v>0</v>
      </c>
      <c r="AI130" s="87">
        <f t="shared" si="69"/>
        <v>0</v>
      </c>
      <c r="AJ130" s="87">
        <f t="shared" si="70"/>
        <v>0</v>
      </c>
    </row>
    <row r="131" spans="2:36" hidden="1" x14ac:dyDescent="0.25">
      <c r="B131" s="30"/>
      <c r="C131" s="46" t="str">
        <f>IF($B131="","",VLOOKUP($B131,Cierre!$A:$E,2,FALSE))</f>
        <v/>
      </c>
      <c r="D131" s="140"/>
      <c r="E131" s="152"/>
      <c r="F131" s="153"/>
      <c r="G131" s="153"/>
      <c r="H131" s="154"/>
      <c r="I131" s="139"/>
      <c r="J131" s="139"/>
      <c r="K131" s="58">
        <f t="shared" si="63"/>
        <v>0</v>
      </c>
      <c r="L131" s="58">
        <f t="shared" si="64"/>
        <v>0</v>
      </c>
      <c r="M131" s="96"/>
      <c r="N131" s="13">
        <f t="shared" si="61"/>
        <v>0</v>
      </c>
      <c r="O131" s="56">
        <f>IF(J131="",0,ROUND(N131/VLOOKUP(YEAR(J131),SMMLV!$A$2:$B$43,2,FALSE),2))</f>
        <v>0</v>
      </c>
      <c r="P131" s="126">
        <f t="shared" si="62"/>
        <v>0</v>
      </c>
      <c r="Q131" s="126"/>
      <c r="R131" s="135"/>
      <c r="S131" s="122"/>
      <c r="T131" s="122"/>
      <c r="U131" s="122"/>
      <c r="V131" s="122"/>
      <c r="W131" s="122"/>
      <c r="X131" s="123"/>
      <c r="Y131" s="123"/>
      <c r="Z131" s="123"/>
      <c r="AA131" s="123"/>
      <c r="AB131" s="123"/>
      <c r="AC131" s="123"/>
      <c r="AD131" s="123"/>
      <c r="AE131" s="87">
        <f t="shared" si="65"/>
        <v>0</v>
      </c>
      <c r="AF131" s="87">
        <f t="shared" si="66"/>
        <v>0</v>
      </c>
      <c r="AG131" s="87">
        <f t="shared" si="67"/>
        <v>0</v>
      </c>
      <c r="AH131" s="87">
        <f t="shared" si="68"/>
        <v>0</v>
      </c>
      <c r="AI131" s="87">
        <f t="shared" si="69"/>
        <v>0</v>
      </c>
      <c r="AJ131" s="87">
        <f t="shared" si="70"/>
        <v>0</v>
      </c>
    </row>
    <row r="132" spans="2:36" hidden="1" x14ac:dyDescent="0.25">
      <c r="B132" s="30"/>
      <c r="C132" s="46" t="str">
        <f>IF($B132="","",VLOOKUP($B132,Cierre!$A:$E,2,FALSE))</f>
        <v/>
      </c>
      <c r="D132" s="143"/>
      <c r="E132" s="152"/>
      <c r="F132" s="153"/>
      <c r="G132" s="153"/>
      <c r="H132" s="154"/>
      <c r="I132" s="139"/>
      <c r="J132" s="139"/>
      <c r="K132" s="58">
        <f t="shared" si="63"/>
        <v>0</v>
      </c>
      <c r="L132" s="58">
        <f t="shared" si="64"/>
        <v>0</v>
      </c>
      <c r="M132" s="96"/>
      <c r="N132" s="13">
        <f t="shared" si="61"/>
        <v>0</v>
      </c>
      <c r="O132" s="56">
        <f>IF(J132="",0,ROUND(N132/VLOOKUP(YEAR(J132),SMMLV!$A$2:$B$43,2,FALSE),2))</f>
        <v>0</v>
      </c>
      <c r="P132" s="126">
        <f t="shared" si="62"/>
        <v>0</v>
      </c>
      <c r="Q132" s="126"/>
      <c r="R132" s="135"/>
      <c r="S132" s="122"/>
      <c r="T132" s="122"/>
      <c r="U132" s="122"/>
      <c r="V132" s="122"/>
      <c r="W132" s="122"/>
      <c r="X132" s="123"/>
      <c r="Y132" s="123"/>
      <c r="Z132" s="123"/>
      <c r="AA132" s="123"/>
      <c r="AB132" s="123"/>
      <c r="AC132" s="123"/>
      <c r="AD132" s="123"/>
      <c r="AE132" s="87">
        <f t="shared" si="65"/>
        <v>0</v>
      </c>
      <c r="AF132" s="87">
        <f t="shared" si="66"/>
        <v>0</v>
      </c>
      <c r="AG132" s="87">
        <f t="shared" si="67"/>
        <v>0</v>
      </c>
      <c r="AH132" s="87">
        <f t="shared" si="68"/>
        <v>0</v>
      </c>
      <c r="AI132" s="87">
        <f t="shared" si="69"/>
        <v>0</v>
      </c>
      <c r="AJ132" s="87">
        <f t="shared" si="70"/>
        <v>0</v>
      </c>
    </row>
    <row r="133" spans="2:36" hidden="1" x14ac:dyDescent="0.25">
      <c r="B133" s="30"/>
      <c r="C133" s="46" t="str">
        <f>IF($B133="","",VLOOKUP($B133,Cierre!$A:$E,2,FALSE))</f>
        <v/>
      </c>
      <c r="D133" s="143"/>
      <c r="E133" s="152"/>
      <c r="F133" s="153"/>
      <c r="G133" s="153"/>
      <c r="H133" s="154"/>
      <c r="I133" s="139"/>
      <c r="J133" s="139"/>
      <c r="K133" s="58">
        <f t="shared" si="63"/>
        <v>0</v>
      </c>
      <c r="L133" s="58">
        <f t="shared" si="64"/>
        <v>0</v>
      </c>
      <c r="M133" s="96"/>
      <c r="N133" s="13">
        <f t="shared" si="61"/>
        <v>0</v>
      </c>
      <c r="O133" s="56">
        <f>IF(J133="",0,ROUND(N133/VLOOKUP(YEAR(J133),SMMLV!$A$2:$B$43,2,FALSE),2))</f>
        <v>0</v>
      </c>
      <c r="P133" s="126">
        <f t="shared" si="62"/>
        <v>0</v>
      </c>
      <c r="Q133" s="126"/>
      <c r="R133" s="135"/>
      <c r="S133" s="122"/>
      <c r="T133" s="122"/>
      <c r="U133" s="122"/>
      <c r="V133" s="122"/>
      <c r="W133" s="122"/>
      <c r="X133" s="123"/>
      <c r="Y133" s="123"/>
      <c r="Z133" s="123"/>
      <c r="AA133" s="123"/>
      <c r="AB133" s="123"/>
      <c r="AC133" s="123"/>
      <c r="AD133" s="123"/>
      <c r="AE133" s="87">
        <f t="shared" si="65"/>
        <v>0</v>
      </c>
      <c r="AF133" s="87">
        <f t="shared" si="66"/>
        <v>0</v>
      </c>
      <c r="AG133" s="87">
        <f t="shared" si="67"/>
        <v>0</v>
      </c>
      <c r="AH133" s="87">
        <f t="shared" si="68"/>
        <v>0</v>
      </c>
      <c r="AI133" s="87">
        <f t="shared" si="69"/>
        <v>0</v>
      </c>
      <c r="AJ133" s="87">
        <f t="shared" si="70"/>
        <v>0</v>
      </c>
    </row>
    <row r="134" spans="2:36" hidden="1" x14ac:dyDescent="0.25">
      <c r="B134" s="30"/>
      <c r="C134" s="46" t="str">
        <f>IF($B134="","",VLOOKUP($B134,Cierre!$A:$E,2,FALSE))</f>
        <v/>
      </c>
      <c r="D134" s="140"/>
      <c r="E134" s="152"/>
      <c r="F134" s="153"/>
      <c r="G134" s="153"/>
      <c r="H134" s="154"/>
      <c r="I134" s="139"/>
      <c r="J134" s="139"/>
      <c r="K134" s="58">
        <f t="shared" si="63"/>
        <v>0</v>
      </c>
      <c r="L134" s="58">
        <f t="shared" si="64"/>
        <v>0</v>
      </c>
      <c r="M134" s="96"/>
      <c r="N134" s="13">
        <f t="shared" si="61"/>
        <v>0</v>
      </c>
      <c r="O134" s="56">
        <f>IF(J134="",0,ROUND(N134/VLOOKUP(YEAR(J134),SMMLV!$A$2:$B$43,2,FALSE),2))</f>
        <v>0</v>
      </c>
      <c r="P134" s="126">
        <f t="shared" si="62"/>
        <v>0</v>
      </c>
      <c r="Q134" s="126"/>
      <c r="R134" s="135"/>
      <c r="S134" s="122"/>
      <c r="T134" s="122"/>
      <c r="U134" s="122"/>
      <c r="V134" s="122"/>
      <c r="W134" s="122"/>
      <c r="X134" s="123"/>
      <c r="Y134" s="123"/>
      <c r="Z134" s="123"/>
      <c r="AA134" s="123"/>
      <c r="AB134" s="123"/>
      <c r="AC134" s="123"/>
      <c r="AD134" s="123"/>
      <c r="AE134" s="87">
        <f t="shared" si="65"/>
        <v>0</v>
      </c>
      <c r="AF134" s="87">
        <f t="shared" si="66"/>
        <v>0</v>
      </c>
      <c r="AG134" s="87">
        <f t="shared" si="67"/>
        <v>0</v>
      </c>
      <c r="AH134" s="87">
        <f t="shared" si="68"/>
        <v>0</v>
      </c>
      <c r="AI134" s="87">
        <f t="shared" si="69"/>
        <v>0</v>
      </c>
      <c r="AJ134" s="87">
        <f t="shared" si="70"/>
        <v>0</v>
      </c>
    </row>
    <row r="135" spans="2:36" hidden="1" x14ac:dyDescent="0.25">
      <c r="B135" s="30"/>
      <c r="C135" s="46" t="str">
        <f>IF($B135="","",VLOOKUP($B135,Cierre!$A:$E,2,FALSE))</f>
        <v/>
      </c>
      <c r="D135" s="140"/>
      <c r="E135" s="152"/>
      <c r="F135" s="153"/>
      <c r="G135" s="153"/>
      <c r="H135" s="154"/>
      <c r="I135" s="139"/>
      <c r="J135" s="139"/>
      <c r="K135" s="58">
        <f t="shared" si="63"/>
        <v>0</v>
      </c>
      <c r="L135" s="58">
        <f t="shared" si="64"/>
        <v>0</v>
      </c>
      <c r="M135" s="96"/>
      <c r="N135" s="13">
        <f t="shared" si="61"/>
        <v>0</v>
      </c>
      <c r="O135" s="56">
        <f>IF(J135="",0,ROUND(N135/VLOOKUP(YEAR(J135),SMMLV!$A$2:$B$43,2,FALSE),2))</f>
        <v>0</v>
      </c>
      <c r="P135" s="126">
        <f t="shared" si="62"/>
        <v>0</v>
      </c>
      <c r="Q135" s="126"/>
      <c r="R135" s="135"/>
      <c r="S135" s="122"/>
      <c r="T135" s="122"/>
      <c r="U135" s="122"/>
      <c r="V135" s="122"/>
      <c r="W135" s="122"/>
      <c r="X135" s="123"/>
      <c r="Y135" s="123"/>
      <c r="Z135" s="123"/>
      <c r="AA135" s="123"/>
      <c r="AB135" s="123"/>
      <c r="AC135" s="123"/>
      <c r="AD135" s="123"/>
      <c r="AE135" s="87">
        <f t="shared" si="65"/>
        <v>0</v>
      </c>
      <c r="AF135" s="87">
        <f t="shared" si="66"/>
        <v>0</v>
      </c>
      <c r="AG135" s="87">
        <f t="shared" si="67"/>
        <v>0</v>
      </c>
      <c r="AH135" s="87">
        <f t="shared" si="68"/>
        <v>0</v>
      </c>
      <c r="AI135" s="87">
        <f t="shared" si="69"/>
        <v>0</v>
      </c>
      <c r="AJ135" s="87">
        <f t="shared" si="70"/>
        <v>0</v>
      </c>
    </row>
    <row r="136" spans="2:36" hidden="1" x14ac:dyDescent="0.25">
      <c r="B136" s="30"/>
      <c r="C136" s="46" t="str">
        <f>IF($B136="","",VLOOKUP($B136,Cierre!$A:$E,2,FALSE))</f>
        <v/>
      </c>
      <c r="D136" s="152"/>
      <c r="E136" s="152"/>
      <c r="F136" s="153"/>
      <c r="G136" s="153"/>
      <c r="H136" s="154"/>
      <c r="I136" s="139"/>
      <c r="J136" s="139"/>
      <c r="K136" s="58">
        <f t="shared" si="63"/>
        <v>0</v>
      </c>
      <c r="L136" s="58">
        <f t="shared" si="64"/>
        <v>0</v>
      </c>
      <c r="M136" s="96"/>
      <c r="N136" s="13">
        <f t="shared" si="61"/>
        <v>0</v>
      </c>
      <c r="O136" s="56">
        <f>IF(J136="",0,ROUND(N136/VLOOKUP(YEAR(J136),SMMLV!$A$2:$B$43,2,FALSE),2))</f>
        <v>0</v>
      </c>
      <c r="P136" s="126">
        <f t="shared" si="62"/>
        <v>0</v>
      </c>
      <c r="Q136" s="126"/>
      <c r="R136" s="135"/>
      <c r="S136" s="122"/>
      <c r="T136" s="122"/>
      <c r="U136" s="122"/>
      <c r="V136" s="122"/>
      <c r="W136" s="122"/>
      <c r="X136" s="123"/>
      <c r="Y136" s="123"/>
      <c r="Z136" s="123"/>
      <c r="AA136" s="123"/>
      <c r="AB136" s="123"/>
      <c r="AC136" s="123"/>
      <c r="AD136" s="123"/>
      <c r="AE136" s="87">
        <f t="shared" si="65"/>
        <v>0</v>
      </c>
      <c r="AF136" s="87">
        <f t="shared" si="66"/>
        <v>0</v>
      </c>
      <c r="AG136" s="87">
        <f t="shared" si="67"/>
        <v>0</v>
      </c>
      <c r="AH136" s="87">
        <f t="shared" si="68"/>
        <v>0</v>
      </c>
      <c r="AI136" s="87">
        <f t="shared" si="69"/>
        <v>0</v>
      </c>
      <c r="AJ136" s="87">
        <f t="shared" si="70"/>
        <v>0</v>
      </c>
    </row>
    <row r="137" spans="2:36" hidden="1" x14ac:dyDescent="0.25">
      <c r="B137" s="30"/>
      <c r="C137" s="46" t="str">
        <f>IF($B137="","",VLOOKUP($B137,Cierre!$A:$E,2,FALSE))</f>
        <v/>
      </c>
      <c r="D137" s="152"/>
      <c r="E137" s="152"/>
      <c r="F137" s="153"/>
      <c r="G137" s="153"/>
      <c r="H137" s="154"/>
      <c r="I137" s="139"/>
      <c r="J137" s="139"/>
      <c r="K137" s="58">
        <f t="shared" si="63"/>
        <v>0</v>
      </c>
      <c r="L137" s="58">
        <f t="shared" si="64"/>
        <v>0</v>
      </c>
      <c r="M137" s="96"/>
      <c r="N137" s="13">
        <f t="shared" si="61"/>
        <v>0</v>
      </c>
      <c r="O137" s="56">
        <f>IF(J137="",0,ROUND(N137/VLOOKUP(YEAR(J137),SMMLV!$A$2:$B$43,2,FALSE),2))</f>
        <v>0</v>
      </c>
      <c r="P137" s="126">
        <f t="shared" si="62"/>
        <v>0</v>
      </c>
      <c r="Q137" s="126"/>
      <c r="R137" s="135"/>
      <c r="S137" s="122"/>
      <c r="T137" s="122"/>
      <c r="U137" s="122"/>
      <c r="V137" s="122"/>
      <c r="W137" s="122"/>
      <c r="X137" s="123"/>
      <c r="Y137" s="123"/>
      <c r="Z137" s="123"/>
      <c r="AA137" s="123"/>
      <c r="AB137" s="123"/>
      <c r="AC137" s="123"/>
      <c r="AD137" s="123"/>
      <c r="AE137" s="87">
        <f t="shared" si="65"/>
        <v>0</v>
      </c>
      <c r="AF137" s="87">
        <f t="shared" si="66"/>
        <v>0</v>
      </c>
      <c r="AG137" s="87">
        <f t="shared" si="67"/>
        <v>0</v>
      </c>
      <c r="AH137" s="87">
        <f t="shared" si="68"/>
        <v>0</v>
      </c>
      <c r="AI137" s="87">
        <f t="shared" si="69"/>
        <v>0</v>
      </c>
      <c r="AJ137" s="87">
        <f t="shared" si="70"/>
        <v>0</v>
      </c>
    </row>
    <row r="138" spans="2:36" hidden="1" x14ac:dyDescent="0.25">
      <c r="B138" s="30"/>
      <c r="C138" s="46" t="str">
        <f>IF($B138="","",VLOOKUP($B138,Cierre!$A:$E,2,FALSE))</f>
        <v/>
      </c>
      <c r="D138" s="152"/>
      <c r="E138" s="152"/>
      <c r="F138" s="153"/>
      <c r="G138" s="153"/>
      <c r="H138" s="154"/>
      <c r="I138" s="139"/>
      <c r="J138" s="139"/>
      <c r="K138" s="58">
        <f t="shared" si="63"/>
        <v>0</v>
      </c>
      <c r="L138" s="58">
        <f t="shared" si="64"/>
        <v>0</v>
      </c>
      <c r="M138" s="96"/>
      <c r="N138" s="13">
        <f t="shared" si="61"/>
        <v>0</v>
      </c>
      <c r="O138" s="56">
        <f>IF(J138="",0,ROUND(N138/VLOOKUP(YEAR(J138),SMMLV!$A$2:$B$43,2,FALSE),2))</f>
        <v>0</v>
      </c>
      <c r="P138" s="126">
        <f t="shared" si="62"/>
        <v>0</v>
      </c>
      <c r="Q138" s="126"/>
      <c r="R138" s="135"/>
      <c r="S138" s="122"/>
      <c r="T138" s="122"/>
      <c r="U138" s="122"/>
      <c r="V138" s="122"/>
      <c r="W138" s="122"/>
      <c r="X138" s="123"/>
      <c r="Y138" s="123"/>
      <c r="Z138" s="123"/>
      <c r="AA138" s="123"/>
      <c r="AB138" s="123"/>
      <c r="AC138" s="123"/>
      <c r="AD138" s="123"/>
      <c r="AE138" s="87">
        <f t="shared" si="65"/>
        <v>0</v>
      </c>
      <c r="AF138" s="87">
        <f t="shared" si="66"/>
        <v>0</v>
      </c>
      <c r="AG138" s="87">
        <f t="shared" si="67"/>
        <v>0</v>
      </c>
      <c r="AH138" s="87">
        <f t="shared" si="68"/>
        <v>0</v>
      </c>
      <c r="AI138" s="87">
        <f t="shared" si="69"/>
        <v>0</v>
      </c>
      <c r="AJ138" s="87">
        <f t="shared" si="70"/>
        <v>0</v>
      </c>
    </row>
    <row r="139" spans="2:36" hidden="1" x14ac:dyDescent="0.25">
      <c r="B139" s="30"/>
      <c r="C139" s="46" t="str">
        <f>IF($B139="","",VLOOKUP($B139,Cierre!$A:$E,2,FALSE))</f>
        <v/>
      </c>
      <c r="D139" s="152"/>
      <c r="E139" s="152"/>
      <c r="F139" s="153"/>
      <c r="G139" s="153"/>
      <c r="H139" s="154"/>
      <c r="I139" s="139"/>
      <c r="J139" s="139"/>
      <c r="K139" s="58">
        <f t="shared" si="63"/>
        <v>0</v>
      </c>
      <c r="L139" s="58">
        <f t="shared" si="64"/>
        <v>0</v>
      </c>
      <c r="M139" s="96"/>
      <c r="N139" s="13">
        <f t="shared" si="61"/>
        <v>0</v>
      </c>
      <c r="O139" s="56">
        <f>IF(J139="",0,ROUND(N139/VLOOKUP(YEAR(J139),SMMLV!$A$2:$B$43,2,FALSE),2))</f>
        <v>0</v>
      </c>
      <c r="P139" s="126">
        <f t="shared" si="62"/>
        <v>0</v>
      </c>
      <c r="Q139" s="126"/>
      <c r="R139" s="135"/>
      <c r="S139" s="122"/>
      <c r="T139" s="122"/>
      <c r="U139" s="122"/>
      <c r="V139" s="122"/>
      <c r="W139" s="122"/>
      <c r="X139" s="123"/>
      <c r="Y139" s="123"/>
      <c r="Z139" s="123"/>
      <c r="AA139" s="123"/>
      <c r="AB139" s="123"/>
      <c r="AC139" s="123"/>
      <c r="AD139" s="123"/>
      <c r="AE139" s="87">
        <f t="shared" si="65"/>
        <v>0</v>
      </c>
      <c r="AF139" s="87">
        <f t="shared" si="66"/>
        <v>0</v>
      </c>
      <c r="AG139" s="87">
        <f t="shared" si="67"/>
        <v>0</v>
      </c>
      <c r="AH139" s="87">
        <f t="shared" si="68"/>
        <v>0</v>
      </c>
      <c r="AI139" s="87">
        <f t="shared" si="69"/>
        <v>0</v>
      </c>
      <c r="AJ139" s="87">
        <f t="shared" si="70"/>
        <v>0</v>
      </c>
    </row>
    <row r="140" spans="2:36" hidden="1" x14ac:dyDescent="0.25">
      <c r="B140" s="30"/>
      <c r="C140" s="46" t="str">
        <f>IF($B140="","",VLOOKUP($B140,Cierre!$A:$E,2,FALSE))</f>
        <v/>
      </c>
      <c r="D140" s="140"/>
      <c r="E140" s="152"/>
      <c r="F140" s="153"/>
      <c r="G140" s="153"/>
      <c r="H140" s="154"/>
      <c r="I140" s="139"/>
      <c r="J140" s="139"/>
      <c r="K140" s="58">
        <f t="shared" si="63"/>
        <v>0</v>
      </c>
      <c r="L140" s="58">
        <f t="shared" si="64"/>
        <v>0</v>
      </c>
      <c r="M140" s="96"/>
      <c r="N140" s="13">
        <f t="shared" si="61"/>
        <v>0</v>
      </c>
      <c r="O140" s="56">
        <f>IF(J140="",0,ROUND(N140/VLOOKUP(YEAR(J140),SMMLV!$A$2:$B$43,2,FALSE),2))</f>
        <v>0</v>
      </c>
      <c r="P140" s="126">
        <f t="shared" si="62"/>
        <v>0</v>
      </c>
      <c r="Q140" s="126"/>
      <c r="R140" s="135"/>
      <c r="S140" s="122"/>
      <c r="T140" s="122"/>
      <c r="U140" s="122"/>
      <c r="V140" s="122"/>
      <c r="W140" s="122"/>
      <c r="X140" s="123"/>
      <c r="Y140" s="123"/>
      <c r="Z140" s="123"/>
      <c r="AA140" s="123"/>
      <c r="AB140" s="123"/>
      <c r="AC140" s="123"/>
      <c r="AD140" s="123"/>
      <c r="AE140" s="87">
        <f t="shared" si="65"/>
        <v>0</v>
      </c>
      <c r="AF140" s="87">
        <f t="shared" si="66"/>
        <v>0</v>
      </c>
      <c r="AG140" s="87">
        <f t="shared" si="67"/>
        <v>0</v>
      </c>
      <c r="AH140" s="87">
        <f t="shared" si="68"/>
        <v>0</v>
      </c>
      <c r="AI140" s="87">
        <f t="shared" si="69"/>
        <v>0</v>
      </c>
      <c r="AJ140" s="87">
        <f t="shared" si="70"/>
        <v>0</v>
      </c>
    </row>
    <row r="141" spans="2:36" hidden="1" x14ac:dyDescent="0.25">
      <c r="B141" s="30"/>
      <c r="C141" s="46" t="str">
        <f>IF($B141="","",VLOOKUP($B141,Cierre!$A:$E,2,FALSE))</f>
        <v/>
      </c>
      <c r="D141" s="152"/>
      <c r="E141" s="152"/>
      <c r="F141" s="153"/>
      <c r="G141" s="153"/>
      <c r="H141" s="154"/>
      <c r="I141" s="139"/>
      <c r="J141" s="139"/>
      <c r="K141" s="58">
        <f t="shared" si="63"/>
        <v>0</v>
      </c>
      <c r="L141" s="58">
        <f t="shared" si="64"/>
        <v>0</v>
      </c>
      <c r="M141" s="96"/>
      <c r="N141" s="13">
        <f t="shared" si="61"/>
        <v>0</v>
      </c>
      <c r="O141" s="56">
        <f>IF(J141="",0,ROUND(N141/VLOOKUP(YEAR(J141),SMMLV!$A$2:$B$43,2,FALSE),2))</f>
        <v>0</v>
      </c>
      <c r="P141" s="126">
        <f t="shared" si="62"/>
        <v>0</v>
      </c>
      <c r="Q141" s="126"/>
      <c r="R141" s="135"/>
      <c r="S141" s="122"/>
      <c r="T141" s="122"/>
      <c r="U141" s="122"/>
      <c r="V141" s="122"/>
      <c r="W141" s="122"/>
      <c r="X141" s="123"/>
      <c r="Y141" s="123"/>
      <c r="Z141" s="123"/>
      <c r="AA141" s="123"/>
      <c r="AB141" s="123"/>
      <c r="AC141" s="123"/>
      <c r="AD141" s="123"/>
      <c r="AE141" s="87">
        <f t="shared" si="65"/>
        <v>0</v>
      </c>
      <c r="AF141" s="87">
        <f t="shared" si="66"/>
        <v>0</v>
      </c>
      <c r="AG141" s="87">
        <f t="shared" si="67"/>
        <v>0</v>
      </c>
      <c r="AH141" s="87">
        <f t="shared" si="68"/>
        <v>0</v>
      </c>
      <c r="AI141" s="87">
        <f t="shared" si="69"/>
        <v>0</v>
      </c>
      <c r="AJ141" s="87">
        <f t="shared" si="70"/>
        <v>0</v>
      </c>
    </row>
    <row r="142" spans="2:36" hidden="1" x14ac:dyDescent="0.25">
      <c r="B142" s="30"/>
      <c r="C142" s="46" t="str">
        <f>IF($B142="","",VLOOKUP($B142,Cierre!$A:$E,2,FALSE))</f>
        <v/>
      </c>
      <c r="D142" s="152"/>
      <c r="E142" s="152"/>
      <c r="F142" s="153"/>
      <c r="G142" s="153"/>
      <c r="H142" s="154"/>
      <c r="I142" s="139"/>
      <c r="J142" s="139"/>
      <c r="K142" s="58">
        <f t="shared" si="63"/>
        <v>0</v>
      </c>
      <c r="L142" s="58">
        <f t="shared" si="64"/>
        <v>0</v>
      </c>
      <c r="M142" s="96"/>
      <c r="N142" s="13">
        <f t="shared" si="61"/>
        <v>0</v>
      </c>
      <c r="O142" s="56">
        <f>IF(J142="",0,ROUND(N142/VLOOKUP(YEAR(J142),SMMLV!$A$2:$B$43,2,FALSE),2))</f>
        <v>0</v>
      </c>
      <c r="P142" s="126">
        <f t="shared" si="62"/>
        <v>0</v>
      </c>
      <c r="Q142" s="126"/>
      <c r="R142" s="135"/>
      <c r="S142" s="122"/>
      <c r="T142" s="122"/>
      <c r="U142" s="122"/>
      <c r="V142" s="122"/>
      <c r="W142" s="122"/>
      <c r="X142" s="123"/>
      <c r="Y142" s="123"/>
      <c r="Z142" s="123"/>
      <c r="AA142" s="123"/>
      <c r="AB142" s="123"/>
      <c r="AC142" s="123"/>
      <c r="AD142" s="123"/>
      <c r="AE142" s="87">
        <f t="shared" si="65"/>
        <v>0</v>
      </c>
      <c r="AF142" s="87">
        <f t="shared" si="66"/>
        <v>0</v>
      </c>
      <c r="AG142" s="87">
        <f t="shared" si="67"/>
        <v>0</v>
      </c>
      <c r="AH142" s="87">
        <f t="shared" si="68"/>
        <v>0</v>
      </c>
      <c r="AI142" s="87">
        <f t="shared" si="69"/>
        <v>0</v>
      </c>
      <c r="AJ142" s="87">
        <f t="shared" si="70"/>
        <v>0</v>
      </c>
    </row>
    <row r="143" spans="2:36" hidden="1" x14ac:dyDescent="0.25">
      <c r="B143" s="30"/>
      <c r="C143" s="46" t="str">
        <f>IF($B143="","",VLOOKUP($B143,Cierre!$A:$E,2,FALSE))</f>
        <v/>
      </c>
      <c r="D143" s="152"/>
      <c r="E143" s="152"/>
      <c r="F143" s="153"/>
      <c r="G143" s="153"/>
      <c r="H143" s="154"/>
      <c r="I143" s="139"/>
      <c r="J143" s="139"/>
      <c r="K143" s="58">
        <f t="shared" si="63"/>
        <v>0</v>
      </c>
      <c r="L143" s="58">
        <f t="shared" si="64"/>
        <v>0</v>
      </c>
      <c r="M143" s="96"/>
      <c r="N143" s="13">
        <f t="shared" si="61"/>
        <v>0</v>
      </c>
      <c r="O143" s="56">
        <f>IF(J143="",0,ROUND(N143/VLOOKUP(YEAR(J143),SMMLV!$A$2:$B$43,2,FALSE),2))</f>
        <v>0</v>
      </c>
      <c r="P143" s="126">
        <f t="shared" si="62"/>
        <v>0</v>
      </c>
      <c r="Q143" s="126"/>
      <c r="R143" s="135"/>
      <c r="S143" s="122"/>
      <c r="T143" s="122"/>
      <c r="U143" s="122"/>
      <c r="V143" s="122"/>
      <c r="W143" s="122"/>
      <c r="X143" s="123"/>
      <c r="Y143" s="123"/>
      <c r="Z143" s="123"/>
      <c r="AA143" s="123"/>
      <c r="AB143" s="123"/>
      <c r="AC143" s="123"/>
      <c r="AD143" s="123"/>
      <c r="AE143" s="87">
        <f t="shared" si="65"/>
        <v>0</v>
      </c>
      <c r="AF143" s="87">
        <f t="shared" si="66"/>
        <v>0</v>
      </c>
      <c r="AG143" s="87">
        <f t="shared" si="67"/>
        <v>0</v>
      </c>
      <c r="AH143" s="87">
        <f t="shared" si="68"/>
        <v>0</v>
      </c>
      <c r="AI143" s="87">
        <f t="shared" si="69"/>
        <v>0</v>
      </c>
      <c r="AJ143" s="87">
        <f t="shared" si="70"/>
        <v>0</v>
      </c>
    </row>
    <row r="144" spans="2:36" hidden="1" x14ac:dyDescent="0.25">
      <c r="B144" s="30"/>
      <c r="C144" s="46" t="str">
        <f>IF($B144="","",VLOOKUP($B144,Cierre!$A:$E,2,FALSE))</f>
        <v/>
      </c>
      <c r="D144" s="152"/>
      <c r="E144" s="152"/>
      <c r="F144" s="153"/>
      <c r="G144" s="153"/>
      <c r="H144" s="154"/>
      <c r="I144" s="139"/>
      <c r="J144" s="139"/>
      <c r="K144" s="58">
        <f t="shared" si="63"/>
        <v>0</v>
      </c>
      <c r="L144" s="58">
        <f t="shared" si="64"/>
        <v>0</v>
      </c>
      <c r="M144" s="96"/>
      <c r="N144" s="13">
        <f t="shared" si="61"/>
        <v>0</v>
      </c>
      <c r="O144" s="56">
        <f>IF(J144="",0,ROUND(N144/VLOOKUP(YEAR(J144),SMMLV!$A$2:$B$43,2,FALSE),2))</f>
        <v>0</v>
      </c>
      <c r="P144" s="126">
        <f t="shared" si="62"/>
        <v>0</v>
      </c>
      <c r="Q144" s="126"/>
      <c r="R144" s="135"/>
      <c r="S144" s="122"/>
      <c r="T144" s="122"/>
      <c r="U144" s="122"/>
      <c r="V144" s="122"/>
      <c r="W144" s="122"/>
      <c r="X144" s="123"/>
      <c r="Y144" s="123"/>
      <c r="Z144" s="123"/>
      <c r="AA144" s="123"/>
      <c r="AB144" s="123"/>
      <c r="AC144" s="123"/>
      <c r="AD144" s="123"/>
      <c r="AE144" s="87">
        <f t="shared" si="65"/>
        <v>0</v>
      </c>
      <c r="AF144" s="87">
        <f t="shared" si="66"/>
        <v>0</v>
      </c>
      <c r="AG144" s="87">
        <f t="shared" si="67"/>
        <v>0</v>
      </c>
      <c r="AH144" s="87">
        <f t="shared" si="68"/>
        <v>0</v>
      </c>
      <c r="AI144" s="87">
        <f t="shared" si="69"/>
        <v>0</v>
      </c>
      <c r="AJ144" s="87">
        <f t="shared" si="70"/>
        <v>0</v>
      </c>
    </row>
    <row r="145" spans="2:36" hidden="1" x14ac:dyDescent="0.25">
      <c r="B145" s="30"/>
      <c r="C145" s="46" t="str">
        <f>IF($B145="","",VLOOKUP($B145,Cierre!$A:$E,2,FALSE))</f>
        <v/>
      </c>
      <c r="D145" s="152"/>
      <c r="E145" s="152"/>
      <c r="F145" s="153"/>
      <c r="G145" s="153"/>
      <c r="H145" s="154"/>
      <c r="I145" s="139"/>
      <c r="J145" s="139"/>
      <c r="K145" s="58">
        <f t="shared" si="63"/>
        <v>0</v>
      </c>
      <c r="L145" s="58">
        <f t="shared" si="64"/>
        <v>0</v>
      </c>
      <c r="M145" s="96"/>
      <c r="N145" s="13">
        <f t="shared" si="61"/>
        <v>0</v>
      </c>
      <c r="O145" s="56">
        <f>IF(J145="",0,ROUND(N145/VLOOKUP(YEAR(J145),SMMLV!$A$2:$B$43,2,FALSE),2))</f>
        <v>0</v>
      </c>
      <c r="P145" s="126">
        <f t="shared" si="62"/>
        <v>0</v>
      </c>
      <c r="Q145" s="126"/>
      <c r="R145" s="135"/>
      <c r="S145" s="122"/>
      <c r="T145" s="122"/>
      <c r="U145" s="122"/>
      <c r="V145" s="122"/>
      <c r="W145" s="122"/>
      <c r="X145" s="123"/>
      <c r="Y145" s="123"/>
      <c r="Z145" s="123"/>
      <c r="AA145" s="123"/>
      <c r="AB145" s="123"/>
      <c r="AC145" s="123"/>
      <c r="AD145" s="123"/>
      <c r="AE145" s="87">
        <f t="shared" si="65"/>
        <v>0</v>
      </c>
      <c r="AF145" s="87">
        <f t="shared" si="66"/>
        <v>0</v>
      </c>
      <c r="AG145" s="87">
        <f t="shared" si="67"/>
        <v>0</v>
      </c>
      <c r="AH145" s="87">
        <f t="shared" si="68"/>
        <v>0</v>
      </c>
      <c r="AI145" s="87">
        <f t="shared" si="69"/>
        <v>0</v>
      </c>
      <c r="AJ145" s="87">
        <f t="shared" si="70"/>
        <v>0</v>
      </c>
    </row>
    <row r="146" spans="2:36" hidden="1" x14ac:dyDescent="0.25">
      <c r="B146" s="30"/>
      <c r="C146" s="46" t="str">
        <f>IF($B146="","",VLOOKUP($B146,Cierre!$A:$E,2,FALSE))</f>
        <v/>
      </c>
      <c r="D146" s="152"/>
      <c r="E146" s="152"/>
      <c r="F146" s="153"/>
      <c r="G146" s="153"/>
      <c r="H146" s="154"/>
      <c r="I146" s="139"/>
      <c r="J146" s="139"/>
      <c r="K146" s="58">
        <f t="shared" si="63"/>
        <v>0</v>
      </c>
      <c r="L146" s="58">
        <f t="shared" si="64"/>
        <v>0</v>
      </c>
      <c r="M146" s="96"/>
      <c r="N146" s="13">
        <f t="shared" si="61"/>
        <v>0</v>
      </c>
      <c r="O146" s="56">
        <f>IF(J146="",0,ROUND(N146/VLOOKUP(YEAR(J146),SMMLV!$A$2:$B$43,2,FALSE),2))</f>
        <v>0</v>
      </c>
      <c r="P146" s="126">
        <f t="shared" si="62"/>
        <v>0</v>
      </c>
      <c r="Q146" s="126"/>
      <c r="R146" s="135"/>
      <c r="S146" s="122"/>
      <c r="T146" s="122"/>
      <c r="U146" s="122"/>
      <c r="V146" s="122"/>
      <c r="W146" s="122"/>
      <c r="X146" s="123"/>
      <c r="Y146" s="123"/>
      <c r="Z146" s="123"/>
      <c r="AA146" s="123"/>
      <c r="AB146" s="123"/>
      <c r="AC146" s="123"/>
      <c r="AD146" s="123"/>
      <c r="AE146" s="87">
        <f t="shared" si="65"/>
        <v>0</v>
      </c>
      <c r="AF146" s="87">
        <f t="shared" si="66"/>
        <v>0</v>
      </c>
      <c r="AG146" s="87">
        <f t="shared" si="67"/>
        <v>0</v>
      </c>
      <c r="AH146" s="87">
        <f t="shared" si="68"/>
        <v>0</v>
      </c>
      <c r="AI146" s="87">
        <f t="shared" si="69"/>
        <v>0</v>
      </c>
      <c r="AJ146" s="87">
        <f t="shared" si="70"/>
        <v>0</v>
      </c>
    </row>
    <row r="147" spans="2:36" hidden="1" x14ac:dyDescent="0.25">
      <c r="B147" s="30"/>
      <c r="C147" s="46" t="str">
        <f>IF($B147="","",VLOOKUP($B147,Cierre!$A:$E,2,FALSE))</f>
        <v/>
      </c>
      <c r="D147" s="152"/>
      <c r="E147" s="152"/>
      <c r="F147" s="153"/>
      <c r="G147" s="153"/>
      <c r="H147" s="154"/>
      <c r="I147" s="139"/>
      <c r="J147" s="139"/>
      <c r="K147" s="58">
        <f t="shared" si="63"/>
        <v>0</v>
      </c>
      <c r="L147" s="58">
        <f t="shared" si="64"/>
        <v>0</v>
      </c>
      <c r="M147" s="96"/>
      <c r="N147" s="13">
        <f t="shared" si="61"/>
        <v>0</v>
      </c>
      <c r="O147" s="56">
        <f>IF(J147="",0,ROUND(N147/VLOOKUP(YEAR(J147),SMMLV!$A$2:$B$43,2,FALSE),2))</f>
        <v>0</v>
      </c>
      <c r="P147" s="126">
        <f t="shared" si="62"/>
        <v>0</v>
      </c>
      <c r="Q147" s="126"/>
      <c r="R147" s="135"/>
      <c r="S147" s="122"/>
      <c r="T147" s="122"/>
      <c r="U147" s="122"/>
      <c r="V147" s="122"/>
      <c r="W147" s="122"/>
      <c r="X147" s="123"/>
      <c r="Y147" s="123"/>
      <c r="Z147" s="123"/>
      <c r="AA147" s="123"/>
      <c r="AB147" s="123"/>
      <c r="AC147" s="123"/>
      <c r="AD147" s="123"/>
      <c r="AE147" s="87">
        <f t="shared" si="65"/>
        <v>0</v>
      </c>
      <c r="AF147" s="87">
        <f t="shared" si="66"/>
        <v>0</v>
      </c>
      <c r="AG147" s="87">
        <f t="shared" si="67"/>
        <v>0</v>
      </c>
      <c r="AH147" s="87">
        <f t="shared" si="68"/>
        <v>0</v>
      </c>
      <c r="AI147" s="87">
        <f t="shared" si="69"/>
        <v>0</v>
      </c>
      <c r="AJ147" s="87">
        <f t="shared" si="70"/>
        <v>0</v>
      </c>
    </row>
    <row r="148" spans="2:36" hidden="1" x14ac:dyDescent="0.25">
      <c r="B148" s="30"/>
      <c r="C148" s="46" t="str">
        <f>IF($B148="","",VLOOKUP($B148,Cierre!$A:$E,2,FALSE))</f>
        <v/>
      </c>
      <c r="D148" s="152"/>
      <c r="E148" s="152"/>
      <c r="F148" s="153"/>
      <c r="G148" s="153"/>
      <c r="H148" s="154"/>
      <c r="I148" s="139"/>
      <c r="J148" s="139"/>
      <c r="K148" s="58">
        <f t="shared" si="63"/>
        <v>0</v>
      </c>
      <c r="L148" s="58">
        <f t="shared" si="64"/>
        <v>0</v>
      </c>
      <c r="M148" s="96"/>
      <c r="N148" s="13">
        <f t="shared" si="61"/>
        <v>0</v>
      </c>
      <c r="O148" s="56">
        <f>IF(J148="",0,ROUND(N148/VLOOKUP(YEAR(J148),SMMLV!$A$2:$B$43,2,FALSE),2))</f>
        <v>0</v>
      </c>
      <c r="P148" s="126">
        <f t="shared" si="62"/>
        <v>0</v>
      </c>
      <c r="Q148" s="126"/>
      <c r="R148" s="135"/>
      <c r="S148" s="122"/>
      <c r="T148" s="122"/>
      <c r="U148" s="122"/>
      <c r="V148" s="122"/>
      <c r="W148" s="122"/>
      <c r="X148" s="123"/>
      <c r="Y148" s="123"/>
      <c r="Z148" s="123"/>
      <c r="AA148" s="123"/>
      <c r="AB148" s="123"/>
      <c r="AC148" s="123"/>
      <c r="AD148" s="123"/>
      <c r="AE148" s="87">
        <f t="shared" si="65"/>
        <v>0</v>
      </c>
      <c r="AF148" s="87">
        <f t="shared" si="66"/>
        <v>0</v>
      </c>
      <c r="AG148" s="87">
        <f t="shared" si="67"/>
        <v>0</v>
      </c>
      <c r="AH148" s="87">
        <f t="shared" si="68"/>
        <v>0</v>
      </c>
      <c r="AI148" s="87">
        <f t="shared" si="69"/>
        <v>0</v>
      </c>
      <c r="AJ148" s="87">
        <f t="shared" si="70"/>
        <v>0</v>
      </c>
    </row>
    <row r="149" spans="2:36" hidden="1" x14ac:dyDescent="0.25">
      <c r="B149" s="30"/>
      <c r="C149" s="46" t="str">
        <f>IF($B149="","",VLOOKUP($B149,Cierre!$A:$E,2,FALSE))</f>
        <v/>
      </c>
      <c r="D149" s="152"/>
      <c r="E149" s="152"/>
      <c r="F149" s="153"/>
      <c r="G149" s="153"/>
      <c r="H149" s="154"/>
      <c r="I149" s="139"/>
      <c r="J149" s="139"/>
      <c r="K149" s="58">
        <f t="shared" si="63"/>
        <v>0</v>
      </c>
      <c r="L149" s="58">
        <f t="shared" si="64"/>
        <v>0</v>
      </c>
      <c r="M149" s="96"/>
      <c r="N149" s="13">
        <f t="shared" si="61"/>
        <v>0</v>
      </c>
      <c r="O149" s="56">
        <f>IF(J149="",0,ROUND(N149/VLOOKUP(YEAR(J149),SMMLV!$A$2:$B$43,2,FALSE),2))</f>
        <v>0</v>
      </c>
      <c r="P149" s="126">
        <f t="shared" si="62"/>
        <v>0</v>
      </c>
      <c r="Q149" s="126"/>
      <c r="R149" s="135"/>
      <c r="S149" s="122"/>
      <c r="T149" s="122"/>
      <c r="U149" s="122"/>
      <c r="V149" s="122"/>
      <c r="W149" s="122"/>
      <c r="X149" s="123"/>
      <c r="Y149" s="123"/>
      <c r="Z149" s="123"/>
      <c r="AA149" s="123"/>
      <c r="AB149" s="123"/>
      <c r="AC149" s="123"/>
      <c r="AD149" s="123"/>
      <c r="AE149" s="87">
        <f t="shared" si="65"/>
        <v>0</v>
      </c>
      <c r="AF149" s="87">
        <f t="shared" si="66"/>
        <v>0</v>
      </c>
      <c r="AG149" s="87">
        <f t="shared" si="67"/>
        <v>0</v>
      </c>
      <c r="AH149" s="87">
        <f t="shared" si="68"/>
        <v>0</v>
      </c>
      <c r="AI149" s="87">
        <f t="shared" si="69"/>
        <v>0</v>
      </c>
      <c r="AJ149" s="87">
        <f t="shared" si="70"/>
        <v>0</v>
      </c>
    </row>
    <row r="150" spans="2:36" hidden="1" x14ac:dyDescent="0.25">
      <c r="B150" s="30"/>
      <c r="C150" s="46" t="str">
        <f>IF($B150="","",VLOOKUP($B150,Cierre!$A:$E,2,FALSE))</f>
        <v/>
      </c>
      <c r="D150" s="152"/>
      <c r="E150" s="152"/>
      <c r="F150" s="153"/>
      <c r="G150" s="153"/>
      <c r="H150" s="154"/>
      <c r="I150" s="139"/>
      <c r="J150" s="139"/>
      <c r="K150" s="58">
        <f t="shared" si="63"/>
        <v>0</v>
      </c>
      <c r="L150" s="58">
        <f t="shared" si="64"/>
        <v>0</v>
      </c>
      <c r="M150" s="96"/>
      <c r="N150" s="13">
        <f t="shared" si="61"/>
        <v>0</v>
      </c>
      <c r="O150" s="56">
        <f>IF(J150="",0,ROUND(N150/VLOOKUP(YEAR(J150),SMMLV!$A$2:$B$43,2,FALSE),2))</f>
        <v>0</v>
      </c>
      <c r="P150" s="126">
        <f t="shared" si="62"/>
        <v>0</v>
      </c>
      <c r="Q150" s="126"/>
      <c r="R150" s="135"/>
      <c r="S150" s="122"/>
      <c r="T150" s="122"/>
      <c r="U150" s="122"/>
      <c r="V150" s="122"/>
      <c r="W150" s="122"/>
      <c r="X150" s="123"/>
      <c r="Y150" s="123"/>
      <c r="Z150" s="123"/>
      <c r="AA150" s="123"/>
      <c r="AB150" s="123"/>
      <c r="AC150" s="123"/>
      <c r="AD150" s="123"/>
      <c r="AE150" s="87">
        <f t="shared" si="65"/>
        <v>0</v>
      </c>
      <c r="AF150" s="87">
        <f t="shared" si="66"/>
        <v>0</v>
      </c>
      <c r="AG150" s="87">
        <f t="shared" si="67"/>
        <v>0</v>
      </c>
      <c r="AH150" s="87">
        <f t="shared" si="68"/>
        <v>0</v>
      </c>
      <c r="AI150" s="87">
        <f t="shared" si="69"/>
        <v>0</v>
      </c>
      <c r="AJ150" s="87">
        <f t="shared" si="70"/>
        <v>0</v>
      </c>
    </row>
    <row r="151" spans="2:36" hidden="1" x14ac:dyDescent="0.25">
      <c r="B151" s="30"/>
      <c r="C151" s="46" t="str">
        <f>IF($B151="","",VLOOKUP($B151,Cierre!$A:$E,2,FALSE))</f>
        <v/>
      </c>
      <c r="D151" s="152"/>
      <c r="E151" s="152"/>
      <c r="F151" s="153"/>
      <c r="G151" s="153"/>
      <c r="H151" s="154"/>
      <c r="I151" s="139"/>
      <c r="J151" s="139"/>
      <c r="K151" s="58">
        <f t="shared" si="63"/>
        <v>0</v>
      </c>
      <c r="L151" s="58">
        <f t="shared" si="64"/>
        <v>0</v>
      </c>
      <c r="M151" s="96"/>
      <c r="N151" s="13">
        <f t="shared" si="61"/>
        <v>0</v>
      </c>
      <c r="O151" s="56">
        <f>IF(J151="",0,ROUND(N151/VLOOKUP(YEAR(J151),SMMLV!$A$2:$B$43,2,FALSE),2))</f>
        <v>0</v>
      </c>
      <c r="P151" s="126">
        <f t="shared" si="62"/>
        <v>0</v>
      </c>
      <c r="Q151" s="126"/>
      <c r="R151" s="135"/>
      <c r="S151" s="122"/>
      <c r="T151" s="122"/>
      <c r="U151" s="122"/>
      <c r="V151" s="122"/>
      <c r="W151" s="122"/>
      <c r="X151" s="123"/>
      <c r="Y151" s="123"/>
      <c r="Z151" s="123"/>
      <c r="AA151" s="123"/>
      <c r="AB151" s="123"/>
      <c r="AC151" s="123"/>
      <c r="AD151" s="123"/>
      <c r="AE151" s="87">
        <f t="shared" si="65"/>
        <v>0</v>
      </c>
      <c r="AF151" s="87">
        <f t="shared" si="66"/>
        <v>0</v>
      </c>
      <c r="AG151" s="87">
        <f t="shared" si="67"/>
        <v>0</v>
      </c>
      <c r="AH151" s="87">
        <f t="shared" si="68"/>
        <v>0</v>
      </c>
      <c r="AI151" s="87">
        <f t="shared" si="69"/>
        <v>0</v>
      </c>
      <c r="AJ151" s="87">
        <f t="shared" si="70"/>
        <v>0</v>
      </c>
    </row>
    <row r="152" spans="2:36" hidden="1" x14ac:dyDescent="0.25">
      <c r="B152" s="30"/>
      <c r="C152" s="46" t="str">
        <f>IF($B152="","",VLOOKUP($B152,Cierre!$A:$E,2,FALSE))</f>
        <v/>
      </c>
      <c r="D152" s="152"/>
      <c r="E152" s="152"/>
      <c r="F152" s="153"/>
      <c r="G152" s="153"/>
      <c r="H152" s="154"/>
      <c r="I152" s="139"/>
      <c r="J152" s="139"/>
      <c r="K152" s="58">
        <f t="shared" si="63"/>
        <v>0</v>
      </c>
      <c r="L152" s="58">
        <f t="shared" si="64"/>
        <v>0</v>
      </c>
      <c r="M152" s="96"/>
      <c r="N152" s="13">
        <f t="shared" si="61"/>
        <v>0</v>
      </c>
      <c r="O152" s="56">
        <f>IF(J152="",0,ROUND(N152/VLOOKUP(YEAR(J152),SMMLV!$A$2:$B$43,2,FALSE),2))</f>
        <v>0</v>
      </c>
      <c r="P152" s="126">
        <f t="shared" si="62"/>
        <v>0</v>
      </c>
      <c r="Q152" s="126"/>
      <c r="R152" s="135"/>
      <c r="S152" s="122"/>
      <c r="T152" s="122"/>
      <c r="U152" s="122"/>
      <c r="V152" s="122"/>
      <c r="W152" s="122"/>
      <c r="X152" s="123"/>
      <c r="Y152" s="123"/>
      <c r="Z152" s="123"/>
      <c r="AA152" s="123"/>
      <c r="AB152" s="123"/>
      <c r="AC152" s="123"/>
      <c r="AD152" s="123"/>
      <c r="AE152" s="87">
        <f t="shared" si="65"/>
        <v>0</v>
      </c>
      <c r="AF152" s="87">
        <f t="shared" si="66"/>
        <v>0</v>
      </c>
      <c r="AG152" s="87">
        <f t="shared" si="67"/>
        <v>0</v>
      </c>
      <c r="AH152" s="87">
        <f t="shared" si="68"/>
        <v>0</v>
      </c>
      <c r="AI152" s="87">
        <f t="shared" si="69"/>
        <v>0</v>
      </c>
      <c r="AJ152" s="87">
        <f t="shared" si="70"/>
        <v>0</v>
      </c>
    </row>
    <row r="153" spans="2:36" hidden="1" x14ac:dyDescent="0.25">
      <c r="B153" s="30"/>
      <c r="C153" s="46" t="str">
        <f>IF($B153="","",VLOOKUP($B153,Cierre!$A:$E,2,FALSE))</f>
        <v/>
      </c>
      <c r="D153" s="152"/>
      <c r="E153" s="152"/>
      <c r="F153" s="153"/>
      <c r="G153" s="153"/>
      <c r="H153" s="154"/>
      <c r="I153" s="139"/>
      <c r="J153" s="139"/>
      <c r="K153" s="58">
        <f t="shared" si="63"/>
        <v>0</v>
      </c>
      <c r="L153" s="58">
        <f t="shared" si="64"/>
        <v>0</v>
      </c>
      <c r="M153" s="96"/>
      <c r="N153" s="13">
        <f t="shared" si="61"/>
        <v>0</v>
      </c>
      <c r="O153" s="56">
        <f>IF(J153="",0,ROUND(N153/VLOOKUP(YEAR(J153),SMMLV!$A$2:$B$43,2,FALSE),2))</f>
        <v>0</v>
      </c>
      <c r="P153" s="126">
        <f t="shared" si="62"/>
        <v>0</v>
      </c>
      <c r="Q153" s="126"/>
      <c r="R153" s="135"/>
      <c r="S153" s="122"/>
      <c r="T153" s="122"/>
      <c r="U153" s="122"/>
      <c r="V153" s="122"/>
      <c r="W153" s="122"/>
      <c r="X153" s="123"/>
      <c r="Y153" s="123"/>
      <c r="Z153" s="123"/>
      <c r="AA153" s="123"/>
      <c r="AB153" s="123"/>
      <c r="AC153" s="123"/>
      <c r="AD153" s="123"/>
      <c r="AE153" s="87">
        <f t="shared" si="65"/>
        <v>0</v>
      </c>
      <c r="AF153" s="87">
        <f t="shared" si="66"/>
        <v>0</v>
      </c>
      <c r="AG153" s="87">
        <f t="shared" si="67"/>
        <v>0</v>
      </c>
      <c r="AH153" s="87">
        <f t="shared" si="68"/>
        <v>0</v>
      </c>
      <c r="AI153" s="87">
        <f t="shared" si="69"/>
        <v>0</v>
      </c>
      <c r="AJ153" s="87">
        <f t="shared" si="70"/>
        <v>0</v>
      </c>
    </row>
    <row r="154" spans="2:36" hidden="1" x14ac:dyDescent="0.25">
      <c r="B154" s="30"/>
      <c r="C154" s="46" t="str">
        <f>IF($B154="","",VLOOKUP($B154,Cierre!$A:$E,2,FALSE))</f>
        <v/>
      </c>
      <c r="D154" s="152"/>
      <c r="E154" s="152"/>
      <c r="F154" s="153"/>
      <c r="G154" s="153"/>
      <c r="H154" s="154"/>
      <c r="I154" s="139"/>
      <c r="J154" s="139"/>
      <c r="K154" s="58">
        <f t="shared" si="63"/>
        <v>0</v>
      </c>
      <c r="L154" s="58">
        <f t="shared" si="64"/>
        <v>0</v>
      </c>
      <c r="M154" s="96"/>
      <c r="N154" s="13">
        <f t="shared" si="61"/>
        <v>0</v>
      </c>
      <c r="O154" s="56">
        <f>IF(J154="",0,ROUND(N154/VLOOKUP(YEAR(J154),SMMLV!$A$2:$B$43,2,FALSE),2))</f>
        <v>0</v>
      </c>
      <c r="P154" s="126">
        <f t="shared" si="62"/>
        <v>0</v>
      </c>
      <c r="Q154" s="126"/>
      <c r="R154" s="135"/>
      <c r="S154" s="122"/>
      <c r="T154" s="122"/>
      <c r="U154" s="122"/>
      <c r="V154" s="122"/>
      <c r="W154" s="122"/>
      <c r="X154" s="123"/>
      <c r="Y154" s="123"/>
      <c r="Z154" s="123"/>
      <c r="AA154" s="123"/>
      <c r="AB154" s="123"/>
      <c r="AC154" s="123"/>
      <c r="AD154" s="123"/>
      <c r="AE154" s="87">
        <f t="shared" si="65"/>
        <v>0</v>
      </c>
      <c r="AF154" s="87">
        <f t="shared" si="66"/>
        <v>0</v>
      </c>
      <c r="AG154" s="87">
        <f t="shared" si="67"/>
        <v>0</v>
      </c>
      <c r="AH154" s="87">
        <f t="shared" si="68"/>
        <v>0</v>
      </c>
      <c r="AI154" s="87">
        <f t="shared" si="69"/>
        <v>0</v>
      </c>
      <c r="AJ154" s="87">
        <f t="shared" si="70"/>
        <v>0</v>
      </c>
    </row>
    <row r="155" spans="2:36" hidden="1" x14ac:dyDescent="0.25">
      <c r="B155" s="30"/>
      <c r="C155" s="46" t="str">
        <f>IF($B155="","",VLOOKUP($B155,Cierre!$A:$E,2,FALSE))</f>
        <v/>
      </c>
      <c r="D155" s="152"/>
      <c r="E155" s="152"/>
      <c r="F155" s="153"/>
      <c r="G155" s="153"/>
      <c r="H155" s="154"/>
      <c r="I155" s="139"/>
      <c r="J155" s="139"/>
      <c r="K155" s="58">
        <f t="shared" si="63"/>
        <v>0</v>
      </c>
      <c r="L155" s="58">
        <f t="shared" si="64"/>
        <v>0</v>
      </c>
      <c r="M155" s="96"/>
      <c r="N155" s="13">
        <f t="shared" si="61"/>
        <v>0</v>
      </c>
      <c r="O155" s="56">
        <f>IF(J155="",0,ROUND(N155/VLOOKUP(YEAR(J155),SMMLV!$A$2:$B$43,2,FALSE),2))</f>
        <v>0</v>
      </c>
      <c r="P155" s="126">
        <f t="shared" si="62"/>
        <v>0</v>
      </c>
      <c r="Q155" s="126"/>
      <c r="R155" s="135"/>
      <c r="S155" s="122"/>
      <c r="T155" s="122"/>
      <c r="U155" s="122"/>
      <c r="V155" s="122"/>
      <c r="W155" s="122"/>
      <c r="X155" s="123"/>
      <c r="Y155" s="123"/>
      <c r="Z155" s="123"/>
      <c r="AA155" s="123"/>
      <c r="AB155" s="123"/>
      <c r="AC155" s="123"/>
      <c r="AD155" s="123"/>
      <c r="AE155" s="87">
        <f t="shared" si="65"/>
        <v>0</v>
      </c>
      <c r="AF155" s="87">
        <f t="shared" si="66"/>
        <v>0</v>
      </c>
      <c r="AG155" s="87">
        <f t="shared" si="67"/>
        <v>0</v>
      </c>
      <c r="AH155" s="87">
        <f t="shared" si="68"/>
        <v>0</v>
      </c>
      <c r="AI155" s="87">
        <f t="shared" si="69"/>
        <v>0</v>
      </c>
      <c r="AJ155" s="87">
        <f t="shared" si="70"/>
        <v>0</v>
      </c>
    </row>
    <row r="156" spans="2:36" hidden="1" x14ac:dyDescent="0.25">
      <c r="B156" s="30"/>
      <c r="C156" s="46" t="str">
        <f>IF($B156="","",VLOOKUP($B156,Cierre!$A:$E,2,FALSE))</f>
        <v/>
      </c>
      <c r="D156" s="152"/>
      <c r="E156" s="152"/>
      <c r="F156" s="153"/>
      <c r="G156" s="153"/>
      <c r="H156" s="154"/>
      <c r="I156" s="139"/>
      <c r="J156" s="139"/>
      <c r="K156" s="58">
        <f t="shared" si="63"/>
        <v>0</v>
      </c>
      <c r="L156" s="58">
        <f t="shared" si="64"/>
        <v>0</v>
      </c>
      <c r="M156" s="96"/>
      <c r="N156" s="13">
        <f t="shared" si="61"/>
        <v>0</v>
      </c>
      <c r="O156" s="56">
        <f>IF(J156="",0,ROUND(N156/VLOOKUP(YEAR(J156),SMMLV!$A$2:$B$43,2,FALSE),2))</f>
        <v>0</v>
      </c>
      <c r="P156" s="126">
        <f t="shared" si="62"/>
        <v>0</v>
      </c>
      <c r="Q156" s="126"/>
      <c r="R156" s="135"/>
      <c r="S156" s="122"/>
      <c r="T156" s="122"/>
      <c r="U156" s="122"/>
      <c r="V156" s="122"/>
      <c r="W156" s="122"/>
      <c r="X156" s="123"/>
      <c r="Y156" s="123"/>
      <c r="Z156" s="123"/>
      <c r="AA156" s="123"/>
      <c r="AB156" s="123"/>
      <c r="AC156" s="123"/>
      <c r="AD156" s="123"/>
      <c r="AE156" s="87">
        <f t="shared" si="65"/>
        <v>0</v>
      </c>
      <c r="AF156" s="87">
        <f t="shared" si="66"/>
        <v>0</v>
      </c>
      <c r="AG156" s="87">
        <f t="shared" si="67"/>
        <v>0</v>
      </c>
      <c r="AH156" s="87">
        <f t="shared" si="68"/>
        <v>0</v>
      </c>
      <c r="AI156" s="87">
        <f t="shared" si="69"/>
        <v>0</v>
      </c>
      <c r="AJ156" s="87">
        <f t="shared" si="70"/>
        <v>0</v>
      </c>
    </row>
    <row r="157" spans="2:36" hidden="1" x14ac:dyDescent="0.25">
      <c r="B157" s="30"/>
      <c r="C157" s="46" t="str">
        <f>IF($B157="","",VLOOKUP($B157,Cierre!$A:$E,2,FALSE))</f>
        <v/>
      </c>
      <c r="D157" s="152"/>
      <c r="E157" s="152"/>
      <c r="F157" s="153"/>
      <c r="G157" s="153"/>
      <c r="H157" s="154"/>
      <c r="I157" s="139"/>
      <c r="J157" s="139"/>
      <c r="K157" s="58">
        <f t="shared" si="63"/>
        <v>0</v>
      </c>
      <c r="L157" s="58">
        <f t="shared" si="64"/>
        <v>0</v>
      </c>
      <c r="M157" s="96"/>
      <c r="N157" s="13">
        <f t="shared" si="61"/>
        <v>0</v>
      </c>
      <c r="O157" s="56">
        <f>IF(J157="",0,ROUND(N157/VLOOKUP(YEAR(J157),SMMLV!$A$2:$B$43,2,FALSE),2))</f>
        <v>0</v>
      </c>
      <c r="P157" s="126">
        <f t="shared" si="62"/>
        <v>0</v>
      </c>
      <c r="Q157" s="126"/>
      <c r="R157" s="135"/>
      <c r="S157" s="122"/>
      <c r="T157" s="122"/>
      <c r="U157" s="122"/>
      <c r="V157" s="122"/>
      <c r="W157" s="122"/>
      <c r="X157" s="123"/>
      <c r="Y157" s="123"/>
      <c r="Z157" s="123"/>
      <c r="AA157" s="123"/>
      <c r="AB157" s="123"/>
      <c r="AC157" s="123"/>
      <c r="AD157" s="123"/>
      <c r="AE157" s="87">
        <f t="shared" si="65"/>
        <v>0</v>
      </c>
      <c r="AF157" s="87">
        <f t="shared" si="66"/>
        <v>0</v>
      </c>
      <c r="AG157" s="87">
        <f t="shared" si="67"/>
        <v>0</v>
      </c>
      <c r="AH157" s="87">
        <f t="shared" si="68"/>
        <v>0</v>
      </c>
      <c r="AI157" s="87">
        <f t="shared" si="69"/>
        <v>0</v>
      </c>
      <c r="AJ157" s="87">
        <f t="shared" si="70"/>
        <v>0</v>
      </c>
    </row>
    <row r="158" spans="2:36" hidden="1" x14ac:dyDescent="0.25">
      <c r="B158" s="30"/>
      <c r="C158" s="46" t="str">
        <f>IF($B158="","",VLOOKUP($B158,Cierre!$A:$E,2,FALSE))</f>
        <v/>
      </c>
      <c r="D158" s="152"/>
      <c r="E158" s="152"/>
      <c r="F158" s="153"/>
      <c r="G158" s="153"/>
      <c r="H158" s="154"/>
      <c r="I158" s="139"/>
      <c r="J158" s="139"/>
      <c r="K158" s="58">
        <f t="shared" si="63"/>
        <v>0</v>
      </c>
      <c r="L158" s="58">
        <f t="shared" si="64"/>
        <v>0</v>
      </c>
      <c r="M158" s="96"/>
      <c r="N158" s="13">
        <f t="shared" si="61"/>
        <v>0</v>
      </c>
      <c r="O158" s="56">
        <f>IF(J158="",0,ROUND(N158/VLOOKUP(YEAR(J158),SMMLV!$A$2:$B$43,2,FALSE),2))</f>
        <v>0</v>
      </c>
      <c r="P158" s="126">
        <f t="shared" si="62"/>
        <v>0</v>
      </c>
      <c r="Q158" s="126"/>
      <c r="R158" s="135"/>
      <c r="S158" s="122"/>
      <c r="T158" s="122"/>
      <c r="U158" s="122"/>
      <c r="V158" s="122"/>
      <c r="W158" s="122"/>
      <c r="X158" s="123"/>
      <c r="Y158" s="123"/>
      <c r="Z158" s="123"/>
      <c r="AA158" s="123"/>
      <c r="AB158" s="123"/>
      <c r="AC158" s="123"/>
      <c r="AD158" s="123"/>
      <c r="AE158" s="87">
        <f t="shared" si="65"/>
        <v>0</v>
      </c>
      <c r="AF158" s="87">
        <f t="shared" si="66"/>
        <v>0</v>
      </c>
      <c r="AG158" s="87">
        <f t="shared" si="67"/>
        <v>0</v>
      </c>
      <c r="AH158" s="87">
        <f t="shared" si="68"/>
        <v>0</v>
      </c>
      <c r="AI158" s="87">
        <f t="shared" si="69"/>
        <v>0</v>
      </c>
      <c r="AJ158" s="87">
        <f t="shared" si="70"/>
        <v>0</v>
      </c>
    </row>
    <row r="159" spans="2:36" hidden="1" x14ac:dyDescent="0.25">
      <c r="B159" s="30"/>
      <c r="C159" s="46" t="str">
        <f>IF($B159="","",VLOOKUP($B159,Cierre!$A:$E,2,FALSE))</f>
        <v/>
      </c>
      <c r="D159" s="152"/>
      <c r="E159" s="152"/>
      <c r="F159" s="153"/>
      <c r="G159" s="153"/>
      <c r="H159" s="154"/>
      <c r="I159" s="139"/>
      <c r="J159" s="139"/>
      <c r="K159" s="58">
        <f t="shared" si="63"/>
        <v>0</v>
      </c>
      <c r="L159" s="58">
        <f t="shared" si="64"/>
        <v>0</v>
      </c>
      <c r="M159" s="96"/>
      <c r="N159" s="13">
        <f t="shared" si="61"/>
        <v>0</v>
      </c>
      <c r="O159" s="56">
        <f>IF(J159="",0,ROUND(N159/VLOOKUP(YEAR(J159),SMMLV!$A$2:$B$43,2,FALSE),2))</f>
        <v>0</v>
      </c>
      <c r="P159" s="126">
        <f t="shared" si="62"/>
        <v>0</v>
      </c>
      <c r="Q159" s="126"/>
      <c r="R159" s="135"/>
      <c r="S159" s="122"/>
      <c r="T159" s="122"/>
      <c r="U159" s="122"/>
      <c r="V159" s="122"/>
      <c r="W159" s="122"/>
      <c r="X159" s="123"/>
      <c r="Y159" s="123"/>
      <c r="Z159" s="123"/>
      <c r="AA159" s="123"/>
      <c r="AB159" s="123"/>
      <c r="AC159" s="123"/>
      <c r="AD159" s="123"/>
      <c r="AE159" s="87">
        <f t="shared" si="65"/>
        <v>0</v>
      </c>
      <c r="AF159" s="87">
        <f t="shared" si="66"/>
        <v>0</v>
      </c>
      <c r="AG159" s="87">
        <f t="shared" si="67"/>
        <v>0</v>
      </c>
      <c r="AH159" s="87">
        <f t="shared" si="68"/>
        <v>0</v>
      </c>
      <c r="AI159" s="87">
        <f t="shared" si="69"/>
        <v>0</v>
      </c>
      <c r="AJ159" s="87">
        <f t="shared" si="70"/>
        <v>0</v>
      </c>
    </row>
    <row r="160" spans="2:36" hidden="1" x14ac:dyDescent="0.25">
      <c r="B160" s="30"/>
      <c r="C160" s="46" t="str">
        <f>IF($B160="","",VLOOKUP($B160,Cierre!$A:$E,2,FALSE))</f>
        <v/>
      </c>
      <c r="D160" s="152"/>
      <c r="E160" s="152"/>
      <c r="F160" s="153"/>
      <c r="G160" s="153"/>
      <c r="H160" s="154"/>
      <c r="I160" s="139"/>
      <c r="J160" s="139"/>
      <c r="K160" s="58">
        <f t="shared" si="63"/>
        <v>0</v>
      </c>
      <c r="L160" s="58">
        <f t="shared" si="64"/>
        <v>0</v>
      </c>
      <c r="M160" s="96"/>
      <c r="N160" s="13">
        <f t="shared" si="61"/>
        <v>0</v>
      </c>
      <c r="O160" s="56">
        <f>IF(J160="",0,ROUND(N160/VLOOKUP(YEAR(J160),SMMLV!$A$2:$B$43,2,FALSE),2))</f>
        <v>0</v>
      </c>
      <c r="P160" s="126">
        <f t="shared" si="62"/>
        <v>0</v>
      </c>
      <c r="Q160" s="126"/>
      <c r="R160" s="135"/>
      <c r="S160" s="122"/>
      <c r="T160" s="122"/>
      <c r="U160" s="122"/>
      <c r="V160" s="122"/>
      <c r="W160" s="122"/>
      <c r="X160" s="123"/>
      <c r="Y160" s="123"/>
      <c r="Z160" s="123"/>
      <c r="AA160" s="123"/>
      <c r="AB160" s="123"/>
      <c r="AC160" s="123"/>
      <c r="AD160" s="123"/>
      <c r="AE160" s="87">
        <f t="shared" si="65"/>
        <v>0</v>
      </c>
      <c r="AF160" s="87">
        <f t="shared" si="66"/>
        <v>0</v>
      </c>
      <c r="AG160" s="87">
        <f t="shared" si="67"/>
        <v>0</v>
      </c>
      <c r="AH160" s="87">
        <f t="shared" si="68"/>
        <v>0</v>
      </c>
      <c r="AI160" s="87">
        <f t="shared" si="69"/>
        <v>0</v>
      </c>
      <c r="AJ160" s="87">
        <f t="shared" si="70"/>
        <v>0</v>
      </c>
    </row>
    <row r="161" spans="2:36" hidden="1" x14ac:dyDescent="0.25">
      <c r="B161" s="30"/>
      <c r="C161" s="46" t="str">
        <f>IF($B161="","",VLOOKUP($B161,Cierre!$A:$E,2,FALSE))</f>
        <v/>
      </c>
      <c r="D161" s="152"/>
      <c r="E161" s="152"/>
      <c r="F161" s="153"/>
      <c r="G161" s="153"/>
      <c r="H161" s="154"/>
      <c r="I161" s="139"/>
      <c r="J161" s="139"/>
      <c r="K161" s="58">
        <f t="shared" si="63"/>
        <v>0</v>
      </c>
      <c r="L161" s="58">
        <f t="shared" si="64"/>
        <v>0</v>
      </c>
      <c r="M161" s="96"/>
      <c r="N161" s="13">
        <f t="shared" si="61"/>
        <v>0</v>
      </c>
      <c r="O161" s="56">
        <f>IF(J161="",0,ROUND(N161/VLOOKUP(YEAR(J161),SMMLV!$A$2:$B$43,2,FALSE),2))</f>
        <v>0</v>
      </c>
      <c r="P161" s="126">
        <f t="shared" si="62"/>
        <v>0</v>
      </c>
      <c r="Q161" s="126"/>
      <c r="R161" s="135"/>
      <c r="S161" s="122"/>
      <c r="T161" s="122"/>
      <c r="U161" s="122"/>
      <c r="V161" s="122"/>
      <c r="W161" s="122"/>
      <c r="X161" s="123"/>
      <c r="Y161" s="123"/>
      <c r="Z161" s="123"/>
      <c r="AA161" s="123"/>
      <c r="AB161" s="123"/>
      <c r="AC161" s="123"/>
      <c r="AD161" s="123"/>
      <c r="AE161" s="87">
        <f t="shared" si="65"/>
        <v>0</v>
      </c>
      <c r="AF161" s="87">
        <f t="shared" si="66"/>
        <v>0</v>
      </c>
      <c r="AG161" s="87">
        <f t="shared" si="67"/>
        <v>0</v>
      </c>
      <c r="AH161" s="87">
        <f t="shared" si="68"/>
        <v>0</v>
      </c>
      <c r="AI161" s="87">
        <f t="shared" si="69"/>
        <v>0</v>
      </c>
      <c r="AJ161" s="87">
        <f t="shared" si="70"/>
        <v>0</v>
      </c>
    </row>
    <row r="162" spans="2:36" hidden="1" x14ac:dyDescent="0.25">
      <c r="B162" s="30"/>
      <c r="C162" s="46" t="str">
        <f>IF($B162="","",VLOOKUP($B162,Cierre!$A:$E,2,FALSE))</f>
        <v/>
      </c>
      <c r="D162" s="152"/>
      <c r="E162" s="152"/>
      <c r="F162" s="153"/>
      <c r="G162" s="153"/>
      <c r="H162" s="154"/>
      <c r="I162" s="139"/>
      <c r="J162" s="139"/>
      <c r="K162" s="58">
        <f t="shared" si="63"/>
        <v>0</v>
      </c>
      <c r="L162" s="58">
        <f t="shared" si="64"/>
        <v>0</v>
      </c>
      <c r="M162" s="96"/>
      <c r="N162" s="13">
        <f t="shared" si="61"/>
        <v>0</v>
      </c>
      <c r="O162" s="56">
        <f>IF(J162="",0,ROUND(N162/VLOOKUP(YEAR(J162),SMMLV!$A$2:$B$43,2,FALSE),2))</f>
        <v>0</v>
      </c>
      <c r="P162" s="126">
        <f t="shared" si="62"/>
        <v>0</v>
      </c>
      <c r="Q162" s="126"/>
      <c r="R162" s="135"/>
      <c r="S162" s="122"/>
      <c r="T162" s="122"/>
      <c r="U162" s="122"/>
      <c r="V162" s="122"/>
      <c r="W162" s="122"/>
      <c r="X162" s="123"/>
      <c r="Y162" s="123"/>
      <c r="Z162" s="123"/>
      <c r="AA162" s="123"/>
      <c r="AB162" s="123"/>
      <c r="AC162" s="123"/>
      <c r="AD162" s="123"/>
      <c r="AE162" s="87">
        <f t="shared" si="65"/>
        <v>0</v>
      </c>
      <c r="AF162" s="87">
        <f t="shared" si="66"/>
        <v>0</v>
      </c>
      <c r="AG162" s="87">
        <f t="shared" si="67"/>
        <v>0</v>
      </c>
      <c r="AH162" s="87">
        <f t="shared" si="68"/>
        <v>0</v>
      </c>
      <c r="AI162" s="87">
        <f t="shared" si="69"/>
        <v>0</v>
      </c>
      <c r="AJ162" s="87">
        <f t="shared" si="70"/>
        <v>0</v>
      </c>
    </row>
    <row r="163" spans="2:36" hidden="1" x14ac:dyDescent="0.25">
      <c r="B163" s="30"/>
      <c r="C163" s="46" t="str">
        <f>IF($B163="","",VLOOKUP($B163,Cierre!$A:$E,2,FALSE))</f>
        <v/>
      </c>
      <c r="D163" s="152"/>
      <c r="E163" s="152"/>
      <c r="F163" s="153"/>
      <c r="G163" s="153"/>
      <c r="H163" s="154"/>
      <c r="I163" s="139"/>
      <c r="J163" s="139"/>
      <c r="K163" s="58">
        <f t="shared" si="63"/>
        <v>0</v>
      </c>
      <c r="L163" s="58">
        <f t="shared" si="64"/>
        <v>0</v>
      </c>
      <c r="M163" s="96"/>
      <c r="N163" s="13">
        <f t="shared" si="61"/>
        <v>0</v>
      </c>
      <c r="O163" s="56">
        <f>IF(J163="",0,ROUND(N163/VLOOKUP(YEAR(J163),SMMLV!$A$2:$B$43,2,FALSE),2))</f>
        <v>0</v>
      </c>
      <c r="P163" s="126">
        <f t="shared" si="62"/>
        <v>0</v>
      </c>
      <c r="Q163" s="126"/>
      <c r="R163" s="135"/>
      <c r="S163" s="122"/>
      <c r="T163" s="122"/>
      <c r="U163" s="122"/>
      <c r="V163" s="122"/>
      <c r="W163" s="122"/>
      <c r="X163" s="123"/>
      <c r="Y163" s="123"/>
      <c r="Z163" s="123"/>
      <c r="AA163" s="123"/>
      <c r="AB163" s="123"/>
      <c r="AC163" s="123"/>
      <c r="AD163" s="123"/>
      <c r="AE163" s="87">
        <f t="shared" si="65"/>
        <v>0</v>
      </c>
      <c r="AF163" s="87">
        <f t="shared" si="66"/>
        <v>0</v>
      </c>
      <c r="AG163" s="87">
        <f t="shared" si="67"/>
        <v>0</v>
      </c>
      <c r="AH163" s="87">
        <f t="shared" si="68"/>
        <v>0</v>
      </c>
      <c r="AI163" s="87">
        <f t="shared" si="69"/>
        <v>0</v>
      </c>
      <c r="AJ163" s="87">
        <f t="shared" si="70"/>
        <v>0</v>
      </c>
    </row>
    <row r="164" spans="2:36" hidden="1" x14ac:dyDescent="0.25">
      <c r="B164" s="30"/>
      <c r="C164" s="46" t="str">
        <f>IF($B164="","",VLOOKUP($B164,Cierre!$A:$E,2,FALSE))</f>
        <v/>
      </c>
      <c r="D164" s="152"/>
      <c r="E164" s="152"/>
      <c r="F164" s="153"/>
      <c r="G164" s="153"/>
      <c r="H164" s="154"/>
      <c r="I164" s="139"/>
      <c r="J164" s="139"/>
      <c r="K164" s="58">
        <f t="shared" si="63"/>
        <v>0</v>
      </c>
      <c r="L164" s="58">
        <f t="shared" si="64"/>
        <v>0</v>
      </c>
      <c r="M164" s="96"/>
      <c r="N164" s="13">
        <f t="shared" si="61"/>
        <v>0</v>
      </c>
      <c r="O164" s="56">
        <f>IF(J164="",0,ROUND(N164/VLOOKUP(YEAR(J164),SMMLV!$A$2:$B$43,2,FALSE),2))</f>
        <v>0</v>
      </c>
      <c r="P164" s="126">
        <f t="shared" si="62"/>
        <v>0</v>
      </c>
      <c r="Q164" s="126"/>
      <c r="R164" s="135"/>
      <c r="S164" s="122"/>
      <c r="T164" s="122"/>
      <c r="U164" s="122"/>
      <c r="V164" s="122"/>
      <c r="W164" s="122"/>
      <c r="X164" s="123"/>
      <c r="Y164" s="123"/>
      <c r="Z164" s="123"/>
      <c r="AA164" s="123"/>
      <c r="AB164" s="123"/>
      <c r="AC164" s="123"/>
      <c r="AD164" s="123"/>
      <c r="AE164" s="87">
        <f t="shared" si="65"/>
        <v>0</v>
      </c>
      <c r="AF164" s="87">
        <f t="shared" si="66"/>
        <v>0</v>
      </c>
      <c r="AG164" s="87">
        <f t="shared" si="67"/>
        <v>0</v>
      </c>
      <c r="AH164" s="87">
        <f t="shared" si="68"/>
        <v>0</v>
      </c>
      <c r="AI164" s="87">
        <f t="shared" si="69"/>
        <v>0</v>
      </c>
      <c r="AJ164" s="87">
        <f t="shared" si="70"/>
        <v>0</v>
      </c>
    </row>
    <row r="165" spans="2:36" hidden="1" x14ac:dyDescent="0.25">
      <c r="B165" s="30"/>
      <c r="C165" s="46" t="str">
        <f>IF($B165="","",VLOOKUP($B165,Cierre!$A:$E,2,FALSE))</f>
        <v/>
      </c>
      <c r="D165" s="152"/>
      <c r="E165" s="152"/>
      <c r="F165" s="153"/>
      <c r="G165" s="153"/>
      <c r="H165" s="154"/>
      <c r="I165" s="139"/>
      <c r="J165" s="139"/>
      <c r="K165" s="58">
        <f t="shared" si="63"/>
        <v>0</v>
      </c>
      <c r="L165" s="58">
        <f t="shared" si="64"/>
        <v>0</v>
      </c>
      <c r="M165" s="96"/>
      <c r="N165" s="13">
        <f t="shared" si="61"/>
        <v>0</v>
      </c>
      <c r="O165" s="56">
        <f>IF(J165="",0,ROUND(N165/VLOOKUP(YEAR(J165),SMMLV!$A$2:$B$43,2,FALSE),2))</f>
        <v>0</v>
      </c>
      <c r="P165" s="126">
        <f t="shared" si="62"/>
        <v>0</v>
      </c>
      <c r="Q165" s="126"/>
      <c r="R165" s="135"/>
      <c r="S165" s="122"/>
      <c r="T165" s="122"/>
      <c r="U165" s="122"/>
      <c r="V165" s="122"/>
      <c r="W165" s="122"/>
      <c r="X165" s="123"/>
      <c r="Y165" s="123"/>
      <c r="Z165" s="123"/>
      <c r="AA165" s="123"/>
      <c r="AB165" s="123"/>
      <c r="AC165" s="123"/>
      <c r="AD165" s="123"/>
      <c r="AE165" s="87">
        <f t="shared" si="65"/>
        <v>0</v>
      </c>
      <c r="AF165" s="87">
        <f t="shared" si="66"/>
        <v>0</v>
      </c>
      <c r="AG165" s="87">
        <f t="shared" si="67"/>
        <v>0</v>
      </c>
      <c r="AH165" s="87">
        <f t="shared" si="68"/>
        <v>0</v>
      </c>
      <c r="AI165" s="87">
        <f t="shared" si="69"/>
        <v>0</v>
      </c>
      <c r="AJ165" s="87">
        <f t="shared" si="70"/>
        <v>0</v>
      </c>
    </row>
    <row r="166" spans="2:36" hidden="1" x14ac:dyDescent="0.25">
      <c r="B166" s="30"/>
      <c r="C166" s="46" t="str">
        <f>IF($B166="","",VLOOKUP($B166,Cierre!$A:$E,2,FALSE))</f>
        <v/>
      </c>
      <c r="D166" s="152"/>
      <c r="E166" s="152"/>
      <c r="F166" s="153"/>
      <c r="G166" s="153"/>
      <c r="H166" s="154"/>
      <c r="I166" s="139"/>
      <c r="J166" s="139"/>
      <c r="K166" s="58">
        <f t="shared" si="63"/>
        <v>0</v>
      </c>
      <c r="L166" s="58">
        <f t="shared" si="64"/>
        <v>0</v>
      </c>
      <c r="M166" s="96"/>
      <c r="N166" s="13">
        <f t="shared" si="61"/>
        <v>0</v>
      </c>
      <c r="O166" s="56">
        <f>IF(J166="",0,ROUND(N166/VLOOKUP(YEAR(J166),SMMLV!$A$2:$B$43,2,FALSE),2))</f>
        <v>0</v>
      </c>
      <c r="P166" s="126">
        <f t="shared" si="62"/>
        <v>0</v>
      </c>
      <c r="Q166" s="126"/>
      <c r="R166" s="135"/>
      <c r="S166" s="122"/>
      <c r="T166" s="122"/>
      <c r="U166" s="122"/>
      <c r="V166" s="122"/>
      <c r="W166" s="122"/>
      <c r="X166" s="123"/>
      <c r="Y166" s="123"/>
      <c r="Z166" s="123"/>
      <c r="AA166" s="123"/>
      <c r="AB166" s="123"/>
      <c r="AC166" s="123"/>
      <c r="AD166" s="123"/>
      <c r="AE166" s="87">
        <f t="shared" si="65"/>
        <v>0</v>
      </c>
      <c r="AF166" s="87">
        <f t="shared" si="66"/>
        <v>0</v>
      </c>
      <c r="AG166" s="87">
        <f t="shared" si="67"/>
        <v>0</v>
      </c>
      <c r="AH166" s="87">
        <f t="shared" si="68"/>
        <v>0</v>
      </c>
      <c r="AI166" s="87">
        <f t="shared" si="69"/>
        <v>0</v>
      </c>
      <c r="AJ166" s="87">
        <f t="shared" si="70"/>
        <v>0</v>
      </c>
    </row>
    <row r="167" spans="2:36" hidden="1" x14ac:dyDescent="0.25">
      <c r="B167" s="30"/>
      <c r="C167" s="46" t="str">
        <f>IF($B167="","",VLOOKUP($B167,Cierre!$A:$E,2,FALSE))</f>
        <v/>
      </c>
      <c r="D167" s="152"/>
      <c r="E167" s="152"/>
      <c r="F167" s="153"/>
      <c r="G167" s="153"/>
      <c r="H167" s="154"/>
      <c r="I167" s="139"/>
      <c r="J167" s="139"/>
      <c r="K167" s="58">
        <f t="shared" si="63"/>
        <v>0</v>
      </c>
      <c r="L167" s="58">
        <f t="shared" si="64"/>
        <v>0</v>
      </c>
      <c r="M167" s="96"/>
      <c r="N167" s="13">
        <f t="shared" si="61"/>
        <v>0</v>
      </c>
      <c r="O167" s="56">
        <f>IF(J167="",0,ROUND(N167/VLOOKUP(YEAR(J167),SMMLV!$A$2:$B$43,2,FALSE),2))</f>
        <v>0</v>
      </c>
      <c r="P167" s="126">
        <f t="shared" si="62"/>
        <v>0</v>
      </c>
      <c r="Q167" s="126"/>
      <c r="R167" s="135"/>
      <c r="S167" s="122"/>
      <c r="T167" s="122"/>
      <c r="U167" s="122"/>
      <c r="V167" s="122"/>
      <c r="W167" s="122"/>
      <c r="X167" s="123"/>
      <c r="Y167" s="123"/>
      <c r="Z167" s="123"/>
      <c r="AA167" s="123"/>
      <c r="AB167" s="123"/>
      <c r="AC167" s="123"/>
      <c r="AD167" s="123"/>
      <c r="AE167" s="87">
        <f t="shared" si="65"/>
        <v>0</v>
      </c>
      <c r="AF167" s="87">
        <f t="shared" si="66"/>
        <v>0</v>
      </c>
      <c r="AG167" s="87">
        <f t="shared" si="67"/>
        <v>0</v>
      </c>
      <c r="AH167" s="87">
        <f t="shared" si="68"/>
        <v>0</v>
      </c>
      <c r="AI167" s="87">
        <f t="shared" si="69"/>
        <v>0</v>
      </c>
      <c r="AJ167" s="87">
        <f t="shared" si="70"/>
        <v>0</v>
      </c>
    </row>
    <row r="168" spans="2:36" hidden="1" x14ac:dyDescent="0.25">
      <c r="B168" s="30"/>
      <c r="C168" s="46" t="str">
        <f>IF($B168="","",VLOOKUP($B168,Cierre!$A:$E,2,FALSE))</f>
        <v/>
      </c>
      <c r="D168" s="152"/>
      <c r="E168" s="152"/>
      <c r="F168" s="153"/>
      <c r="G168" s="153"/>
      <c r="H168" s="154"/>
      <c r="I168" s="139"/>
      <c r="J168" s="139"/>
      <c r="K168" s="58">
        <f t="shared" si="63"/>
        <v>0</v>
      </c>
      <c r="L168" s="58">
        <f t="shared" si="64"/>
        <v>0</v>
      </c>
      <c r="M168" s="96"/>
      <c r="N168" s="13">
        <f t="shared" si="61"/>
        <v>0</v>
      </c>
      <c r="O168" s="56">
        <f>IF(J168="",0,ROUND(N168/VLOOKUP(YEAR(J168),SMMLV!$A$2:$B$43,2,FALSE),2))</f>
        <v>0</v>
      </c>
      <c r="P168" s="126">
        <f t="shared" si="62"/>
        <v>0</v>
      </c>
      <c r="Q168" s="126"/>
      <c r="R168" s="135"/>
      <c r="S168" s="122"/>
      <c r="T168" s="122"/>
      <c r="U168" s="122"/>
      <c r="V168" s="122"/>
      <c r="W168" s="122"/>
      <c r="X168" s="123"/>
      <c r="Y168" s="123"/>
      <c r="Z168" s="123"/>
      <c r="AA168" s="123"/>
      <c r="AB168" s="123"/>
      <c r="AC168" s="123"/>
      <c r="AD168" s="123"/>
      <c r="AE168" s="87">
        <f t="shared" si="65"/>
        <v>0</v>
      </c>
      <c r="AF168" s="87">
        <f t="shared" si="66"/>
        <v>0</v>
      </c>
      <c r="AG168" s="87">
        <f t="shared" si="67"/>
        <v>0</v>
      </c>
      <c r="AH168" s="87">
        <f t="shared" si="68"/>
        <v>0</v>
      </c>
      <c r="AI168" s="87">
        <f t="shared" si="69"/>
        <v>0</v>
      </c>
      <c r="AJ168" s="87">
        <f t="shared" si="70"/>
        <v>0</v>
      </c>
    </row>
    <row r="169" spans="2:36" hidden="1" x14ac:dyDescent="0.25">
      <c r="B169" s="30"/>
      <c r="C169" s="46" t="str">
        <f>IF($B169="","",VLOOKUP($B169,Cierre!$A:$E,2,FALSE))</f>
        <v/>
      </c>
      <c r="D169" s="152"/>
      <c r="E169" s="152"/>
      <c r="F169" s="153"/>
      <c r="G169" s="153"/>
      <c r="H169" s="154"/>
      <c r="I169" s="139"/>
      <c r="J169" s="139"/>
      <c r="K169" s="58">
        <f t="shared" si="63"/>
        <v>0</v>
      </c>
      <c r="L169" s="58">
        <f t="shared" si="64"/>
        <v>0</v>
      </c>
      <c r="M169" s="96"/>
      <c r="N169" s="13">
        <f t="shared" si="61"/>
        <v>0</v>
      </c>
      <c r="O169" s="56">
        <f>IF(J169="",0,ROUND(N169/VLOOKUP(YEAR(J169),SMMLV!$A$2:$B$43,2,FALSE),2))</f>
        <v>0</v>
      </c>
      <c r="P169" s="126">
        <f t="shared" si="62"/>
        <v>0</v>
      </c>
      <c r="Q169" s="126"/>
      <c r="R169" s="135"/>
      <c r="S169" s="122"/>
      <c r="T169" s="122"/>
      <c r="U169" s="122"/>
      <c r="V169" s="122"/>
      <c r="W169" s="122"/>
      <c r="X169" s="123"/>
      <c r="Y169" s="123"/>
      <c r="Z169" s="123"/>
      <c r="AA169" s="123"/>
      <c r="AB169" s="123"/>
      <c r="AC169" s="123"/>
      <c r="AD169" s="123"/>
      <c r="AE169" s="87">
        <f t="shared" si="65"/>
        <v>0</v>
      </c>
      <c r="AF169" s="87">
        <f t="shared" si="66"/>
        <v>0</v>
      </c>
      <c r="AG169" s="87">
        <f t="shared" si="67"/>
        <v>0</v>
      </c>
      <c r="AH169" s="87">
        <f t="shared" si="68"/>
        <v>0</v>
      </c>
      <c r="AI169" s="87">
        <f t="shared" si="69"/>
        <v>0</v>
      </c>
      <c r="AJ169" s="87">
        <f t="shared" si="70"/>
        <v>0</v>
      </c>
    </row>
    <row r="170" spans="2:36" hidden="1" x14ac:dyDescent="0.25">
      <c r="B170" s="30"/>
      <c r="C170" s="46" t="str">
        <f>IF($B170="","",VLOOKUP($B170,Cierre!$A:$E,2,FALSE))</f>
        <v/>
      </c>
      <c r="D170" s="152"/>
      <c r="E170" s="152"/>
      <c r="F170" s="153"/>
      <c r="G170" s="153"/>
      <c r="H170" s="154"/>
      <c r="I170" s="139"/>
      <c r="J170" s="139"/>
      <c r="K170" s="58">
        <f t="shared" si="63"/>
        <v>0</v>
      </c>
      <c r="L170" s="58">
        <f t="shared" si="64"/>
        <v>0</v>
      </c>
      <c r="M170" s="96"/>
      <c r="N170" s="13">
        <f t="shared" si="61"/>
        <v>0</v>
      </c>
      <c r="O170" s="56">
        <f>IF(J170="",0,ROUND(N170/VLOOKUP(YEAR(J170),SMMLV!$A$2:$B$43,2,FALSE),2))</f>
        <v>0</v>
      </c>
      <c r="P170" s="126">
        <f t="shared" si="62"/>
        <v>0</v>
      </c>
      <c r="Q170" s="126"/>
      <c r="R170" s="135"/>
      <c r="S170" s="122"/>
      <c r="T170" s="122"/>
      <c r="U170" s="122"/>
      <c r="V170" s="122"/>
      <c r="W170" s="122"/>
      <c r="X170" s="123"/>
      <c r="Y170" s="123"/>
      <c r="Z170" s="123"/>
      <c r="AA170" s="123"/>
      <c r="AB170" s="123"/>
      <c r="AC170" s="123"/>
      <c r="AD170" s="123"/>
      <c r="AE170" s="87">
        <f t="shared" si="65"/>
        <v>0</v>
      </c>
      <c r="AF170" s="87">
        <f t="shared" si="66"/>
        <v>0</v>
      </c>
      <c r="AG170" s="87">
        <f t="shared" si="67"/>
        <v>0</v>
      </c>
      <c r="AH170" s="87">
        <f t="shared" si="68"/>
        <v>0</v>
      </c>
      <c r="AI170" s="87">
        <f t="shared" si="69"/>
        <v>0</v>
      </c>
      <c r="AJ170" s="87">
        <f t="shared" si="70"/>
        <v>0</v>
      </c>
    </row>
    <row r="171" spans="2:36" hidden="1" x14ac:dyDescent="0.25">
      <c r="B171" s="30"/>
      <c r="C171" s="46" t="str">
        <f>IF($B171="","",VLOOKUP($B171,Cierre!$A:$E,2,FALSE))</f>
        <v/>
      </c>
      <c r="D171" s="152"/>
      <c r="E171" s="152"/>
      <c r="F171" s="153"/>
      <c r="G171" s="153"/>
      <c r="H171" s="154"/>
      <c r="I171" s="139"/>
      <c r="J171" s="139"/>
      <c r="K171" s="58">
        <f t="shared" si="63"/>
        <v>0</v>
      </c>
      <c r="L171" s="58">
        <f t="shared" si="64"/>
        <v>0</v>
      </c>
      <c r="M171" s="96"/>
      <c r="N171" s="13">
        <f t="shared" si="61"/>
        <v>0</v>
      </c>
      <c r="O171" s="56">
        <f>IF(J171="",0,ROUND(N171/VLOOKUP(YEAR(J171),SMMLV!$A$2:$B$43,2,FALSE),2))</f>
        <v>0</v>
      </c>
      <c r="P171" s="126">
        <f t="shared" si="62"/>
        <v>0</v>
      </c>
      <c r="Q171" s="126"/>
      <c r="R171" s="135"/>
      <c r="S171" s="122"/>
      <c r="T171" s="122"/>
      <c r="U171" s="122"/>
      <c r="V171" s="122"/>
      <c r="W171" s="122"/>
      <c r="X171" s="123"/>
      <c r="Y171" s="123"/>
      <c r="Z171" s="123"/>
      <c r="AA171" s="123"/>
      <c r="AB171" s="123"/>
      <c r="AC171" s="123"/>
      <c r="AD171" s="123"/>
      <c r="AE171" s="87">
        <f t="shared" si="65"/>
        <v>0</v>
      </c>
      <c r="AF171" s="87">
        <f t="shared" si="66"/>
        <v>0</v>
      </c>
      <c r="AG171" s="87">
        <f t="shared" si="67"/>
        <v>0</v>
      </c>
      <c r="AH171" s="87">
        <f t="shared" si="68"/>
        <v>0</v>
      </c>
      <c r="AI171" s="87">
        <f t="shared" si="69"/>
        <v>0</v>
      </c>
      <c r="AJ171" s="87">
        <f t="shared" si="70"/>
        <v>0</v>
      </c>
    </row>
    <row r="172" spans="2:36" hidden="1" x14ac:dyDescent="0.25">
      <c r="B172" s="30"/>
      <c r="C172" s="46" t="str">
        <f>IF($B172="","",VLOOKUP($B172,Cierre!$A:$E,2,FALSE))</f>
        <v/>
      </c>
      <c r="D172" s="152"/>
      <c r="E172" s="152"/>
      <c r="F172" s="153"/>
      <c r="G172" s="153"/>
      <c r="H172" s="154"/>
      <c r="I172" s="139"/>
      <c r="J172" s="139"/>
      <c r="K172" s="58">
        <f t="shared" si="63"/>
        <v>0</v>
      </c>
      <c r="L172" s="58">
        <f t="shared" si="64"/>
        <v>0</v>
      </c>
      <c r="M172" s="96"/>
      <c r="N172" s="13">
        <f t="shared" si="61"/>
        <v>0</v>
      </c>
      <c r="O172" s="56">
        <f>IF(J172="",0,ROUND(N172/VLOOKUP(YEAR(J172),SMMLV!$A$2:$B$43,2,FALSE),2))</f>
        <v>0</v>
      </c>
      <c r="P172" s="126">
        <f t="shared" si="62"/>
        <v>0</v>
      </c>
      <c r="Q172" s="126"/>
      <c r="R172" s="135"/>
      <c r="S172" s="122"/>
      <c r="T172" s="122"/>
      <c r="U172" s="122"/>
      <c r="V172" s="122"/>
      <c r="W172" s="122"/>
      <c r="X172" s="123"/>
      <c r="Y172" s="123"/>
      <c r="Z172" s="123"/>
      <c r="AA172" s="123"/>
      <c r="AB172" s="123"/>
      <c r="AC172" s="123"/>
      <c r="AD172" s="123"/>
      <c r="AE172" s="87">
        <f t="shared" si="65"/>
        <v>0</v>
      </c>
      <c r="AF172" s="87">
        <f t="shared" si="66"/>
        <v>0</v>
      </c>
      <c r="AG172" s="87">
        <f t="shared" si="67"/>
        <v>0</v>
      </c>
      <c r="AH172" s="87">
        <f t="shared" si="68"/>
        <v>0</v>
      </c>
      <c r="AI172" s="87">
        <f t="shared" si="69"/>
        <v>0</v>
      </c>
      <c r="AJ172" s="87">
        <f t="shared" si="70"/>
        <v>0</v>
      </c>
    </row>
    <row r="173" spans="2:36" hidden="1" x14ac:dyDescent="0.25">
      <c r="B173" s="30"/>
      <c r="C173" s="46" t="str">
        <f>IF($B173="","",VLOOKUP($B173,Cierre!$A:$E,2,FALSE))</f>
        <v/>
      </c>
      <c r="D173" s="152"/>
      <c r="E173" s="152"/>
      <c r="F173" s="153"/>
      <c r="G173" s="153"/>
      <c r="H173" s="154"/>
      <c r="I173" s="139"/>
      <c r="J173" s="139"/>
      <c r="K173" s="58">
        <f t="shared" si="63"/>
        <v>0</v>
      </c>
      <c r="L173" s="58">
        <f t="shared" si="64"/>
        <v>0</v>
      </c>
      <c r="M173" s="96"/>
      <c r="N173" s="13">
        <f t="shared" si="61"/>
        <v>0</v>
      </c>
      <c r="O173" s="56">
        <f>IF(J173="",0,ROUND(N173/VLOOKUP(YEAR(J173),SMMLV!$A$2:$B$43,2,FALSE),2))</f>
        <v>0</v>
      </c>
      <c r="P173" s="126">
        <f t="shared" si="62"/>
        <v>0</v>
      </c>
      <c r="Q173" s="126"/>
      <c r="R173" s="135"/>
      <c r="S173" s="122"/>
      <c r="T173" s="122"/>
      <c r="U173" s="122"/>
      <c r="V173" s="122"/>
      <c r="W173" s="122"/>
      <c r="X173" s="123"/>
      <c r="Y173" s="123"/>
      <c r="Z173" s="123"/>
      <c r="AA173" s="123"/>
      <c r="AB173" s="123"/>
      <c r="AC173" s="123"/>
      <c r="AD173" s="123"/>
      <c r="AE173" s="87">
        <f t="shared" si="65"/>
        <v>0</v>
      </c>
      <c r="AF173" s="87">
        <f t="shared" si="66"/>
        <v>0</v>
      </c>
      <c r="AG173" s="87">
        <f t="shared" si="67"/>
        <v>0</v>
      </c>
      <c r="AH173" s="87">
        <f t="shared" si="68"/>
        <v>0</v>
      </c>
      <c r="AI173" s="87">
        <f t="shared" si="69"/>
        <v>0</v>
      </c>
      <c r="AJ173" s="87">
        <f t="shared" si="70"/>
        <v>0</v>
      </c>
    </row>
    <row r="174" spans="2:36" hidden="1" x14ac:dyDescent="0.25">
      <c r="B174" s="30"/>
      <c r="C174" s="46" t="str">
        <f>IF($B174="","",VLOOKUP($B174,Cierre!$A:$E,2,FALSE))</f>
        <v/>
      </c>
      <c r="D174" s="152"/>
      <c r="E174" s="152"/>
      <c r="F174" s="153"/>
      <c r="G174" s="153"/>
      <c r="H174" s="154"/>
      <c r="I174" s="139"/>
      <c r="J174" s="139"/>
      <c r="K174" s="58">
        <f t="shared" si="63"/>
        <v>0</v>
      </c>
      <c r="L174" s="58">
        <f t="shared" si="64"/>
        <v>0</v>
      </c>
      <c r="M174" s="96"/>
      <c r="N174" s="13">
        <f t="shared" si="61"/>
        <v>0</v>
      </c>
      <c r="O174" s="56">
        <f>IF(J174="",0,ROUND(N174/VLOOKUP(YEAR(J174),SMMLV!$A$2:$B$43,2,FALSE),2))</f>
        <v>0</v>
      </c>
      <c r="P174" s="126">
        <f t="shared" si="62"/>
        <v>0</v>
      </c>
      <c r="Q174" s="126"/>
      <c r="R174" s="135"/>
      <c r="S174" s="122"/>
      <c r="T174" s="122"/>
      <c r="U174" s="122"/>
      <c r="V174" s="122"/>
      <c r="W174" s="122"/>
      <c r="X174" s="123"/>
      <c r="Y174" s="123"/>
      <c r="Z174" s="123"/>
      <c r="AA174" s="123"/>
      <c r="AB174" s="123"/>
      <c r="AC174" s="123"/>
      <c r="AD174" s="123"/>
      <c r="AE174" s="87">
        <f t="shared" si="65"/>
        <v>0</v>
      </c>
      <c r="AF174" s="87">
        <f t="shared" si="66"/>
        <v>0</v>
      </c>
      <c r="AG174" s="87">
        <f t="shared" si="67"/>
        <v>0</v>
      </c>
      <c r="AH174" s="87">
        <f t="shared" si="68"/>
        <v>0</v>
      </c>
      <c r="AI174" s="87">
        <f t="shared" si="69"/>
        <v>0</v>
      </c>
      <c r="AJ174" s="87">
        <f t="shared" si="70"/>
        <v>0</v>
      </c>
    </row>
    <row r="175" spans="2:36" hidden="1" x14ac:dyDescent="0.25">
      <c r="B175" s="30"/>
      <c r="C175" s="46" t="str">
        <f>IF($B175="","",VLOOKUP($B175,Cierre!$A:$E,2,FALSE))</f>
        <v/>
      </c>
      <c r="D175" s="152"/>
      <c r="E175" s="152"/>
      <c r="F175" s="153"/>
      <c r="G175" s="153"/>
      <c r="H175" s="154"/>
      <c r="I175" s="139"/>
      <c r="J175" s="139"/>
      <c r="K175" s="58">
        <f t="shared" si="63"/>
        <v>0</v>
      </c>
      <c r="L175" s="58">
        <f t="shared" si="64"/>
        <v>0</v>
      </c>
      <c r="M175" s="96"/>
      <c r="N175" s="13">
        <f t="shared" si="61"/>
        <v>0</v>
      </c>
      <c r="O175" s="56">
        <f>IF(J175="",0,ROUND(N175/VLOOKUP(YEAR(J175),SMMLV!$A$2:$B$43,2,FALSE),2))</f>
        <v>0</v>
      </c>
      <c r="P175" s="126">
        <f t="shared" si="62"/>
        <v>0</v>
      </c>
      <c r="Q175" s="126"/>
      <c r="R175" s="135"/>
      <c r="S175" s="122"/>
      <c r="T175" s="122"/>
      <c r="U175" s="122"/>
      <c r="V175" s="122"/>
      <c r="W175" s="122"/>
      <c r="X175" s="123"/>
      <c r="Y175" s="123"/>
      <c r="Z175" s="123"/>
      <c r="AA175" s="123"/>
      <c r="AB175" s="123"/>
      <c r="AC175" s="123"/>
      <c r="AD175" s="123"/>
      <c r="AE175" s="87">
        <f t="shared" si="65"/>
        <v>0</v>
      </c>
      <c r="AF175" s="87">
        <f t="shared" si="66"/>
        <v>0</v>
      </c>
      <c r="AG175" s="87">
        <f t="shared" si="67"/>
        <v>0</v>
      </c>
      <c r="AH175" s="87">
        <f t="shared" si="68"/>
        <v>0</v>
      </c>
      <c r="AI175" s="87">
        <f t="shared" si="69"/>
        <v>0</v>
      </c>
      <c r="AJ175" s="87">
        <f t="shared" si="70"/>
        <v>0</v>
      </c>
    </row>
    <row r="176" spans="2:36" hidden="1" x14ac:dyDescent="0.25">
      <c r="B176" s="30"/>
      <c r="C176" s="46" t="str">
        <f>IF($B176="","",VLOOKUP($B176,Cierre!$A:$E,2,FALSE))</f>
        <v/>
      </c>
      <c r="D176" s="152"/>
      <c r="E176" s="152"/>
      <c r="F176" s="153"/>
      <c r="G176" s="153"/>
      <c r="H176" s="154"/>
      <c r="I176" s="139"/>
      <c r="J176" s="139"/>
      <c r="K176" s="58">
        <f t="shared" si="63"/>
        <v>0</v>
      </c>
      <c r="L176" s="58">
        <f t="shared" si="64"/>
        <v>0</v>
      </c>
      <c r="M176" s="96"/>
      <c r="N176" s="13">
        <f t="shared" ref="N176:N189" si="71">ROUND(M176*H176,3)</f>
        <v>0</v>
      </c>
      <c r="O176" s="56">
        <f>IF(J176="",0,ROUND(N176/VLOOKUP(YEAR(J176),SMMLV!$A$2:$B$43,2,FALSE),2))</f>
        <v>0</v>
      </c>
      <c r="P176" s="126">
        <f t="shared" ref="P176:P189" si="72">IFERROR(O176/($AL$1),)</f>
        <v>0</v>
      </c>
      <c r="Q176" s="126"/>
      <c r="R176" s="135"/>
      <c r="S176" s="122"/>
      <c r="T176" s="122"/>
      <c r="U176" s="122"/>
      <c r="V176" s="122"/>
      <c r="W176" s="122"/>
      <c r="X176" s="123"/>
      <c r="Y176" s="123"/>
      <c r="Z176" s="123"/>
      <c r="AA176" s="123"/>
      <c r="AB176" s="123"/>
      <c r="AC176" s="123"/>
      <c r="AD176" s="123"/>
      <c r="AE176" s="87">
        <f t="shared" si="65"/>
        <v>0</v>
      </c>
      <c r="AF176" s="87">
        <f t="shared" si="66"/>
        <v>0</v>
      </c>
      <c r="AG176" s="87">
        <f t="shared" si="67"/>
        <v>0</v>
      </c>
      <c r="AH176" s="87">
        <f t="shared" si="68"/>
        <v>0</v>
      </c>
      <c r="AI176" s="87">
        <f t="shared" si="69"/>
        <v>0</v>
      </c>
      <c r="AJ176" s="87">
        <f t="shared" si="70"/>
        <v>0</v>
      </c>
    </row>
    <row r="177" spans="2:36" hidden="1" x14ac:dyDescent="0.25">
      <c r="B177" s="30"/>
      <c r="C177" s="46" t="str">
        <f>IF($B177="","",VLOOKUP($B177,Cierre!$A:$E,2,FALSE))</f>
        <v/>
      </c>
      <c r="D177" s="152"/>
      <c r="E177" s="152"/>
      <c r="F177" s="153"/>
      <c r="G177" s="153"/>
      <c r="H177" s="154"/>
      <c r="I177" s="139"/>
      <c r="J177" s="139"/>
      <c r="K177" s="58">
        <f t="shared" si="63"/>
        <v>0</v>
      </c>
      <c r="L177" s="58">
        <f t="shared" si="64"/>
        <v>0</v>
      </c>
      <c r="M177" s="96"/>
      <c r="N177" s="13">
        <f t="shared" si="71"/>
        <v>0</v>
      </c>
      <c r="O177" s="56">
        <f>IF(J177="",0,ROUND(N177/VLOOKUP(YEAR(J177),SMMLV!$A$2:$B$43,2,FALSE),2))</f>
        <v>0</v>
      </c>
      <c r="P177" s="126">
        <f t="shared" si="72"/>
        <v>0</v>
      </c>
      <c r="Q177" s="126"/>
      <c r="R177" s="135"/>
      <c r="S177" s="122"/>
      <c r="T177" s="122"/>
      <c r="U177" s="122"/>
      <c r="V177" s="122"/>
      <c r="W177" s="122"/>
      <c r="X177" s="123"/>
      <c r="Y177" s="123"/>
      <c r="Z177" s="123"/>
      <c r="AA177" s="123"/>
      <c r="AB177" s="123"/>
      <c r="AC177" s="123"/>
      <c r="AD177" s="123"/>
      <c r="AE177" s="87">
        <f t="shared" si="65"/>
        <v>0</v>
      </c>
      <c r="AF177" s="87">
        <f t="shared" si="66"/>
        <v>0</v>
      </c>
      <c r="AG177" s="87">
        <f t="shared" si="67"/>
        <v>0</v>
      </c>
      <c r="AH177" s="87">
        <f t="shared" si="68"/>
        <v>0</v>
      </c>
      <c r="AI177" s="87">
        <f t="shared" si="69"/>
        <v>0</v>
      </c>
      <c r="AJ177" s="87">
        <f t="shared" si="70"/>
        <v>0</v>
      </c>
    </row>
    <row r="178" spans="2:36" hidden="1" x14ac:dyDescent="0.25">
      <c r="B178" s="30"/>
      <c r="C178" s="46" t="str">
        <f>IF($B178="","",VLOOKUP($B178,Cierre!$A:$E,2,FALSE))</f>
        <v/>
      </c>
      <c r="D178" s="152"/>
      <c r="E178" s="152"/>
      <c r="F178" s="153"/>
      <c r="G178" s="153"/>
      <c r="H178" s="154"/>
      <c r="I178" s="139"/>
      <c r="J178" s="139"/>
      <c r="K178" s="58">
        <f t="shared" si="63"/>
        <v>0</v>
      </c>
      <c r="L178" s="58">
        <f t="shared" si="64"/>
        <v>0</v>
      </c>
      <c r="M178" s="96"/>
      <c r="N178" s="13">
        <f t="shared" si="71"/>
        <v>0</v>
      </c>
      <c r="O178" s="56">
        <f>IF(J178="",0,ROUND(N178/VLOOKUP(YEAR(J178),SMMLV!$A$2:$B$43,2,FALSE),2))</f>
        <v>0</v>
      </c>
      <c r="P178" s="126">
        <f t="shared" si="72"/>
        <v>0</v>
      </c>
      <c r="Q178" s="126"/>
      <c r="R178" s="135"/>
      <c r="S178" s="122"/>
      <c r="T178" s="122"/>
      <c r="U178" s="122"/>
      <c r="V178" s="122"/>
      <c r="W178" s="122"/>
      <c r="X178" s="123"/>
      <c r="Y178" s="123"/>
      <c r="Z178" s="123"/>
      <c r="AA178" s="123"/>
      <c r="AB178" s="123"/>
      <c r="AC178" s="123"/>
      <c r="AD178" s="123"/>
      <c r="AE178" s="87">
        <f t="shared" si="65"/>
        <v>0</v>
      </c>
      <c r="AF178" s="87">
        <f t="shared" si="66"/>
        <v>0</v>
      </c>
      <c r="AG178" s="87">
        <f t="shared" si="67"/>
        <v>0</v>
      </c>
      <c r="AH178" s="87">
        <f t="shared" si="68"/>
        <v>0</v>
      </c>
      <c r="AI178" s="87">
        <f t="shared" si="69"/>
        <v>0</v>
      </c>
      <c r="AJ178" s="87">
        <f t="shared" si="70"/>
        <v>0</v>
      </c>
    </row>
    <row r="179" spans="2:36" hidden="1" x14ac:dyDescent="0.25">
      <c r="B179" s="30"/>
      <c r="C179" s="46" t="str">
        <f>IF($B179="","",VLOOKUP($B179,Cierre!$A:$E,2,FALSE))</f>
        <v/>
      </c>
      <c r="D179" s="152"/>
      <c r="E179" s="152"/>
      <c r="F179" s="153"/>
      <c r="G179" s="153"/>
      <c r="H179" s="154"/>
      <c r="I179" s="139"/>
      <c r="J179" s="139"/>
      <c r="K179" s="58">
        <f t="shared" ref="K179:K189" si="73">AE179+AF179+AG179+AH179+AI179+AJ179</f>
        <v>0</v>
      </c>
      <c r="L179" s="58">
        <f t="shared" ref="L179:L189" si="74">IF(I179="",0,ROUND(((((J179-I179)+1)/360)*12)-K179,3))</f>
        <v>0</v>
      </c>
      <c r="M179" s="96"/>
      <c r="N179" s="13">
        <f t="shared" si="71"/>
        <v>0</v>
      </c>
      <c r="O179" s="56">
        <f>IF(J179="",0,ROUND(N179/VLOOKUP(YEAR(J179),SMMLV!$A$2:$B$43,2,FALSE),2))</f>
        <v>0</v>
      </c>
      <c r="P179" s="126">
        <f t="shared" si="72"/>
        <v>0</v>
      </c>
      <c r="Q179" s="126"/>
      <c r="R179" s="135"/>
      <c r="S179" s="122"/>
      <c r="T179" s="122"/>
      <c r="U179" s="122"/>
      <c r="V179" s="122"/>
      <c r="W179" s="122"/>
      <c r="X179" s="123"/>
      <c r="Y179" s="123"/>
      <c r="Z179" s="123"/>
      <c r="AA179" s="123"/>
      <c r="AB179" s="123"/>
      <c r="AC179" s="123"/>
      <c r="AD179" s="123"/>
      <c r="AE179" s="87">
        <f t="shared" ref="AE179:AE189" si="75">IF(S179="",0,ROUND((((T179-S179)+1)/30),3))</f>
        <v>0</v>
      </c>
      <c r="AF179" s="87">
        <f t="shared" ref="AF179:AF189" si="76">IF(U179="",0,ROUND((((V179-U179)+1)/30),3))</f>
        <v>0</v>
      </c>
      <c r="AG179" s="87">
        <f t="shared" ref="AG179:AG189" si="77">IF(W179="",0,ROUND((((X179-W179)+1)/30),3))</f>
        <v>0</v>
      </c>
      <c r="AH179" s="87">
        <f t="shared" ref="AH179:AH189" si="78">IF(Y179="",0,ROUND((((Z179-Y179)+1)/30),3))</f>
        <v>0</v>
      </c>
      <c r="AI179" s="87">
        <f t="shared" ref="AI179:AI189" si="79">IF(AA179="",0,ROUND((((AB179-AA179)+1)/30),3))</f>
        <v>0</v>
      </c>
      <c r="AJ179" s="87">
        <f t="shared" ref="AJ179:AJ189" si="80">IF(AC179="",0,ROUND((((AD179-AC179)+1)/30),3))</f>
        <v>0</v>
      </c>
    </row>
    <row r="180" spans="2:36" hidden="1" x14ac:dyDescent="0.25">
      <c r="B180" s="30"/>
      <c r="C180" s="46" t="str">
        <f>IF($B180="","",VLOOKUP($B180,Cierre!$A:$E,2,FALSE))</f>
        <v/>
      </c>
      <c r="D180" s="152"/>
      <c r="E180" s="152"/>
      <c r="F180" s="153"/>
      <c r="G180" s="153"/>
      <c r="H180" s="154"/>
      <c r="I180" s="139"/>
      <c r="J180" s="139"/>
      <c r="K180" s="58">
        <f t="shared" si="73"/>
        <v>0</v>
      </c>
      <c r="L180" s="58">
        <f t="shared" si="74"/>
        <v>0</v>
      </c>
      <c r="M180" s="96"/>
      <c r="N180" s="13">
        <f t="shared" si="71"/>
        <v>0</v>
      </c>
      <c r="O180" s="56">
        <f>IF(J180="",0,ROUND(N180/VLOOKUP(YEAR(J180),SMMLV!$A$2:$B$43,2,FALSE),2))</f>
        <v>0</v>
      </c>
      <c r="P180" s="126">
        <f t="shared" si="72"/>
        <v>0</v>
      </c>
      <c r="Q180" s="126"/>
      <c r="R180" s="135"/>
      <c r="S180" s="122"/>
      <c r="T180" s="122"/>
      <c r="U180" s="122"/>
      <c r="V180" s="122"/>
      <c r="W180" s="122"/>
      <c r="X180" s="123"/>
      <c r="Y180" s="123"/>
      <c r="Z180" s="123"/>
      <c r="AA180" s="123"/>
      <c r="AB180" s="123"/>
      <c r="AC180" s="123"/>
      <c r="AD180" s="123"/>
      <c r="AE180" s="87">
        <f t="shared" si="75"/>
        <v>0</v>
      </c>
      <c r="AF180" s="87">
        <f t="shared" si="76"/>
        <v>0</v>
      </c>
      <c r="AG180" s="87">
        <f t="shared" si="77"/>
        <v>0</v>
      </c>
      <c r="AH180" s="87">
        <f t="shared" si="78"/>
        <v>0</v>
      </c>
      <c r="AI180" s="87">
        <f t="shared" si="79"/>
        <v>0</v>
      </c>
      <c r="AJ180" s="87">
        <f t="shared" si="80"/>
        <v>0</v>
      </c>
    </row>
    <row r="181" spans="2:36" hidden="1" x14ac:dyDescent="0.25">
      <c r="B181" s="30"/>
      <c r="C181" s="46" t="str">
        <f>IF($B181="","",VLOOKUP($B181,Cierre!$A:$E,2,FALSE))</f>
        <v/>
      </c>
      <c r="D181" s="152"/>
      <c r="E181" s="152"/>
      <c r="F181" s="153"/>
      <c r="G181" s="153"/>
      <c r="H181" s="154"/>
      <c r="I181" s="139"/>
      <c r="J181" s="139"/>
      <c r="K181" s="58">
        <f t="shared" si="73"/>
        <v>0</v>
      </c>
      <c r="L181" s="58">
        <f t="shared" si="74"/>
        <v>0</v>
      </c>
      <c r="M181" s="96"/>
      <c r="N181" s="13">
        <f t="shared" si="71"/>
        <v>0</v>
      </c>
      <c r="O181" s="56">
        <f>IF(J181="",0,ROUND(N181/VLOOKUP(YEAR(J181),SMMLV!$A$2:$B$43,2,FALSE),2))</f>
        <v>0</v>
      </c>
      <c r="P181" s="126">
        <f t="shared" si="72"/>
        <v>0</v>
      </c>
      <c r="Q181" s="126"/>
      <c r="R181" s="135"/>
      <c r="S181" s="122"/>
      <c r="T181" s="122"/>
      <c r="U181" s="122"/>
      <c r="V181" s="122"/>
      <c r="W181" s="122"/>
      <c r="X181" s="123"/>
      <c r="Y181" s="123"/>
      <c r="Z181" s="123"/>
      <c r="AA181" s="123"/>
      <c r="AB181" s="123"/>
      <c r="AC181" s="123"/>
      <c r="AD181" s="123"/>
      <c r="AE181" s="87">
        <f t="shared" si="75"/>
        <v>0</v>
      </c>
      <c r="AF181" s="87">
        <f t="shared" si="76"/>
        <v>0</v>
      </c>
      <c r="AG181" s="87">
        <f t="shared" si="77"/>
        <v>0</v>
      </c>
      <c r="AH181" s="87">
        <f t="shared" si="78"/>
        <v>0</v>
      </c>
      <c r="AI181" s="87">
        <f t="shared" si="79"/>
        <v>0</v>
      </c>
      <c r="AJ181" s="87">
        <f t="shared" si="80"/>
        <v>0</v>
      </c>
    </row>
    <row r="182" spans="2:36" hidden="1" x14ac:dyDescent="0.25">
      <c r="B182" s="30"/>
      <c r="C182" s="46" t="str">
        <f>IF($B182="","",VLOOKUP($B182,Cierre!$A:$E,2,FALSE))</f>
        <v/>
      </c>
      <c r="D182" s="152"/>
      <c r="E182" s="152"/>
      <c r="F182" s="153"/>
      <c r="G182" s="153"/>
      <c r="H182" s="154"/>
      <c r="I182" s="139"/>
      <c r="J182" s="139"/>
      <c r="K182" s="58">
        <f t="shared" si="73"/>
        <v>0</v>
      </c>
      <c r="L182" s="58">
        <f t="shared" si="74"/>
        <v>0</v>
      </c>
      <c r="M182" s="96"/>
      <c r="N182" s="13">
        <f t="shared" si="71"/>
        <v>0</v>
      </c>
      <c r="O182" s="56">
        <f>IF(J182="",0,ROUND(N182/VLOOKUP(YEAR(J182),SMMLV!$A$2:$B$43,2,FALSE),2))</f>
        <v>0</v>
      </c>
      <c r="P182" s="126">
        <f t="shared" si="72"/>
        <v>0</v>
      </c>
      <c r="Q182" s="126"/>
      <c r="R182" s="135"/>
      <c r="S182" s="122"/>
      <c r="T182" s="122"/>
      <c r="U182" s="122"/>
      <c r="V182" s="122"/>
      <c r="W182" s="122"/>
      <c r="X182" s="123"/>
      <c r="Y182" s="123"/>
      <c r="Z182" s="123"/>
      <c r="AA182" s="123"/>
      <c r="AB182" s="123"/>
      <c r="AC182" s="123"/>
      <c r="AD182" s="123"/>
      <c r="AE182" s="87">
        <f t="shared" si="75"/>
        <v>0</v>
      </c>
      <c r="AF182" s="87">
        <f t="shared" si="76"/>
        <v>0</v>
      </c>
      <c r="AG182" s="87">
        <f t="shared" si="77"/>
        <v>0</v>
      </c>
      <c r="AH182" s="87">
        <f t="shared" si="78"/>
        <v>0</v>
      </c>
      <c r="AI182" s="87">
        <f t="shared" si="79"/>
        <v>0</v>
      </c>
      <c r="AJ182" s="87">
        <f t="shared" si="80"/>
        <v>0</v>
      </c>
    </row>
    <row r="183" spans="2:36" hidden="1" x14ac:dyDescent="0.25">
      <c r="B183" s="30"/>
      <c r="C183" s="46" t="str">
        <f>IF($B183="","",VLOOKUP($B183,Cierre!$A:$E,2,FALSE))</f>
        <v/>
      </c>
      <c r="D183" s="152"/>
      <c r="E183" s="152"/>
      <c r="F183" s="153"/>
      <c r="G183" s="153"/>
      <c r="H183" s="154"/>
      <c r="I183" s="139"/>
      <c r="J183" s="139"/>
      <c r="K183" s="58">
        <f t="shared" si="73"/>
        <v>0</v>
      </c>
      <c r="L183" s="58">
        <f t="shared" si="74"/>
        <v>0</v>
      </c>
      <c r="M183" s="96"/>
      <c r="N183" s="13">
        <f t="shared" si="71"/>
        <v>0</v>
      </c>
      <c r="O183" s="56">
        <f>IF(J183="",0,ROUND(N183/VLOOKUP(YEAR(J183),SMMLV!$A$2:$B$43,2,FALSE),2))</f>
        <v>0</v>
      </c>
      <c r="P183" s="126">
        <f t="shared" si="72"/>
        <v>0</v>
      </c>
      <c r="Q183" s="126"/>
      <c r="R183" s="135"/>
      <c r="S183" s="122"/>
      <c r="T183" s="122"/>
      <c r="U183" s="122"/>
      <c r="V183" s="122"/>
      <c r="W183" s="122"/>
      <c r="X183" s="123"/>
      <c r="Y183" s="123"/>
      <c r="Z183" s="123"/>
      <c r="AA183" s="123"/>
      <c r="AB183" s="123"/>
      <c r="AC183" s="123"/>
      <c r="AD183" s="123"/>
      <c r="AE183" s="87">
        <f t="shared" si="75"/>
        <v>0</v>
      </c>
      <c r="AF183" s="87">
        <f t="shared" si="76"/>
        <v>0</v>
      </c>
      <c r="AG183" s="87">
        <f t="shared" si="77"/>
        <v>0</v>
      </c>
      <c r="AH183" s="87">
        <f t="shared" si="78"/>
        <v>0</v>
      </c>
      <c r="AI183" s="87">
        <f t="shared" si="79"/>
        <v>0</v>
      </c>
      <c r="AJ183" s="87">
        <f t="shared" si="80"/>
        <v>0</v>
      </c>
    </row>
    <row r="184" spans="2:36" hidden="1" x14ac:dyDescent="0.25">
      <c r="B184" s="30"/>
      <c r="C184" s="46" t="str">
        <f>IF($B184="","",VLOOKUP($B184,Cierre!$A:$E,2,FALSE))</f>
        <v/>
      </c>
      <c r="D184" s="152"/>
      <c r="E184" s="152"/>
      <c r="F184" s="153"/>
      <c r="G184" s="153"/>
      <c r="H184" s="154"/>
      <c r="I184" s="139"/>
      <c r="J184" s="139"/>
      <c r="K184" s="58">
        <f t="shared" si="73"/>
        <v>0</v>
      </c>
      <c r="L184" s="58">
        <f t="shared" si="74"/>
        <v>0</v>
      </c>
      <c r="M184" s="96"/>
      <c r="N184" s="13">
        <f t="shared" si="71"/>
        <v>0</v>
      </c>
      <c r="O184" s="56">
        <f>IF(J184="",0,ROUND(N184/VLOOKUP(YEAR(J184),SMMLV!$A$2:$B$43,2,FALSE),2))</f>
        <v>0</v>
      </c>
      <c r="P184" s="126">
        <f t="shared" si="72"/>
        <v>0</v>
      </c>
      <c r="Q184" s="126"/>
      <c r="R184" s="135"/>
      <c r="S184" s="122"/>
      <c r="T184" s="122"/>
      <c r="U184" s="122"/>
      <c r="V184" s="122"/>
      <c r="W184" s="122"/>
      <c r="X184" s="123"/>
      <c r="Y184" s="123"/>
      <c r="Z184" s="123"/>
      <c r="AA184" s="123"/>
      <c r="AB184" s="123"/>
      <c r="AC184" s="123"/>
      <c r="AD184" s="123"/>
      <c r="AE184" s="87">
        <f t="shared" si="75"/>
        <v>0</v>
      </c>
      <c r="AF184" s="87">
        <f t="shared" si="76"/>
        <v>0</v>
      </c>
      <c r="AG184" s="87">
        <f t="shared" si="77"/>
        <v>0</v>
      </c>
      <c r="AH184" s="87">
        <f t="shared" si="78"/>
        <v>0</v>
      </c>
      <c r="AI184" s="87">
        <f t="shared" si="79"/>
        <v>0</v>
      </c>
      <c r="AJ184" s="87">
        <f t="shared" si="80"/>
        <v>0</v>
      </c>
    </row>
    <row r="185" spans="2:36" hidden="1" x14ac:dyDescent="0.25">
      <c r="B185" s="30"/>
      <c r="C185" s="46" t="str">
        <f>IF($B185="","",VLOOKUP($B185,Cierre!$A:$E,2,FALSE))</f>
        <v/>
      </c>
      <c r="D185" s="152"/>
      <c r="E185" s="152"/>
      <c r="F185" s="153"/>
      <c r="G185" s="153"/>
      <c r="H185" s="154"/>
      <c r="I185" s="139"/>
      <c r="J185" s="139"/>
      <c r="K185" s="58">
        <f t="shared" si="73"/>
        <v>0</v>
      </c>
      <c r="L185" s="58">
        <f t="shared" si="74"/>
        <v>0</v>
      </c>
      <c r="M185" s="96"/>
      <c r="N185" s="13">
        <f t="shared" si="71"/>
        <v>0</v>
      </c>
      <c r="O185" s="56">
        <f>IF(J185="",0,ROUND(N185/VLOOKUP(YEAR(J185),SMMLV!$A$2:$B$43,2,FALSE),2))</f>
        <v>0</v>
      </c>
      <c r="P185" s="126">
        <f t="shared" si="72"/>
        <v>0</v>
      </c>
      <c r="Q185" s="126"/>
      <c r="R185" s="135"/>
      <c r="S185" s="122"/>
      <c r="T185" s="122"/>
      <c r="U185" s="122"/>
      <c r="V185" s="122"/>
      <c r="W185" s="122"/>
      <c r="X185" s="123"/>
      <c r="Y185" s="123"/>
      <c r="Z185" s="123"/>
      <c r="AA185" s="123"/>
      <c r="AB185" s="123"/>
      <c r="AC185" s="123"/>
      <c r="AD185" s="123"/>
      <c r="AE185" s="87">
        <f t="shared" si="75"/>
        <v>0</v>
      </c>
      <c r="AF185" s="87">
        <f t="shared" si="76"/>
        <v>0</v>
      </c>
      <c r="AG185" s="87">
        <f t="shared" si="77"/>
        <v>0</v>
      </c>
      <c r="AH185" s="87">
        <f t="shared" si="78"/>
        <v>0</v>
      </c>
      <c r="AI185" s="87">
        <f t="shared" si="79"/>
        <v>0</v>
      </c>
      <c r="AJ185" s="87">
        <f t="shared" si="80"/>
        <v>0</v>
      </c>
    </row>
    <row r="186" spans="2:36" hidden="1" x14ac:dyDescent="0.25">
      <c r="B186" s="30"/>
      <c r="C186" s="46" t="str">
        <f>IF($B186="","",VLOOKUP($B186,Cierre!$A:$E,2,FALSE))</f>
        <v/>
      </c>
      <c r="D186" s="152"/>
      <c r="E186" s="152"/>
      <c r="F186" s="153"/>
      <c r="G186" s="153"/>
      <c r="H186" s="154"/>
      <c r="I186" s="139"/>
      <c r="J186" s="139"/>
      <c r="K186" s="58">
        <f t="shared" si="73"/>
        <v>0</v>
      </c>
      <c r="L186" s="58">
        <f t="shared" si="74"/>
        <v>0</v>
      </c>
      <c r="M186" s="96"/>
      <c r="N186" s="13">
        <f t="shared" si="71"/>
        <v>0</v>
      </c>
      <c r="O186" s="56">
        <f>IF(J186="",0,ROUND(N186/VLOOKUP(YEAR(J186),SMMLV!$A$2:$B$43,2,FALSE),2))</f>
        <v>0</v>
      </c>
      <c r="P186" s="126">
        <f t="shared" si="72"/>
        <v>0</v>
      </c>
      <c r="Q186" s="126"/>
      <c r="R186" s="135"/>
      <c r="S186" s="122"/>
      <c r="T186" s="122"/>
      <c r="U186" s="122"/>
      <c r="V186" s="122"/>
      <c r="W186" s="122"/>
      <c r="X186" s="123"/>
      <c r="Y186" s="123"/>
      <c r="Z186" s="123"/>
      <c r="AA186" s="123"/>
      <c r="AB186" s="123"/>
      <c r="AC186" s="123"/>
      <c r="AD186" s="123"/>
      <c r="AE186" s="87">
        <f t="shared" si="75"/>
        <v>0</v>
      </c>
      <c r="AF186" s="87">
        <f t="shared" si="76"/>
        <v>0</v>
      </c>
      <c r="AG186" s="87">
        <f t="shared" si="77"/>
        <v>0</v>
      </c>
      <c r="AH186" s="87">
        <f t="shared" si="78"/>
        <v>0</v>
      </c>
      <c r="AI186" s="87">
        <f t="shared" si="79"/>
        <v>0</v>
      </c>
      <c r="AJ186" s="87">
        <f t="shared" si="80"/>
        <v>0</v>
      </c>
    </row>
    <row r="187" spans="2:36" hidden="1" x14ac:dyDescent="0.25">
      <c r="B187" s="30"/>
      <c r="C187" s="46" t="str">
        <f>IF($B187="","",VLOOKUP($B187,Cierre!$A:$E,2,FALSE))</f>
        <v/>
      </c>
      <c r="D187" s="152"/>
      <c r="E187" s="152"/>
      <c r="F187" s="153"/>
      <c r="G187" s="153"/>
      <c r="H187" s="154"/>
      <c r="I187" s="139"/>
      <c r="J187" s="139"/>
      <c r="K187" s="58">
        <f t="shared" si="73"/>
        <v>0</v>
      </c>
      <c r="L187" s="58">
        <f t="shared" si="74"/>
        <v>0</v>
      </c>
      <c r="M187" s="96"/>
      <c r="N187" s="13">
        <f t="shared" si="71"/>
        <v>0</v>
      </c>
      <c r="O187" s="56">
        <f>IF(J187="",0,ROUND(N187/VLOOKUP(YEAR(J187),SMMLV!$A$2:$B$43,2,FALSE),2))</f>
        <v>0</v>
      </c>
      <c r="P187" s="126">
        <f t="shared" si="72"/>
        <v>0</v>
      </c>
      <c r="Q187" s="126"/>
      <c r="R187" s="135"/>
      <c r="S187" s="122"/>
      <c r="T187" s="122"/>
      <c r="U187" s="122"/>
      <c r="V187" s="122"/>
      <c r="W187" s="122"/>
      <c r="X187" s="123"/>
      <c r="Y187" s="123"/>
      <c r="Z187" s="123"/>
      <c r="AA187" s="123"/>
      <c r="AB187" s="123"/>
      <c r="AC187" s="123"/>
      <c r="AD187" s="123"/>
      <c r="AE187" s="87">
        <f t="shared" si="75"/>
        <v>0</v>
      </c>
      <c r="AF187" s="87">
        <f t="shared" si="76"/>
        <v>0</v>
      </c>
      <c r="AG187" s="87">
        <f t="shared" si="77"/>
        <v>0</v>
      </c>
      <c r="AH187" s="87">
        <f t="shared" si="78"/>
        <v>0</v>
      </c>
      <c r="AI187" s="87">
        <f t="shared" si="79"/>
        <v>0</v>
      </c>
      <c r="AJ187" s="87">
        <f t="shared" si="80"/>
        <v>0</v>
      </c>
    </row>
    <row r="188" spans="2:36" hidden="1" x14ac:dyDescent="0.25">
      <c r="B188" s="30"/>
      <c r="C188" s="46" t="str">
        <f>IF($B188="","",VLOOKUP($B188,Cierre!$A:$E,2,FALSE))</f>
        <v/>
      </c>
      <c r="D188" s="152"/>
      <c r="E188" s="152"/>
      <c r="F188" s="153"/>
      <c r="G188" s="153"/>
      <c r="H188" s="154"/>
      <c r="I188" s="139"/>
      <c r="J188" s="139"/>
      <c r="K188" s="58">
        <f t="shared" si="73"/>
        <v>0</v>
      </c>
      <c r="L188" s="58">
        <f t="shared" si="74"/>
        <v>0</v>
      </c>
      <c r="M188" s="96"/>
      <c r="N188" s="13">
        <f t="shared" si="71"/>
        <v>0</v>
      </c>
      <c r="O188" s="56">
        <f>IF(J188="",0,ROUND(N188/VLOOKUP(YEAR(J188),SMMLV!$A$2:$B$43,2,FALSE),2))</f>
        <v>0</v>
      </c>
      <c r="P188" s="126">
        <f t="shared" si="72"/>
        <v>0</v>
      </c>
      <c r="Q188" s="126"/>
      <c r="R188" s="135"/>
      <c r="S188" s="122"/>
      <c r="T188" s="122"/>
      <c r="U188" s="122"/>
      <c r="V188" s="122"/>
      <c r="W188" s="122"/>
      <c r="X188" s="123"/>
      <c r="Y188" s="123"/>
      <c r="Z188" s="123"/>
      <c r="AA188" s="123"/>
      <c r="AB188" s="123"/>
      <c r="AC188" s="123"/>
      <c r="AD188" s="123"/>
      <c r="AE188" s="87">
        <f t="shared" si="75"/>
        <v>0</v>
      </c>
      <c r="AF188" s="87">
        <f t="shared" si="76"/>
        <v>0</v>
      </c>
      <c r="AG188" s="87">
        <f t="shared" si="77"/>
        <v>0</v>
      </c>
      <c r="AH188" s="87">
        <f t="shared" si="78"/>
        <v>0</v>
      </c>
      <c r="AI188" s="87">
        <f t="shared" si="79"/>
        <v>0</v>
      </c>
      <c r="AJ188" s="87">
        <f t="shared" si="80"/>
        <v>0</v>
      </c>
    </row>
    <row r="189" spans="2:36" hidden="1" x14ac:dyDescent="0.25">
      <c r="B189" s="30"/>
      <c r="C189" s="46" t="str">
        <f>IF($B189="","",VLOOKUP($B189,Cierre!$A:$E,2,FALSE))</f>
        <v/>
      </c>
      <c r="D189" s="152"/>
      <c r="E189" s="152"/>
      <c r="F189" s="153"/>
      <c r="G189" s="153"/>
      <c r="H189" s="154"/>
      <c r="I189" s="139"/>
      <c r="J189" s="139"/>
      <c r="K189" s="58">
        <f t="shared" si="73"/>
        <v>0</v>
      </c>
      <c r="L189" s="58">
        <f t="shared" si="74"/>
        <v>0</v>
      </c>
      <c r="M189" s="96"/>
      <c r="N189" s="13">
        <f t="shared" si="71"/>
        <v>0</v>
      </c>
      <c r="O189" s="56">
        <f>IF(J189="",0,ROUND(N189/VLOOKUP(YEAR(J189),SMMLV!$A$2:$B$43,2,FALSE),2))</f>
        <v>0</v>
      </c>
      <c r="P189" s="126">
        <f t="shared" si="72"/>
        <v>0</v>
      </c>
      <c r="Q189" s="126"/>
      <c r="R189" s="135"/>
      <c r="S189" s="122"/>
      <c r="T189" s="122"/>
      <c r="U189" s="122"/>
      <c r="V189" s="122"/>
      <c r="W189" s="122"/>
      <c r="X189" s="123"/>
      <c r="Y189" s="123"/>
      <c r="Z189" s="123"/>
      <c r="AA189" s="123"/>
      <c r="AB189" s="123"/>
      <c r="AC189" s="123"/>
      <c r="AD189" s="123"/>
      <c r="AE189" s="87">
        <f t="shared" si="75"/>
        <v>0</v>
      </c>
      <c r="AF189" s="87">
        <f t="shared" si="76"/>
        <v>0</v>
      </c>
      <c r="AG189" s="87">
        <f t="shared" si="77"/>
        <v>0</v>
      </c>
      <c r="AH189" s="87">
        <f t="shared" si="78"/>
        <v>0</v>
      </c>
      <c r="AI189" s="87">
        <f t="shared" si="79"/>
        <v>0</v>
      </c>
      <c r="AJ189" s="87">
        <f t="shared" si="80"/>
        <v>0</v>
      </c>
    </row>
  </sheetData>
  <autoFilter ref="A1:AM189" xr:uid="{00000000-0009-0000-0000-000004000000}">
    <filterColumn colId="0">
      <customFilters>
        <customFilter operator="notEqual" val=" "/>
      </customFilters>
    </filterColumn>
    <filterColumn colId="18" showButton="0"/>
    <filterColumn colId="20" showButton="0"/>
    <filterColumn colId="22" showButton="0"/>
    <filterColumn colId="24" showButton="0"/>
    <filterColumn colId="26" showButton="0"/>
    <filterColumn colId="28" showButton="0"/>
  </autoFilter>
  <mergeCells count="6">
    <mergeCell ref="AC1:AD1"/>
    <mergeCell ref="S1:T1"/>
    <mergeCell ref="U1:V1"/>
    <mergeCell ref="W1:X1"/>
    <mergeCell ref="Y1:Z1"/>
    <mergeCell ref="AA1:AB1"/>
  </mergeCells>
  <conditionalFormatting sqref="P2:P189">
    <cfRule type="cellIs" dxfId="5" priority="134" operator="greaterThan">
      <formula>0.7</formula>
    </cfRule>
  </conditionalFormatting>
  <conditionalFormatting sqref="Q2:Q189">
    <cfRule type="cellIs" dxfId="4" priority="124" operator="equal">
      <formula>"SUBSANAR"</formula>
    </cfRule>
    <cfRule type="cellIs" dxfId="3" priority="125" operator="equal">
      <formula>"NO HÁBIL"</formula>
    </cfRule>
    <cfRule type="cellIs" dxfId="2" priority="126" operator="equal">
      <formula>"HÁBIL"</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0000000}">
          <x14:formula1>
            <xm:f>SMMLV!$A$66:$A$69</xm:f>
          </x14:formula1>
          <xm:sqref>AK1 A2:A189</xm:sqref>
        </x14:dataValidation>
        <x14:dataValidation type="list" allowBlank="1" showInputMessage="1" showErrorMessage="1" xr:uid="{00000000-0002-0000-0400-000001000000}">
          <x14:formula1>
            <xm:f>SMMLV!$A$62:$A$64</xm:f>
          </x14:formula1>
          <xm:sqref>Q2:Q189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1005"/>
  <sheetViews>
    <sheetView zoomScale="80" zoomScaleNormal="80" workbookViewId="0">
      <pane xSplit="2" ySplit="2" topLeftCell="C3" activePane="bottomRight" state="frozen"/>
      <selection pane="topRight" activeCell="C1" sqref="C1"/>
      <selection pane="bottomLeft" activeCell="A3" sqref="A3"/>
      <selection pane="bottomRight" activeCell="D5" sqref="D5"/>
    </sheetView>
  </sheetViews>
  <sheetFormatPr baseColWidth="10" defaultColWidth="14.44140625" defaultRowHeight="15" customHeight="1" x14ac:dyDescent="0.25"/>
  <cols>
    <col min="1" max="1" width="5" style="162" customWidth="1"/>
    <col min="2" max="2" width="43.33203125" style="162" customWidth="1"/>
    <col min="3" max="3" width="21.5546875" style="162" customWidth="1"/>
    <col min="4" max="4" width="23.88671875" style="162" customWidth="1"/>
    <col min="5" max="5" width="17.33203125" style="162" customWidth="1"/>
    <col min="6" max="6" width="12.88671875" style="162" customWidth="1"/>
    <col min="7" max="7" width="22.109375" style="162" customWidth="1"/>
    <col min="8" max="21" width="11.44140625" style="162" customWidth="1"/>
    <col min="22" max="16384" width="14.44140625" style="162"/>
  </cols>
  <sheetData>
    <row r="1" spans="1:21" ht="15" customHeight="1" x14ac:dyDescent="0.25">
      <c r="A1" s="388" t="s">
        <v>0</v>
      </c>
      <c r="B1" s="388" t="s">
        <v>8</v>
      </c>
      <c r="C1" s="390" t="s">
        <v>156</v>
      </c>
      <c r="D1" s="386" t="s">
        <v>142</v>
      </c>
      <c r="E1" s="160"/>
      <c r="F1" s="161"/>
      <c r="G1" s="161"/>
      <c r="H1" s="161"/>
      <c r="I1" s="161"/>
      <c r="J1" s="161"/>
      <c r="K1" s="161"/>
      <c r="L1" s="161"/>
      <c r="M1" s="161"/>
      <c r="N1" s="161"/>
      <c r="O1" s="161"/>
      <c r="P1" s="161"/>
      <c r="Q1" s="161"/>
      <c r="R1" s="161"/>
      <c r="S1" s="161"/>
      <c r="T1" s="161"/>
      <c r="U1" s="161"/>
    </row>
    <row r="2" spans="1:21" ht="53.25" customHeight="1" x14ac:dyDescent="0.25">
      <c r="A2" s="389"/>
      <c r="B2" s="389"/>
      <c r="C2" s="389"/>
      <c r="D2" s="387"/>
      <c r="E2" s="163"/>
      <c r="F2" s="164"/>
      <c r="G2" s="164"/>
      <c r="H2" s="164"/>
      <c r="I2" s="164"/>
      <c r="J2" s="164"/>
      <c r="K2" s="164"/>
      <c r="L2" s="164"/>
      <c r="M2" s="164"/>
      <c r="N2" s="164"/>
      <c r="O2" s="164"/>
      <c r="P2" s="164"/>
      <c r="Q2" s="164"/>
      <c r="R2" s="164"/>
      <c r="S2" s="164"/>
      <c r="T2" s="164"/>
      <c r="U2" s="164"/>
    </row>
    <row r="3" spans="1:21" ht="24.75" customHeight="1" x14ac:dyDescent="0.25">
      <c r="A3" s="165">
        <v>2</v>
      </c>
      <c r="B3" s="166" t="str">
        <f>VLOOKUP($A3,Cierre!A:E,2,FALSE)</f>
        <v>ARM CONSULTING LTDA.</v>
      </c>
      <c r="C3" s="186">
        <f ca="1">+AVERAGEIF(Experiencia!B:O,A3,Experiencia!O:O)</f>
        <v>819.42</v>
      </c>
      <c r="D3" s="193">
        <f ca="1">+IF((1-(ABS($C$26-C3)/$C$26))*69&lt;0,0,(1-(ABS($C$26-C3)/$C$26))*69)</f>
        <v>0</v>
      </c>
      <c r="E3" s="167"/>
      <c r="F3" s="161"/>
      <c r="G3" s="161"/>
      <c r="H3" s="161"/>
      <c r="I3" s="161"/>
      <c r="J3" s="161"/>
      <c r="K3" s="161"/>
      <c r="L3" s="161"/>
      <c r="M3" s="161"/>
      <c r="N3" s="161"/>
      <c r="O3" s="161"/>
      <c r="P3" s="161"/>
      <c r="Q3" s="161"/>
      <c r="R3" s="161"/>
      <c r="S3" s="161"/>
      <c r="T3" s="161"/>
      <c r="U3" s="161"/>
    </row>
    <row r="4" spans="1:21" ht="24.75" customHeight="1" x14ac:dyDescent="0.25">
      <c r="A4" s="165">
        <v>3</v>
      </c>
      <c r="B4" s="166" t="str">
        <f>VLOOKUP($A4,Cierre!A:E,2,FALSE)</f>
        <v>INGECO INGENIERÍA DE CONSTRUCCIONES S.A.S.</v>
      </c>
      <c r="C4" s="186">
        <f ca="1">+AVERAGEIF(Experiencia!B:O,A4,Experiencia!O:O)</f>
        <v>602.15</v>
      </c>
      <c r="D4" s="193">
        <f ca="1">+IF((1-(ABS($C$26-C4)/$C$26))*69&lt;0,0,(1-(ABS($C$26-C4)/$C$26))*69)</f>
        <v>19.324446878365052</v>
      </c>
      <c r="E4" s="167"/>
      <c r="F4" s="161"/>
      <c r="G4" s="161"/>
      <c r="H4" s="161"/>
      <c r="I4" s="161"/>
      <c r="J4" s="161"/>
      <c r="K4" s="161"/>
      <c r="L4" s="161"/>
      <c r="M4" s="161"/>
      <c r="N4" s="161"/>
      <c r="O4" s="161"/>
      <c r="P4" s="161"/>
      <c r="Q4" s="161"/>
      <c r="R4" s="161"/>
      <c r="S4" s="161"/>
      <c r="T4" s="161"/>
      <c r="U4" s="161"/>
    </row>
    <row r="5" spans="1:21" ht="24.75" customHeight="1" x14ac:dyDescent="0.25">
      <c r="A5" s="165">
        <v>4</v>
      </c>
      <c r="B5" s="166" t="str">
        <f>VLOOKUP($A5,Cierre!A:E,2,FALSE)</f>
        <v>INGENIERÍA DEL FUTURO S.A.S.</v>
      </c>
      <c r="C5" s="186">
        <f ca="1">+AVERAGEIF(Experiencia!B:O,A5,Experiencia!O:O)</f>
        <v>366.43499999999995</v>
      </c>
      <c r="D5" s="193">
        <f ca="1">+IF((1-(ABS($C$26-C5)/$C$26))*69&lt;0,0,(1-(ABS($C$26-C5)/$C$26))*69)</f>
        <v>65.780658792449884</v>
      </c>
      <c r="E5" s="167"/>
      <c r="F5" s="161"/>
      <c r="G5" s="161"/>
      <c r="H5" s="161"/>
      <c r="I5" s="161"/>
      <c r="J5" s="161"/>
      <c r="K5" s="161"/>
      <c r="L5" s="161"/>
      <c r="M5" s="161"/>
      <c r="N5" s="161"/>
      <c r="O5" s="161"/>
      <c r="P5" s="161"/>
      <c r="Q5" s="161"/>
      <c r="R5" s="161"/>
      <c r="S5" s="161"/>
      <c r="T5" s="161"/>
      <c r="U5" s="161"/>
    </row>
    <row r="6" spans="1:21" ht="24.75" customHeight="1" x14ac:dyDescent="0.25">
      <c r="A6" s="165">
        <v>5</v>
      </c>
      <c r="B6" s="166" t="str">
        <f>VLOOKUP($A6,Cierre!A:E,2,FALSE)</f>
        <v>R&amp;M CONSTRUCCIONES E INTERVENTORÍAS S.A.S.</v>
      </c>
      <c r="C6" s="186">
        <f ca="1">+AVERAGEIF(Experiencia!B:O,A6,Experiencia!O:O)</f>
        <v>834.03</v>
      </c>
      <c r="D6" s="193">
        <f ca="1">+IF((1-(ABS($C$26-C6)/$C$26))*69&lt;0,0,(1-(ABS($C$26-C6)/$C$26))*69)</f>
        <v>0</v>
      </c>
      <c r="E6" s="167"/>
      <c r="F6" s="161"/>
      <c r="G6" s="161"/>
      <c r="H6" s="161"/>
      <c r="I6" s="161"/>
      <c r="J6" s="161"/>
      <c r="K6" s="161"/>
      <c r="L6" s="161"/>
      <c r="M6" s="161"/>
      <c r="N6" s="161"/>
      <c r="O6" s="161"/>
      <c r="P6" s="161"/>
      <c r="Q6" s="161"/>
      <c r="R6" s="161"/>
      <c r="S6" s="161"/>
      <c r="T6" s="161"/>
      <c r="U6" s="161"/>
    </row>
    <row r="7" spans="1:21" ht="24.75" customHeight="1" x14ac:dyDescent="0.25">
      <c r="A7" s="165">
        <v>7</v>
      </c>
      <c r="B7" s="166" t="str">
        <f>VLOOKUP($A7,Cierre!A:E,2,FALSE)</f>
        <v>CARMONA CARVAJAL INGENIEROS S.A.S.</v>
      </c>
      <c r="C7" s="186">
        <f ca="1">+AVERAGEIF(Experiencia!B:O,A7,Experiencia!O:O)</f>
        <v>200.7475</v>
      </c>
      <c r="D7" s="193">
        <f ca="1">+IF((1-(ABS($C$26-C7)/$C$26))*69&lt;0,0,(1-(ABS($C$26-C7)/$C$26))*69)</f>
        <v>39.564594536719113</v>
      </c>
      <c r="E7" s="167"/>
      <c r="F7" s="161"/>
      <c r="G7" s="161"/>
      <c r="H7" s="161"/>
      <c r="I7" s="161"/>
      <c r="J7" s="161"/>
      <c r="K7" s="161"/>
      <c r="L7" s="161"/>
      <c r="M7" s="161"/>
      <c r="N7" s="161"/>
      <c r="O7" s="161"/>
      <c r="P7" s="161"/>
      <c r="Q7" s="161"/>
      <c r="R7" s="161"/>
      <c r="S7" s="161"/>
      <c r="T7" s="161"/>
      <c r="U7" s="161"/>
    </row>
    <row r="8" spans="1:21" ht="24.75" customHeight="1" x14ac:dyDescent="0.25">
      <c r="A8" s="165">
        <v>8</v>
      </c>
      <c r="B8" s="166" t="str">
        <f>VLOOKUP($A8,Cierre!A:E,2,FALSE)</f>
        <v>CONSORCIO INTERVIAS CALDAS</v>
      </c>
      <c r="C8" s="186">
        <f ca="1">+AVERAGEIF(Experiencia!B:O,A8,Experiencia!O:O)</f>
        <v>341.20499999999998</v>
      </c>
      <c r="D8" s="252">
        <v>0</v>
      </c>
      <c r="E8" s="167"/>
      <c r="F8" s="161"/>
      <c r="G8" s="161"/>
      <c r="H8" s="161"/>
      <c r="I8" s="161"/>
      <c r="J8" s="161"/>
      <c r="K8" s="161"/>
      <c r="L8" s="161"/>
      <c r="M8" s="161"/>
      <c r="N8" s="161"/>
      <c r="O8" s="161"/>
      <c r="P8" s="161"/>
      <c r="Q8" s="161"/>
      <c r="R8" s="161"/>
      <c r="S8" s="161"/>
      <c r="T8" s="161"/>
      <c r="U8" s="161"/>
    </row>
    <row r="9" spans="1:21" ht="24.75" customHeight="1" x14ac:dyDescent="0.25">
      <c r="A9" s="165">
        <v>9</v>
      </c>
      <c r="B9" s="166" t="str">
        <f>VLOOKUP($A9,Cierre!A:E,2,FALSE)</f>
        <v>ARA INGENIERÍA S.A.S.</v>
      </c>
      <c r="C9" s="186">
        <f ca="1">+AVERAGEIF(Experiencia!B:O,A9,Experiencia!O:O)</f>
        <v>729.66</v>
      </c>
      <c r="D9" s="193">
        <f ca="1">+IF((1-(ABS($C$26-C9)/$C$26))*69&lt;0,0,(1-(ABS($C$26-C9)/$C$26))*69)</f>
        <v>0</v>
      </c>
      <c r="E9" s="167"/>
      <c r="F9" s="161"/>
      <c r="G9" s="161"/>
      <c r="H9" s="161"/>
      <c r="I9" s="161"/>
      <c r="J9" s="161"/>
      <c r="K9" s="161"/>
      <c r="L9" s="161"/>
      <c r="M9" s="161"/>
      <c r="N9" s="161"/>
      <c r="O9" s="161"/>
      <c r="P9" s="161"/>
      <c r="Q9" s="161"/>
      <c r="R9" s="161"/>
      <c r="S9" s="161"/>
      <c r="T9" s="161"/>
      <c r="U9" s="161"/>
    </row>
    <row r="10" spans="1:21" ht="24.75" customHeight="1" x14ac:dyDescent="0.25">
      <c r="A10" s="165">
        <v>10</v>
      </c>
      <c r="B10" s="166" t="str">
        <f>VLOOKUP($A10,Cierre!A:E,2,FALSE)</f>
        <v>HR INGENIERÍA S.A.S.</v>
      </c>
      <c r="C10" s="186">
        <f ca="1">+AVERAGEIF(Experiencia!B:O,A10,Experiencia!O:O)</f>
        <v>491.2</v>
      </c>
      <c r="D10" s="193">
        <f ca="1">+IF((1-(ABS($C$26-C10)/$C$26))*69&lt;0,0,(1-(ABS($C$26-C10)/$C$26))*69)</f>
        <v>41.19117878710108</v>
      </c>
      <c r="E10" s="167"/>
      <c r="F10" s="161"/>
      <c r="G10" s="161"/>
      <c r="H10" s="161"/>
      <c r="I10" s="161"/>
      <c r="J10" s="161"/>
      <c r="K10" s="161"/>
      <c r="L10" s="161"/>
      <c r="M10" s="161"/>
      <c r="N10" s="161"/>
      <c r="O10" s="161"/>
      <c r="P10" s="161"/>
      <c r="Q10" s="161"/>
      <c r="R10" s="161"/>
      <c r="S10" s="161"/>
      <c r="T10" s="161"/>
      <c r="U10" s="161"/>
    </row>
    <row r="11" spans="1:21" ht="24.75" customHeight="1" x14ac:dyDescent="0.25">
      <c r="A11" s="165">
        <v>13</v>
      </c>
      <c r="B11" s="166" t="str">
        <f>VLOOKUP($A11,Cierre!A:E,2,FALSE)</f>
        <v>CONSORCIO NP MANIZALES</v>
      </c>
      <c r="C11" s="186">
        <f ca="1">+AVERAGEIF(Experiencia!B:O,A11,Experiencia!O:O)</f>
        <v>236.40666666666667</v>
      </c>
      <c r="D11" s="252">
        <v>0</v>
      </c>
      <c r="E11" s="167"/>
      <c r="F11" s="161"/>
      <c r="G11" s="161"/>
      <c r="H11" s="161"/>
      <c r="I11" s="161"/>
      <c r="J11" s="161"/>
      <c r="K11" s="161"/>
      <c r="L11" s="161"/>
      <c r="M11" s="161"/>
      <c r="N11" s="161"/>
      <c r="O11" s="161"/>
      <c r="P11" s="161"/>
      <c r="Q11" s="161"/>
      <c r="R11" s="161"/>
      <c r="S11" s="161"/>
      <c r="T11" s="161"/>
      <c r="U11" s="161"/>
    </row>
    <row r="12" spans="1:21" ht="24.75" customHeight="1" x14ac:dyDescent="0.25">
      <c r="A12" s="165">
        <v>15</v>
      </c>
      <c r="B12" s="166" t="str">
        <f>VLOOKUP($A12,Cierre!A:E,2,FALSE)</f>
        <v>CIMAG S.A.S.</v>
      </c>
      <c r="C12" s="186">
        <f ca="1">+AVERAGEIF(Experiencia!B:O,A12,Experiencia!O:O)</f>
        <v>388.25</v>
      </c>
      <c r="D12" s="193">
        <f ca="1">+IF((1-(ABS($C$26-C12)/$C$26))*69&lt;0,0,(1-(ABS($C$26-C12)/$C$26))*69)</f>
        <v>61.481219796604222</v>
      </c>
      <c r="E12" s="167"/>
      <c r="F12" s="161"/>
      <c r="G12" s="161"/>
      <c r="H12" s="161"/>
      <c r="I12" s="161"/>
      <c r="J12" s="161"/>
      <c r="K12" s="161"/>
      <c r="L12" s="161"/>
      <c r="M12" s="161"/>
      <c r="N12" s="161"/>
      <c r="O12" s="161"/>
      <c r="P12" s="161"/>
      <c r="Q12" s="161"/>
      <c r="R12" s="161"/>
      <c r="S12" s="161"/>
      <c r="T12" s="161"/>
      <c r="U12" s="161"/>
    </row>
    <row r="13" spans="1:21" ht="24.75" customHeight="1" x14ac:dyDescent="0.25">
      <c r="A13" s="165">
        <v>17</v>
      </c>
      <c r="B13" s="166" t="str">
        <f>VLOOKUP($A13,Cierre!A:E,2,FALSE)</f>
        <v>ORGANIZACIÓN VICAN S.A.S.</v>
      </c>
      <c r="C13" s="186">
        <f ca="1">+AVERAGEIF(Experiencia!B:O,A13,Experiencia!O:O)</f>
        <v>467.78999999999996</v>
      </c>
      <c r="D13" s="193">
        <f ca="1">+IF((1-(ABS($C$26-C13)/$C$26))*69&lt;0,0,(1-(ABS($C$26-C13)/$C$26))*69)</f>
        <v>45.804970530981301</v>
      </c>
      <c r="E13" s="167"/>
      <c r="F13" s="161"/>
      <c r="G13" s="161"/>
      <c r="H13" s="161"/>
      <c r="I13" s="161"/>
      <c r="J13" s="161"/>
      <c r="K13" s="161"/>
      <c r="L13" s="161"/>
      <c r="M13" s="161"/>
      <c r="N13" s="161"/>
      <c r="O13" s="161"/>
      <c r="P13" s="161"/>
      <c r="Q13" s="161"/>
      <c r="R13" s="161"/>
      <c r="S13" s="161"/>
      <c r="T13" s="161"/>
      <c r="U13" s="161"/>
    </row>
    <row r="14" spans="1:21" ht="24.75" customHeight="1" x14ac:dyDescent="0.25">
      <c r="A14" s="165">
        <v>18</v>
      </c>
      <c r="B14" s="166" t="str">
        <f>VLOOKUP($A14,Cierre!A:E,2,FALSE)</f>
        <v>ICONSULTING S.A.S.</v>
      </c>
      <c r="C14" s="186">
        <f ca="1">+AVERAGEIF(Experiencia!B:O,A14,Experiencia!O:O)</f>
        <v>309.58</v>
      </c>
      <c r="D14" s="193">
        <f ca="1">+IF((1-(ABS($C$26-C14)/$C$26))*69&lt;0,0,(1-(ABS($C$26-C14)/$C$26))*69)</f>
        <v>61.013996073064433</v>
      </c>
      <c r="E14" s="167"/>
      <c r="F14" s="161"/>
      <c r="G14" s="161"/>
      <c r="H14" s="161"/>
      <c r="I14" s="161"/>
      <c r="J14" s="161"/>
      <c r="K14" s="161"/>
      <c r="L14" s="161"/>
      <c r="M14" s="161"/>
      <c r="N14" s="161"/>
      <c r="O14" s="161"/>
      <c r="P14" s="161"/>
      <c r="Q14" s="161"/>
      <c r="R14" s="161"/>
      <c r="S14" s="161"/>
      <c r="T14" s="161"/>
      <c r="U14" s="161"/>
    </row>
    <row r="15" spans="1:21" ht="24.75" customHeight="1" x14ac:dyDescent="0.25">
      <c r="A15" s="165">
        <v>21</v>
      </c>
      <c r="B15" s="166" t="str">
        <f>VLOOKUP($A15,Cierre!A:E,2,FALSE)</f>
        <v>INGEOCILCON S.A.S.</v>
      </c>
      <c r="C15" s="186">
        <f ca="1">+AVERAGEIF(Experiencia!B:O,A15,Experiencia!O:O)</f>
        <v>550.62</v>
      </c>
      <c r="D15" s="193">
        <f ca="1">+IF((1-(ABS($C$26-C15)/$C$26))*69&lt;0,0,(1-(ABS($C$26-C15)/$C$26))*69)</f>
        <v>29.480307133048843</v>
      </c>
      <c r="E15" s="167"/>
      <c r="F15" s="161"/>
      <c r="G15" s="161"/>
      <c r="H15" s="161"/>
      <c r="I15" s="161"/>
      <c r="J15" s="161"/>
      <c r="K15" s="161"/>
      <c r="L15" s="161"/>
      <c r="M15" s="161"/>
      <c r="N15" s="161"/>
      <c r="O15" s="161"/>
      <c r="P15" s="161"/>
      <c r="Q15" s="161"/>
      <c r="R15" s="161"/>
      <c r="S15" s="161"/>
      <c r="T15" s="161"/>
      <c r="U15" s="161"/>
    </row>
    <row r="16" spans="1:21" ht="24.75" customHeight="1" x14ac:dyDescent="0.25">
      <c r="A16" s="165">
        <v>26</v>
      </c>
      <c r="B16" s="166" t="str">
        <f>VLOOKUP($A16,Cierre!A:E,2,FALSE)</f>
        <v>CONSORCIO CAPITAL</v>
      </c>
      <c r="C16" s="186">
        <f ca="1">+AVERAGEIF(Experiencia!B:O,A16,Experiencia!O:O)</f>
        <v>654.84999999999991</v>
      </c>
      <c r="D16" s="193">
        <f ca="1">+IF((1-(ABS($C$26-C16)/$C$26))*69&lt;0,0,(1-(ABS($C$26-C16)/$C$26))*69)</f>
        <v>8.9379955796684563</v>
      </c>
      <c r="E16" s="167"/>
      <c r="F16" s="161"/>
      <c r="G16" s="161"/>
      <c r="H16" s="161"/>
      <c r="I16" s="161"/>
      <c r="J16" s="161"/>
      <c r="K16" s="161"/>
      <c r="L16" s="161"/>
      <c r="M16" s="161"/>
      <c r="N16" s="161"/>
      <c r="O16" s="161"/>
      <c r="P16" s="161"/>
      <c r="Q16" s="161"/>
      <c r="R16" s="161"/>
      <c r="S16" s="161"/>
      <c r="T16" s="161"/>
      <c r="U16" s="161"/>
    </row>
    <row r="17" spans="1:21" ht="12.75" customHeight="1" x14ac:dyDescent="0.25">
      <c r="A17" s="161"/>
      <c r="B17" s="161"/>
      <c r="C17" s="168"/>
      <c r="D17" s="169"/>
      <c r="E17" s="161"/>
      <c r="F17" s="161"/>
      <c r="G17" s="161"/>
      <c r="H17" s="161"/>
      <c r="I17" s="161"/>
      <c r="J17" s="161"/>
      <c r="K17" s="161"/>
      <c r="L17" s="161"/>
      <c r="M17" s="161"/>
      <c r="N17" s="161"/>
      <c r="O17" s="161"/>
      <c r="P17" s="161"/>
      <c r="Q17" s="161"/>
      <c r="R17" s="161"/>
      <c r="S17" s="161"/>
      <c r="T17" s="161"/>
      <c r="U17" s="161"/>
    </row>
    <row r="18" spans="1:21" ht="12.75" customHeight="1" x14ac:dyDescent="0.25">
      <c r="A18" s="382" t="s">
        <v>143</v>
      </c>
      <c r="B18" s="383"/>
      <c r="C18" s="211">
        <f>VLOOKUP(D18,SMMLV!A66:B69,2,FALSE)</f>
        <v>303173378</v>
      </c>
      <c r="D18" s="212" t="s">
        <v>119</v>
      </c>
      <c r="E18" s="161"/>
      <c r="F18" s="161"/>
      <c r="G18" s="161"/>
      <c r="H18" s="161"/>
      <c r="I18" s="161"/>
      <c r="J18" s="161"/>
      <c r="K18" s="161"/>
      <c r="L18" s="161"/>
      <c r="M18" s="161"/>
      <c r="N18" s="161"/>
      <c r="O18" s="161"/>
      <c r="P18" s="161"/>
      <c r="Q18" s="161"/>
      <c r="R18" s="161"/>
      <c r="S18" s="161"/>
      <c r="T18" s="161"/>
      <c r="U18" s="161"/>
    </row>
    <row r="19" spans="1:21" ht="12.75" customHeight="1" x14ac:dyDescent="0.25">
      <c r="A19" s="161"/>
      <c r="B19" s="161"/>
      <c r="C19" s="171"/>
      <c r="D19" s="169"/>
      <c r="E19" s="170"/>
      <c r="F19" s="170"/>
      <c r="G19" s="161"/>
      <c r="H19" s="161"/>
      <c r="I19" s="161"/>
      <c r="J19" s="161"/>
      <c r="K19" s="161"/>
      <c r="L19" s="161"/>
      <c r="M19" s="161"/>
      <c r="N19" s="161"/>
      <c r="O19" s="161"/>
      <c r="P19" s="161"/>
      <c r="Q19" s="161"/>
      <c r="R19" s="161"/>
      <c r="S19" s="161"/>
      <c r="T19" s="161"/>
      <c r="U19" s="161"/>
    </row>
    <row r="20" spans="1:21" ht="12.75" customHeight="1" x14ac:dyDescent="0.25">
      <c r="A20" s="384" t="s">
        <v>444</v>
      </c>
      <c r="B20" s="385"/>
      <c r="C20" s="187" t="s">
        <v>440</v>
      </c>
      <c r="D20" s="196">
        <f>C20-LEFT($C$20,4)</f>
        <v>0.96999999999979991</v>
      </c>
      <c r="E20" s="197">
        <f>IF(D20&lt;=0.24,1,IF(D20&lt;=0.49,2,IF(D20&lt;=0.74,3,4)))</f>
        <v>4</v>
      </c>
      <c r="F20" s="170"/>
      <c r="G20" s="161"/>
      <c r="H20" s="161"/>
      <c r="I20" s="161"/>
      <c r="J20" s="161"/>
      <c r="K20" s="161"/>
      <c r="L20" s="161"/>
      <c r="M20" s="161"/>
      <c r="N20" s="161"/>
      <c r="O20" s="161"/>
      <c r="P20" s="161"/>
      <c r="Q20" s="161"/>
      <c r="R20" s="161"/>
      <c r="S20" s="161"/>
      <c r="T20" s="161"/>
      <c r="U20" s="161"/>
    </row>
    <row r="21" spans="1:21" ht="12.75" customHeight="1" x14ac:dyDescent="0.25">
      <c r="A21" s="161"/>
      <c r="B21" s="161"/>
      <c r="C21" s="168"/>
      <c r="D21" s="198"/>
      <c r="E21" s="172" t="s">
        <v>144</v>
      </c>
      <c r="F21" s="173"/>
      <c r="G21" s="174"/>
      <c r="H21" s="161"/>
      <c r="I21" s="161"/>
      <c r="J21" s="161"/>
      <c r="K21" s="161"/>
      <c r="L21" s="161"/>
      <c r="M21" s="161"/>
      <c r="N21" s="161"/>
      <c r="O21" s="161"/>
      <c r="P21" s="161"/>
      <c r="Q21" s="161"/>
      <c r="R21" s="161"/>
      <c r="S21" s="161"/>
      <c r="T21" s="161"/>
      <c r="U21" s="161"/>
    </row>
    <row r="22" spans="1:21" ht="14.25" customHeight="1" x14ac:dyDescent="0.25">
      <c r="A22" s="161"/>
      <c r="B22" s="175" t="s">
        <v>145</v>
      </c>
      <c r="C22" s="176" t="s">
        <v>146</v>
      </c>
      <c r="D22" s="176" t="s">
        <v>147</v>
      </c>
      <c r="E22" s="172" t="s">
        <v>148</v>
      </c>
      <c r="F22" s="173"/>
      <c r="G22" s="161"/>
      <c r="H22" s="161"/>
      <c r="I22" s="161"/>
      <c r="J22" s="161"/>
      <c r="K22" s="161"/>
      <c r="L22" s="161"/>
      <c r="M22" s="161"/>
      <c r="N22" s="161"/>
      <c r="O22" s="161"/>
      <c r="P22" s="161"/>
      <c r="Q22" s="161"/>
      <c r="R22" s="161"/>
      <c r="S22" s="161"/>
      <c r="T22" s="161"/>
      <c r="U22" s="161"/>
    </row>
    <row r="23" spans="1:21" ht="12.75" customHeight="1" x14ac:dyDescent="0.25">
      <c r="A23" s="175">
        <v>1</v>
      </c>
      <c r="B23" s="177" t="s">
        <v>149</v>
      </c>
      <c r="C23" s="168" t="str">
        <f>IF(E20&lt;&gt;1,"",(MEDIAN(C3:C16)))</f>
        <v/>
      </c>
      <c r="D23" s="178" t="s">
        <v>150</v>
      </c>
      <c r="E23" s="172" t="s">
        <v>151</v>
      </c>
      <c r="F23" s="173"/>
      <c r="G23" s="161"/>
      <c r="H23" s="161"/>
      <c r="I23" s="161"/>
      <c r="J23" s="161"/>
      <c r="K23" s="161"/>
      <c r="L23" s="161"/>
      <c r="M23" s="161"/>
      <c r="N23" s="161"/>
      <c r="O23" s="161"/>
      <c r="P23" s="161"/>
      <c r="Q23" s="161"/>
      <c r="R23" s="161"/>
      <c r="S23" s="161"/>
      <c r="T23" s="161"/>
      <c r="U23" s="161"/>
    </row>
    <row r="24" spans="1:21" ht="12.75" customHeight="1" x14ac:dyDescent="0.25">
      <c r="A24" s="175">
        <v>2</v>
      </c>
      <c r="B24" s="177" t="s">
        <v>152</v>
      </c>
      <c r="C24" s="192" t="str">
        <f>IF(E20&lt;&gt;2,"",(GEOMEAN(C3:C16)))</f>
        <v/>
      </c>
      <c r="D24" s="178" t="s">
        <v>153</v>
      </c>
      <c r="E24" s="173"/>
      <c r="F24" s="173"/>
      <c r="G24" s="161"/>
      <c r="H24" s="161"/>
      <c r="I24" s="161"/>
      <c r="J24" s="161"/>
      <c r="K24" s="161"/>
      <c r="L24" s="161"/>
      <c r="M24" s="161"/>
      <c r="N24" s="161"/>
      <c r="O24" s="161"/>
      <c r="P24" s="161"/>
      <c r="Q24" s="161"/>
      <c r="R24" s="161"/>
      <c r="S24" s="161"/>
      <c r="T24" s="161"/>
      <c r="U24" s="161"/>
    </row>
    <row r="25" spans="1:21" ht="12.75" customHeight="1" x14ac:dyDescent="0.25">
      <c r="A25" s="175">
        <v>3</v>
      </c>
      <c r="B25" s="188" t="s">
        <v>157</v>
      </c>
      <c r="C25" s="168" t="str">
        <f>IF(E20&lt;&gt;3,"",(MAX($C$3:$C$16)+(AVERAGE($C$3:$C$16)))/2)</f>
        <v/>
      </c>
      <c r="D25" s="178" t="s">
        <v>154</v>
      </c>
      <c r="E25" s="170"/>
      <c r="F25" s="170"/>
      <c r="G25" s="160"/>
      <c r="H25" s="160"/>
      <c r="I25" s="160"/>
      <c r="J25" s="160"/>
      <c r="K25" s="160"/>
      <c r="L25" s="160"/>
      <c r="M25" s="160"/>
      <c r="N25" s="160"/>
      <c r="O25" s="160"/>
      <c r="P25" s="160"/>
      <c r="Q25" s="160"/>
      <c r="R25" s="160"/>
      <c r="S25" s="160"/>
      <c r="T25" s="160"/>
      <c r="U25" s="160"/>
    </row>
    <row r="26" spans="1:21" ht="12.75" customHeight="1" x14ac:dyDescent="0.25">
      <c r="A26" s="175">
        <v>4</v>
      </c>
      <c r="B26" s="188" t="s">
        <v>158</v>
      </c>
      <c r="C26" s="192">
        <f ca="1">IF(E20&lt;&gt;4,"",(MIN($C$3:$C$16)+(AVERAGE($C$3:$C$16)))/2)</f>
        <v>350.10032738095236</v>
      </c>
      <c r="D26" s="178" t="s">
        <v>155</v>
      </c>
      <c r="E26" s="170"/>
      <c r="F26" s="170"/>
      <c r="G26" s="160"/>
      <c r="H26" s="160"/>
      <c r="I26" s="160"/>
      <c r="J26" s="160"/>
      <c r="K26" s="160"/>
      <c r="L26" s="160"/>
      <c r="M26" s="160"/>
      <c r="N26" s="160"/>
      <c r="O26" s="160"/>
      <c r="P26" s="160"/>
      <c r="Q26" s="160"/>
      <c r="R26" s="160"/>
      <c r="S26" s="160"/>
      <c r="T26" s="160"/>
      <c r="U26" s="160"/>
    </row>
    <row r="27" spans="1:21" ht="12.75" customHeight="1" x14ac:dyDescent="0.3">
      <c r="A27" s="179"/>
      <c r="B27" s="179"/>
      <c r="C27" s="180"/>
      <c r="D27" s="180"/>
      <c r="E27" s="160"/>
      <c r="F27" s="160"/>
      <c r="G27" s="160"/>
      <c r="H27" s="160"/>
      <c r="I27" s="160"/>
      <c r="J27" s="160"/>
      <c r="K27" s="160"/>
      <c r="L27" s="160"/>
      <c r="M27" s="160"/>
      <c r="N27" s="160"/>
      <c r="O27" s="160"/>
      <c r="P27" s="160"/>
      <c r="Q27" s="160"/>
      <c r="R27" s="160"/>
      <c r="S27" s="160"/>
      <c r="T27" s="160"/>
      <c r="U27" s="160"/>
    </row>
    <row r="28" spans="1:21" ht="12.75" customHeight="1" x14ac:dyDescent="0.3">
      <c r="A28" s="179"/>
      <c r="B28" s="179"/>
      <c r="C28" s="180"/>
      <c r="D28" s="180"/>
      <c r="E28" s="160"/>
      <c r="F28" s="160"/>
      <c r="G28" s="160"/>
      <c r="H28" s="160"/>
      <c r="I28" s="160"/>
      <c r="J28" s="160"/>
      <c r="K28" s="160"/>
      <c r="L28" s="160"/>
      <c r="M28" s="160"/>
      <c r="N28" s="160"/>
      <c r="O28" s="160"/>
      <c r="P28" s="160"/>
      <c r="Q28" s="160"/>
      <c r="R28" s="160"/>
      <c r="S28" s="160"/>
      <c r="T28" s="160"/>
      <c r="U28" s="160"/>
    </row>
    <row r="29" spans="1:21" ht="12.75" customHeight="1" x14ac:dyDescent="0.3">
      <c r="A29" s="179"/>
      <c r="B29" s="179"/>
      <c r="C29" s="180"/>
      <c r="D29" s="180"/>
      <c r="E29" s="160"/>
      <c r="F29" s="160"/>
      <c r="G29" s="160"/>
      <c r="H29" s="160"/>
      <c r="I29" s="160"/>
      <c r="J29" s="160"/>
      <c r="K29" s="160"/>
      <c r="L29" s="160"/>
      <c r="M29" s="160"/>
      <c r="N29" s="160"/>
      <c r="O29" s="160"/>
      <c r="P29" s="160"/>
      <c r="Q29" s="160"/>
      <c r="R29" s="160"/>
      <c r="S29" s="160"/>
      <c r="T29" s="160"/>
      <c r="U29" s="160"/>
    </row>
    <row r="30" spans="1:21" ht="12.75" customHeight="1" x14ac:dyDescent="0.3">
      <c r="A30" s="179"/>
      <c r="B30" s="179"/>
      <c r="C30" s="180"/>
      <c r="D30" s="180"/>
      <c r="E30" s="160"/>
      <c r="F30" s="160"/>
      <c r="G30" s="160"/>
      <c r="H30" s="160"/>
      <c r="I30" s="160"/>
      <c r="J30" s="160"/>
      <c r="K30" s="160"/>
      <c r="L30" s="160"/>
      <c r="M30" s="160"/>
      <c r="N30" s="160"/>
      <c r="O30" s="160"/>
      <c r="P30" s="160"/>
      <c r="Q30" s="160"/>
      <c r="R30" s="160"/>
      <c r="S30" s="160"/>
      <c r="T30" s="160"/>
      <c r="U30" s="160"/>
    </row>
    <row r="31" spans="1:21" ht="12.75" customHeight="1" x14ac:dyDescent="0.3">
      <c r="A31" s="179"/>
      <c r="B31" s="179"/>
      <c r="C31" s="180"/>
      <c r="D31" s="180"/>
      <c r="E31" s="160"/>
      <c r="F31" s="181"/>
      <c r="G31" s="160"/>
      <c r="H31" s="160"/>
      <c r="I31" s="160"/>
      <c r="J31" s="160"/>
      <c r="K31" s="160"/>
      <c r="L31" s="160"/>
      <c r="M31" s="160"/>
      <c r="N31" s="160"/>
      <c r="O31" s="160"/>
      <c r="P31" s="160"/>
      <c r="Q31" s="160"/>
      <c r="R31" s="160"/>
      <c r="S31" s="160"/>
      <c r="T31" s="160"/>
      <c r="U31" s="160"/>
    </row>
    <row r="32" spans="1:21" ht="12.75" customHeight="1" x14ac:dyDescent="0.3">
      <c r="A32" s="179"/>
      <c r="B32" s="179"/>
      <c r="C32" s="180"/>
      <c r="D32" s="180"/>
      <c r="E32" s="160"/>
      <c r="F32" s="181"/>
      <c r="G32" s="160"/>
      <c r="H32" s="160"/>
      <c r="I32" s="160"/>
      <c r="J32" s="160"/>
      <c r="K32" s="160"/>
      <c r="L32" s="160"/>
      <c r="M32" s="160"/>
      <c r="N32" s="160"/>
      <c r="O32" s="160"/>
      <c r="P32" s="160"/>
      <c r="Q32" s="160"/>
      <c r="R32" s="160"/>
      <c r="S32" s="160"/>
      <c r="T32" s="160"/>
      <c r="U32" s="160"/>
    </row>
    <row r="33" spans="1:21" ht="12.75" customHeight="1" x14ac:dyDescent="0.3">
      <c r="A33" s="179"/>
      <c r="B33" s="179"/>
      <c r="C33" s="180"/>
      <c r="D33" s="180"/>
      <c r="E33" s="160"/>
      <c r="F33" s="160"/>
      <c r="G33" s="160"/>
      <c r="H33" s="160"/>
      <c r="I33" s="160"/>
      <c r="J33" s="160"/>
      <c r="K33" s="160"/>
      <c r="L33" s="160"/>
      <c r="M33" s="160"/>
      <c r="N33" s="160"/>
      <c r="O33" s="160"/>
      <c r="P33" s="160"/>
      <c r="Q33" s="160"/>
      <c r="R33" s="160"/>
      <c r="S33" s="160"/>
      <c r="T33" s="160"/>
      <c r="U33" s="160"/>
    </row>
    <row r="34" spans="1:21" ht="12.75" customHeight="1" x14ac:dyDescent="0.3">
      <c r="A34" s="179"/>
      <c r="B34" s="179"/>
      <c r="C34" s="180"/>
      <c r="D34" s="180"/>
      <c r="E34" s="160"/>
      <c r="F34" s="160"/>
      <c r="G34" s="160"/>
      <c r="H34" s="160"/>
      <c r="I34" s="160"/>
      <c r="J34" s="160"/>
      <c r="K34" s="160"/>
      <c r="L34" s="160"/>
      <c r="M34" s="160"/>
      <c r="N34" s="160"/>
      <c r="O34" s="160"/>
      <c r="P34" s="160"/>
      <c r="Q34" s="160"/>
      <c r="R34" s="160"/>
      <c r="S34" s="160"/>
      <c r="T34" s="160"/>
      <c r="U34" s="160"/>
    </row>
    <row r="35" spans="1:21" ht="12.75" customHeight="1" x14ac:dyDescent="0.3">
      <c r="A35" s="179"/>
      <c r="B35" s="179"/>
      <c r="C35" s="180"/>
      <c r="D35" s="180"/>
      <c r="E35" s="160"/>
      <c r="F35" s="160"/>
      <c r="G35" s="160"/>
      <c r="H35" s="160"/>
      <c r="I35" s="160"/>
      <c r="J35" s="160"/>
      <c r="K35" s="160"/>
      <c r="L35" s="160"/>
      <c r="M35" s="160"/>
      <c r="N35" s="160"/>
      <c r="O35" s="160"/>
      <c r="P35" s="160"/>
      <c r="Q35" s="160"/>
      <c r="R35" s="160"/>
      <c r="S35" s="160"/>
      <c r="T35" s="160"/>
      <c r="U35" s="160"/>
    </row>
    <row r="36" spans="1:21" ht="12.75" customHeight="1" x14ac:dyDescent="0.3">
      <c r="A36" s="179"/>
      <c r="B36" s="179"/>
      <c r="C36" s="180"/>
      <c r="D36" s="180"/>
      <c r="E36" s="160"/>
      <c r="F36" s="160"/>
      <c r="G36" s="160"/>
      <c r="H36" s="160"/>
      <c r="I36" s="160"/>
      <c r="J36" s="160"/>
      <c r="K36" s="160"/>
      <c r="L36" s="160"/>
      <c r="M36" s="160"/>
      <c r="N36" s="160"/>
      <c r="O36" s="160"/>
      <c r="P36" s="160"/>
      <c r="Q36" s="160"/>
      <c r="R36" s="160"/>
      <c r="S36" s="160"/>
      <c r="T36" s="160"/>
      <c r="U36" s="160"/>
    </row>
    <row r="37" spans="1:21" ht="12.75" customHeight="1" x14ac:dyDescent="0.3">
      <c r="A37" s="179"/>
      <c r="B37" s="179"/>
      <c r="C37" s="180"/>
      <c r="D37" s="180"/>
      <c r="E37" s="160"/>
      <c r="F37" s="160"/>
      <c r="G37" s="160"/>
      <c r="H37" s="160"/>
      <c r="I37" s="160"/>
      <c r="J37" s="160"/>
      <c r="K37" s="160"/>
      <c r="L37" s="160"/>
      <c r="M37" s="160"/>
      <c r="N37" s="160"/>
      <c r="O37" s="160"/>
      <c r="P37" s="160"/>
      <c r="Q37" s="160"/>
      <c r="R37" s="160"/>
      <c r="S37" s="160"/>
      <c r="T37" s="160"/>
      <c r="U37" s="160"/>
    </row>
    <row r="38" spans="1:21" ht="12.75" customHeight="1" x14ac:dyDescent="0.3">
      <c r="A38" s="179"/>
      <c r="B38" s="179"/>
      <c r="C38" s="180"/>
      <c r="D38" s="180"/>
      <c r="E38" s="160"/>
      <c r="F38" s="160"/>
      <c r="G38" s="160"/>
      <c r="H38" s="160"/>
      <c r="I38" s="160"/>
      <c r="J38" s="160"/>
      <c r="K38" s="160"/>
      <c r="L38" s="160"/>
      <c r="M38" s="160"/>
      <c r="N38" s="160"/>
      <c r="O38" s="160"/>
      <c r="P38" s="160"/>
      <c r="Q38" s="160"/>
      <c r="R38" s="160"/>
      <c r="S38" s="160"/>
      <c r="T38" s="160"/>
      <c r="U38" s="160"/>
    </row>
    <row r="39" spans="1:21" ht="12.75" customHeight="1" x14ac:dyDescent="0.3">
      <c r="A39" s="179"/>
      <c r="B39" s="182"/>
      <c r="C39" s="180"/>
      <c r="D39" s="180"/>
      <c r="E39" s="160"/>
      <c r="F39" s="160"/>
      <c r="G39" s="160"/>
      <c r="H39" s="160"/>
      <c r="I39" s="160"/>
      <c r="J39" s="160"/>
      <c r="K39" s="160"/>
      <c r="L39" s="160"/>
      <c r="M39" s="160"/>
      <c r="N39" s="160"/>
      <c r="O39" s="160"/>
      <c r="P39" s="160"/>
      <c r="Q39" s="160"/>
      <c r="R39" s="160"/>
      <c r="S39" s="160"/>
      <c r="T39" s="160"/>
      <c r="U39" s="160"/>
    </row>
    <row r="40" spans="1:21" ht="12.75" customHeight="1" x14ac:dyDescent="0.3">
      <c r="A40" s="179"/>
      <c r="B40" s="182"/>
      <c r="C40" s="180"/>
      <c r="D40" s="180"/>
      <c r="E40" s="160"/>
      <c r="F40" s="160"/>
      <c r="G40" s="160"/>
      <c r="H40" s="160"/>
      <c r="I40" s="160"/>
      <c r="J40" s="160"/>
      <c r="K40" s="160"/>
      <c r="L40" s="160"/>
      <c r="M40" s="160"/>
      <c r="N40" s="160"/>
      <c r="O40" s="160"/>
      <c r="P40" s="160"/>
      <c r="Q40" s="160"/>
      <c r="R40" s="160"/>
      <c r="S40" s="160"/>
      <c r="T40" s="160"/>
      <c r="U40" s="160"/>
    </row>
    <row r="41" spans="1:21" ht="12.75" customHeight="1" x14ac:dyDescent="0.3">
      <c r="A41" s="179"/>
      <c r="B41" s="182"/>
      <c r="C41" s="180"/>
      <c r="D41" s="171"/>
      <c r="E41" s="160"/>
      <c r="F41" s="160"/>
      <c r="G41" s="160"/>
      <c r="H41" s="160"/>
      <c r="I41" s="160"/>
      <c r="J41" s="160"/>
      <c r="K41" s="160"/>
      <c r="L41" s="160"/>
      <c r="M41" s="160"/>
      <c r="N41" s="160"/>
      <c r="O41" s="160"/>
      <c r="P41" s="160"/>
      <c r="Q41" s="160"/>
      <c r="R41" s="160"/>
      <c r="S41" s="160"/>
      <c r="T41" s="160"/>
      <c r="U41" s="160"/>
    </row>
    <row r="42" spans="1:21" ht="12.75" customHeight="1" x14ac:dyDescent="0.3">
      <c r="A42" s="179"/>
      <c r="B42" s="182"/>
      <c r="C42" s="180"/>
      <c r="D42" s="171"/>
      <c r="E42" s="160"/>
      <c r="F42" s="160"/>
      <c r="G42" s="160"/>
      <c r="H42" s="160"/>
      <c r="I42" s="160"/>
      <c r="J42" s="160"/>
      <c r="K42" s="160"/>
      <c r="L42" s="160"/>
      <c r="M42" s="160"/>
      <c r="N42" s="160"/>
      <c r="O42" s="160"/>
      <c r="P42" s="160"/>
      <c r="Q42" s="160"/>
      <c r="R42" s="160"/>
      <c r="S42" s="160"/>
      <c r="T42" s="160"/>
      <c r="U42" s="160"/>
    </row>
    <row r="43" spans="1:21" ht="12.75" customHeight="1" x14ac:dyDescent="0.3">
      <c r="A43" s="179"/>
      <c r="B43" s="182"/>
      <c r="C43" s="180"/>
      <c r="D43" s="171"/>
      <c r="E43" s="160"/>
      <c r="F43" s="160"/>
      <c r="G43" s="160"/>
      <c r="H43" s="160"/>
      <c r="I43" s="160"/>
      <c r="J43" s="160"/>
      <c r="K43" s="160"/>
      <c r="L43" s="160"/>
      <c r="M43" s="160"/>
      <c r="N43" s="160"/>
      <c r="O43" s="160"/>
      <c r="P43" s="160"/>
      <c r="Q43" s="160"/>
      <c r="R43" s="160"/>
      <c r="S43" s="160"/>
      <c r="T43" s="160"/>
      <c r="U43" s="160"/>
    </row>
    <row r="44" spans="1:21" ht="12.75" customHeight="1" x14ac:dyDescent="0.3">
      <c r="A44" s="179"/>
      <c r="B44" s="182"/>
      <c r="C44" s="180"/>
      <c r="D44" s="171"/>
      <c r="E44" s="160"/>
      <c r="F44" s="160"/>
      <c r="G44" s="160"/>
      <c r="H44" s="160"/>
      <c r="I44" s="160"/>
      <c r="J44" s="160"/>
      <c r="K44" s="160"/>
      <c r="L44" s="160"/>
      <c r="M44" s="160"/>
      <c r="N44" s="160"/>
      <c r="O44" s="160"/>
      <c r="P44" s="160"/>
      <c r="Q44" s="160"/>
      <c r="R44" s="160"/>
      <c r="S44" s="160"/>
      <c r="T44" s="160"/>
      <c r="U44" s="160"/>
    </row>
    <row r="45" spans="1:21" ht="12.75" customHeight="1" x14ac:dyDescent="0.3">
      <c r="A45" s="179"/>
      <c r="B45" s="182"/>
      <c r="C45" s="180"/>
      <c r="D45" s="171"/>
      <c r="E45" s="160"/>
      <c r="F45" s="160"/>
      <c r="G45" s="160"/>
      <c r="H45" s="160"/>
      <c r="I45" s="160"/>
      <c r="J45" s="160"/>
      <c r="K45" s="160"/>
      <c r="L45" s="160"/>
      <c r="M45" s="160"/>
      <c r="N45" s="160"/>
      <c r="O45" s="160"/>
      <c r="P45" s="160"/>
      <c r="Q45" s="160"/>
      <c r="R45" s="160"/>
      <c r="S45" s="160"/>
      <c r="T45" s="160"/>
      <c r="U45" s="160"/>
    </row>
    <row r="46" spans="1:21" ht="12.75" customHeight="1" x14ac:dyDescent="0.3">
      <c r="A46" s="179"/>
      <c r="B46" s="182"/>
      <c r="C46" s="180"/>
      <c r="D46" s="171"/>
      <c r="E46" s="160"/>
      <c r="F46" s="160"/>
      <c r="G46" s="160"/>
      <c r="H46" s="160"/>
      <c r="I46" s="160"/>
      <c r="J46" s="160"/>
      <c r="K46" s="160"/>
      <c r="L46" s="160"/>
      <c r="M46" s="160"/>
      <c r="N46" s="160"/>
      <c r="O46" s="160"/>
      <c r="P46" s="160"/>
      <c r="Q46" s="160"/>
      <c r="R46" s="160"/>
      <c r="S46" s="160"/>
      <c r="T46" s="160"/>
      <c r="U46" s="160"/>
    </row>
    <row r="47" spans="1:21" ht="12.75" customHeight="1" x14ac:dyDescent="0.3">
      <c r="A47" s="179"/>
      <c r="B47" s="182"/>
      <c r="C47" s="180"/>
      <c r="D47" s="171"/>
      <c r="E47" s="160"/>
      <c r="F47" s="160"/>
      <c r="G47" s="160"/>
      <c r="H47" s="160"/>
      <c r="I47" s="160"/>
      <c r="J47" s="160"/>
      <c r="K47" s="160"/>
      <c r="L47" s="160"/>
      <c r="M47" s="160"/>
      <c r="N47" s="160"/>
      <c r="O47" s="160"/>
      <c r="P47" s="160"/>
      <c r="Q47" s="160"/>
      <c r="R47" s="160"/>
      <c r="S47" s="160"/>
      <c r="T47" s="160"/>
      <c r="U47" s="160"/>
    </row>
    <row r="48" spans="1:21" ht="12.75" customHeight="1" x14ac:dyDescent="0.3">
      <c r="A48" s="179"/>
      <c r="B48" s="182"/>
      <c r="C48" s="180"/>
      <c r="D48" s="171"/>
      <c r="E48" s="160"/>
      <c r="F48" s="160"/>
      <c r="G48" s="160"/>
      <c r="H48" s="160"/>
      <c r="I48" s="160"/>
      <c r="J48" s="160"/>
      <c r="K48" s="160"/>
      <c r="L48" s="160"/>
      <c r="M48" s="160"/>
      <c r="N48" s="160"/>
      <c r="O48" s="160"/>
      <c r="P48" s="160"/>
      <c r="Q48" s="160"/>
      <c r="R48" s="160"/>
      <c r="S48" s="160"/>
      <c r="T48" s="160"/>
      <c r="U48" s="160"/>
    </row>
    <row r="49" spans="1:21" ht="12.75" customHeight="1" x14ac:dyDescent="0.3">
      <c r="A49" s="179"/>
      <c r="B49" s="182"/>
      <c r="C49" s="180"/>
      <c r="D49" s="171"/>
      <c r="E49" s="160"/>
      <c r="F49" s="160"/>
      <c r="G49" s="160"/>
      <c r="H49" s="160"/>
      <c r="I49" s="160"/>
      <c r="J49" s="160"/>
      <c r="K49" s="160"/>
      <c r="L49" s="160"/>
      <c r="M49" s="160"/>
      <c r="N49" s="160"/>
      <c r="O49" s="160"/>
      <c r="P49" s="160"/>
      <c r="Q49" s="160"/>
      <c r="R49" s="160"/>
      <c r="S49" s="160"/>
      <c r="T49" s="160"/>
      <c r="U49" s="160"/>
    </row>
    <row r="50" spans="1:21" ht="12.75" customHeight="1" x14ac:dyDescent="0.3">
      <c r="A50" s="179"/>
      <c r="B50" s="182"/>
      <c r="C50" s="180"/>
      <c r="D50" s="183"/>
      <c r="E50" s="160"/>
      <c r="F50" s="160"/>
      <c r="G50" s="160"/>
      <c r="H50" s="160"/>
      <c r="I50" s="160"/>
      <c r="J50" s="160"/>
      <c r="K50" s="160"/>
      <c r="L50" s="160"/>
      <c r="M50" s="160"/>
      <c r="N50" s="160"/>
      <c r="O50" s="160"/>
      <c r="P50" s="160"/>
      <c r="Q50" s="160"/>
      <c r="R50" s="160"/>
      <c r="S50" s="160"/>
      <c r="T50" s="160"/>
      <c r="U50" s="160"/>
    </row>
    <row r="51" spans="1:21" ht="12.75" customHeight="1" x14ac:dyDescent="0.3">
      <c r="A51" s="179"/>
      <c r="B51" s="182"/>
      <c r="C51" s="180"/>
      <c r="D51" s="183"/>
      <c r="E51" s="160"/>
      <c r="F51" s="160"/>
      <c r="G51" s="160"/>
      <c r="H51" s="160"/>
      <c r="I51" s="160"/>
      <c r="J51" s="160"/>
      <c r="K51" s="160"/>
      <c r="L51" s="160"/>
      <c r="M51" s="160"/>
      <c r="N51" s="160"/>
      <c r="O51" s="160"/>
      <c r="P51" s="160"/>
      <c r="Q51" s="160"/>
      <c r="R51" s="160"/>
      <c r="S51" s="160"/>
      <c r="T51" s="160"/>
      <c r="U51" s="160"/>
    </row>
    <row r="52" spans="1:21" ht="12.75" customHeight="1" x14ac:dyDescent="0.3">
      <c r="A52" s="179"/>
      <c r="B52" s="182"/>
      <c r="C52" s="180"/>
      <c r="D52" s="183"/>
      <c r="E52" s="160"/>
      <c r="F52" s="160"/>
      <c r="G52" s="160"/>
      <c r="H52" s="160"/>
      <c r="I52" s="160"/>
      <c r="J52" s="160"/>
      <c r="K52" s="160"/>
      <c r="L52" s="160"/>
      <c r="M52" s="160"/>
      <c r="N52" s="160"/>
      <c r="O52" s="160"/>
      <c r="P52" s="160"/>
      <c r="Q52" s="160"/>
      <c r="R52" s="160"/>
      <c r="S52" s="160"/>
      <c r="T52" s="160"/>
      <c r="U52" s="160"/>
    </row>
    <row r="53" spans="1:21" ht="12.75" customHeight="1" x14ac:dyDescent="0.3">
      <c r="A53" s="179"/>
      <c r="B53" s="182"/>
      <c r="C53" s="180"/>
      <c r="D53" s="183"/>
      <c r="E53" s="160"/>
      <c r="F53" s="160"/>
      <c r="G53" s="160"/>
      <c r="H53" s="160"/>
      <c r="I53" s="160"/>
      <c r="J53" s="160"/>
      <c r="K53" s="160"/>
      <c r="L53" s="160"/>
      <c r="M53" s="160"/>
      <c r="N53" s="160"/>
      <c r="O53" s="160"/>
      <c r="P53" s="160"/>
      <c r="Q53" s="160"/>
      <c r="R53" s="160"/>
      <c r="S53" s="160"/>
      <c r="T53" s="160"/>
      <c r="U53" s="160"/>
    </row>
    <row r="54" spans="1:21" ht="12.75" customHeight="1" x14ac:dyDescent="0.3">
      <c r="A54" s="179"/>
      <c r="B54" s="182"/>
      <c r="C54" s="180"/>
      <c r="D54" s="183"/>
      <c r="E54" s="160"/>
      <c r="F54" s="160"/>
      <c r="G54" s="160"/>
      <c r="H54" s="160"/>
      <c r="I54" s="160"/>
      <c r="J54" s="160"/>
      <c r="K54" s="160"/>
      <c r="L54" s="160"/>
      <c r="M54" s="160"/>
      <c r="N54" s="160"/>
      <c r="O54" s="160"/>
      <c r="P54" s="160"/>
      <c r="Q54" s="160"/>
      <c r="R54" s="160"/>
      <c r="S54" s="160"/>
      <c r="T54" s="160"/>
      <c r="U54" s="160"/>
    </row>
    <row r="55" spans="1:21" ht="12.75" customHeight="1" x14ac:dyDescent="0.3">
      <c r="A55" s="179"/>
      <c r="B55" s="182"/>
      <c r="C55" s="180"/>
      <c r="D55" s="183"/>
      <c r="E55" s="160"/>
      <c r="F55" s="160"/>
      <c r="G55" s="160"/>
      <c r="H55" s="160"/>
      <c r="I55" s="160"/>
      <c r="J55" s="160"/>
      <c r="K55" s="160"/>
      <c r="L55" s="160"/>
      <c r="M55" s="160"/>
      <c r="N55" s="160"/>
      <c r="O55" s="160"/>
      <c r="P55" s="160"/>
      <c r="Q55" s="160"/>
      <c r="R55" s="160"/>
      <c r="S55" s="160"/>
      <c r="T55" s="160"/>
      <c r="U55" s="160"/>
    </row>
    <row r="56" spans="1:21" ht="12.75" customHeight="1" x14ac:dyDescent="0.3">
      <c r="A56" s="179"/>
      <c r="B56" s="182"/>
      <c r="C56" s="180"/>
      <c r="D56" s="183"/>
      <c r="E56" s="160"/>
      <c r="F56" s="160"/>
      <c r="G56" s="160"/>
      <c r="H56" s="160"/>
      <c r="I56" s="160"/>
      <c r="J56" s="160"/>
      <c r="K56" s="160"/>
      <c r="L56" s="160"/>
      <c r="M56" s="160"/>
      <c r="N56" s="160"/>
      <c r="O56" s="160"/>
      <c r="P56" s="160"/>
      <c r="Q56" s="160"/>
      <c r="R56" s="160"/>
      <c r="S56" s="160"/>
      <c r="T56" s="160"/>
      <c r="U56" s="160"/>
    </row>
    <row r="57" spans="1:21" ht="12.75" customHeight="1" x14ac:dyDescent="0.3">
      <c r="A57" s="179"/>
      <c r="B57" s="182"/>
      <c r="C57" s="180"/>
      <c r="D57" s="183"/>
      <c r="E57" s="160"/>
      <c r="F57" s="160"/>
      <c r="G57" s="160"/>
      <c r="H57" s="160"/>
      <c r="I57" s="160"/>
      <c r="J57" s="160"/>
      <c r="K57" s="160"/>
      <c r="L57" s="160"/>
      <c r="M57" s="160"/>
      <c r="N57" s="160"/>
      <c r="O57" s="160"/>
      <c r="P57" s="160"/>
      <c r="Q57" s="160"/>
      <c r="R57" s="160"/>
      <c r="S57" s="160"/>
      <c r="T57" s="160"/>
      <c r="U57" s="160"/>
    </row>
    <row r="58" spans="1:21" ht="12.75" customHeight="1" x14ac:dyDescent="0.3">
      <c r="A58" s="179"/>
      <c r="B58" s="182"/>
      <c r="C58" s="180"/>
      <c r="D58" s="183"/>
      <c r="E58" s="160"/>
      <c r="F58" s="160"/>
      <c r="G58" s="160"/>
      <c r="H58" s="160"/>
      <c r="I58" s="160"/>
      <c r="J58" s="160"/>
      <c r="K58" s="160"/>
      <c r="L58" s="160"/>
      <c r="M58" s="160"/>
      <c r="N58" s="160"/>
      <c r="O58" s="160"/>
      <c r="P58" s="160"/>
      <c r="Q58" s="160"/>
      <c r="R58" s="160"/>
      <c r="S58" s="160"/>
      <c r="T58" s="160"/>
      <c r="U58" s="160"/>
    </row>
    <row r="59" spans="1:21" ht="12.75" customHeight="1" x14ac:dyDescent="0.3">
      <c r="A59" s="179"/>
      <c r="B59" s="182"/>
      <c r="C59" s="180"/>
      <c r="D59" s="183"/>
      <c r="E59" s="160"/>
      <c r="F59" s="160"/>
      <c r="G59" s="160"/>
      <c r="H59" s="160"/>
      <c r="I59" s="160"/>
      <c r="J59" s="160"/>
      <c r="K59" s="160"/>
      <c r="L59" s="160"/>
      <c r="M59" s="160"/>
      <c r="N59" s="160"/>
      <c r="O59" s="160"/>
      <c r="P59" s="160"/>
      <c r="Q59" s="160"/>
      <c r="R59" s="160"/>
      <c r="S59" s="160"/>
      <c r="T59" s="160"/>
      <c r="U59" s="160"/>
    </row>
    <row r="60" spans="1:21" ht="12.75" customHeight="1" x14ac:dyDescent="0.3">
      <c r="A60" s="179"/>
      <c r="B60" s="182"/>
      <c r="C60" s="171"/>
      <c r="D60" s="183"/>
      <c r="E60" s="160"/>
      <c r="F60" s="160"/>
      <c r="G60" s="160"/>
      <c r="H60" s="160"/>
      <c r="I60" s="160"/>
      <c r="J60" s="160"/>
      <c r="K60" s="160"/>
      <c r="L60" s="160"/>
      <c r="M60" s="160"/>
      <c r="N60" s="160"/>
      <c r="O60" s="160"/>
      <c r="P60" s="160"/>
      <c r="Q60" s="160"/>
      <c r="R60" s="160"/>
      <c r="S60" s="160"/>
      <c r="T60" s="160"/>
      <c r="U60" s="160"/>
    </row>
    <row r="61" spans="1:21" ht="12.75" customHeight="1" x14ac:dyDescent="0.3">
      <c r="A61" s="179"/>
      <c r="B61" s="182"/>
      <c r="C61" s="171"/>
      <c r="D61" s="183"/>
      <c r="E61" s="160"/>
      <c r="F61" s="160"/>
      <c r="G61" s="160"/>
      <c r="H61" s="160"/>
      <c r="I61" s="160"/>
      <c r="J61" s="160"/>
      <c r="K61" s="160"/>
      <c r="L61" s="160"/>
      <c r="M61" s="160"/>
      <c r="N61" s="160"/>
      <c r="O61" s="160"/>
      <c r="P61" s="160"/>
      <c r="Q61" s="160"/>
      <c r="R61" s="160"/>
      <c r="S61" s="160"/>
      <c r="T61" s="160"/>
      <c r="U61" s="160"/>
    </row>
    <row r="62" spans="1:21" ht="12.75" customHeight="1" x14ac:dyDescent="0.3">
      <c r="A62" s="179"/>
      <c r="B62" s="182"/>
      <c r="C62" s="171"/>
      <c r="D62" s="183"/>
      <c r="E62" s="160"/>
      <c r="F62" s="160"/>
      <c r="G62" s="160"/>
      <c r="H62" s="160"/>
      <c r="I62" s="160"/>
      <c r="J62" s="160"/>
      <c r="K62" s="160"/>
      <c r="L62" s="160"/>
      <c r="M62" s="160"/>
      <c r="N62" s="160"/>
      <c r="O62" s="160"/>
      <c r="P62" s="160"/>
      <c r="Q62" s="160"/>
      <c r="R62" s="160"/>
      <c r="S62" s="160"/>
      <c r="T62" s="160"/>
      <c r="U62" s="160"/>
    </row>
    <row r="63" spans="1:21" ht="12.75" customHeight="1" x14ac:dyDescent="0.3">
      <c r="A63" s="179"/>
      <c r="B63" s="182"/>
      <c r="C63" s="171"/>
      <c r="D63" s="183"/>
      <c r="E63" s="160"/>
      <c r="F63" s="160"/>
      <c r="G63" s="160"/>
      <c r="H63" s="160"/>
      <c r="I63" s="160"/>
      <c r="J63" s="160"/>
      <c r="K63" s="160"/>
      <c r="L63" s="160"/>
      <c r="M63" s="160"/>
      <c r="N63" s="160"/>
      <c r="O63" s="160"/>
      <c r="P63" s="160"/>
      <c r="Q63" s="160"/>
      <c r="R63" s="160"/>
      <c r="S63" s="160"/>
      <c r="T63" s="160"/>
      <c r="U63" s="160"/>
    </row>
    <row r="64" spans="1:21" ht="12.75" customHeight="1" x14ac:dyDescent="0.3">
      <c r="A64" s="179"/>
      <c r="B64" s="182"/>
      <c r="C64" s="171"/>
      <c r="D64" s="183"/>
      <c r="E64" s="160"/>
      <c r="F64" s="160"/>
      <c r="G64" s="160"/>
      <c r="H64" s="160"/>
      <c r="I64" s="160"/>
      <c r="J64" s="160"/>
      <c r="K64" s="160"/>
      <c r="L64" s="160"/>
      <c r="M64" s="160"/>
      <c r="N64" s="160"/>
      <c r="O64" s="160"/>
      <c r="P64" s="160"/>
      <c r="Q64" s="160"/>
      <c r="R64" s="160"/>
      <c r="S64" s="160"/>
      <c r="T64" s="160"/>
      <c r="U64" s="160"/>
    </row>
    <row r="65" spans="1:21" ht="12.75" customHeight="1" x14ac:dyDescent="0.3">
      <c r="A65" s="179"/>
      <c r="B65" s="182"/>
      <c r="C65" s="171"/>
      <c r="D65" s="183"/>
      <c r="E65" s="160"/>
      <c r="F65" s="160"/>
      <c r="G65" s="160"/>
      <c r="H65" s="160"/>
      <c r="I65" s="160"/>
      <c r="J65" s="160"/>
      <c r="K65" s="160"/>
      <c r="L65" s="160"/>
      <c r="M65" s="160"/>
      <c r="N65" s="160"/>
      <c r="O65" s="160"/>
      <c r="P65" s="160"/>
      <c r="Q65" s="160"/>
      <c r="R65" s="160"/>
      <c r="S65" s="160"/>
      <c r="T65" s="160"/>
      <c r="U65" s="160"/>
    </row>
    <row r="66" spans="1:21" ht="12.75" customHeight="1" x14ac:dyDescent="0.3">
      <c r="A66" s="179"/>
      <c r="B66" s="182"/>
      <c r="C66" s="171"/>
      <c r="D66" s="183"/>
      <c r="E66" s="160"/>
      <c r="F66" s="160"/>
      <c r="G66" s="160"/>
      <c r="H66" s="160"/>
      <c r="I66" s="160"/>
      <c r="J66" s="160"/>
      <c r="K66" s="160"/>
      <c r="L66" s="160"/>
      <c r="M66" s="160"/>
      <c r="N66" s="160"/>
      <c r="O66" s="160"/>
      <c r="P66" s="160"/>
      <c r="Q66" s="160"/>
      <c r="R66" s="160"/>
      <c r="S66" s="160"/>
      <c r="T66" s="160"/>
      <c r="U66" s="160"/>
    </row>
    <row r="67" spans="1:21" ht="12.75" customHeight="1" x14ac:dyDescent="0.3">
      <c r="A67" s="179"/>
      <c r="B67" s="182"/>
      <c r="C67" s="171"/>
      <c r="D67" s="183"/>
      <c r="E67" s="160"/>
      <c r="F67" s="160"/>
      <c r="G67" s="160"/>
      <c r="H67" s="160"/>
      <c r="I67" s="160"/>
      <c r="J67" s="160"/>
      <c r="K67" s="160"/>
      <c r="L67" s="160"/>
      <c r="M67" s="160"/>
      <c r="N67" s="160"/>
      <c r="O67" s="160"/>
      <c r="P67" s="160"/>
      <c r="Q67" s="160"/>
      <c r="R67" s="160"/>
      <c r="S67" s="160"/>
      <c r="T67" s="160"/>
      <c r="U67" s="160"/>
    </row>
    <row r="68" spans="1:21" ht="12.75" customHeight="1" x14ac:dyDescent="0.3">
      <c r="A68" s="179"/>
      <c r="B68" s="182"/>
      <c r="C68" s="171"/>
      <c r="D68" s="183"/>
      <c r="E68" s="160"/>
      <c r="F68" s="160"/>
      <c r="G68" s="160"/>
      <c r="H68" s="160"/>
      <c r="I68" s="160"/>
      <c r="J68" s="160"/>
      <c r="K68" s="160"/>
      <c r="L68" s="160"/>
      <c r="M68" s="160"/>
      <c r="N68" s="160"/>
      <c r="O68" s="160"/>
      <c r="P68" s="160"/>
      <c r="Q68" s="160"/>
      <c r="R68" s="160"/>
      <c r="S68" s="160"/>
      <c r="T68" s="160"/>
      <c r="U68" s="160"/>
    </row>
    <row r="69" spans="1:21" ht="12.75" customHeight="1" x14ac:dyDescent="0.3">
      <c r="A69" s="179"/>
      <c r="B69" s="182"/>
      <c r="C69" s="171"/>
      <c r="D69" s="183"/>
      <c r="E69" s="160"/>
      <c r="F69" s="160"/>
      <c r="G69" s="160"/>
      <c r="H69" s="160"/>
      <c r="I69" s="160"/>
      <c r="J69" s="160"/>
      <c r="K69" s="160"/>
      <c r="L69" s="160"/>
      <c r="M69" s="160"/>
      <c r="N69" s="160"/>
      <c r="O69" s="160"/>
      <c r="P69" s="160"/>
      <c r="Q69" s="160"/>
      <c r="R69" s="160"/>
      <c r="S69" s="160"/>
      <c r="T69" s="160"/>
      <c r="U69" s="160"/>
    </row>
    <row r="70" spans="1:21" ht="12.75" customHeight="1" x14ac:dyDescent="0.3">
      <c r="A70" s="179"/>
      <c r="B70" s="182"/>
      <c r="C70" s="171"/>
      <c r="D70" s="183"/>
      <c r="E70" s="160"/>
      <c r="F70" s="160"/>
      <c r="G70" s="160"/>
      <c r="H70" s="160"/>
      <c r="I70" s="160"/>
      <c r="J70" s="160"/>
      <c r="K70" s="160"/>
      <c r="L70" s="160"/>
      <c r="M70" s="160"/>
      <c r="N70" s="160"/>
      <c r="O70" s="160"/>
      <c r="P70" s="160"/>
      <c r="Q70" s="160"/>
      <c r="R70" s="160"/>
      <c r="S70" s="160"/>
      <c r="T70" s="160"/>
      <c r="U70" s="160"/>
    </row>
    <row r="71" spans="1:21" ht="12.75" customHeight="1" x14ac:dyDescent="0.3">
      <c r="A71" s="179"/>
      <c r="B71" s="182"/>
      <c r="C71" s="171"/>
      <c r="D71" s="183"/>
      <c r="E71" s="160"/>
      <c r="F71" s="160"/>
      <c r="G71" s="160"/>
      <c r="H71" s="160"/>
      <c r="I71" s="160"/>
      <c r="J71" s="160"/>
      <c r="K71" s="160"/>
      <c r="L71" s="160"/>
      <c r="M71" s="160"/>
      <c r="N71" s="160"/>
      <c r="O71" s="160"/>
      <c r="P71" s="160"/>
      <c r="Q71" s="160"/>
      <c r="R71" s="160"/>
      <c r="S71" s="160"/>
      <c r="T71" s="160"/>
      <c r="U71" s="160"/>
    </row>
    <row r="72" spans="1:21" ht="12.75" customHeight="1" x14ac:dyDescent="0.3">
      <c r="A72" s="179"/>
      <c r="B72" s="182"/>
      <c r="C72" s="171"/>
      <c r="D72" s="183"/>
      <c r="E72" s="160"/>
      <c r="F72" s="160"/>
      <c r="G72" s="160"/>
      <c r="H72" s="160"/>
      <c r="I72" s="160"/>
      <c r="J72" s="160"/>
      <c r="K72" s="160"/>
      <c r="L72" s="160"/>
      <c r="M72" s="160"/>
      <c r="N72" s="160"/>
      <c r="O72" s="160"/>
      <c r="P72" s="160"/>
      <c r="Q72" s="160"/>
      <c r="R72" s="160"/>
      <c r="S72" s="160"/>
      <c r="T72" s="160"/>
      <c r="U72" s="160"/>
    </row>
    <row r="73" spans="1:21" ht="12.75" customHeight="1" x14ac:dyDescent="0.3">
      <c r="A73" s="179"/>
      <c r="B73" s="182"/>
      <c r="C73" s="171"/>
      <c r="D73" s="183"/>
      <c r="E73" s="160"/>
      <c r="F73" s="160"/>
      <c r="G73" s="160"/>
      <c r="H73" s="160"/>
      <c r="I73" s="160"/>
      <c r="J73" s="160"/>
      <c r="K73" s="160"/>
      <c r="L73" s="160"/>
      <c r="M73" s="160"/>
      <c r="N73" s="160"/>
      <c r="O73" s="160"/>
      <c r="P73" s="160"/>
      <c r="Q73" s="160"/>
      <c r="R73" s="160"/>
      <c r="S73" s="160"/>
      <c r="T73" s="160"/>
      <c r="U73" s="160"/>
    </row>
    <row r="74" spans="1:21" ht="12.75" customHeight="1" x14ac:dyDescent="0.3">
      <c r="A74" s="179"/>
      <c r="B74" s="182"/>
      <c r="C74" s="171"/>
      <c r="D74" s="183"/>
      <c r="E74" s="160"/>
      <c r="F74" s="160"/>
      <c r="G74" s="160"/>
      <c r="H74" s="160"/>
      <c r="I74" s="160"/>
      <c r="J74" s="160"/>
      <c r="K74" s="160"/>
      <c r="L74" s="160"/>
      <c r="M74" s="160"/>
      <c r="N74" s="160"/>
      <c r="O74" s="160"/>
      <c r="P74" s="160"/>
      <c r="Q74" s="160"/>
      <c r="R74" s="160"/>
      <c r="S74" s="160"/>
      <c r="T74" s="160"/>
      <c r="U74" s="160"/>
    </row>
    <row r="75" spans="1:21" ht="12.75" customHeight="1" x14ac:dyDescent="0.3">
      <c r="A75" s="179"/>
      <c r="B75" s="182"/>
      <c r="C75" s="171"/>
      <c r="D75" s="183"/>
      <c r="E75" s="160"/>
      <c r="F75" s="160"/>
      <c r="G75" s="160"/>
      <c r="H75" s="160"/>
      <c r="I75" s="160"/>
      <c r="J75" s="160"/>
      <c r="K75" s="160"/>
      <c r="L75" s="160"/>
      <c r="M75" s="160"/>
      <c r="N75" s="160"/>
      <c r="O75" s="160"/>
      <c r="P75" s="160"/>
      <c r="Q75" s="160"/>
      <c r="R75" s="160"/>
      <c r="S75" s="160"/>
      <c r="T75" s="160"/>
      <c r="U75" s="160"/>
    </row>
    <row r="76" spans="1:21" ht="12.75" customHeight="1" x14ac:dyDescent="0.3">
      <c r="A76" s="179"/>
      <c r="B76" s="182"/>
      <c r="C76" s="171"/>
      <c r="D76" s="183"/>
      <c r="E76" s="160"/>
      <c r="F76" s="160"/>
      <c r="G76" s="160"/>
      <c r="H76" s="160"/>
      <c r="I76" s="160"/>
      <c r="J76" s="160"/>
      <c r="K76" s="160"/>
      <c r="L76" s="160"/>
      <c r="M76" s="160"/>
      <c r="N76" s="160"/>
      <c r="O76" s="160"/>
      <c r="P76" s="160"/>
      <c r="Q76" s="160"/>
      <c r="R76" s="160"/>
      <c r="S76" s="160"/>
      <c r="T76" s="160"/>
      <c r="U76" s="160"/>
    </row>
    <row r="77" spans="1:21" ht="12.75" customHeight="1" x14ac:dyDescent="0.3">
      <c r="A77" s="179"/>
      <c r="B77" s="182"/>
      <c r="C77" s="171"/>
      <c r="D77" s="183"/>
      <c r="E77" s="160"/>
      <c r="F77" s="160"/>
      <c r="G77" s="160"/>
      <c r="H77" s="160"/>
      <c r="I77" s="160"/>
      <c r="J77" s="160"/>
      <c r="K77" s="160"/>
      <c r="L77" s="160"/>
      <c r="M77" s="160"/>
      <c r="N77" s="160"/>
      <c r="O77" s="160"/>
      <c r="P77" s="160"/>
      <c r="Q77" s="160"/>
      <c r="R77" s="160"/>
      <c r="S77" s="160"/>
      <c r="T77" s="160"/>
      <c r="U77" s="160"/>
    </row>
    <row r="78" spans="1:21" ht="12.75" customHeight="1" x14ac:dyDescent="0.3">
      <c r="A78" s="179"/>
      <c r="B78" s="182"/>
      <c r="C78" s="171"/>
      <c r="D78" s="183"/>
      <c r="E78" s="160"/>
      <c r="F78" s="160"/>
      <c r="G78" s="160"/>
      <c r="H78" s="160"/>
      <c r="I78" s="160"/>
      <c r="J78" s="160"/>
      <c r="K78" s="160"/>
      <c r="L78" s="160"/>
      <c r="M78" s="160"/>
      <c r="N78" s="160"/>
      <c r="O78" s="160"/>
      <c r="P78" s="160"/>
      <c r="Q78" s="160"/>
      <c r="R78" s="160"/>
      <c r="S78" s="160"/>
      <c r="T78" s="160"/>
      <c r="U78" s="160"/>
    </row>
    <row r="79" spans="1:21" ht="12.75" customHeight="1" x14ac:dyDescent="0.3">
      <c r="A79" s="179"/>
      <c r="B79" s="182"/>
      <c r="C79" s="171"/>
      <c r="D79" s="183"/>
      <c r="E79" s="160"/>
      <c r="F79" s="160"/>
      <c r="G79" s="160"/>
      <c r="H79" s="160"/>
      <c r="I79" s="160"/>
      <c r="J79" s="160"/>
      <c r="K79" s="160"/>
      <c r="L79" s="160"/>
      <c r="M79" s="160"/>
      <c r="N79" s="160"/>
      <c r="O79" s="160"/>
      <c r="P79" s="160"/>
      <c r="Q79" s="160"/>
      <c r="R79" s="160"/>
      <c r="S79" s="160"/>
      <c r="T79" s="160"/>
      <c r="U79" s="160"/>
    </row>
    <row r="80" spans="1:21" ht="12.75" customHeight="1" x14ac:dyDescent="0.3">
      <c r="A80" s="179"/>
      <c r="B80" s="182"/>
      <c r="C80" s="171"/>
      <c r="D80" s="183"/>
      <c r="E80" s="160"/>
      <c r="F80" s="160"/>
      <c r="G80" s="160"/>
      <c r="H80" s="160"/>
      <c r="I80" s="160"/>
      <c r="J80" s="160"/>
      <c r="K80" s="160"/>
      <c r="L80" s="160"/>
      <c r="M80" s="160"/>
      <c r="N80" s="160"/>
      <c r="O80" s="160"/>
      <c r="P80" s="160"/>
      <c r="Q80" s="160"/>
      <c r="R80" s="160"/>
      <c r="S80" s="160"/>
      <c r="T80" s="160"/>
      <c r="U80" s="160"/>
    </row>
    <row r="81" spans="1:21" ht="12.75" customHeight="1" x14ac:dyDescent="0.3">
      <c r="A81" s="179"/>
      <c r="B81" s="182"/>
      <c r="C81" s="171"/>
      <c r="D81" s="183"/>
      <c r="E81" s="160"/>
      <c r="F81" s="160"/>
      <c r="G81" s="160"/>
      <c r="H81" s="160"/>
      <c r="I81" s="160"/>
      <c r="J81" s="160"/>
      <c r="K81" s="160"/>
      <c r="L81" s="160"/>
      <c r="M81" s="160"/>
      <c r="N81" s="160"/>
      <c r="O81" s="160"/>
      <c r="P81" s="160"/>
      <c r="Q81" s="160"/>
      <c r="R81" s="160"/>
      <c r="S81" s="160"/>
      <c r="T81" s="160"/>
      <c r="U81" s="160"/>
    </row>
    <row r="82" spans="1:21" ht="12.75" customHeight="1" x14ac:dyDescent="0.3">
      <c r="A82" s="179"/>
      <c r="B82" s="182"/>
      <c r="C82" s="171"/>
      <c r="D82" s="183"/>
      <c r="E82" s="160"/>
      <c r="F82" s="160"/>
      <c r="G82" s="160"/>
      <c r="H82" s="160"/>
      <c r="I82" s="160"/>
      <c r="J82" s="160"/>
      <c r="K82" s="160"/>
      <c r="L82" s="160"/>
      <c r="M82" s="160"/>
      <c r="N82" s="160"/>
      <c r="O82" s="160"/>
      <c r="P82" s="160"/>
      <c r="Q82" s="160"/>
      <c r="R82" s="160"/>
      <c r="S82" s="160"/>
      <c r="T82" s="160"/>
      <c r="U82" s="160"/>
    </row>
    <row r="83" spans="1:21" ht="12.75" customHeight="1" x14ac:dyDescent="0.3">
      <c r="A83" s="179"/>
      <c r="B83" s="182"/>
      <c r="C83" s="171"/>
      <c r="D83" s="183"/>
      <c r="E83" s="160"/>
      <c r="F83" s="160"/>
      <c r="G83" s="160"/>
      <c r="H83" s="160"/>
      <c r="I83" s="160"/>
      <c r="J83" s="160"/>
      <c r="K83" s="160"/>
      <c r="L83" s="160"/>
      <c r="M83" s="160"/>
      <c r="N83" s="160"/>
      <c r="O83" s="160"/>
      <c r="P83" s="160"/>
      <c r="Q83" s="160"/>
      <c r="R83" s="160"/>
      <c r="S83" s="160"/>
      <c r="T83" s="160"/>
      <c r="U83" s="160"/>
    </row>
    <row r="84" spans="1:21" ht="12.75" customHeight="1" x14ac:dyDescent="0.3">
      <c r="A84" s="179"/>
      <c r="B84" s="182"/>
      <c r="C84" s="171"/>
      <c r="D84" s="183"/>
      <c r="E84" s="160"/>
      <c r="F84" s="160"/>
      <c r="G84" s="160"/>
      <c r="H84" s="160"/>
      <c r="I84" s="160"/>
      <c r="J84" s="160"/>
      <c r="K84" s="160"/>
      <c r="L84" s="160"/>
      <c r="M84" s="160"/>
      <c r="N84" s="160"/>
      <c r="O84" s="160"/>
      <c r="P84" s="160"/>
      <c r="Q84" s="160"/>
      <c r="R84" s="160"/>
      <c r="S84" s="160"/>
      <c r="T84" s="160"/>
      <c r="U84" s="160"/>
    </row>
    <row r="85" spans="1:21" ht="12.75" customHeight="1" x14ac:dyDescent="0.3">
      <c r="A85" s="179"/>
      <c r="B85" s="182"/>
      <c r="C85" s="171"/>
      <c r="D85" s="183"/>
      <c r="E85" s="160"/>
      <c r="F85" s="160"/>
      <c r="G85" s="160"/>
      <c r="H85" s="160"/>
      <c r="I85" s="160"/>
      <c r="J85" s="160"/>
      <c r="K85" s="160"/>
      <c r="L85" s="160"/>
      <c r="M85" s="160"/>
      <c r="N85" s="160"/>
      <c r="O85" s="160"/>
      <c r="P85" s="160"/>
      <c r="Q85" s="160"/>
      <c r="R85" s="160"/>
      <c r="S85" s="160"/>
      <c r="T85" s="160"/>
      <c r="U85" s="160"/>
    </row>
    <row r="86" spans="1:21" ht="12.75" customHeight="1" x14ac:dyDescent="0.3">
      <c r="A86" s="179"/>
      <c r="B86" s="182"/>
      <c r="C86" s="171"/>
      <c r="D86" s="183"/>
      <c r="E86" s="160"/>
      <c r="F86" s="160"/>
      <c r="G86" s="160"/>
      <c r="H86" s="160"/>
      <c r="I86" s="160"/>
      <c r="J86" s="160"/>
      <c r="K86" s="160"/>
      <c r="L86" s="160"/>
      <c r="M86" s="160"/>
      <c r="N86" s="160"/>
      <c r="O86" s="160"/>
      <c r="P86" s="160"/>
      <c r="Q86" s="160"/>
      <c r="R86" s="160"/>
      <c r="S86" s="160"/>
      <c r="T86" s="160"/>
      <c r="U86" s="160"/>
    </row>
    <row r="87" spans="1:21" ht="12.75" customHeight="1" x14ac:dyDescent="0.3">
      <c r="A87" s="179"/>
      <c r="B87" s="182"/>
      <c r="C87" s="171"/>
      <c r="D87" s="183"/>
      <c r="E87" s="160"/>
      <c r="F87" s="160"/>
      <c r="G87" s="160"/>
      <c r="H87" s="160"/>
      <c r="I87" s="160"/>
      <c r="J87" s="160"/>
      <c r="K87" s="160"/>
      <c r="L87" s="160"/>
      <c r="M87" s="160"/>
      <c r="N87" s="160"/>
      <c r="O87" s="160"/>
      <c r="P87" s="160"/>
      <c r="Q87" s="160"/>
      <c r="R87" s="160"/>
      <c r="S87" s="160"/>
      <c r="T87" s="160"/>
      <c r="U87" s="160"/>
    </row>
    <row r="88" spans="1:21" ht="12.75" customHeight="1" x14ac:dyDescent="0.3">
      <c r="A88" s="179"/>
      <c r="B88" s="182"/>
      <c r="C88" s="171"/>
      <c r="D88" s="183"/>
      <c r="E88" s="160"/>
      <c r="F88" s="160"/>
      <c r="G88" s="160"/>
      <c r="H88" s="160"/>
      <c r="I88" s="160"/>
      <c r="J88" s="160"/>
      <c r="K88" s="160"/>
      <c r="L88" s="160"/>
      <c r="M88" s="160"/>
      <c r="N88" s="160"/>
      <c r="O88" s="160"/>
      <c r="P88" s="160"/>
      <c r="Q88" s="160"/>
      <c r="R88" s="160"/>
      <c r="S88" s="160"/>
      <c r="T88" s="160"/>
      <c r="U88" s="160"/>
    </row>
    <row r="89" spans="1:21" ht="12.75" customHeight="1" x14ac:dyDescent="0.3">
      <c r="A89" s="179"/>
      <c r="B89" s="182"/>
      <c r="C89" s="171"/>
      <c r="D89" s="183"/>
      <c r="E89" s="160"/>
      <c r="F89" s="160"/>
      <c r="G89" s="160"/>
      <c r="H89" s="160"/>
      <c r="I89" s="160"/>
      <c r="J89" s="160"/>
      <c r="K89" s="160"/>
      <c r="L89" s="160"/>
      <c r="M89" s="160"/>
      <c r="N89" s="160"/>
      <c r="O89" s="160"/>
      <c r="P89" s="160"/>
      <c r="Q89" s="160"/>
      <c r="R89" s="160"/>
      <c r="S89" s="160"/>
      <c r="T89" s="160"/>
      <c r="U89" s="160"/>
    </row>
    <row r="90" spans="1:21" ht="12.75" customHeight="1" x14ac:dyDescent="0.3">
      <c r="A90" s="179"/>
      <c r="B90" s="182"/>
      <c r="C90" s="171"/>
      <c r="D90" s="183"/>
      <c r="E90" s="160"/>
      <c r="F90" s="160"/>
      <c r="G90" s="160"/>
      <c r="H90" s="160"/>
      <c r="I90" s="160"/>
      <c r="J90" s="160"/>
      <c r="K90" s="160"/>
      <c r="L90" s="160"/>
      <c r="M90" s="160"/>
      <c r="N90" s="160"/>
      <c r="O90" s="160"/>
      <c r="P90" s="160"/>
      <c r="Q90" s="160"/>
      <c r="R90" s="160"/>
      <c r="S90" s="160"/>
      <c r="T90" s="160"/>
      <c r="U90" s="160"/>
    </row>
    <row r="91" spans="1:21" ht="12.75" customHeight="1" x14ac:dyDescent="0.3">
      <c r="A91" s="179"/>
      <c r="B91" s="182"/>
      <c r="C91" s="171"/>
      <c r="D91" s="183"/>
      <c r="E91" s="160"/>
      <c r="F91" s="160"/>
      <c r="G91" s="160"/>
      <c r="H91" s="160"/>
      <c r="I91" s="160"/>
      <c r="J91" s="160"/>
      <c r="K91" s="160"/>
      <c r="L91" s="160"/>
      <c r="M91" s="160"/>
      <c r="N91" s="160"/>
      <c r="O91" s="160"/>
      <c r="P91" s="160"/>
      <c r="Q91" s="160"/>
      <c r="R91" s="160"/>
      <c r="S91" s="160"/>
      <c r="T91" s="160"/>
      <c r="U91" s="160"/>
    </row>
    <row r="92" spans="1:21" ht="12.75" customHeight="1" x14ac:dyDescent="0.3">
      <c r="A92" s="179"/>
      <c r="B92" s="182"/>
      <c r="C92" s="171"/>
      <c r="D92" s="183"/>
      <c r="E92" s="160"/>
      <c r="F92" s="160"/>
      <c r="G92" s="160"/>
      <c r="H92" s="160"/>
      <c r="I92" s="160"/>
      <c r="J92" s="160"/>
      <c r="K92" s="160"/>
      <c r="L92" s="160"/>
      <c r="M92" s="160"/>
      <c r="N92" s="160"/>
      <c r="O92" s="160"/>
      <c r="P92" s="160"/>
      <c r="Q92" s="160"/>
      <c r="R92" s="160"/>
      <c r="S92" s="160"/>
      <c r="T92" s="160"/>
      <c r="U92" s="160"/>
    </row>
    <row r="93" spans="1:21" ht="12.75" customHeight="1" x14ac:dyDescent="0.3">
      <c r="A93" s="179"/>
      <c r="B93" s="182"/>
      <c r="C93" s="171"/>
      <c r="D93" s="183"/>
      <c r="E93" s="160"/>
      <c r="F93" s="160"/>
      <c r="G93" s="160"/>
      <c r="H93" s="160"/>
      <c r="I93" s="160"/>
      <c r="J93" s="160"/>
      <c r="K93" s="160"/>
      <c r="L93" s="160"/>
      <c r="M93" s="160"/>
      <c r="N93" s="160"/>
      <c r="O93" s="160"/>
      <c r="P93" s="160"/>
      <c r="Q93" s="160"/>
      <c r="R93" s="160"/>
      <c r="S93" s="160"/>
      <c r="T93" s="160"/>
      <c r="U93" s="160"/>
    </row>
    <row r="94" spans="1:21" ht="12.75" customHeight="1" x14ac:dyDescent="0.3">
      <c r="A94" s="179"/>
      <c r="B94" s="182"/>
      <c r="C94" s="171"/>
      <c r="D94" s="183"/>
      <c r="E94" s="160"/>
      <c r="F94" s="160"/>
      <c r="G94" s="160"/>
      <c r="H94" s="160"/>
      <c r="I94" s="160"/>
      <c r="J94" s="160"/>
      <c r="K94" s="160"/>
      <c r="L94" s="160"/>
      <c r="M94" s="160"/>
      <c r="N94" s="160"/>
      <c r="O94" s="160"/>
      <c r="P94" s="160"/>
      <c r="Q94" s="160"/>
      <c r="R94" s="160"/>
      <c r="S94" s="160"/>
      <c r="T94" s="160"/>
      <c r="U94" s="160"/>
    </row>
    <row r="95" spans="1:21" ht="12.75" customHeight="1" x14ac:dyDescent="0.3">
      <c r="A95" s="179"/>
      <c r="B95" s="182"/>
      <c r="C95" s="171"/>
      <c r="D95" s="183"/>
      <c r="E95" s="160"/>
      <c r="F95" s="160"/>
      <c r="G95" s="160"/>
      <c r="H95" s="160"/>
      <c r="I95" s="160"/>
      <c r="J95" s="160"/>
      <c r="K95" s="160"/>
      <c r="L95" s="160"/>
      <c r="M95" s="160"/>
      <c r="N95" s="160"/>
      <c r="O95" s="160"/>
      <c r="P95" s="160"/>
      <c r="Q95" s="160"/>
      <c r="R95" s="160"/>
      <c r="S95" s="160"/>
      <c r="T95" s="160"/>
      <c r="U95" s="160"/>
    </row>
    <row r="96" spans="1:21" ht="12.75" customHeight="1" x14ac:dyDescent="0.3">
      <c r="A96" s="179"/>
      <c r="B96" s="182"/>
      <c r="C96" s="171"/>
      <c r="D96" s="183"/>
      <c r="E96" s="160"/>
      <c r="F96" s="160"/>
      <c r="G96" s="160"/>
      <c r="H96" s="160"/>
      <c r="I96" s="160"/>
      <c r="J96" s="160"/>
      <c r="K96" s="160"/>
      <c r="L96" s="160"/>
      <c r="M96" s="160"/>
      <c r="N96" s="160"/>
      <c r="O96" s="160"/>
      <c r="P96" s="160"/>
      <c r="Q96" s="160"/>
      <c r="R96" s="160"/>
      <c r="S96" s="160"/>
      <c r="T96" s="160"/>
      <c r="U96" s="160"/>
    </row>
    <row r="97" spans="1:21" ht="12.75" customHeight="1" x14ac:dyDescent="0.3">
      <c r="A97" s="179"/>
      <c r="B97" s="182"/>
      <c r="C97" s="168"/>
      <c r="D97" s="183"/>
      <c r="E97" s="160"/>
      <c r="F97" s="161"/>
      <c r="G97" s="161"/>
      <c r="H97" s="161"/>
      <c r="I97" s="161"/>
      <c r="J97" s="161"/>
      <c r="K97" s="161"/>
      <c r="L97" s="161"/>
      <c r="M97" s="161"/>
      <c r="N97" s="161"/>
      <c r="O97" s="161"/>
      <c r="P97" s="161"/>
      <c r="Q97" s="161"/>
      <c r="R97" s="161"/>
      <c r="S97" s="161"/>
      <c r="T97" s="161"/>
      <c r="U97" s="161"/>
    </row>
    <row r="98" spans="1:21" ht="12.75" customHeight="1" x14ac:dyDescent="0.3">
      <c r="A98" s="179"/>
      <c r="B98" s="182"/>
      <c r="C98" s="168"/>
      <c r="D98" s="183"/>
      <c r="E98" s="160"/>
      <c r="F98" s="161"/>
      <c r="G98" s="161"/>
      <c r="H98" s="161"/>
      <c r="I98" s="161"/>
      <c r="J98" s="161"/>
      <c r="K98" s="161"/>
      <c r="L98" s="161"/>
      <c r="M98" s="161"/>
      <c r="N98" s="161"/>
      <c r="O98" s="161"/>
      <c r="P98" s="161"/>
      <c r="Q98" s="161"/>
      <c r="R98" s="161"/>
      <c r="S98" s="161"/>
      <c r="T98" s="161"/>
      <c r="U98" s="161"/>
    </row>
    <row r="99" spans="1:21" ht="12.75" customHeight="1" x14ac:dyDescent="0.3">
      <c r="A99" s="179"/>
      <c r="B99" s="182"/>
      <c r="C99" s="168"/>
      <c r="D99" s="183"/>
      <c r="E99" s="160"/>
      <c r="F99" s="161"/>
      <c r="G99" s="161"/>
      <c r="H99" s="161"/>
      <c r="I99" s="161"/>
      <c r="J99" s="161"/>
      <c r="K99" s="161"/>
      <c r="L99" s="161"/>
      <c r="M99" s="161"/>
      <c r="N99" s="161"/>
      <c r="O99" s="161"/>
      <c r="P99" s="161"/>
      <c r="Q99" s="161"/>
      <c r="R99" s="161"/>
      <c r="S99" s="161"/>
      <c r="T99" s="161"/>
      <c r="U99" s="161"/>
    </row>
    <row r="100" spans="1:21" ht="12.75" customHeight="1" x14ac:dyDescent="0.3">
      <c r="A100" s="179"/>
      <c r="B100" s="182"/>
      <c r="C100" s="168"/>
      <c r="D100" s="183"/>
      <c r="E100" s="160"/>
      <c r="F100" s="161"/>
      <c r="G100" s="161"/>
      <c r="H100" s="161"/>
      <c r="I100" s="161"/>
      <c r="J100" s="161"/>
      <c r="K100" s="161"/>
      <c r="L100" s="161"/>
      <c r="M100" s="161"/>
      <c r="N100" s="161"/>
      <c r="O100" s="161"/>
      <c r="P100" s="161"/>
      <c r="Q100" s="161"/>
      <c r="R100" s="161"/>
      <c r="S100" s="161"/>
      <c r="T100" s="161"/>
      <c r="U100" s="161"/>
    </row>
    <row r="101" spans="1:21" ht="12.75" customHeight="1" x14ac:dyDescent="0.3">
      <c r="A101" s="179"/>
      <c r="B101" s="182"/>
      <c r="C101" s="168"/>
      <c r="D101" s="183"/>
      <c r="E101" s="160"/>
      <c r="F101" s="161"/>
      <c r="G101" s="161"/>
      <c r="H101" s="161"/>
      <c r="I101" s="161"/>
      <c r="J101" s="161"/>
      <c r="K101" s="161"/>
      <c r="L101" s="161"/>
      <c r="M101" s="161"/>
      <c r="N101" s="161"/>
      <c r="O101" s="161"/>
      <c r="P101" s="161"/>
      <c r="Q101" s="161"/>
      <c r="R101" s="161"/>
      <c r="S101" s="161"/>
      <c r="T101" s="161"/>
      <c r="U101" s="161"/>
    </row>
    <row r="102" spans="1:21" ht="12.75" customHeight="1" x14ac:dyDescent="0.3">
      <c r="A102" s="179"/>
      <c r="B102" s="182"/>
      <c r="C102" s="168"/>
      <c r="D102" s="183"/>
      <c r="E102" s="160"/>
      <c r="F102" s="161"/>
      <c r="G102" s="161"/>
      <c r="H102" s="161"/>
      <c r="I102" s="161"/>
      <c r="J102" s="161"/>
      <c r="K102" s="161"/>
      <c r="L102" s="161"/>
      <c r="M102" s="161"/>
      <c r="N102" s="161"/>
      <c r="O102" s="161"/>
      <c r="P102" s="161"/>
      <c r="Q102" s="161"/>
      <c r="R102" s="161"/>
      <c r="S102" s="161"/>
      <c r="T102" s="161"/>
      <c r="U102" s="161"/>
    </row>
    <row r="103" spans="1:21" ht="12.75" customHeight="1" x14ac:dyDescent="0.3">
      <c r="A103" s="179"/>
      <c r="B103" s="182"/>
      <c r="C103" s="168"/>
      <c r="D103" s="183"/>
      <c r="E103" s="160"/>
      <c r="F103" s="161"/>
      <c r="G103" s="161"/>
      <c r="H103" s="161"/>
      <c r="I103" s="161"/>
      <c r="J103" s="161"/>
      <c r="K103" s="161"/>
      <c r="L103" s="161"/>
      <c r="M103" s="161"/>
      <c r="N103" s="161"/>
      <c r="O103" s="161"/>
      <c r="P103" s="161"/>
      <c r="Q103" s="161"/>
      <c r="R103" s="161"/>
      <c r="S103" s="161"/>
      <c r="T103" s="161"/>
      <c r="U103" s="161"/>
    </row>
    <row r="104" spans="1:21" ht="12.75" customHeight="1" x14ac:dyDescent="0.3">
      <c r="A104" s="179"/>
      <c r="B104" s="182"/>
      <c r="C104" s="168"/>
      <c r="D104" s="183"/>
      <c r="E104" s="160"/>
      <c r="F104" s="161"/>
      <c r="G104" s="161"/>
      <c r="H104" s="161"/>
      <c r="I104" s="161"/>
      <c r="J104" s="161"/>
      <c r="K104" s="161"/>
      <c r="L104" s="161"/>
      <c r="M104" s="161"/>
      <c r="N104" s="161"/>
      <c r="O104" s="161"/>
      <c r="P104" s="161"/>
      <c r="Q104" s="161"/>
      <c r="R104" s="161"/>
      <c r="S104" s="161"/>
      <c r="T104" s="161"/>
      <c r="U104" s="161"/>
    </row>
    <row r="105" spans="1:21" ht="12.75" customHeight="1" x14ac:dyDescent="0.3">
      <c r="A105" s="179"/>
      <c r="B105" s="182"/>
      <c r="C105" s="168"/>
      <c r="D105" s="183"/>
      <c r="E105" s="160"/>
      <c r="F105" s="161"/>
      <c r="G105" s="161"/>
      <c r="H105" s="161"/>
      <c r="I105" s="161"/>
      <c r="J105" s="161"/>
      <c r="K105" s="161"/>
      <c r="L105" s="161"/>
      <c r="M105" s="161"/>
      <c r="N105" s="161"/>
      <c r="O105" s="161"/>
      <c r="P105" s="161"/>
      <c r="Q105" s="161"/>
      <c r="R105" s="161"/>
      <c r="S105" s="161"/>
      <c r="T105" s="161"/>
      <c r="U105" s="161"/>
    </row>
    <row r="106" spans="1:21" ht="12.75" customHeight="1" x14ac:dyDescent="0.3">
      <c r="A106" s="179"/>
      <c r="B106" s="182"/>
      <c r="C106" s="168"/>
      <c r="D106" s="183"/>
      <c r="E106" s="160"/>
      <c r="F106" s="161"/>
      <c r="G106" s="161"/>
      <c r="H106" s="161"/>
      <c r="I106" s="161"/>
      <c r="J106" s="161"/>
      <c r="K106" s="161"/>
      <c r="L106" s="161"/>
      <c r="M106" s="161"/>
      <c r="N106" s="161"/>
      <c r="O106" s="161"/>
      <c r="P106" s="161"/>
      <c r="Q106" s="161"/>
      <c r="R106" s="161"/>
      <c r="S106" s="161"/>
      <c r="T106" s="161"/>
      <c r="U106" s="161"/>
    </row>
    <row r="107" spans="1:21" ht="12.75" customHeight="1" x14ac:dyDescent="0.3">
      <c r="A107" s="179"/>
      <c r="B107" s="182"/>
      <c r="C107" s="168"/>
      <c r="D107" s="183"/>
      <c r="E107" s="160"/>
      <c r="F107" s="161"/>
      <c r="G107" s="161"/>
      <c r="H107" s="161"/>
      <c r="I107" s="161"/>
      <c r="J107" s="161"/>
      <c r="K107" s="161"/>
      <c r="L107" s="161"/>
      <c r="M107" s="161"/>
      <c r="N107" s="161"/>
      <c r="O107" s="161"/>
      <c r="P107" s="161"/>
      <c r="Q107" s="161"/>
      <c r="R107" s="161"/>
      <c r="S107" s="161"/>
      <c r="T107" s="161"/>
      <c r="U107" s="161"/>
    </row>
    <row r="108" spans="1:21" ht="12.75" customHeight="1" x14ac:dyDescent="0.3">
      <c r="A108" s="179"/>
      <c r="B108" s="182"/>
      <c r="C108" s="168"/>
      <c r="D108" s="183"/>
      <c r="E108" s="160"/>
      <c r="F108" s="161"/>
      <c r="G108" s="161"/>
      <c r="H108" s="161"/>
      <c r="I108" s="161"/>
      <c r="J108" s="161"/>
      <c r="K108" s="161"/>
      <c r="L108" s="161"/>
      <c r="M108" s="161"/>
      <c r="N108" s="161"/>
      <c r="O108" s="161"/>
      <c r="P108" s="161"/>
      <c r="Q108" s="161"/>
      <c r="R108" s="161"/>
      <c r="S108" s="161"/>
      <c r="T108" s="161"/>
      <c r="U108" s="161"/>
    </row>
    <row r="109" spans="1:21" ht="12.75" customHeight="1" x14ac:dyDescent="0.3">
      <c r="A109" s="179"/>
      <c r="B109" s="182"/>
      <c r="C109" s="168"/>
      <c r="D109" s="183"/>
      <c r="E109" s="160"/>
      <c r="F109" s="161"/>
      <c r="G109" s="161"/>
      <c r="H109" s="161"/>
      <c r="I109" s="161"/>
      <c r="J109" s="161"/>
      <c r="K109" s="161"/>
      <c r="L109" s="161"/>
      <c r="M109" s="161"/>
      <c r="N109" s="161"/>
      <c r="O109" s="161"/>
      <c r="P109" s="161"/>
      <c r="Q109" s="161"/>
      <c r="R109" s="161"/>
      <c r="S109" s="161"/>
      <c r="T109" s="161"/>
      <c r="U109" s="161"/>
    </row>
    <row r="110" spans="1:21" ht="12.75" customHeight="1" x14ac:dyDescent="0.3">
      <c r="A110" s="179"/>
      <c r="B110" s="182"/>
      <c r="C110" s="168"/>
      <c r="D110" s="183"/>
      <c r="E110" s="160"/>
      <c r="F110" s="161"/>
      <c r="G110" s="161"/>
      <c r="H110" s="161"/>
      <c r="I110" s="161"/>
      <c r="J110" s="161"/>
      <c r="K110" s="161"/>
      <c r="L110" s="161"/>
      <c r="M110" s="161"/>
      <c r="N110" s="161"/>
      <c r="O110" s="161"/>
      <c r="P110" s="161"/>
      <c r="Q110" s="161"/>
      <c r="R110" s="161"/>
      <c r="S110" s="161"/>
      <c r="T110" s="161"/>
      <c r="U110" s="161"/>
    </row>
    <row r="111" spans="1:21" ht="12.75" customHeight="1" x14ac:dyDescent="0.3">
      <c r="A111" s="179"/>
      <c r="B111" s="182"/>
      <c r="C111" s="168"/>
      <c r="D111" s="183"/>
      <c r="E111" s="160"/>
      <c r="F111" s="161"/>
      <c r="G111" s="161"/>
      <c r="H111" s="161"/>
      <c r="I111" s="161"/>
      <c r="J111" s="161"/>
      <c r="K111" s="161"/>
      <c r="L111" s="161"/>
      <c r="M111" s="161"/>
      <c r="N111" s="161"/>
      <c r="O111" s="161"/>
      <c r="P111" s="161"/>
      <c r="Q111" s="161"/>
      <c r="R111" s="161"/>
      <c r="S111" s="161"/>
      <c r="T111" s="161"/>
      <c r="U111" s="161"/>
    </row>
    <row r="112" spans="1:21" ht="12.75" customHeight="1" x14ac:dyDescent="0.3">
      <c r="A112" s="179"/>
      <c r="B112" s="182"/>
      <c r="C112" s="168"/>
      <c r="D112" s="183"/>
      <c r="E112" s="160"/>
      <c r="F112" s="161"/>
      <c r="G112" s="161"/>
      <c r="H112" s="161"/>
      <c r="I112" s="161"/>
      <c r="J112" s="161"/>
      <c r="K112" s="161"/>
      <c r="L112" s="161"/>
      <c r="M112" s="161"/>
      <c r="N112" s="161"/>
      <c r="O112" s="161"/>
      <c r="P112" s="161"/>
      <c r="Q112" s="161"/>
      <c r="R112" s="161"/>
      <c r="S112" s="161"/>
      <c r="T112" s="161"/>
      <c r="U112" s="161"/>
    </row>
    <row r="113" spans="1:21" ht="12.75" customHeight="1" x14ac:dyDescent="0.3">
      <c r="A113" s="179"/>
      <c r="B113" s="182"/>
      <c r="C113" s="168"/>
      <c r="D113" s="183"/>
      <c r="E113" s="160"/>
      <c r="F113" s="161"/>
      <c r="G113" s="161"/>
      <c r="H113" s="161"/>
      <c r="I113" s="161"/>
      <c r="J113" s="161"/>
      <c r="K113" s="161"/>
      <c r="L113" s="161"/>
      <c r="M113" s="161"/>
      <c r="N113" s="161"/>
      <c r="O113" s="161"/>
      <c r="P113" s="161"/>
      <c r="Q113" s="161"/>
      <c r="R113" s="161"/>
      <c r="S113" s="161"/>
      <c r="T113" s="161"/>
      <c r="U113" s="161"/>
    </row>
    <row r="114" spans="1:21" ht="12.75" customHeight="1" x14ac:dyDescent="0.3">
      <c r="A114" s="179"/>
      <c r="B114" s="182"/>
      <c r="C114" s="168"/>
      <c r="D114" s="183"/>
      <c r="E114" s="160"/>
      <c r="F114" s="161"/>
      <c r="G114" s="161"/>
      <c r="H114" s="161"/>
      <c r="I114" s="161"/>
      <c r="J114" s="161"/>
      <c r="K114" s="161"/>
      <c r="L114" s="161"/>
      <c r="M114" s="161"/>
      <c r="N114" s="161"/>
      <c r="O114" s="161"/>
      <c r="P114" s="161"/>
      <c r="Q114" s="161"/>
      <c r="R114" s="161"/>
      <c r="S114" s="161"/>
      <c r="T114" s="161"/>
      <c r="U114" s="161"/>
    </row>
    <row r="115" spans="1:21" ht="12.75" customHeight="1" x14ac:dyDescent="0.3">
      <c r="A115" s="179"/>
      <c r="B115" s="182"/>
      <c r="C115" s="168"/>
      <c r="D115" s="183"/>
      <c r="E115" s="160"/>
      <c r="F115" s="161"/>
      <c r="G115" s="161"/>
      <c r="H115" s="161"/>
      <c r="I115" s="161"/>
      <c r="J115" s="161"/>
      <c r="K115" s="161"/>
      <c r="L115" s="161"/>
      <c r="M115" s="161"/>
      <c r="N115" s="161"/>
      <c r="O115" s="161"/>
      <c r="P115" s="161"/>
      <c r="Q115" s="161"/>
      <c r="R115" s="161"/>
      <c r="S115" s="161"/>
      <c r="T115" s="161"/>
      <c r="U115" s="161"/>
    </row>
    <row r="116" spans="1:21" ht="12.75" customHeight="1" x14ac:dyDescent="0.3">
      <c r="A116" s="179"/>
      <c r="B116" s="182"/>
      <c r="C116" s="168"/>
      <c r="D116" s="183"/>
      <c r="E116" s="160"/>
      <c r="F116" s="161"/>
      <c r="G116" s="161"/>
      <c r="H116" s="161"/>
      <c r="I116" s="161"/>
      <c r="J116" s="161"/>
      <c r="K116" s="161"/>
      <c r="L116" s="161"/>
      <c r="M116" s="161"/>
      <c r="N116" s="161"/>
      <c r="O116" s="161"/>
      <c r="P116" s="161"/>
      <c r="Q116" s="161"/>
      <c r="R116" s="161"/>
      <c r="S116" s="161"/>
      <c r="T116" s="161"/>
      <c r="U116" s="161"/>
    </row>
    <row r="117" spans="1:21" ht="12.75" customHeight="1" x14ac:dyDescent="0.3">
      <c r="A117" s="179"/>
      <c r="B117" s="182"/>
      <c r="C117" s="168"/>
      <c r="D117" s="183"/>
      <c r="E117" s="160"/>
      <c r="F117" s="161"/>
      <c r="G117" s="161"/>
      <c r="H117" s="161"/>
      <c r="I117" s="161"/>
      <c r="J117" s="161"/>
      <c r="K117" s="161"/>
      <c r="L117" s="161"/>
      <c r="M117" s="161"/>
      <c r="N117" s="161"/>
      <c r="O117" s="161"/>
      <c r="P117" s="161"/>
      <c r="Q117" s="161"/>
      <c r="R117" s="161"/>
      <c r="S117" s="161"/>
      <c r="T117" s="161"/>
      <c r="U117" s="161"/>
    </row>
    <row r="118" spans="1:21" ht="12.75" customHeight="1" x14ac:dyDescent="0.3">
      <c r="A118" s="179"/>
      <c r="B118" s="182"/>
      <c r="C118" s="168"/>
      <c r="D118" s="183"/>
      <c r="E118" s="160"/>
      <c r="F118" s="161"/>
      <c r="G118" s="161"/>
      <c r="H118" s="161"/>
      <c r="I118" s="161"/>
      <c r="J118" s="161"/>
      <c r="K118" s="161"/>
      <c r="L118" s="161"/>
      <c r="M118" s="161"/>
      <c r="N118" s="161"/>
      <c r="O118" s="161"/>
      <c r="P118" s="161"/>
      <c r="Q118" s="161"/>
      <c r="R118" s="161"/>
      <c r="S118" s="161"/>
      <c r="T118" s="161"/>
      <c r="U118" s="161"/>
    </row>
    <row r="119" spans="1:21" ht="12.75" customHeight="1" x14ac:dyDescent="0.3">
      <c r="A119" s="179"/>
      <c r="B119" s="182"/>
      <c r="C119" s="168"/>
      <c r="D119" s="183"/>
      <c r="E119" s="160"/>
      <c r="F119" s="161"/>
      <c r="G119" s="161"/>
      <c r="H119" s="161"/>
      <c r="I119" s="161"/>
      <c r="J119" s="161"/>
      <c r="K119" s="161"/>
      <c r="L119" s="161"/>
      <c r="M119" s="161"/>
      <c r="N119" s="161"/>
      <c r="O119" s="161"/>
      <c r="P119" s="161"/>
      <c r="Q119" s="161"/>
      <c r="R119" s="161"/>
      <c r="S119" s="161"/>
      <c r="T119" s="161"/>
      <c r="U119" s="161"/>
    </row>
    <row r="120" spans="1:21" ht="12.75" customHeight="1" x14ac:dyDescent="0.3">
      <c r="A120" s="179"/>
      <c r="B120" s="182"/>
      <c r="C120" s="168"/>
      <c r="D120" s="183"/>
      <c r="E120" s="160"/>
      <c r="F120" s="161"/>
      <c r="G120" s="161"/>
      <c r="H120" s="161"/>
      <c r="I120" s="161"/>
      <c r="J120" s="161"/>
      <c r="K120" s="161"/>
      <c r="L120" s="161"/>
      <c r="M120" s="161"/>
      <c r="N120" s="161"/>
      <c r="O120" s="161"/>
      <c r="P120" s="161"/>
      <c r="Q120" s="161"/>
      <c r="R120" s="161"/>
      <c r="S120" s="161"/>
      <c r="T120" s="161"/>
      <c r="U120" s="161"/>
    </row>
    <row r="121" spans="1:21" ht="12.75" customHeight="1" x14ac:dyDescent="0.3">
      <c r="A121" s="179"/>
      <c r="B121" s="182"/>
      <c r="C121" s="168"/>
      <c r="D121" s="183"/>
      <c r="E121" s="160"/>
      <c r="F121" s="161"/>
      <c r="G121" s="161"/>
      <c r="H121" s="161"/>
      <c r="I121" s="161"/>
      <c r="J121" s="161"/>
      <c r="K121" s="161"/>
      <c r="L121" s="161"/>
      <c r="M121" s="161"/>
      <c r="N121" s="161"/>
      <c r="O121" s="161"/>
      <c r="P121" s="161"/>
      <c r="Q121" s="161"/>
      <c r="R121" s="161"/>
      <c r="S121" s="161"/>
      <c r="T121" s="161"/>
      <c r="U121" s="161"/>
    </row>
    <row r="122" spans="1:21" ht="12.75" customHeight="1" x14ac:dyDescent="0.3">
      <c r="A122" s="179"/>
      <c r="B122" s="182"/>
      <c r="C122" s="168"/>
      <c r="D122" s="183"/>
      <c r="E122" s="160"/>
      <c r="F122" s="161"/>
      <c r="G122" s="161"/>
      <c r="H122" s="161"/>
      <c r="I122" s="161"/>
      <c r="J122" s="161"/>
      <c r="K122" s="161"/>
      <c r="L122" s="161"/>
      <c r="M122" s="161"/>
      <c r="N122" s="161"/>
      <c r="O122" s="161"/>
      <c r="P122" s="161"/>
      <c r="Q122" s="161"/>
      <c r="R122" s="161"/>
      <c r="S122" s="161"/>
      <c r="T122" s="161"/>
      <c r="U122" s="161"/>
    </row>
    <row r="123" spans="1:21" ht="12.75" customHeight="1" x14ac:dyDescent="0.3">
      <c r="A123" s="179"/>
      <c r="B123" s="182"/>
      <c r="C123" s="168"/>
      <c r="D123" s="183"/>
      <c r="E123" s="160"/>
      <c r="F123" s="161"/>
      <c r="G123" s="161"/>
      <c r="H123" s="161"/>
      <c r="I123" s="161"/>
      <c r="J123" s="161"/>
      <c r="K123" s="161"/>
      <c r="L123" s="161"/>
      <c r="M123" s="161"/>
      <c r="N123" s="161"/>
      <c r="O123" s="161"/>
      <c r="P123" s="161"/>
      <c r="Q123" s="161"/>
      <c r="R123" s="161"/>
      <c r="S123" s="161"/>
      <c r="T123" s="161"/>
      <c r="U123" s="161"/>
    </row>
    <row r="124" spans="1:21" ht="12.75" customHeight="1" x14ac:dyDescent="0.3">
      <c r="A124" s="179"/>
      <c r="B124" s="182"/>
      <c r="C124" s="168"/>
      <c r="D124" s="183"/>
      <c r="E124" s="160"/>
      <c r="F124" s="161"/>
      <c r="G124" s="161"/>
      <c r="H124" s="161"/>
      <c r="I124" s="161"/>
      <c r="J124" s="161"/>
      <c r="K124" s="161"/>
      <c r="L124" s="161"/>
      <c r="M124" s="161"/>
      <c r="N124" s="161"/>
      <c r="O124" s="161"/>
      <c r="P124" s="161"/>
      <c r="Q124" s="161"/>
      <c r="R124" s="161"/>
      <c r="S124" s="161"/>
      <c r="T124" s="161"/>
      <c r="U124" s="161"/>
    </row>
    <row r="125" spans="1:21" ht="12.75" customHeight="1" x14ac:dyDescent="0.3">
      <c r="A125" s="179"/>
      <c r="B125" s="182"/>
      <c r="C125" s="168"/>
      <c r="D125" s="183"/>
      <c r="E125" s="160"/>
      <c r="F125" s="161"/>
      <c r="G125" s="161"/>
      <c r="H125" s="161"/>
      <c r="I125" s="161"/>
      <c r="J125" s="161"/>
      <c r="K125" s="161"/>
      <c r="L125" s="161"/>
      <c r="M125" s="161"/>
      <c r="N125" s="161"/>
      <c r="O125" s="161"/>
      <c r="P125" s="161"/>
      <c r="Q125" s="161"/>
      <c r="R125" s="161"/>
      <c r="S125" s="161"/>
      <c r="T125" s="161"/>
      <c r="U125" s="161"/>
    </row>
    <row r="126" spans="1:21" ht="12.75" customHeight="1" x14ac:dyDescent="0.3">
      <c r="A126" s="179"/>
      <c r="B126" s="182"/>
      <c r="C126" s="168"/>
      <c r="D126" s="183"/>
      <c r="E126" s="160"/>
      <c r="F126" s="161"/>
      <c r="G126" s="161"/>
      <c r="H126" s="161"/>
      <c r="I126" s="161"/>
      <c r="J126" s="161"/>
      <c r="K126" s="161"/>
      <c r="L126" s="161"/>
      <c r="M126" s="161"/>
      <c r="N126" s="161"/>
      <c r="O126" s="161"/>
      <c r="P126" s="161"/>
      <c r="Q126" s="161"/>
      <c r="R126" s="161"/>
      <c r="S126" s="161"/>
      <c r="T126" s="161"/>
      <c r="U126" s="161"/>
    </row>
    <row r="127" spans="1:21" ht="12.75" customHeight="1" x14ac:dyDescent="0.3">
      <c r="A127" s="179"/>
      <c r="B127" s="182"/>
      <c r="C127" s="168"/>
      <c r="D127" s="183"/>
      <c r="E127" s="160"/>
      <c r="F127" s="161"/>
      <c r="G127" s="161"/>
      <c r="H127" s="161"/>
      <c r="I127" s="161"/>
      <c r="J127" s="161"/>
      <c r="K127" s="161"/>
      <c r="L127" s="161"/>
      <c r="M127" s="161"/>
      <c r="N127" s="161"/>
      <c r="O127" s="161"/>
      <c r="P127" s="161"/>
      <c r="Q127" s="161"/>
      <c r="R127" s="161"/>
      <c r="S127" s="161"/>
      <c r="T127" s="161"/>
      <c r="U127" s="161"/>
    </row>
    <row r="128" spans="1:21" ht="12.75" customHeight="1" x14ac:dyDescent="0.3">
      <c r="A128" s="179"/>
      <c r="B128" s="182"/>
      <c r="C128" s="168"/>
      <c r="D128" s="183"/>
      <c r="E128" s="160"/>
      <c r="F128" s="161"/>
      <c r="G128" s="161"/>
      <c r="H128" s="161"/>
      <c r="I128" s="161"/>
      <c r="J128" s="161"/>
      <c r="K128" s="161"/>
      <c r="L128" s="161"/>
      <c r="M128" s="161"/>
      <c r="N128" s="161"/>
      <c r="O128" s="161"/>
      <c r="P128" s="161"/>
      <c r="Q128" s="161"/>
      <c r="R128" s="161"/>
      <c r="S128" s="161"/>
      <c r="T128" s="161"/>
      <c r="U128" s="161"/>
    </row>
    <row r="129" spans="1:21" ht="12.75" customHeight="1" x14ac:dyDescent="0.3">
      <c r="A129" s="179"/>
      <c r="B129" s="182"/>
      <c r="C129" s="168"/>
      <c r="D129" s="183"/>
      <c r="E129" s="160"/>
      <c r="F129" s="161"/>
      <c r="G129" s="161"/>
      <c r="H129" s="161"/>
      <c r="I129" s="161"/>
      <c r="J129" s="161"/>
      <c r="K129" s="161"/>
      <c r="L129" s="161"/>
      <c r="M129" s="161"/>
      <c r="N129" s="161"/>
      <c r="O129" s="161"/>
      <c r="P129" s="161"/>
      <c r="Q129" s="161"/>
      <c r="R129" s="161"/>
      <c r="S129" s="161"/>
      <c r="T129" s="161"/>
      <c r="U129" s="161"/>
    </row>
    <row r="130" spans="1:21" ht="12.75" customHeight="1" x14ac:dyDescent="0.3">
      <c r="A130" s="179"/>
      <c r="B130" s="182"/>
      <c r="C130" s="168"/>
      <c r="D130" s="183"/>
      <c r="E130" s="160"/>
      <c r="F130" s="161"/>
      <c r="G130" s="161"/>
      <c r="H130" s="161"/>
      <c r="I130" s="161"/>
      <c r="J130" s="161"/>
      <c r="K130" s="161"/>
      <c r="L130" s="161"/>
      <c r="M130" s="161"/>
      <c r="N130" s="161"/>
      <c r="O130" s="161"/>
      <c r="P130" s="161"/>
      <c r="Q130" s="161"/>
      <c r="R130" s="161"/>
      <c r="S130" s="161"/>
      <c r="T130" s="161"/>
      <c r="U130" s="161"/>
    </row>
    <row r="131" spans="1:21" ht="12.75" customHeight="1" x14ac:dyDescent="0.3">
      <c r="A131" s="179"/>
      <c r="B131" s="182"/>
      <c r="C131" s="168"/>
      <c r="D131" s="183"/>
      <c r="E131" s="160"/>
      <c r="F131" s="161"/>
      <c r="G131" s="161"/>
      <c r="H131" s="161"/>
      <c r="I131" s="161"/>
      <c r="J131" s="161"/>
      <c r="K131" s="161"/>
      <c r="L131" s="161"/>
      <c r="M131" s="161"/>
      <c r="N131" s="161"/>
      <c r="O131" s="161"/>
      <c r="P131" s="161"/>
      <c r="Q131" s="161"/>
      <c r="R131" s="161"/>
      <c r="S131" s="161"/>
      <c r="T131" s="161"/>
      <c r="U131" s="161"/>
    </row>
    <row r="132" spans="1:21" ht="12.75" customHeight="1" x14ac:dyDescent="0.3">
      <c r="A132" s="179"/>
      <c r="B132" s="182"/>
      <c r="C132" s="168"/>
      <c r="D132" s="183"/>
      <c r="E132" s="160"/>
      <c r="F132" s="161"/>
      <c r="G132" s="161"/>
      <c r="H132" s="161"/>
      <c r="I132" s="161"/>
      <c r="J132" s="161"/>
      <c r="K132" s="161"/>
      <c r="L132" s="161"/>
      <c r="M132" s="161"/>
      <c r="N132" s="161"/>
      <c r="O132" s="161"/>
      <c r="P132" s="161"/>
      <c r="Q132" s="161"/>
      <c r="R132" s="161"/>
      <c r="S132" s="161"/>
      <c r="T132" s="161"/>
      <c r="U132" s="161"/>
    </row>
    <row r="133" spans="1:21" ht="12.75" customHeight="1" x14ac:dyDescent="0.3">
      <c r="A133" s="179"/>
      <c r="B133" s="182"/>
      <c r="C133" s="168"/>
      <c r="D133" s="183"/>
      <c r="E133" s="160"/>
      <c r="F133" s="161"/>
      <c r="G133" s="161"/>
      <c r="H133" s="161"/>
      <c r="I133" s="161"/>
      <c r="J133" s="161"/>
      <c r="K133" s="161"/>
      <c r="L133" s="161"/>
      <c r="M133" s="161"/>
      <c r="N133" s="161"/>
      <c r="O133" s="161"/>
      <c r="P133" s="161"/>
      <c r="Q133" s="161"/>
      <c r="R133" s="161"/>
      <c r="S133" s="161"/>
      <c r="T133" s="161"/>
      <c r="U133" s="161"/>
    </row>
    <row r="134" spans="1:21" ht="12.75" customHeight="1" x14ac:dyDescent="0.3">
      <c r="A134" s="179"/>
      <c r="B134" s="182"/>
      <c r="C134" s="168"/>
      <c r="D134" s="183"/>
      <c r="E134" s="160"/>
      <c r="F134" s="161"/>
      <c r="G134" s="161"/>
      <c r="H134" s="161"/>
      <c r="I134" s="161"/>
      <c r="J134" s="161"/>
      <c r="K134" s="161"/>
      <c r="L134" s="161"/>
      <c r="M134" s="161"/>
      <c r="N134" s="161"/>
      <c r="O134" s="161"/>
      <c r="P134" s="161"/>
      <c r="Q134" s="161"/>
      <c r="R134" s="161"/>
      <c r="S134" s="161"/>
      <c r="T134" s="161"/>
      <c r="U134" s="161"/>
    </row>
    <row r="135" spans="1:21" ht="12.75" customHeight="1" x14ac:dyDescent="0.3">
      <c r="A135" s="179"/>
      <c r="B135" s="182"/>
      <c r="C135" s="168"/>
      <c r="D135" s="183"/>
      <c r="E135" s="160"/>
      <c r="F135" s="161"/>
      <c r="G135" s="161"/>
      <c r="H135" s="161"/>
      <c r="I135" s="161"/>
      <c r="J135" s="161"/>
      <c r="K135" s="161"/>
      <c r="L135" s="161"/>
      <c r="M135" s="161"/>
      <c r="N135" s="161"/>
      <c r="O135" s="161"/>
      <c r="P135" s="161"/>
      <c r="Q135" s="161"/>
      <c r="R135" s="161"/>
      <c r="S135" s="161"/>
      <c r="T135" s="161"/>
      <c r="U135" s="161"/>
    </row>
    <row r="136" spans="1:21" ht="12.75" customHeight="1" x14ac:dyDescent="0.3">
      <c r="A136" s="179"/>
      <c r="B136" s="182"/>
      <c r="C136" s="168"/>
      <c r="D136" s="183"/>
      <c r="E136" s="160"/>
      <c r="F136" s="161"/>
      <c r="G136" s="161"/>
      <c r="H136" s="161"/>
      <c r="I136" s="161"/>
      <c r="J136" s="161"/>
      <c r="K136" s="161"/>
      <c r="L136" s="161"/>
      <c r="M136" s="161"/>
      <c r="N136" s="161"/>
      <c r="O136" s="161"/>
      <c r="P136" s="161"/>
      <c r="Q136" s="161"/>
      <c r="R136" s="161"/>
      <c r="S136" s="161"/>
      <c r="T136" s="161"/>
      <c r="U136" s="161"/>
    </row>
    <row r="137" spans="1:21" ht="12.75" customHeight="1" x14ac:dyDescent="0.3">
      <c r="A137" s="179"/>
      <c r="B137" s="182"/>
      <c r="C137" s="168"/>
      <c r="D137" s="183"/>
      <c r="E137" s="160"/>
      <c r="F137" s="161"/>
      <c r="G137" s="161"/>
      <c r="H137" s="161"/>
      <c r="I137" s="161"/>
      <c r="J137" s="161"/>
      <c r="K137" s="161"/>
      <c r="L137" s="161"/>
      <c r="M137" s="161"/>
      <c r="N137" s="161"/>
      <c r="O137" s="161"/>
      <c r="P137" s="161"/>
      <c r="Q137" s="161"/>
      <c r="R137" s="161"/>
      <c r="S137" s="161"/>
      <c r="T137" s="161"/>
      <c r="U137" s="161"/>
    </row>
    <row r="138" spans="1:21" ht="12.75" customHeight="1" x14ac:dyDescent="0.3">
      <c r="A138" s="179"/>
      <c r="B138" s="182"/>
      <c r="C138" s="168"/>
      <c r="D138" s="183"/>
      <c r="E138" s="160"/>
      <c r="F138" s="161"/>
      <c r="G138" s="161"/>
      <c r="H138" s="161"/>
      <c r="I138" s="161"/>
      <c r="J138" s="161"/>
      <c r="K138" s="161"/>
      <c r="L138" s="161"/>
      <c r="M138" s="161"/>
      <c r="N138" s="161"/>
      <c r="O138" s="161"/>
      <c r="P138" s="161"/>
      <c r="Q138" s="161"/>
      <c r="R138" s="161"/>
      <c r="S138" s="161"/>
      <c r="T138" s="161"/>
      <c r="U138" s="161"/>
    </row>
    <row r="139" spans="1:21" ht="12.75" customHeight="1" x14ac:dyDescent="0.3">
      <c r="A139" s="179"/>
      <c r="B139" s="182"/>
      <c r="C139" s="168"/>
      <c r="D139" s="183"/>
      <c r="E139" s="160"/>
      <c r="F139" s="161"/>
      <c r="G139" s="161"/>
      <c r="H139" s="161"/>
      <c r="I139" s="161"/>
      <c r="J139" s="161"/>
      <c r="K139" s="161"/>
      <c r="L139" s="161"/>
      <c r="M139" s="161"/>
      <c r="N139" s="161"/>
      <c r="O139" s="161"/>
      <c r="P139" s="161"/>
      <c r="Q139" s="161"/>
      <c r="R139" s="161"/>
      <c r="S139" s="161"/>
      <c r="T139" s="161"/>
      <c r="U139" s="161"/>
    </row>
    <row r="140" spans="1:21" ht="12.75" customHeight="1" x14ac:dyDescent="0.3">
      <c r="A140" s="179"/>
      <c r="B140" s="182"/>
      <c r="C140" s="168"/>
      <c r="D140" s="183"/>
      <c r="E140" s="160"/>
      <c r="F140" s="161"/>
      <c r="G140" s="161"/>
      <c r="H140" s="161"/>
      <c r="I140" s="161"/>
      <c r="J140" s="161"/>
      <c r="K140" s="161"/>
      <c r="L140" s="161"/>
      <c r="M140" s="161"/>
      <c r="N140" s="161"/>
      <c r="O140" s="161"/>
      <c r="P140" s="161"/>
      <c r="Q140" s="161"/>
      <c r="R140" s="161"/>
      <c r="S140" s="161"/>
      <c r="T140" s="161"/>
      <c r="U140" s="161"/>
    </row>
    <row r="141" spans="1:21" ht="12.75" customHeight="1" x14ac:dyDescent="0.3">
      <c r="A141" s="179"/>
      <c r="B141" s="182"/>
      <c r="C141" s="168"/>
      <c r="D141" s="183"/>
      <c r="E141" s="160"/>
      <c r="F141" s="161"/>
      <c r="G141" s="161"/>
      <c r="H141" s="161"/>
      <c r="I141" s="161"/>
      <c r="J141" s="161"/>
      <c r="K141" s="161"/>
      <c r="L141" s="161"/>
      <c r="M141" s="161"/>
      <c r="N141" s="161"/>
      <c r="O141" s="161"/>
      <c r="P141" s="161"/>
      <c r="Q141" s="161"/>
      <c r="R141" s="161"/>
      <c r="S141" s="161"/>
      <c r="T141" s="161"/>
      <c r="U141" s="161"/>
    </row>
    <row r="142" spans="1:21" ht="12.75" customHeight="1" x14ac:dyDescent="0.3">
      <c r="A142" s="179"/>
      <c r="B142" s="182"/>
      <c r="C142" s="168"/>
      <c r="D142" s="183"/>
      <c r="E142" s="160"/>
      <c r="F142" s="161"/>
      <c r="G142" s="161"/>
      <c r="H142" s="161"/>
      <c r="I142" s="161"/>
      <c r="J142" s="161"/>
      <c r="K142" s="161"/>
      <c r="L142" s="161"/>
      <c r="M142" s="161"/>
      <c r="N142" s="161"/>
      <c r="O142" s="161"/>
      <c r="P142" s="161"/>
      <c r="Q142" s="161"/>
      <c r="R142" s="161"/>
      <c r="S142" s="161"/>
      <c r="T142" s="161"/>
      <c r="U142" s="161"/>
    </row>
    <row r="143" spans="1:21" ht="12.75" customHeight="1" x14ac:dyDescent="0.3">
      <c r="A143" s="179"/>
      <c r="B143" s="182"/>
      <c r="C143" s="168"/>
      <c r="D143" s="183"/>
      <c r="E143" s="160"/>
      <c r="F143" s="161"/>
      <c r="G143" s="161"/>
      <c r="H143" s="161"/>
      <c r="I143" s="161"/>
      <c r="J143" s="161"/>
      <c r="K143" s="161"/>
      <c r="L143" s="161"/>
      <c r="M143" s="161"/>
      <c r="N143" s="161"/>
      <c r="O143" s="161"/>
      <c r="P143" s="161"/>
      <c r="Q143" s="161"/>
      <c r="R143" s="161"/>
      <c r="S143" s="161"/>
      <c r="T143" s="161"/>
      <c r="U143" s="161"/>
    </row>
    <row r="144" spans="1:21" ht="12.75" customHeight="1" x14ac:dyDescent="0.3">
      <c r="A144" s="179"/>
      <c r="B144" s="182"/>
      <c r="C144" s="168"/>
      <c r="D144" s="183"/>
      <c r="E144" s="160"/>
      <c r="F144" s="161"/>
      <c r="G144" s="161"/>
      <c r="H144" s="161"/>
      <c r="I144" s="161"/>
      <c r="J144" s="161"/>
      <c r="K144" s="161"/>
      <c r="L144" s="161"/>
      <c r="M144" s="161"/>
      <c r="N144" s="161"/>
      <c r="O144" s="161"/>
      <c r="P144" s="161"/>
      <c r="Q144" s="161"/>
      <c r="R144" s="161"/>
      <c r="S144" s="161"/>
      <c r="T144" s="161"/>
      <c r="U144" s="161"/>
    </row>
    <row r="145" spans="1:21" ht="12.75" customHeight="1" x14ac:dyDescent="0.3">
      <c r="A145" s="179"/>
      <c r="B145" s="182"/>
      <c r="C145" s="168"/>
      <c r="D145" s="183"/>
      <c r="E145" s="160"/>
      <c r="F145" s="161"/>
      <c r="G145" s="161"/>
      <c r="H145" s="161"/>
      <c r="I145" s="161"/>
      <c r="J145" s="161"/>
      <c r="K145" s="161"/>
      <c r="L145" s="161"/>
      <c r="M145" s="161"/>
      <c r="N145" s="161"/>
      <c r="O145" s="161"/>
      <c r="P145" s="161"/>
      <c r="Q145" s="161"/>
      <c r="R145" s="161"/>
      <c r="S145" s="161"/>
      <c r="T145" s="161"/>
      <c r="U145" s="161"/>
    </row>
    <row r="146" spans="1:21" ht="12.75" customHeight="1" x14ac:dyDescent="0.3">
      <c r="A146" s="179"/>
      <c r="B146" s="182"/>
      <c r="C146" s="168"/>
      <c r="D146" s="183"/>
      <c r="E146" s="160"/>
      <c r="F146" s="161"/>
      <c r="G146" s="161"/>
      <c r="H146" s="161"/>
      <c r="I146" s="161"/>
      <c r="J146" s="161"/>
      <c r="K146" s="161"/>
      <c r="L146" s="161"/>
      <c r="M146" s="161"/>
      <c r="N146" s="161"/>
      <c r="O146" s="161"/>
      <c r="P146" s="161"/>
      <c r="Q146" s="161"/>
      <c r="R146" s="161"/>
      <c r="S146" s="161"/>
      <c r="T146" s="161"/>
      <c r="U146" s="161"/>
    </row>
    <row r="147" spans="1:21" ht="12.75" customHeight="1" x14ac:dyDescent="0.3">
      <c r="A147" s="179"/>
      <c r="B147" s="182"/>
      <c r="C147" s="168"/>
      <c r="D147" s="183"/>
      <c r="E147" s="160"/>
      <c r="F147" s="161"/>
      <c r="G147" s="161"/>
      <c r="H147" s="161"/>
      <c r="I147" s="161"/>
      <c r="J147" s="161"/>
      <c r="K147" s="161"/>
      <c r="L147" s="161"/>
      <c r="M147" s="161"/>
      <c r="N147" s="161"/>
      <c r="O147" s="161"/>
      <c r="P147" s="161"/>
      <c r="Q147" s="161"/>
      <c r="R147" s="161"/>
      <c r="S147" s="161"/>
      <c r="T147" s="161"/>
      <c r="U147" s="161"/>
    </row>
    <row r="148" spans="1:21" ht="12.75" customHeight="1" x14ac:dyDescent="0.3">
      <c r="A148" s="179"/>
      <c r="B148" s="182"/>
      <c r="C148" s="168"/>
      <c r="D148" s="183"/>
      <c r="E148" s="160"/>
      <c r="F148" s="161"/>
      <c r="G148" s="161"/>
      <c r="H148" s="161"/>
      <c r="I148" s="161"/>
      <c r="J148" s="161"/>
      <c r="K148" s="161"/>
      <c r="L148" s="161"/>
      <c r="M148" s="161"/>
      <c r="N148" s="161"/>
      <c r="O148" s="161"/>
      <c r="P148" s="161"/>
      <c r="Q148" s="161"/>
      <c r="R148" s="161"/>
      <c r="S148" s="161"/>
      <c r="T148" s="161"/>
      <c r="U148" s="161"/>
    </row>
    <row r="149" spans="1:21" ht="12.75" customHeight="1" x14ac:dyDescent="0.3">
      <c r="A149" s="179"/>
      <c r="B149" s="182"/>
      <c r="C149" s="168"/>
      <c r="D149" s="183"/>
      <c r="E149" s="160"/>
      <c r="F149" s="161"/>
      <c r="G149" s="161"/>
      <c r="H149" s="161"/>
      <c r="I149" s="161"/>
      <c r="J149" s="161"/>
      <c r="K149" s="161"/>
      <c r="L149" s="161"/>
      <c r="M149" s="161"/>
      <c r="N149" s="161"/>
      <c r="O149" s="161"/>
      <c r="P149" s="161"/>
      <c r="Q149" s="161"/>
      <c r="R149" s="161"/>
      <c r="S149" s="161"/>
      <c r="T149" s="161"/>
      <c r="U149" s="161"/>
    </row>
    <row r="150" spans="1:21" ht="12.75" customHeight="1" x14ac:dyDescent="0.3">
      <c r="A150" s="179"/>
      <c r="B150" s="182"/>
      <c r="C150" s="168"/>
      <c r="D150" s="183"/>
      <c r="E150" s="160"/>
      <c r="F150" s="161"/>
      <c r="G150" s="161"/>
      <c r="H150" s="161"/>
      <c r="I150" s="161"/>
      <c r="J150" s="161"/>
      <c r="K150" s="161"/>
      <c r="L150" s="161"/>
      <c r="M150" s="161"/>
      <c r="N150" s="161"/>
      <c r="O150" s="161"/>
      <c r="P150" s="161"/>
      <c r="Q150" s="161"/>
      <c r="R150" s="161"/>
      <c r="S150" s="161"/>
      <c r="T150" s="161"/>
      <c r="U150" s="161"/>
    </row>
    <row r="151" spans="1:21" ht="12.75" customHeight="1" x14ac:dyDescent="0.3">
      <c r="A151" s="179"/>
      <c r="B151" s="182"/>
      <c r="C151" s="168"/>
      <c r="D151" s="183"/>
      <c r="E151" s="160"/>
      <c r="F151" s="161"/>
      <c r="G151" s="161"/>
      <c r="H151" s="161"/>
      <c r="I151" s="161"/>
      <c r="J151" s="161"/>
      <c r="K151" s="161"/>
      <c r="L151" s="161"/>
      <c r="M151" s="161"/>
      <c r="N151" s="161"/>
      <c r="O151" s="161"/>
      <c r="P151" s="161"/>
      <c r="Q151" s="161"/>
      <c r="R151" s="161"/>
      <c r="S151" s="161"/>
      <c r="T151" s="161"/>
      <c r="U151" s="161"/>
    </row>
    <row r="152" spans="1:21" ht="12.75" customHeight="1" x14ac:dyDescent="0.3">
      <c r="A152" s="179"/>
      <c r="B152" s="182"/>
      <c r="C152" s="168"/>
      <c r="D152" s="183"/>
      <c r="E152" s="160"/>
      <c r="F152" s="161"/>
      <c r="G152" s="161"/>
      <c r="H152" s="161"/>
      <c r="I152" s="161"/>
      <c r="J152" s="161"/>
      <c r="K152" s="161"/>
      <c r="L152" s="161"/>
      <c r="M152" s="161"/>
      <c r="N152" s="161"/>
      <c r="O152" s="161"/>
      <c r="P152" s="161"/>
      <c r="Q152" s="161"/>
      <c r="R152" s="161"/>
      <c r="S152" s="161"/>
      <c r="T152" s="161"/>
      <c r="U152" s="161"/>
    </row>
    <row r="153" spans="1:21" ht="12.75" customHeight="1" x14ac:dyDescent="0.3">
      <c r="A153" s="179"/>
      <c r="B153" s="182"/>
      <c r="C153" s="168"/>
      <c r="D153" s="183"/>
      <c r="E153" s="160"/>
      <c r="F153" s="161"/>
      <c r="G153" s="161"/>
      <c r="H153" s="161"/>
      <c r="I153" s="161"/>
      <c r="J153" s="161"/>
      <c r="K153" s="161"/>
      <c r="L153" s="161"/>
      <c r="M153" s="161"/>
      <c r="N153" s="161"/>
      <c r="O153" s="161"/>
      <c r="P153" s="161"/>
      <c r="Q153" s="161"/>
      <c r="R153" s="161"/>
      <c r="S153" s="161"/>
      <c r="T153" s="161"/>
      <c r="U153" s="161"/>
    </row>
    <row r="154" spans="1:21" ht="12.75" customHeight="1" x14ac:dyDescent="0.3">
      <c r="A154" s="179"/>
      <c r="B154" s="182"/>
      <c r="C154" s="168"/>
      <c r="D154" s="183"/>
      <c r="E154" s="160"/>
      <c r="F154" s="184"/>
      <c r="G154" s="161"/>
      <c r="H154" s="161"/>
      <c r="I154" s="161"/>
      <c r="J154" s="161"/>
      <c r="K154" s="161"/>
      <c r="L154" s="161"/>
      <c r="M154" s="161"/>
      <c r="N154" s="161"/>
      <c r="O154" s="161"/>
      <c r="P154" s="161"/>
      <c r="Q154" s="161"/>
      <c r="R154" s="161"/>
      <c r="S154" s="161"/>
      <c r="T154" s="161"/>
      <c r="U154" s="161"/>
    </row>
    <row r="155" spans="1:21" ht="12.75" customHeight="1" x14ac:dyDescent="0.3">
      <c r="A155" s="179"/>
      <c r="B155" s="182"/>
      <c r="C155" s="168"/>
      <c r="D155" s="183"/>
      <c r="E155" s="160"/>
      <c r="F155" s="161"/>
      <c r="G155" s="161"/>
      <c r="H155" s="161"/>
      <c r="I155" s="161"/>
      <c r="J155" s="161"/>
      <c r="K155" s="161"/>
      <c r="L155" s="161"/>
      <c r="M155" s="161"/>
      <c r="N155" s="161"/>
      <c r="O155" s="161"/>
      <c r="P155" s="161"/>
      <c r="Q155" s="161"/>
      <c r="R155" s="161"/>
      <c r="S155" s="161"/>
      <c r="T155" s="161"/>
      <c r="U155" s="161"/>
    </row>
    <row r="156" spans="1:21" ht="12.75" customHeight="1" x14ac:dyDescent="0.3">
      <c r="A156" s="179"/>
      <c r="B156" s="182"/>
      <c r="C156" s="168"/>
      <c r="D156" s="183"/>
      <c r="E156" s="160"/>
      <c r="F156" s="161"/>
      <c r="G156" s="161"/>
      <c r="H156" s="161"/>
      <c r="I156" s="161"/>
      <c r="J156" s="161"/>
      <c r="K156" s="161"/>
      <c r="L156" s="161"/>
      <c r="M156" s="161"/>
      <c r="N156" s="161"/>
      <c r="O156" s="161"/>
      <c r="P156" s="161"/>
      <c r="Q156" s="161"/>
      <c r="R156" s="161"/>
      <c r="S156" s="161"/>
      <c r="T156" s="161"/>
      <c r="U156" s="161"/>
    </row>
    <row r="157" spans="1:21" ht="12.75" customHeight="1" x14ac:dyDescent="0.3">
      <c r="A157" s="179"/>
      <c r="B157" s="182"/>
      <c r="C157" s="168"/>
      <c r="D157" s="183"/>
      <c r="E157" s="160"/>
      <c r="F157" s="161"/>
      <c r="G157" s="161"/>
      <c r="H157" s="161"/>
      <c r="I157" s="161"/>
      <c r="J157" s="161"/>
      <c r="K157" s="161"/>
      <c r="L157" s="161"/>
      <c r="M157" s="161"/>
      <c r="N157" s="161"/>
      <c r="O157" s="161"/>
      <c r="P157" s="161"/>
      <c r="Q157" s="161"/>
      <c r="R157" s="161"/>
      <c r="S157" s="161"/>
      <c r="T157" s="161"/>
      <c r="U157" s="161"/>
    </row>
    <row r="158" spans="1:21" ht="12.75" customHeight="1" x14ac:dyDescent="0.3">
      <c r="A158" s="179"/>
      <c r="B158" s="182"/>
      <c r="C158" s="168"/>
      <c r="D158" s="183"/>
      <c r="E158" s="160"/>
      <c r="F158" s="161"/>
      <c r="G158" s="161"/>
      <c r="H158" s="161"/>
      <c r="I158" s="161"/>
      <c r="J158" s="161"/>
      <c r="K158" s="161"/>
      <c r="L158" s="161"/>
      <c r="M158" s="161"/>
      <c r="N158" s="161"/>
      <c r="O158" s="161"/>
      <c r="P158" s="161"/>
      <c r="Q158" s="161"/>
      <c r="R158" s="161"/>
      <c r="S158" s="161"/>
      <c r="T158" s="161"/>
      <c r="U158" s="161"/>
    </row>
    <row r="159" spans="1:21" ht="12.75" customHeight="1" x14ac:dyDescent="0.3">
      <c r="A159" s="179"/>
      <c r="B159" s="182"/>
      <c r="C159" s="168"/>
      <c r="D159" s="183"/>
      <c r="E159" s="160"/>
      <c r="F159" s="161"/>
      <c r="G159" s="161"/>
      <c r="H159" s="161"/>
      <c r="I159" s="161"/>
      <c r="J159" s="161"/>
      <c r="K159" s="161"/>
      <c r="L159" s="161"/>
      <c r="M159" s="161"/>
      <c r="N159" s="161"/>
      <c r="O159" s="161"/>
      <c r="P159" s="161"/>
      <c r="Q159" s="161"/>
      <c r="R159" s="161"/>
      <c r="S159" s="161"/>
      <c r="T159" s="161"/>
      <c r="U159" s="161"/>
    </row>
    <row r="160" spans="1:21" ht="12.75" customHeight="1" x14ac:dyDescent="0.3">
      <c r="A160" s="179"/>
      <c r="B160" s="182"/>
      <c r="C160" s="168"/>
      <c r="D160" s="183"/>
      <c r="E160" s="160"/>
      <c r="F160" s="161"/>
      <c r="G160" s="161"/>
      <c r="H160" s="161"/>
      <c r="I160" s="161"/>
      <c r="J160" s="161"/>
      <c r="K160" s="161"/>
      <c r="L160" s="161"/>
      <c r="M160" s="161"/>
      <c r="N160" s="161"/>
      <c r="O160" s="161"/>
      <c r="P160" s="161"/>
      <c r="Q160" s="161"/>
      <c r="R160" s="161"/>
      <c r="S160" s="161"/>
      <c r="T160" s="161"/>
      <c r="U160" s="161"/>
    </row>
    <row r="161" spans="1:21" ht="12.75" customHeight="1" x14ac:dyDescent="0.3">
      <c r="A161" s="179"/>
      <c r="B161" s="182"/>
      <c r="C161" s="168"/>
      <c r="D161" s="183"/>
      <c r="E161" s="160"/>
      <c r="F161" s="161"/>
      <c r="G161" s="161"/>
      <c r="H161" s="161"/>
      <c r="I161" s="161"/>
      <c r="J161" s="161"/>
      <c r="K161" s="161"/>
      <c r="L161" s="161"/>
      <c r="M161" s="161"/>
      <c r="N161" s="161"/>
      <c r="O161" s="161"/>
      <c r="P161" s="161"/>
      <c r="Q161" s="161"/>
      <c r="R161" s="161"/>
      <c r="S161" s="161"/>
      <c r="T161" s="161"/>
      <c r="U161" s="161"/>
    </row>
    <row r="162" spans="1:21" ht="12.75" customHeight="1" x14ac:dyDescent="0.3">
      <c r="A162" s="179"/>
      <c r="B162" s="182"/>
      <c r="C162" s="168"/>
      <c r="D162" s="183"/>
      <c r="E162" s="160"/>
      <c r="F162" s="161"/>
      <c r="G162" s="161"/>
      <c r="H162" s="161"/>
      <c r="I162" s="161"/>
      <c r="J162" s="161"/>
      <c r="K162" s="161"/>
      <c r="L162" s="161"/>
      <c r="M162" s="161"/>
      <c r="N162" s="161"/>
      <c r="O162" s="161"/>
      <c r="P162" s="161"/>
      <c r="Q162" s="161"/>
      <c r="R162" s="161"/>
      <c r="S162" s="161"/>
      <c r="T162" s="161"/>
      <c r="U162" s="161"/>
    </row>
    <row r="163" spans="1:21" ht="12.75" customHeight="1" x14ac:dyDescent="0.3">
      <c r="A163" s="179"/>
      <c r="B163" s="182"/>
      <c r="C163" s="168"/>
      <c r="D163" s="183"/>
      <c r="E163" s="160"/>
      <c r="F163" s="161"/>
      <c r="G163" s="161"/>
      <c r="H163" s="161"/>
      <c r="I163" s="161"/>
      <c r="J163" s="161"/>
      <c r="K163" s="161"/>
      <c r="L163" s="161"/>
      <c r="M163" s="161"/>
      <c r="N163" s="161"/>
      <c r="O163" s="161"/>
      <c r="P163" s="161"/>
      <c r="Q163" s="161"/>
      <c r="R163" s="161"/>
      <c r="S163" s="161"/>
      <c r="T163" s="161"/>
      <c r="U163" s="161"/>
    </row>
    <row r="164" spans="1:21" ht="12.75" customHeight="1" x14ac:dyDescent="0.3">
      <c r="A164" s="179"/>
      <c r="B164" s="182"/>
      <c r="C164" s="168"/>
      <c r="D164" s="183"/>
      <c r="E164" s="160"/>
      <c r="F164" s="161"/>
      <c r="G164" s="161"/>
      <c r="H164" s="161"/>
      <c r="I164" s="161"/>
      <c r="J164" s="161"/>
      <c r="K164" s="161"/>
      <c r="L164" s="161"/>
      <c r="M164" s="161"/>
      <c r="N164" s="161"/>
      <c r="O164" s="161"/>
      <c r="P164" s="161"/>
      <c r="Q164" s="161"/>
      <c r="R164" s="161"/>
      <c r="S164" s="161"/>
      <c r="T164" s="161"/>
      <c r="U164" s="161"/>
    </row>
    <row r="165" spans="1:21" ht="12.75" customHeight="1" x14ac:dyDescent="0.3">
      <c r="A165" s="179"/>
      <c r="B165" s="182"/>
      <c r="C165" s="168"/>
      <c r="D165" s="183"/>
      <c r="E165" s="160"/>
      <c r="F165" s="161"/>
      <c r="G165" s="161"/>
      <c r="H165" s="161"/>
      <c r="I165" s="161"/>
      <c r="J165" s="161"/>
      <c r="K165" s="161"/>
      <c r="L165" s="161"/>
      <c r="M165" s="161"/>
      <c r="N165" s="161"/>
      <c r="O165" s="161"/>
      <c r="P165" s="161"/>
      <c r="Q165" s="161"/>
      <c r="R165" s="161"/>
      <c r="S165" s="161"/>
      <c r="T165" s="161"/>
      <c r="U165" s="161"/>
    </row>
    <row r="166" spans="1:21" ht="12.75" customHeight="1" x14ac:dyDescent="0.3">
      <c r="A166" s="179"/>
      <c r="B166" s="182"/>
      <c r="C166" s="168"/>
      <c r="D166" s="183"/>
      <c r="E166" s="160"/>
      <c r="F166" s="161"/>
      <c r="G166" s="161"/>
      <c r="H166" s="161"/>
      <c r="I166" s="161"/>
      <c r="J166" s="161"/>
      <c r="K166" s="161"/>
      <c r="L166" s="161"/>
      <c r="M166" s="161"/>
      <c r="N166" s="161"/>
      <c r="O166" s="161"/>
      <c r="P166" s="161"/>
      <c r="Q166" s="161"/>
      <c r="R166" s="161"/>
      <c r="S166" s="161"/>
      <c r="T166" s="161"/>
      <c r="U166" s="161"/>
    </row>
    <row r="167" spans="1:21" ht="12.75" customHeight="1" x14ac:dyDescent="0.3">
      <c r="A167" s="179"/>
      <c r="B167" s="182"/>
      <c r="C167" s="168"/>
      <c r="D167" s="183"/>
      <c r="E167" s="160"/>
      <c r="F167" s="161"/>
      <c r="G167" s="161"/>
      <c r="H167" s="161"/>
      <c r="I167" s="161"/>
      <c r="J167" s="161"/>
      <c r="K167" s="161"/>
      <c r="L167" s="161"/>
      <c r="M167" s="161"/>
      <c r="N167" s="161"/>
      <c r="O167" s="161"/>
      <c r="P167" s="161"/>
      <c r="Q167" s="161"/>
      <c r="R167" s="161"/>
      <c r="S167" s="161"/>
      <c r="T167" s="161"/>
      <c r="U167" s="161"/>
    </row>
    <row r="168" spans="1:21" ht="12.75" customHeight="1" x14ac:dyDescent="0.3">
      <c r="A168" s="179"/>
      <c r="B168" s="182"/>
      <c r="C168" s="168"/>
      <c r="D168" s="183"/>
      <c r="E168" s="160"/>
      <c r="F168" s="161"/>
      <c r="G168" s="161"/>
      <c r="H168" s="161"/>
      <c r="I168" s="161"/>
      <c r="J168" s="161"/>
      <c r="K168" s="161"/>
      <c r="L168" s="161"/>
      <c r="M168" s="161"/>
      <c r="N168" s="161"/>
      <c r="O168" s="161"/>
      <c r="P168" s="161"/>
      <c r="Q168" s="161"/>
      <c r="R168" s="161"/>
      <c r="S168" s="161"/>
      <c r="T168" s="161"/>
      <c r="U168" s="161"/>
    </row>
    <row r="169" spans="1:21" ht="12.75" customHeight="1" x14ac:dyDescent="0.3">
      <c r="A169" s="179"/>
      <c r="B169" s="182"/>
      <c r="C169" s="168"/>
      <c r="D169" s="183"/>
      <c r="E169" s="160"/>
      <c r="F169" s="161"/>
      <c r="G169" s="161"/>
      <c r="H169" s="161"/>
      <c r="I169" s="161"/>
      <c r="J169" s="161"/>
      <c r="K169" s="161"/>
      <c r="L169" s="161"/>
      <c r="M169" s="161"/>
      <c r="N169" s="161"/>
      <c r="O169" s="161"/>
      <c r="P169" s="161"/>
      <c r="Q169" s="161"/>
      <c r="R169" s="161"/>
      <c r="S169" s="161"/>
      <c r="T169" s="161"/>
      <c r="U169" s="161"/>
    </row>
    <row r="170" spans="1:21" ht="12.75" customHeight="1" x14ac:dyDescent="0.3">
      <c r="A170" s="179"/>
      <c r="B170" s="182"/>
      <c r="C170" s="168"/>
      <c r="D170" s="183"/>
      <c r="E170" s="160"/>
      <c r="F170" s="161"/>
      <c r="G170" s="161"/>
      <c r="H170" s="161"/>
      <c r="I170" s="161"/>
      <c r="J170" s="161"/>
      <c r="K170" s="161"/>
      <c r="L170" s="161"/>
      <c r="M170" s="161"/>
      <c r="N170" s="161"/>
      <c r="O170" s="161"/>
      <c r="P170" s="161"/>
      <c r="Q170" s="161"/>
      <c r="R170" s="161"/>
      <c r="S170" s="161"/>
      <c r="T170" s="161"/>
      <c r="U170" s="161"/>
    </row>
    <row r="171" spans="1:21" ht="12.75" customHeight="1" x14ac:dyDescent="0.3">
      <c r="A171" s="179"/>
      <c r="B171" s="182"/>
      <c r="C171" s="168"/>
      <c r="D171" s="183"/>
      <c r="E171" s="160"/>
      <c r="F171" s="161"/>
      <c r="G171" s="161"/>
      <c r="H171" s="161"/>
      <c r="I171" s="161"/>
      <c r="J171" s="161"/>
      <c r="K171" s="161"/>
      <c r="L171" s="161"/>
      <c r="M171" s="161"/>
      <c r="N171" s="161"/>
      <c r="O171" s="161"/>
      <c r="P171" s="161"/>
      <c r="Q171" s="161"/>
      <c r="R171" s="161"/>
      <c r="S171" s="161"/>
      <c r="T171" s="161"/>
      <c r="U171" s="161"/>
    </row>
    <row r="172" spans="1:21" ht="12.75" customHeight="1" x14ac:dyDescent="0.3">
      <c r="A172" s="179"/>
      <c r="B172" s="182"/>
      <c r="C172" s="168"/>
      <c r="D172" s="183"/>
      <c r="E172" s="160"/>
      <c r="F172" s="161"/>
      <c r="G172" s="161"/>
      <c r="H172" s="161"/>
      <c r="I172" s="161"/>
      <c r="J172" s="161"/>
      <c r="K172" s="161"/>
      <c r="L172" s="161"/>
      <c r="M172" s="161"/>
      <c r="N172" s="161"/>
      <c r="O172" s="161"/>
      <c r="P172" s="161"/>
      <c r="Q172" s="161"/>
      <c r="R172" s="161"/>
      <c r="S172" s="161"/>
      <c r="T172" s="161"/>
      <c r="U172" s="161"/>
    </row>
    <row r="173" spans="1:21" ht="12.75" customHeight="1" x14ac:dyDescent="0.3">
      <c r="A173" s="179"/>
      <c r="B173" s="182"/>
      <c r="C173" s="168"/>
      <c r="D173" s="183"/>
      <c r="E173" s="160"/>
      <c r="F173" s="161"/>
      <c r="G173" s="161"/>
      <c r="H173" s="161"/>
      <c r="I173" s="161"/>
      <c r="J173" s="161"/>
      <c r="K173" s="161"/>
      <c r="L173" s="161"/>
      <c r="M173" s="161"/>
      <c r="N173" s="161"/>
      <c r="O173" s="161"/>
      <c r="P173" s="161"/>
      <c r="Q173" s="161"/>
      <c r="R173" s="161"/>
      <c r="S173" s="161"/>
      <c r="T173" s="161"/>
      <c r="U173" s="161"/>
    </row>
    <row r="174" spans="1:21" ht="12.75" customHeight="1" x14ac:dyDescent="0.3">
      <c r="A174" s="185"/>
      <c r="B174" s="160"/>
      <c r="C174" s="168"/>
      <c r="D174" s="183"/>
      <c r="E174" s="160"/>
      <c r="F174" s="161"/>
      <c r="G174" s="161"/>
      <c r="H174" s="161"/>
      <c r="I174" s="161"/>
      <c r="J174" s="161"/>
      <c r="K174" s="161"/>
      <c r="L174" s="161"/>
      <c r="M174" s="161"/>
      <c r="N174" s="161"/>
      <c r="O174" s="161"/>
      <c r="P174" s="161"/>
      <c r="Q174" s="161"/>
      <c r="R174" s="161"/>
      <c r="S174" s="161"/>
      <c r="T174" s="161"/>
      <c r="U174" s="161"/>
    </row>
    <row r="175" spans="1:21" ht="12.75" customHeight="1" x14ac:dyDescent="0.3">
      <c r="A175" s="185"/>
      <c r="B175" s="160"/>
      <c r="C175" s="168"/>
      <c r="D175" s="183"/>
      <c r="E175" s="160"/>
      <c r="F175" s="161"/>
      <c r="G175" s="161"/>
      <c r="H175" s="161"/>
      <c r="I175" s="161"/>
      <c r="J175" s="161"/>
      <c r="K175" s="161"/>
      <c r="L175" s="161"/>
      <c r="M175" s="161"/>
      <c r="N175" s="161"/>
      <c r="O175" s="161"/>
      <c r="P175" s="161"/>
      <c r="Q175" s="161"/>
      <c r="R175" s="161"/>
      <c r="S175" s="161"/>
      <c r="T175" s="161"/>
      <c r="U175" s="161"/>
    </row>
    <row r="176" spans="1:21" ht="12.75" customHeight="1" x14ac:dyDescent="0.25">
      <c r="A176" s="182"/>
      <c r="B176" s="182"/>
      <c r="C176" s="168"/>
      <c r="D176" s="183"/>
      <c r="E176" s="160"/>
      <c r="F176" s="161"/>
      <c r="G176" s="161"/>
      <c r="H176" s="161"/>
      <c r="I176" s="161"/>
      <c r="J176" s="161"/>
      <c r="K176" s="161"/>
      <c r="L176" s="161"/>
      <c r="M176" s="161"/>
      <c r="N176" s="161"/>
      <c r="O176" s="161"/>
      <c r="P176" s="161"/>
      <c r="Q176" s="161"/>
      <c r="R176" s="161"/>
      <c r="S176" s="161"/>
      <c r="T176" s="161"/>
      <c r="U176" s="161"/>
    </row>
    <row r="177" spans="1:21" ht="12.75" customHeight="1" x14ac:dyDescent="0.25">
      <c r="A177" s="182"/>
      <c r="B177" s="182"/>
      <c r="C177" s="168"/>
      <c r="D177" s="183"/>
      <c r="E177" s="160"/>
      <c r="F177" s="161"/>
      <c r="G177" s="161"/>
      <c r="H177" s="161"/>
      <c r="I177" s="161"/>
      <c r="J177" s="161"/>
      <c r="K177" s="161"/>
      <c r="L177" s="161"/>
      <c r="M177" s="161"/>
      <c r="N177" s="161"/>
      <c r="O177" s="161"/>
      <c r="P177" s="161"/>
      <c r="Q177" s="161"/>
      <c r="R177" s="161"/>
      <c r="S177" s="161"/>
      <c r="T177" s="161"/>
      <c r="U177" s="161"/>
    </row>
    <row r="178" spans="1:21" ht="12.75" customHeight="1" x14ac:dyDescent="0.25">
      <c r="A178" s="182"/>
      <c r="B178" s="182"/>
      <c r="C178" s="168"/>
      <c r="D178" s="183"/>
      <c r="E178" s="160"/>
      <c r="F178" s="161"/>
      <c r="G178" s="161"/>
      <c r="H178" s="161"/>
      <c r="I178" s="161"/>
      <c r="J178" s="161"/>
      <c r="K178" s="161"/>
      <c r="L178" s="161"/>
      <c r="M178" s="161"/>
      <c r="N178" s="161"/>
      <c r="O178" s="161"/>
      <c r="P178" s="161"/>
      <c r="Q178" s="161"/>
      <c r="R178" s="161"/>
      <c r="S178" s="161"/>
      <c r="T178" s="161"/>
      <c r="U178" s="161"/>
    </row>
    <row r="179" spans="1:21" ht="12.75" customHeight="1" x14ac:dyDescent="0.25">
      <c r="A179" s="182"/>
      <c r="B179" s="182"/>
      <c r="C179" s="168"/>
      <c r="D179" s="183"/>
      <c r="E179" s="160"/>
      <c r="F179" s="161"/>
      <c r="G179" s="161"/>
      <c r="H179" s="161"/>
      <c r="I179" s="161"/>
      <c r="J179" s="161"/>
      <c r="K179" s="161"/>
      <c r="L179" s="161"/>
      <c r="M179" s="161"/>
      <c r="N179" s="161"/>
      <c r="O179" s="161"/>
      <c r="P179" s="161"/>
      <c r="Q179" s="161"/>
      <c r="R179" s="161"/>
      <c r="S179" s="161"/>
      <c r="T179" s="161"/>
      <c r="U179" s="161"/>
    </row>
    <row r="180" spans="1:21" ht="12.75" customHeight="1" x14ac:dyDescent="0.25">
      <c r="A180" s="182"/>
      <c r="B180" s="182"/>
      <c r="C180" s="168"/>
      <c r="D180" s="183"/>
      <c r="E180" s="160"/>
      <c r="F180" s="161"/>
      <c r="G180" s="161"/>
      <c r="H180" s="161"/>
      <c r="I180" s="161"/>
      <c r="J180" s="161"/>
      <c r="K180" s="161"/>
      <c r="L180" s="161"/>
      <c r="M180" s="161"/>
      <c r="N180" s="161"/>
      <c r="O180" s="161"/>
      <c r="P180" s="161"/>
      <c r="Q180" s="161"/>
      <c r="R180" s="161"/>
      <c r="S180" s="161"/>
      <c r="T180" s="161"/>
      <c r="U180" s="161"/>
    </row>
    <row r="181" spans="1:21" ht="12.75" customHeight="1" x14ac:dyDescent="0.25">
      <c r="A181" s="182"/>
      <c r="B181" s="182"/>
      <c r="C181" s="168"/>
      <c r="D181" s="183"/>
      <c r="E181" s="160"/>
      <c r="F181" s="161"/>
      <c r="G181" s="161"/>
      <c r="H181" s="161"/>
      <c r="I181" s="161"/>
      <c r="J181" s="161"/>
      <c r="K181" s="161"/>
      <c r="L181" s="161"/>
      <c r="M181" s="161"/>
      <c r="N181" s="161"/>
      <c r="O181" s="161"/>
      <c r="P181" s="161"/>
      <c r="Q181" s="161"/>
      <c r="R181" s="161"/>
      <c r="S181" s="161"/>
      <c r="T181" s="161"/>
      <c r="U181" s="161"/>
    </row>
    <row r="182" spans="1:21" ht="12.75" customHeight="1" x14ac:dyDescent="0.25">
      <c r="A182" s="182"/>
      <c r="B182" s="182"/>
      <c r="C182" s="168"/>
      <c r="D182" s="183"/>
      <c r="E182" s="160"/>
      <c r="F182" s="161"/>
      <c r="G182" s="161"/>
      <c r="H182" s="161"/>
      <c r="I182" s="161"/>
      <c r="J182" s="161"/>
      <c r="K182" s="161"/>
      <c r="L182" s="161"/>
      <c r="M182" s="161"/>
      <c r="N182" s="161"/>
      <c r="O182" s="161"/>
      <c r="P182" s="161"/>
      <c r="Q182" s="161"/>
      <c r="R182" s="161"/>
      <c r="S182" s="161"/>
      <c r="T182" s="161"/>
      <c r="U182" s="161"/>
    </row>
    <row r="183" spans="1:21" ht="12.75" customHeight="1" x14ac:dyDescent="0.25">
      <c r="A183" s="182"/>
      <c r="B183" s="182"/>
      <c r="C183" s="168"/>
      <c r="D183" s="168"/>
      <c r="E183" s="160"/>
      <c r="F183" s="161"/>
      <c r="G183" s="161"/>
      <c r="H183" s="161"/>
      <c r="I183" s="161"/>
      <c r="J183" s="161"/>
      <c r="K183" s="161"/>
      <c r="L183" s="161"/>
      <c r="M183" s="161"/>
      <c r="N183" s="161"/>
      <c r="O183" s="161"/>
      <c r="P183" s="161"/>
      <c r="Q183" s="161"/>
      <c r="R183" s="161"/>
      <c r="S183" s="161"/>
      <c r="T183" s="161"/>
      <c r="U183" s="161"/>
    </row>
    <row r="184" spans="1:21" ht="12.75" customHeight="1" x14ac:dyDescent="0.25">
      <c r="A184" s="182"/>
      <c r="B184" s="182"/>
      <c r="C184" s="168"/>
      <c r="D184" s="168"/>
      <c r="E184" s="160"/>
      <c r="F184" s="161"/>
      <c r="G184" s="161"/>
      <c r="H184" s="161"/>
      <c r="I184" s="161"/>
      <c r="J184" s="161"/>
      <c r="K184" s="161"/>
      <c r="L184" s="161"/>
      <c r="M184" s="161"/>
      <c r="N184" s="161"/>
      <c r="O184" s="161"/>
      <c r="P184" s="161"/>
      <c r="Q184" s="161"/>
      <c r="R184" s="161"/>
      <c r="S184" s="161"/>
      <c r="T184" s="161"/>
      <c r="U184" s="161"/>
    </row>
    <row r="185" spans="1:21" ht="12.75" customHeight="1" x14ac:dyDescent="0.25">
      <c r="A185" s="182"/>
      <c r="B185" s="182"/>
      <c r="C185" s="168"/>
      <c r="D185" s="168"/>
      <c r="E185" s="160"/>
      <c r="F185" s="161"/>
      <c r="G185" s="161"/>
      <c r="H185" s="161"/>
      <c r="I185" s="161"/>
      <c r="J185" s="161"/>
      <c r="K185" s="161"/>
      <c r="L185" s="161"/>
      <c r="M185" s="161"/>
      <c r="N185" s="161"/>
      <c r="O185" s="161"/>
      <c r="P185" s="161"/>
      <c r="Q185" s="161"/>
      <c r="R185" s="161"/>
      <c r="S185" s="161"/>
      <c r="T185" s="161"/>
      <c r="U185" s="161"/>
    </row>
    <row r="186" spans="1:21" ht="12.75" customHeight="1" x14ac:dyDescent="0.25">
      <c r="A186" s="182"/>
      <c r="B186" s="182"/>
      <c r="C186" s="168"/>
      <c r="D186" s="168"/>
      <c r="E186" s="160"/>
      <c r="F186" s="161"/>
      <c r="G186" s="161"/>
      <c r="H186" s="161"/>
      <c r="I186" s="161"/>
      <c r="J186" s="161"/>
      <c r="K186" s="161"/>
      <c r="L186" s="161"/>
      <c r="M186" s="161"/>
      <c r="N186" s="161"/>
      <c r="O186" s="161"/>
      <c r="P186" s="161"/>
      <c r="Q186" s="161"/>
      <c r="R186" s="161"/>
      <c r="S186" s="161"/>
      <c r="T186" s="161"/>
      <c r="U186" s="161"/>
    </row>
    <row r="187" spans="1:21" ht="12.75" customHeight="1" x14ac:dyDescent="0.25">
      <c r="A187" s="182"/>
      <c r="B187" s="182"/>
      <c r="C187" s="168"/>
      <c r="D187" s="168"/>
      <c r="E187" s="160"/>
      <c r="F187" s="161"/>
      <c r="G187" s="161"/>
      <c r="H187" s="161"/>
      <c r="I187" s="161"/>
      <c r="J187" s="161"/>
      <c r="K187" s="161"/>
      <c r="L187" s="161"/>
      <c r="M187" s="161"/>
      <c r="N187" s="161"/>
      <c r="O187" s="161"/>
      <c r="P187" s="161"/>
      <c r="Q187" s="161"/>
      <c r="R187" s="161"/>
      <c r="S187" s="161"/>
      <c r="T187" s="161"/>
      <c r="U187" s="161"/>
    </row>
    <row r="188" spans="1:21" ht="12.75" customHeight="1" x14ac:dyDescent="0.25">
      <c r="A188" s="182"/>
      <c r="B188" s="182"/>
      <c r="C188" s="168"/>
      <c r="D188" s="168"/>
      <c r="E188" s="160"/>
      <c r="F188" s="161"/>
      <c r="G188" s="161"/>
      <c r="H188" s="161"/>
      <c r="I188" s="161"/>
      <c r="J188" s="161"/>
      <c r="K188" s="161"/>
      <c r="L188" s="161"/>
      <c r="M188" s="161"/>
      <c r="N188" s="161"/>
      <c r="O188" s="161"/>
      <c r="P188" s="161"/>
      <c r="Q188" s="161"/>
      <c r="R188" s="161"/>
      <c r="S188" s="161"/>
      <c r="T188" s="161"/>
      <c r="U188" s="161"/>
    </row>
    <row r="189" spans="1:21" ht="12.75" customHeight="1" x14ac:dyDescent="0.25">
      <c r="A189" s="182"/>
      <c r="B189" s="182"/>
      <c r="C189" s="168"/>
      <c r="D189" s="168"/>
      <c r="E189" s="160"/>
      <c r="F189" s="161"/>
      <c r="G189" s="161"/>
      <c r="H189" s="161"/>
      <c r="I189" s="161"/>
      <c r="J189" s="161"/>
      <c r="K189" s="161"/>
      <c r="L189" s="161"/>
      <c r="M189" s="161"/>
      <c r="N189" s="161"/>
      <c r="O189" s="161"/>
      <c r="P189" s="161"/>
      <c r="Q189" s="161"/>
      <c r="R189" s="161"/>
      <c r="S189" s="161"/>
      <c r="T189" s="161"/>
      <c r="U189" s="161"/>
    </row>
    <row r="190" spans="1:21" ht="12.75" customHeight="1" x14ac:dyDescent="0.25">
      <c r="A190" s="182"/>
      <c r="B190" s="182"/>
      <c r="C190" s="168"/>
      <c r="D190" s="168"/>
      <c r="E190" s="160"/>
      <c r="F190" s="161"/>
      <c r="G190" s="161"/>
      <c r="H190" s="161"/>
      <c r="I190" s="161"/>
      <c r="J190" s="161"/>
      <c r="K190" s="161"/>
      <c r="L190" s="161"/>
      <c r="M190" s="161"/>
      <c r="N190" s="161"/>
      <c r="O190" s="161"/>
      <c r="P190" s="161"/>
      <c r="Q190" s="161"/>
      <c r="R190" s="161"/>
      <c r="S190" s="161"/>
      <c r="T190" s="161"/>
      <c r="U190" s="161"/>
    </row>
    <row r="191" spans="1:21" ht="12.75" customHeight="1" x14ac:dyDescent="0.25">
      <c r="A191" s="182"/>
      <c r="B191" s="182"/>
      <c r="C191" s="168"/>
      <c r="D191" s="168"/>
      <c r="E191" s="160"/>
      <c r="F191" s="161"/>
      <c r="G191" s="161"/>
      <c r="H191" s="161"/>
      <c r="I191" s="161"/>
      <c r="J191" s="161"/>
      <c r="K191" s="161"/>
      <c r="L191" s="161"/>
      <c r="M191" s="161"/>
      <c r="N191" s="161"/>
      <c r="O191" s="161"/>
      <c r="P191" s="161"/>
      <c r="Q191" s="161"/>
      <c r="R191" s="161"/>
      <c r="S191" s="161"/>
      <c r="T191" s="161"/>
      <c r="U191" s="161"/>
    </row>
    <row r="192" spans="1:21" ht="12.75" customHeight="1" x14ac:dyDescent="0.25">
      <c r="A192" s="182"/>
      <c r="B192" s="182"/>
      <c r="C192" s="168"/>
      <c r="D192" s="168"/>
      <c r="E192" s="160"/>
      <c r="F192" s="161"/>
      <c r="G192" s="161"/>
      <c r="H192" s="161"/>
      <c r="I192" s="161"/>
      <c r="J192" s="161"/>
      <c r="K192" s="161"/>
      <c r="L192" s="161"/>
      <c r="M192" s="161"/>
      <c r="N192" s="161"/>
      <c r="O192" s="161"/>
      <c r="P192" s="161"/>
      <c r="Q192" s="161"/>
      <c r="R192" s="161"/>
      <c r="S192" s="161"/>
      <c r="T192" s="161"/>
      <c r="U192" s="161"/>
    </row>
    <row r="193" spans="1:21" ht="12.75" customHeight="1" x14ac:dyDescent="0.25">
      <c r="A193" s="182"/>
      <c r="B193" s="182"/>
      <c r="C193" s="168"/>
      <c r="D193" s="168"/>
      <c r="E193" s="160"/>
      <c r="F193" s="161"/>
      <c r="G193" s="161"/>
      <c r="H193" s="161"/>
      <c r="I193" s="161"/>
      <c r="J193" s="161"/>
      <c r="K193" s="161"/>
      <c r="L193" s="161"/>
      <c r="M193" s="161"/>
      <c r="N193" s="161"/>
      <c r="O193" s="161"/>
      <c r="P193" s="161"/>
      <c r="Q193" s="161"/>
      <c r="R193" s="161"/>
      <c r="S193" s="161"/>
      <c r="T193" s="161"/>
      <c r="U193" s="161"/>
    </row>
    <row r="194" spans="1:21" ht="12.75" customHeight="1" x14ac:dyDescent="0.25">
      <c r="A194" s="182"/>
      <c r="B194" s="182"/>
      <c r="C194" s="168"/>
      <c r="D194" s="168"/>
      <c r="E194" s="160"/>
      <c r="F194" s="161"/>
      <c r="G194" s="161"/>
      <c r="H194" s="161"/>
      <c r="I194" s="161"/>
      <c r="J194" s="161"/>
      <c r="K194" s="161"/>
      <c r="L194" s="161"/>
      <c r="M194" s="161"/>
      <c r="N194" s="161"/>
      <c r="O194" s="161"/>
      <c r="P194" s="161"/>
      <c r="Q194" s="161"/>
      <c r="R194" s="161"/>
      <c r="S194" s="161"/>
      <c r="T194" s="161"/>
      <c r="U194" s="161"/>
    </row>
    <row r="195" spans="1:21" ht="12.75" customHeight="1" x14ac:dyDescent="0.25">
      <c r="A195" s="182"/>
      <c r="B195" s="182"/>
      <c r="C195" s="168"/>
      <c r="D195" s="168"/>
      <c r="E195" s="160"/>
      <c r="F195" s="161"/>
      <c r="G195" s="161"/>
      <c r="H195" s="161"/>
      <c r="I195" s="161"/>
      <c r="J195" s="161"/>
      <c r="K195" s="161"/>
      <c r="L195" s="161"/>
      <c r="M195" s="161"/>
      <c r="N195" s="161"/>
      <c r="O195" s="161"/>
      <c r="P195" s="161"/>
      <c r="Q195" s="161"/>
      <c r="R195" s="161"/>
      <c r="S195" s="161"/>
      <c r="T195" s="161"/>
      <c r="U195" s="161"/>
    </row>
    <row r="196" spans="1:21" ht="12.75" customHeight="1" x14ac:dyDescent="0.25">
      <c r="A196" s="182"/>
      <c r="B196" s="182"/>
      <c r="C196" s="168"/>
      <c r="D196" s="168"/>
      <c r="E196" s="160"/>
      <c r="F196" s="161"/>
      <c r="G196" s="161"/>
      <c r="H196" s="161"/>
      <c r="I196" s="161"/>
      <c r="J196" s="161"/>
      <c r="K196" s="161"/>
      <c r="L196" s="161"/>
      <c r="M196" s="161"/>
      <c r="N196" s="161"/>
      <c r="O196" s="161"/>
      <c r="P196" s="161"/>
      <c r="Q196" s="161"/>
      <c r="R196" s="161"/>
      <c r="S196" s="161"/>
      <c r="T196" s="161"/>
      <c r="U196" s="161"/>
    </row>
    <row r="197" spans="1:21" ht="12.75" customHeight="1" x14ac:dyDescent="0.25">
      <c r="A197" s="182"/>
      <c r="B197" s="182"/>
      <c r="C197" s="168"/>
      <c r="D197" s="168"/>
      <c r="E197" s="160"/>
      <c r="F197" s="161"/>
      <c r="G197" s="161"/>
      <c r="H197" s="161"/>
      <c r="I197" s="161"/>
      <c r="J197" s="161"/>
      <c r="K197" s="161"/>
      <c r="L197" s="161"/>
      <c r="M197" s="161"/>
      <c r="N197" s="161"/>
      <c r="O197" s="161"/>
      <c r="P197" s="161"/>
      <c r="Q197" s="161"/>
      <c r="R197" s="161"/>
      <c r="S197" s="161"/>
      <c r="T197" s="161"/>
      <c r="U197" s="161"/>
    </row>
    <row r="198" spans="1:21" ht="12.75" customHeight="1" x14ac:dyDescent="0.25">
      <c r="A198" s="182"/>
      <c r="B198" s="182"/>
      <c r="C198" s="168"/>
      <c r="D198" s="168"/>
      <c r="E198" s="160"/>
      <c r="F198" s="161"/>
      <c r="G198" s="161"/>
      <c r="H198" s="161"/>
      <c r="I198" s="161"/>
      <c r="J198" s="161"/>
      <c r="K198" s="161"/>
      <c r="L198" s="161"/>
      <c r="M198" s="161"/>
      <c r="N198" s="161"/>
      <c r="O198" s="161"/>
      <c r="P198" s="161"/>
      <c r="Q198" s="161"/>
      <c r="R198" s="161"/>
      <c r="S198" s="161"/>
      <c r="T198" s="161"/>
      <c r="U198" s="161"/>
    </row>
    <row r="199" spans="1:21" ht="12.75" customHeight="1" x14ac:dyDescent="0.25">
      <c r="A199" s="182"/>
      <c r="B199" s="182"/>
      <c r="C199" s="168"/>
      <c r="D199" s="168"/>
      <c r="E199" s="160"/>
      <c r="F199" s="161"/>
      <c r="G199" s="161"/>
      <c r="H199" s="161"/>
      <c r="I199" s="161"/>
      <c r="J199" s="161"/>
      <c r="K199" s="161"/>
      <c r="L199" s="161"/>
      <c r="M199" s="161"/>
      <c r="N199" s="161"/>
      <c r="O199" s="161"/>
      <c r="P199" s="161"/>
      <c r="Q199" s="161"/>
      <c r="R199" s="161"/>
      <c r="S199" s="161"/>
      <c r="T199" s="161"/>
      <c r="U199" s="161"/>
    </row>
    <row r="200" spans="1:21" ht="12.75" customHeight="1" x14ac:dyDescent="0.25">
      <c r="A200" s="182"/>
      <c r="B200" s="182"/>
      <c r="C200" s="168"/>
      <c r="D200" s="168"/>
      <c r="E200" s="160"/>
      <c r="F200" s="161"/>
      <c r="G200" s="161"/>
      <c r="H200" s="161"/>
      <c r="I200" s="161"/>
      <c r="J200" s="161"/>
      <c r="K200" s="161"/>
      <c r="L200" s="161"/>
      <c r="M200" s="161"/>
      <c r="N200" s="161"/>
      <c r="O200" s="161"/>
      <c r="P200" s="161"/>
      <c r="Q200" s="161"/>
      <c r="R200" s="161"/>
      <c r="S200" s="161"/>
      <c r="T200" s="161"/>
      <c r="U200" s="161"/>
    </row>
    <row r="201" spans="1:21" ht="12.75" customHeight="1" x14ac:dyDescent="0.25">
      <c r="A201" s="182"/>
      <c r="B201" s="182"/>
      <c r="C201" s="168"/>
      <c r="D201" s="168"/>
      <c r="E201" s="160"/>
      <c r="F201" s="161"/>
      <c r="G201" s="161"/>
      <c r="H201" s="161"/>
      <c r="I201" s="161"/>
      <c r="J201" s="161"/>
      <c r="K201" s="161"/>
      <c r="L201" s="161"/>
      <c r="M201" s="161"/>
      <c r="N201" s="161"/>
      <c r="O201" s="161"/>
      <c r="P201" s="161"/>
      <c r="Q201" s="161"/>
      <c r="R201" s="161"/>
      <c r="S201" s="161"/>
      <c r="T201" s="161"/>
      <c r="U201" s="161"/>
    </row>
    <row r="202" spans="1:21" ht="12.75" customHeight="1" x14ac:dyDescent="0.25">
      <c r="A202" s="182"/>
      <c r="B202" s="182"/>
      <c r="C202" s="168"/>
      <c r="D202" s="168"/>
      <c r="E202" s="160"/>
      <c r="F202" s="161"/>
      <c r="G202" s="161"/>
      <c r="H202" s="161"/>
      <c r="I202" s="161"/>
      <c r="J202" s="161"/>
      <c r="K202" s="161"/>
      <c r="L202" s="161"/>
      <c r="M202" s="161"/>
      <c r="N202" s="161"/>
      <c r="O202" s="161"/>
      <c r="P202" s="161"/>
      <c r="Q202" s="161"/>
      <c r="R202" s="161"/>
      <c r="S202" s="161"/>
      <c r="T202" s="161"/>
      <c r="U202" s="161"/>
    </row>
    <row r="203" spans="1:21" ht="12.75" customHeight="1" x14ac:dyDescent="0.25">
      <c r="A203" s="182"/>
      <c r="B203" s="182"/>
      <c r="C203" s="168"/>
      <c r="D203" s="168"/>
      <c r="E203" s="160"/>
      <c r="F203" s="161"/>
      <c r="G203" s="161"/>
      <c r="H203" s="161"/>
      <c r="I203" s="161"/>
      <c r="J203" s="161"/>
      <c r="K203" s="161"/>
      <c r="L203" s="161"/>
      <c r="M203" s="161"/>
      <c r="N203" s="161"/>
      <c r="O203" s="161"/>
      <c r="P203" s="161"/>
      <c r="Q203" s="161"/>
      <c r="R203" s="161"/>
      <c r="S203" s="161"/>
      <c r="T203" s="161"/>
      <c r="U203" s="161"/>
    </row>
    <row r="204" spans="1:21" ht="12.75" customHeight="1" x14ac:dyDescent="0.25">
      <c r="A204" s="182"/>
      <c r="B204" s="182"/>
      <c r="C204" s="168"/>
      <c r="D204" s="168"/>
      <c r="E204" s="160"/>
      <c r="F204" s="161"/>
      <c r="G204" s="161"/>
      <c r="H204" s="161"/>
      <c r="I204" s="161"/>
      <c r="J204" s="161"/>
      <c r="K204" s="161"/>
      <c r="L204" s="161"/>
      <c r="M204" s="161"/>
      <c r="N204" s="161"/>
      <c r="O204" s="161"/>
      <c r="P204" s="161"/>
      <c r="Q204" s="161"/>
      <c r="R204" s="161"/>
      <c r="S204" s="161"/>
      <c r="T204" s="161"/>
      <c r="U204" s="161"/>
    </row>
    <row r="205" spans="1:21" ht="12.75" customHeight="1" x14ac:dyDescent="0.25">
      <c r="A205" s="182"/>
      <c r="B205" s="182"/>
      <c r="C205" s="168"/>
      <c r="D205" s="168"/>
      <c r="E205" s="160"/>
      <c r="F205" s="161"/>
      <c r="G205" s="161"/>
      <c r="H205" s="161"/>
      <c r="I205" s="161"/>
      <c r="J205" s="161"/>
      <c r="K205" s="161"/>
      <c r="L205" s="161"/>
      <c r="M205" s="161"/>
      <c r="N205" s="161"/>
      <c r="O205" s="161"/>
      <c r="P205" s="161"/>
      <c r="Q205" s="161"/>
      <c r="R205" s="161"/>
      <c r="S205" s="161"/>
      <c r="T205" s="161"/>
      <c r="U205" s="161"/>
    </row>
    <row r="206" spans="1:21" ht="12.75" customHeight="1" x14ac:dyDescent="0.25">
      <c r="A206" s="182"/>
      <c r="B206" s="182"/>
      <c r="C206" s="168"/>
      <c r="D206" s="168"/>
      <c r="E206" s="160"/>
      <c r="F206" s="161"/>
      <c r="G206" s="161"/>
      <c r="H206" s="161"/>
      <c r="I206" s="161"/>
      <c r="J206" s="161"/>
      <c r="K206" s="161"/>
      <c r="L206" s="161"/>
      <c r="M206" s="161"/>
      <c r="N206" s="161"/>
      <c r="O206" s="161"/>
      <c r="P206" s="161"/>
      <c r="Q206" s="161"/>
      <c r="R206" s="161"/>
      <c r="S206" s="161"/>
      <c r="T206" s="161"/>
      <c r="U206" s="161"/>
    </row>
    <row r="207" spans="1:21" ht="12.75" customHeight="1" x14ac:dyDescent="0.25">
      <c r="A207" s="182"/>
      <c r="B207" s="182"/>
      <c r="C207" s="168"/>
      <c r="D207" s="168"/>
      <c r="E207" s="160"/>
      <c r="F207" s="161"/>
      <c r="G207" s="161"/>
      <c r="H207" s="161"/>
      <c r="I207" s="161"/>
      <c r="J207" s="161"/>
      <c r="K207" s="161"/>
      <c r="L207" s="161"/>
      <c r="M207" s="161"/>
      <c r="N207" s="161"/>
      <c r="O207" s="161"/>
      <c r="P207" s="161"/>
      <c r="Q207" s="161"/>
      <c r="R207" s="161"/>
      <c r="S207" s="161"/>
      <c r="T207" s="161"/>
      <c r="U207" s="161"/>
    </row>
    <row r="208" spans="1:21" ht="12.75" customHeight="1" x14ac:dyDescent="0.25">
      <c r="A208" s="182"/>
      <c r="B208" s="182"/>
      <c r="C208" s="168"/>
      <c r="D208" s="168"/>
      <c r="E208" s="160"/>
      <c r="F208" s="161"/>
      <c r="G208" s="161"/>
      <c r="H208" s="161"/>
      <c r="I208" s="161"/>
      <c r="J208" s="161"/>
      <c r="K208" s="161"/>
      <c r="L208" s="161"/>
      <c r="M208" s="161"/>
      <c r="N208" s="161"/>
      <c r="O208" s="161"/>
      <c r="P208" s="161"/>
      <c r="Q208" s="161"/>
      <c r="R208" s="161"/>
      <c r="S208" s="161"/>
      <c r="T208" s="161"/>
      <c r="U208" s="161"/>
    </row>
    <row r="209" spans="1:21" ht="12.75" customHeight="1" x14ac:dyDescent="0.25">
      <c r="A209" s="182"/>
      <c r="B209" s="182"/>
      <c r="C209" s="168"/>
      <c r="D209" s="168"/>
      <c r="E209" s="160"/>
      <c r="F209" s="161"/>
      <c r="G209" s="161"/>
      <c r="H209" s="161"/>
      <c r="I209" s="161"/>
      <c r="J209" s="161"/>
      <c r="K209" s="161"/>
      <c r="L209" s="161"/>
      <c r="M209" s="161"/>
      <c r="N209" s="161"/>
      <c r="O209" s="161"/>
      <c r="P209" s="161"/>
      <c r="Q209" s="161"/>
      <c r="R209" s="161"/>
      <c r="S209" s="161"/>
      <c r="T209" s="161"/>
      <c r="U209" s="161"/>
    </row>
    <row r="210" spans="1:21" ht="12.75" customHeight="1" x14ac:dyDescent="0.25">
      <c r="A210" s="182"/>
      <c r="B210" s="182"/>
      <c r="C210" s="168"/>
      <c r="D210" s="168"/>
      <c r="E210" s="160"/>
      <c r="F210" s="161"/>
      <c r="G210" s="161"/>
      <c r="H210" s="161"/>
      <c r="I210" s="161"/>
      <c r="J210" s="161"/>
      <c r="K210" s="161"/>
      <c r="L210" s="161"/>
      <c r="M210" s="161"/>
      <c r="N210" s="161"/>
      <c r="O210" s="161"/>
      <c r="P210" s="161"/>
      <c r="Q210" s="161"/>
      <c r="R210" s="161"/>
      <c r="S210" s="161"/>
      <c r="T210" s="161"/>
      <c r="U210" s="161"/>
    </row>
    <row r="211" spans="1:21" ht="12.75" customHeight="1" x14ac:dyDescent="0.25">
      <c r="A211" s="182"/>
      <c r="B211" s="182"/>
      <c r="C211" s="168"/>
      <c r="D211" s="168"/>
      <c r="E211" s="160"/>
      <c r="F211" s="161"/>
      <c r="G211" s="161"/>
      <c r="H211" s="161"/>
      <c r="I211" s="161"/>
      <c r="J211" s="161"/>
      <c r="K211" s="161"/>
      <c r="L211" s="161"/>
      <c r="M211" s="161"/>
      <c r="N211" s="161"/>
      <c r="O211" s="161"/>
      <c r="P211" s="161"/>
      <c r="Q211" s="161"/>
      <c r="R211" s="161"/>
      <c r="S211" s="161"/>
      <c r="T211" s="161"/>
      <c r="U211" s="161"/>
    </row>
    <row r="212" spans="1:21" ht="12.75" customHeight="1" x14ac:dyDescent="0.25">
      <c r="A212" s="182"/>
      <c r="B212" s="182"/>
      <c r="C212" s="168"/>
      <c r="D212" s="168"/>
      <c r="E212" s="160"/>
      <c r="F212" s="161"/>
      <c r="G212" s="161"/>
      <c r="H212" s="161"/>
      <c r="I212" s="161"/>
      <c r="J212" s="161"/>
      <c r="K212" s="161"/>
      <c r="L212" s="161"/>
      <c r="M212" s="161"/>
      <c r="N212" s="161"/>
      <c r="O212" s="161"/>
      <c r="P212" s="161"/>
      <c r="Q212" s="161"/>
      <c r="R212" s="161"/>
      <c r="S212" s="161"/>
      <c r="T212" s="161"/>
      <c r="U212" s="161"/>
    </row>
    <row r="213" spans="1:21" ht="12.75" customHeight="1" x14ac:dyDescent="0.25">
      <c r="A213" s="182"/>
      <c r="B213" s="182"/>
      <c r="C213" s="168"/>
      <c r="D213" s="168"/>
      <c r="E213" s="160"/>
      <c r="F213" s="161"/>
      <c r="G213" s="161"/>
      <c r="H213" s="161"/>
      <c r="I213" s="161"/>
      <c r="J213" s="161"/>
      <c r="K213" s="161"/>
      <c r="L213" s="161"/>
      <c r="M213" s="161"/>
      <c r="N213" s="161"/>
      <c r="O213" s="161"/>
      <c r="P213" s="161"/>
      <c r="Q213" s="161"/>
      <c r="R213" s="161"/>
      <c r="S213" s="161"/>
      <c r="T213" s="161"/>
      <c r="U213" s="161"/>
    </row>
    <row r="214" spans="1:21" ht="12.75" customHeight="1" x14ac:dyDescent="0.25">
      <c r="A214" s="182"/>
      <c r="B214" s="182"/>
      <c r="C214" s="168"/>
      <c r="D214" s="168"/>
      <c r="E214" s="160"/>
      <c r="F214" s="161"/>
      <c r="G214" s="161"/>
      <c r="H214" s="161"/>
      <c r="I214" s="161"/>
      <c r="J214" s="161"/>
      <c r="K214" s="161"/>
      <c r="L214" s="161"/>
      <c r="M214" s="161"/>
      <c r="N214" s="161"/>
      <c r="O214" s="161"/>
      <c r="P214" s="161"/>
      <c r="Q214" s="161"/>
      <c r="R214" s="161"/>
      <c r="S214" s="161"/>
      <c r="T214" s="161"/>
      <c r="U214" s="161"/>
    </row>
    <row r="215" spans="1:21" ht="12.75" customHeight="1" x14ac:dyDescent="0.25">
      <c r="A215" s="182"/>
      <c r="B215" s="182"/>
      <c r="C215" s="168"/>
      <c r="D215" s="168"/>
      <c r="E215" s="160"/>
      <c r="F215" s="161"/>
      <c r="G215" s="161"/>
      <c r="H215" s="161"/>
      <c r="I215" s="161"/>
      <c r="J215" s="161"/>
      <c r="K215" s="161"/>
      <c r="L215" s="161"/>
      <c r="M215" s="161"/>
      <c r="N215" s="161"/>
      <c r="O215" s="161"/>
      <c r="P215" s="161"/>
      <c r="Q215" s="161"/>
      <c r="R215" s="161"/>
      <c r="S215" s="161"/>
      <c r="T215" s="161"/>
      <c r="U215" s="161"/>
    </row>
    <row r="216" spans="1:21" ht="12.75" customHeight="1" x14ac:dyDescent="0.25">
      <c r="A216" s="182"/>
      <c r="B216" s="182"/>
      <c r="C216" s="168"/>
      <c r="D216" s="168"/>
      <c r="E216" s="160"/>
      <c r="F216" s="161"/>
      <c r="G216" s="161"/>
      <c r="H216" s="161"/>
      <c r="I216" s="161"/>
      <c r="J216" s="161"/>
      <c r="K216" s="161"/>
      <c r="L216" s="161"/>
      <c r="M216" s="161"/>
      <c r="N216" s="161"/>
      <c r="O216" s="161"/>
      <c r="P216" s="161"/>
      <c r="Q216" s="161"/>
      <c r="R216" s="161"/>
      <c r="S216" s="161"/>
      <c r="T216" s="161"/>
      <c r="U216" s="161"/>
    </row>
    <row r="217" spans="1:21" ht="12.75" customHeight="1" x14ac:dyDescent="0.25">
      <c r="A217" s="182"/>
      <c r="B217" s="182"/>
      <c r="C217" s="168"/>
      <c r="D217" s="168"/>
      <c r="E217" s="160"/>
      <c r="F217" s="161"/>
      <c r="G217" s="161"/>
      <c r="H217" s="161"/>
      <c r="I217" s="161"/>
      <c r="J217" s="161"/>
      <c r="K217" s="161"/>
      <c r="L217" s="161"/>
      <c r="M217" s="161"/>
      <c r="N217" s="161"/>
      <c r="O217" s="161"/>
      <c r="P217" s="161"/>
      <c r="Q217" s="161"/>
      <c r="R217" s="161"/>
      <c r="S217" s="161"/>
      <c r="T217" s="161"/>
      <c r="U217" s="161"/>
    </row>
    <row r="218" spans="1:21" ht="12.75" customHeight="1" x14ac:dyDescent="0.25">
      <c r="A218" s="182"/>
      <c r="B218" s="182"/>
      <c r="C218" s="168"/>
      <c r="D218" s="168"/>
      <c r="E218" s="160"/>
      <c r="F218" s="161"/>
      <c r="G218" s="161"/>
      <c r="H218" s="161"/>
      <c r="I218" s="161"/>
      <c r="J218" s="161"/>
      <c r="K218" s="161"/>
      <c r="L218" s="161"/>
      <c r="M218" s="161"/>
      <c r="N218" s="161"/>
      <c r="O218" s="161"/>
      <c r="P218" s="161"/>
      <c r="Q218" s="161"/>
      <c r="R218" s="161"/>
      <c r="S218" s="161"/>
      <c r="T218" s="161"/>
      <c r="U218" s="161"/>
    </row>
    <row r="219" spans="1:21" ht="12.75" customHeight="1" x14ac:dyDescent="0.25">
      <c r="A219" s="182"/>
      <c r="B219" s="182"/>
      <c r="C219" s="168"/>
      <c r="D219" s="168"/>
      <c r="E219" s="160"/>
      <c r="F219" s="161"/>
      <c r="G219" s="161"/>
      <c r="H219" s="161"/>
      <c r="I219" s="161"/>
      <c r="J219" s="161"/>
      <c r="K219" s="161"/>
      <c r="L219" s="161"/>
      <c r="M219" s="161"/>
      <c r="N219" s="161"/>
      <c r="O219" s="161"/>
      <c r="P219" s="161"/>
      <c r="Q219" s="161"/>
      <c r="R219" s="161"/>
      <c r="S219" s="161"/>
      <c r="T219" s="161"/>
      <c r="U219" s="161"/>
    </row>
    <row r="220" spans="1:21" ht="12.75" customHeight="1" x14ac:dyDescent="0.25">
      <c r="A220" s="182"/>
      <c r="B220" s="182"/>
      <c r="C220" s="168"/>
      <c r="D220" s="168"/>
      <c r="E220" s="160"/>
      <c r="F220" s="161"/>
      <c r="G220" s="161"/>
      <c r="H220" s="161"/>
      <c r="I220" s="161"/>
      <c r="J220" s="161"/>
      <c r="K220" s="161"/>
      <c r="L220" s="161"/>
      <c r="M220" s="161"/>
      <c r="N220" s="161"/>
      <c r="O220" s="161"/>
      <c r="P220" s="161"/>
      <c r="Q220" s="161"/>
      <c r="R220" s="161"/>
      <c r="S220" s="161"/>
      <c r="T220" s="161"/>
      <c r="U220" s="161"/>
    </row>
    <row r="221" spans="1:21" ht="12.75" customHeight="1" x14ac:dyDescent="0.25">
      <c r="A221" s="182"/>
      <c r="B221" s="182"/>
      <c r="C221" s="168"/>
      <c r="D221" s="168"/>
      <c r="E221" s="160"/>
      <c r="F221" s="161"/>
      <c r="G221" s="161"/>
      <c r="H221" s="161"/>
      <c r="I221" s="161"/>
      <c r="J221" s="161"/>
      <c r="K221" s="161"/>
      <c r="L221" s="161"/>
      <c r="M221" s="161"/>
      <c r="N221" s="161"/>
      <c r="O221" s="161"/>
      <c r="P221" s="161"/>
      <c r="Q221" s="161"/>
      <c r="R221" s="161"/>
      <c r="S221" s="161"/>
      <c r="T221" s="161"/>
      <c r="U221" s="161"/>
    </row>
    <row r="222" spans="1:21" ht="12.75" customHeight="1" x14ac:dyDescent="0.25">
      <c r="A222" s="182"/>
      <c r="B222" s="182"/>
      <c r="C222" s="168"/>
      <c r="D222" s="168"/>
      <c r="E222" s="160"/>
      <c r="F222" s="161"/>
      <c r="G222" s="161"/>
      <c r="H222" s="161"/>
      <c r="I222" s="161"/>
      <c r="J222" s="161"/>
      <c r="K222" s="161"/>
      <c r="L222" s="161"/>
      <c r="M222" s="161"/>
      <c r="N222" s="161"/>
      <c r="O222" s="161"/>
      <c r="P222" s="161"/>
      <c r="Q222" s="161"/>
      <c r="R222" s="161"/>
      <c r="S222" s="161"/>
      <c r="T222" s="161"/>
      <c r="U222" s="161"/>
    </row>
    <row r="223" spans="1:21" ht="12.75" customHeight="1" x14ac:dyDescent="0.25">
      <c r="A223" s="182"/>
      <c r="B223" s="182"/>
      <c r="C223" s="168"/>
      <c r="D223" s="168"/>
      <c r="E223" s="160"/>
      <c r="F223" s="161"/>
      <c r="G223" s="161"/>
      <c r="H223" s="161"/>
      <c r="I223" s="161"/>
      <c r="J223" s="161"/>
      <c r="K223" s="161"/>
      <c r="L223" s="161"/>
      <c r="M223" s="161"/>
      <c r="N223" s="161"/>
      <c r="O223" s="161"/>
      <c r="P223" s="161"/>
      <c r="Q223" s="161"/>
      <c r="R223" s="161"/>
      <c r="S223" s="161"/>
      <c r="T223" s="161"/>
      <c r="U223" s="161"/>
    </row>
    <row r="224" spans="1:21" ht="12.75" customHeight="1" x14ac:dyDescent="0.25">
      <c r="A224" s="182"/>
      <c r="B224" s="182"/>
      <c r="C224" s="168"/>
      <c r="D224" s="168"/>
      <c r="E224" s="160"/>
      <c r="F224" s="161"/>
      <c r="G224" s="161"/>
      <c r="H224" s="161"/>
      <c r="I224" s="161"/>
      <c r="J224" s="161"/>
      <c r="K224" s="161"/>
      <c r="L224" s="161"/>
      <c r="M224" s="161"/>
      <c r="N224" s="161"/>
      <c r="O224" s="161"/>
      <c r="P224" s="161"/>
      <c r="Q224" s="161"/>
      <c r="R224" s="161"/>
      <c r="S224" s="161"/>
      <c r="T224" s="161"/>
      <c r="U224" s="161"/>
    </row>
    <row r="225" spans="1:21" ht="12.75" customHeight="1" x14ac:dyDescent="0.25">
      <c r="A225" s="182"/>
      <c r="B225" s="182"/>
      <c r="C225" s="168"/>
      <c r="D225" s="168"/>
      <c r="E225" s="160"/>
      <c r="F225" s="161"/>
      <c r="G225" s="161"/>
      <c r="H225" s="161"/>
      <c r="I225" s="161"/>
      <c r="J225" s="161"/>
      <c r="K225" s="161"/>
      <c r="L225" s="161"/>
      <c r="M225" s="161"/>
      <c r="N225" s="161"/>
      <c r="O225" s="161"/>
      <c r="P225" s="161"/>
      <c r="Q225" s="161"/>
      <c r="R225" s="161"/>
      <c r="S225" s="161"/>
      <c r="T225" s="161"/>
      <c r="U225" s="161"/>
    </row>
    <row r="226" spans="1:21" ht="12.75" customHeight="1" x14ac:dyDescent="0.25">
      <c r="A226" s="182"/>
      <c r="B226" s="182"/>
      <c r="C226" s="168"/>
      <c r="D226" s="168"/>
      <c r="E226" s="160"/>
      <c r="F226" s="161"/>
      <c r="G226" s="161"/>
      <c r="H226" s="161"/>
      <c r="I226" s="161"/>
      <c r="J226" s="161"/>
      <c r="K226" s="161"/>
      <c r="L226" s="161"/>
      <c r="M226" s="161"/>
      <c r="N226" s="161"/>
      <c r="O226" s="161"/>
      <c r="P226" s="161"/>
      <c r="Q226" s="161"/>
      <c r="R226" s="161"/>
      <c r="S226" s="161"/>
      <c r="T226" s="161"/>
      <c r="U226" s="161"/>
    </row>
    <row r="227" spans="1:21" ht="12.75" customHeight="1" x14ac:dyDescent="0.25">
      <c r="A227" s="182"/>
      <c r="B227" s="182"/>
      <c r="C227" s="168"/>
      <c r="D227" s="168"/>
      <c r="E227" s="160"/>
      <c r="F227" s="161"/>
      <c r="G227" s="161"/>
      <c r="H227" s="161"/>
      <c r="I227" s="161"/>
      <c r="J227" s="161"/>
      <c r="K227" s="161"/>
      <c r="L227" s="161"/>
      <c r="M227" s="161"/>
      <c r="N227" s="161"/>
      <c r="O227" s="161"/>
      <c r="P227" s="161"/>
      <c r="Q227" s="161"/>
      <c r="R227" s="161"/>
      <c r="S227" s="161"/>
      <c r="T227" s="161"/>
      <c r="U227" s="161"/>
    </row>
    <row r="228" spans="1:21" ht="12.75" customHeight="1" x14ac:dyDescent="0.25">
      <c r="A228" s="182"/>
      <c r="B228" s="182"/>
      <c r="C228" s="168"/>
      <c r="D228" s="168"/>
      <c r="E228" s="160"/>
      <c r="F228" s="161"/>
      <c r="G228" s="161"/>
      <c r="H228" s="161"/>
      <c r="I228" s="161"/>
      <c r="J228" s="161"/>
      <c r="K228" s="161"/>
      <c r="L228" s="161"/>
      <c r="M228" s="161"/>
      <c r="N228" s="161"/>
      <c r="O228" s="161"/>
      <c r="P228" s="161"/>
      <c r="Q228" s="161"/>
      <c r="R228" s="161"/>
      <c r="S228" s="161"/>
      <c r="T228" s="161"/>
      <c r="U228" s="161"/>
    </row>
    <row r="229" spans="1:21" ht="12.75" customHeight="1" x14ac:dyDescent="0.25">
      <c r="A229" s="182"/>
      <c r="B229" s="182"/>
      <c r="C229" s="168"/>
      <c r="D229" s="168"/>
      <c r="E229" s="160"/>
      <c r="F229" s="161"/>
      <c r="G229" s="161"/>
      <c r="H229" s="161"/>
      <c r="I229" s="161"/>
      <c r="J229" s="161"/>
      <c r="K229" s="161"/>
      <c r="L229" s="161"/>
      <c r="M229" s="161"/>
      <c r="N229" s="161"/>
      <c r="O229" s="161"/>
      <c r="P229" s="161"/>
      <c r="Q229" s="161"/>
      <c r="R229" s="161"/>
      <c r="S229" s="161"/>
      <c r="T229" s="161"/>
      <c r="U229" s="161"/>
    </row>
    <row r="230" spans="1:21" ht="12.75" customHeight="1" x14ac:dyDescent="0.25">
      <c r="A230" s="182"/>
      <c r="B230" s="182"/>
      <c r="C230" s="168"/>
      <c r="D230" s="168"/>
      <c r="E230" s="160"/>
      <c r="F230" s="161"/>
      <c r="G230" s="161"/>
      <c r="H230" s="161"/>
      <c r="I230" s="161"/>
      <c r="J230" s="161"/>
      <c r="K230" s="161"/>
      <c r="L230" s="161"/>
      <c r="M230" s="161"/>
      <c r="N230" s="161"/>
      <c r="O230" s="161"/>
      <c r="P230" s="161"/>
      <c r="Q230" s="161"/>
      <c r="R230" s="161"/>
      <c r="S230" s="161"/>
      <c r="T230" s="161"/>
      <c r="U230" s="161"/>
    </row>
    <row r="231" spans="1:21" ht="12.75" customHeight="1" x14ac:dyDescent="0.25">
      <c r="A231" s="182"/>
      <c r="B231" s="182"/>
      <c r="C231" s="168"/>
      <c r="D231" s="168"/>
      <c r="E231" s="160"/>
      <c r="F231" s="161"/>
      <c r="G231" s="161"/>
      <c r="H231" s="161"/>
      <c r="I231" s="161"/>
      <c r="J231" s="161"/>
      <c r="K231" s="161"/>
      <c r="L231" s="161"/>
      <c r="M231" s="161"/>
      <c r="N231" s="161"/>
      <c r="O231" s="161"/>
      <c r="P231" s="161"/>
      <c r="Q231" s="161"/>
      <c r="R231" s="161"/>
      <c r="S231" s="161"/>
      <c r="T231" s="161"/>
      <c r="U231" s="161"/>
    </row>
    <row r="232" spans="1:21" ht="12.75" customHeight="1" x14ac:dyDescent="0.25">
      <c r="A232" s="182"/>
      <c r="B232" s="182"/>
      <c r="C232" s="168"/>
      <c r="D232" s="168"/>
      <c r="E232" s="160"/>
      <c r="F232" s="161"/>
      <c r="G232" s="161"/>
      <c r="H232" s="161"/>
      <c r="I232" s="161"/>
      <c r="J232" s="161"/>
      <c r="K232" s="161"/>
      <c r="L232" s="161"/>
      <c r="M232" s="161"/>
      <c r="N232" s="161"/>
      <c r="O232" s="161"/>
      <c r="P232" s="161"/>
      <c r="Q232" s="161"/>
      <c r="R232" s="161"/>
      <c r="S232" s="161"/>
      <c r="T232" s="161"/>
      <c r="U232" s="161"/>
    </row>
    <row r="233" spans="1:21" ht="12.75" customHeight="1" x14ac:dyDescent="0.25">
      <c r="A233" s="182"/>
      <c r="B233" s="182"/>
      <c r="C233" s="168"/>
      <c r="D233" s="168"/>
      <c r="E233" s="160"/>
      <c r="F233" s="161"/>
      <c r="G233" s="161"/>
      <c r="H233" s="161"/>
      <c r="I233" s="161"/>
      <c r="J233" s="161"/>
      <c r="K233" s="161"/>
      <c r="L233" s="161"/>
      <c r="M233" s="161"/>
      <c r="N233" s="161"/>
      <c r="O233" s="161"/>
      <c r="P233" s="161"/>
      <c r="Q233" s="161"/>
      <c r="R233" s="161"/>
      <c r="S233" s="161"/>
      <c r="T233" s="161"/>
      <c r="U233" s="161"/>
    </row>
    <row r="234" spans="1:21" ht="12.75" customHeight="1" x14ac:dyDescent="0.25">
      <c r="A234" s="182"/>
      <c r="B234" s="182"/>
      <c r="C234" s="168"/>
      <c r="D234" s="168"/>
      <c r="E234" s="160"/>
      <c r="F234" s="161"/>
      <c r="G234" s="161"/>
      <c r="H234" s="161"/>
      <c r="I234" s="161"/>
      <c r="J234" s="161"/>
      <c r="K234" s="161"/>
      <c r="L234" s="161"/>
      <c r="M234" s="161"/>
      <c r="N234" s="161"/>
      <c r="O234" s="161"/>
      <c r="P234" s="161"/>
      <c r="Q234" s="161"/>
      <c r="R234" s="161"/>
      <c r="S234" s="161"/>
      <c r="T234" s="161"/>
      <c r="U234" s="161"/>
    </row>
    <row r="235" spans="1:21" ht="12.75" customHeight="1" x14ac:dyDescent="0.25">
      <c r="A235" s="182"/>
      <c r="B235" s="182"/>
      <c r="C235" s="168"/>
      <c r="D235" s="168"/>
      <c r="E235" s="160"/>
      <c r="F235" s="161"/>
      <c r="G235" s="161"/>
      <c r="H235" s="161"/>
      <c r="I235" s="161"/>
      <c r="J235" s="161"/>
      <c r="K235" s="161"/>
      <c r="L235" s="161"/>
      <c r="M235" s="161"/>
      <c r="N235" s="161"/>
      <c r="O235" s="161"/>
      <c r="P235" s="161"/>
      <c r="Q235" s="161"/>
      <c r="R235" s="161"/>
      <c r="S235" s="161"/>
      <c r="T235" s="161"/>
      <c r="U235" s="161"/>
    </row>
    <row r="236" spans="1:21" ht="12.75" customHeight="1" x14ac:dyDescent="0.25">
      <c r="A236" s="182"/>
      <c r="B236" s="182"/>
      <c r="C236" s="168"/>
      <c r="D236" s="168"/>
      <c r="E236" s="160"/>
      <c r="F236" s="161"/>
      <c r="G236" s="161"/>
      <c r="H236" s="161"/>
      <c r="I236" s="161"/>
      <c r="J236" s="161"/>
      <c r="K236" s="161"/>
      <c r="L236" s="161"/>
      <c r="M236" s="161"/>
      <c r="N236" s="161"/>
      <c r="O236" s="161"/>
      <c r="P236" s="161"/>
      <c r="Q236" s="161"/>
      <c r="R236" s="161"/>
      <c r="S236" s="161"/>
      <c r="T236" s="161"/>
      <c r="U236" s="161"/>
    </row>
    <row r="237" spans="1:21" ht="12.75" customHeight="1" x14ac:dyDescent="0.25">
      <c r="A237" s="182"/>
      <c r="B237" s="182"/>
      <c r="C237" s="168"/>
      <c r="D237" s="168"/>
      <c r="E237" s="160"/>
      <c r="F237" s="161"/>
      <c r="G237" s="161"/>
      <c r="H237" s="161"/>
      <c r="I237" s="161"/>
      <c r="J237" s="161"/>
      <c r="K237" s="161"/>
      <c r="L237" s="161"/>
      <c r="M237" s="161"/>
      <c r="N237" s="161"/>
      <c r="O237" s="161"/>
      <c r="P237" s="161"/>
      <c r="Q237" s="161"/>
      <c r="R237" s="161"/>
      <c r="S237" s="161"/>
      <c r="T237" s="161"/>
      <c r="U237" s="161"/>
    </row>
    <row r="238" spans="1:21" ht="12.75" customHeight="1" x14ac:dyDescent="0.25">
      <c r="A238" s="182"/>
      <c r="B238" s="182"/>
      <c r="C238" s="168"/>
      <c r="D238" s="168"/>
      <c r="E238" s="160"/>
      <c r="F238" s="161"/>
      <c r="G238" s="161"/>
      <c r="H238" s="161"/>
      <c r="I238" s="161"/>
      <c r="J238" s="161"/>
      <c r="K238" s="161"/>
      <c r="L238" s="161"/>
      <c r="M238" s="161"/>
      <c r="N238" s="161"/>
      <c r="O238" s="161"/>
      <c r="P238" s="161"/>
      <c r="Q238" s="161"/>
      <c r="R238" s="161"/>
      <c r="S238" s="161"/>
      <c r="T238" s="161"/>
      <c r="U238" s="161"/>
    </row>
    <row r="239" spans="1:21" ht="12.75" customHeight="1" x14ac:dyDescent="0.25">
      <c r="A239" s="182"/>
      <c r="B239" s="182"/>
      <c r="C239" s="168"/>
      <c r="D239" s="168"/>
      <c r="E239" s="160"/>
      <c r="F239" s="161"/>
      <c r="G239" s="161"/>
      <c r="H239" s="161"/>
      <c r="I239" s="161"/>
      <c r="J239" s="161"/>
      <c r="K239" s="161"/>
      <c r="L239" s="161"/>
      <c r="M239" s="161"/>
      <c r="N239" s="161"/>
      <c r="O239" s="161"/>
      <c r="P239" s="161"/>
      <c r="Q239" s="161"/>
      <c r="R239" s="161"/>
      <c r="S239" s="161"/>
      <c r="T239" s="161"/>
      <c r="U239" s="161"/>
    </row>
    <row r="240" spans="1:21" ht="12.75" customHeight="1" x14ac:dyDescent="0.25">
      <c r="A240" s="182"/>
      <c r="B240" s="182"/>
      <c r="C240" s="168"/>
      <c r="D240" s="168"/>
      <c r="E240" s="160"/>
      <c r="F240" s="161"/>
      <c r="G240" s="161"/>
      <c r="H240" s="161"/>
      <c r="I240" s="161"/>
      <c r="J240" s="161"/>
      <c r="K240" s="161"/>
      <c r="L240" s="161"/>
      <c r="M240" s="161"/>
      <c r="N240" s="161"/>
      <c r="O240" s="161"/>
      <c r="P240" s="161"/>
      <c r="Q240" s="161"/>
      <c r="R240" s="161"/>
      <c r="S240" s="161"/>
      <c r="T240" s="161"/>
      <c r="U240" s="161"/>
    </row>
    <row r="241" spans="1:21" ht="12.75" customHeight="1" x14ac:dyDescent="0.25">
      <c r="A241" s="182"/>
      <c r="B241" s="182"/>
      <c r="C241" s="168"/>
      <c r="D241" s="168"/>
      <c r="E241" s="160"/>
      <c r="F241" s="161"/>
      <c r="G241" s="161"/>
      <c r="H241" s="161"/>
      <c r="I241" s="161"/>
      <c r="J241" s="161"/>
      <c r="K241" s="161"/>
      <c r="L241" s="161"/>
      <c r="M241" s="161"/>
      <c r="N241" s="161"/>
      <c r="O241" s="161"/>
      <c r="P241" s="161"/>
      <c r="Q241" s="161"/>
      <c r="R241" s="161"/>
      <c r="S241" s="161"/>
      <c r="T241" s="161"/>
      <c r="U241" s="161"/>
    </row>
    <row r="242" spans="1:21" ht="12.75" customHeight="1" x14ac:dyDescent="0.25">
      <c r="A242" s="182"/>
      <c r="B242" s="182"/>
      <c r="C242" s="168"/>
      <c r="D242" s="168"/>
      <c r="E242" s="160"/>
      <c r="F242" s="161"/>
      <c r="G242" s="161"/>
      <c r="H242" s="161"/>
      <c r="I242" s="161"/>
      <c r="J242" s="161"/>
      <c r="K242" s="161"/>
      <c r="L242" s="161"/>
      <c r="M242" s="161"/>
      <c r="N242" s="161"/>
      <c r="O242" s="161"/>
      <c r="P242" s="161"/>
      <c r="Q242" s="161"/>
      <c r="R242" s="161"/>
      <c r="S242" s="161"/>
      <c r="T242" s="161"/>
      <c r="U242" s="161"/>
    </row>
    <row r="243" spans="1:21" ht="12.75" customHeight="1" x14ac:dyDescent="0.25">
      <c r="A243" s="182"/>
      <c r="B243" s="182"/>
      <c r="C243" s="168"/>
      <c r="D243" s="168"/>
      <c r="E243" s="160"/>
      <c r="F243" s="161"/>
      <c r="G243" s="161"/>
      <c r="H243" s="161"/>
      <c r="I243" s="161"/>
      <c r="J243" s="161"/>
      <c r="K243" s="161"/>
      <c r="L243" s="161"/>
      <c r="M243" s="161"/>
      <c r="N243" s="161"/>
      <c r="O243" s="161"/>
      <c r="P243" s="161"/>
      <c r="Q243" s="161"/>
      <c r="R243" s="161"/>
      <c r="S243" s="161"/>
      <c r="T243" s="161"/>
      <c r="U243" s="161"/>
    </row>
    <row r="244" spans="1:21" ht="12.75" customHeight="1" x14ac:dyDescent="0.25">
      <c r="A244" s="182"/>
      <c r="B244" s="182"/>
      <c r="C244" s="168"/>
      <c r="D244" s="168"/>
      <c r="E244" s="160"/>
      <c r="F244" s="161"/>
      <c r="G244" s="161"/>
      <c r="H244" s="161"/>
      <c r="I244" s="161"/>
      <c r="J244" s="161"/>
      <c r="K244" s="161"/>
      <c r="L244" s="161"/>
      <c r="M244" s="161"/>
      <c r="N244" s="161"/>
      <c r="O244" s="161"/>
      <c r="P244" s="161"/>
      <c r="Q244" s="161"/>
      <c r="R244" s="161"/>
      <c r="S244" s="161"/>
      <c r="T244" s="161"/>
      <c r="U244" s="161"/>
    </row>
    <row r="245" spans="1:21" ht="12.75" customHeight="1" x14ac:dyDescent="0.25">
      <c r="A245" s="182"/>
      <c r="B245" s="182"/>
      <c r="C245" s="168"/>
      <c r="D245" s="168"/>
      <c r="E245" s="160"/>
      <c r="F245" s="161"/>
      <c r="G245" s="161"/>
      <c r="H245" s="161"/>
      <c r="I245" s="161"/>
      <c r="J245" s="161"/>
      <c r="K245" s="161"/>
      <c r="L245" s="161"/>
      <c r="M245" s="161"/>
      <c r="N245" s="161"/>
      <c r="O245" s="161"/>
      <c r="P245" s="161"/>
      <c r="Q245" s="161"/>
      <c r="R245" s="161"/>
      <c r="S245" s="161"/>
      <c r="T245" s="161"/>
      <c r="U245" s="161"/>
    </row>
    <row r="246" spans="1:21" ht="12.75" customHeight="1" x14ac:dyDescent="0.25">
      <c r="A246" s="182"/>
      <c r="B246" s="182"/>
      <c r="C246" s="168"/>
      <c r="D246" s="168"/>
      <c r="E246" s="160"/>
      <c r="F246" s="161"/>
      <c r="G246" s="161"/>
      <c r="H246" s="161"/>
      <c r="I246" s="161"/>
      <c r="J246" s="161"/>
      <c r="K246" s="161"/>
      <c r="L246" s="161"/>
      <c r="M246" s="161"/>
      <c r="N246" s="161"/>
      <c r="O246" s="161"/>
      <c r="P246" s="161"/>
      <c r="Q246" s="161"/>
      <c r="R246" s="161"/>
      <c r="S246" s="161"/>
      <c r="T246" s="161"/>
      <c r="U246" s="161"/>
    </row>
    <row r="247" spans="1:21" ht="12.75" customHeight="1" x14ac:dyDescent="0.25">
      <c r="A247" s="182"/>
      <c r="B247" s="182"/>
      <c r="C247" s="168"/>
      <c r="D247" s="168"/>
      <c r="E247" s="160"/>
      <c r="F247" s="161"/>
      <c r="G247" s="161"/>
      <c r="H247" s="161"/>
      <c r="I247" s="161"/>
      <c r="J247" s="161"/>
      <c r="K247" s="161"/>
      <c r="L247" s="161"/>
      <c r="M247" s="161"/>
      <c r="N247" s="161"/>
      <c r="O247" s="161"/>
      <c r="P247" s="161"/>
      <c r="Q247" s="161"/>
      <c r="R247" s="161"/>
      <c r="S247" s="161"/>
      <c r="T247" s="161"/>
      <c r="U247" s="161"/>
    </row>
    <row r="248" spans="1:21" ht="12.75" customHeight="1" x14ac:dyDescent="0.25">
      <c r="A248" s="182"/>
      <c r="B248" s="182"/>
      <c r="C248" s="168"/>
      <c r="D248" s="168"/>
      <c r="E248" s="160"/>
      <c r="F248" s="161"/>
      <c r="G248" s="161"/>
      <c r="H248" s="161"/>
      <c r="I248" s="161"/>
      <c r="J248" s="161"/>
      <c r="K248" s="161"/>
      <c r="L248" s="161"/>
      <c r="M248" s="161"/>
      <c r="N248" s="161"/>
      <c r="O248" s="161"/>
      <c r="P248" s="161"/>
      <c r="Q248" s="161"/>
      <c r="R248" s="161"/>
      <c r="S248" s="161"/>
      <c r="T248" s="161"/>
      <c r="U248" s="161"/>
    </row>
    <row r="249" spans="1:21" ht="12.75" customHeight="1" x14ac:dyDescent="0.25">
      <c r="A249" s="182"/>
      <c r="B249" s="182"/>
      <c r="C249" s="168"/>
      <c r="D249" s="168"/>
      <c r="E249" s="160"/>
      <c r="F249" s="161"/>
      <c r="G249" s="161"/>
      <c r="H249" s="161"/>
      <c r="I249" s="161"/>
      <c r="J249" s="161"/>
      <c r="K249" s="161"/>
      <c r="L249" s="161"/>
      <c r="M249" s="161"/>
      <c r="N249" s="161"/>
      <c r="O249" s="161"/>
      <c r="P249" s="161"/>
      <c r="Q249" s="161"/>
      <c r="R249" s="161"/>
      <c r="S249" s="161"/>
      <c r="T249" s="161"/>
      <c r="U249" s="161"/>
    </row>
    <row r="250" spans="1:21" ht="12.75" customHeight="1" x14ac:dyDescent="0.25">
      <c r="A250" s="182"/>
      <c r="B250" s="182"/>
      <c r="C250" s="168"/>
      <c r="D250" s="168"/>
      <c r="E250" s="160"/>
      <c r="F250" s="161"/>
      <c r="G250" s="161"/>
      <c r="H250" s="161"/>
      <c r="I250" s="161"/>
      <c r="J250" s="161"/>
      <c r="K250" s="161"/>
      <c r="L250" s="161"/>
      <c r="M250" s="161"/>
      <c r="N250" s="161"/>
      <c r="O250" s="161"/>
      <c r="P250" s="161"/>
      <c r="Q250" s="161"/>
      <c r="R250" s="161"/>
      <c r="S250" s="161"/>
      <c r="T250" s="161"/>
      <c r="U250" s="161"/>
    </row>
    <row r="251" spans="1:21" ht="12.75" customHeight="1" x14ac:dyDescent="0.25">
      <c r="A251" s="182"/>
      <c r="B251" s="182"/>
      <c r="C251" s="168"/>
      <c r="D251" s="168"/>
      <c r="E251" s="160"/>
      <c r="F251" s="161"/>
      <c r="G251" s="161"/>
      <c r="H251" s="161"/>
      <c r="I251" s="161"/>
      <c r="J251" s="161"/>
      <c r="K251" s="161"/>
      <c r="L251" s="161"/>
      <c r="M251" s="161"/>
      <c r="N251" s="161"/>
      <c r="O251" s="161"/>
      <c r="P251" s="161"/>
      <c r="Q251" s="161"/>
      <c r="R251" s="161"/>
      <c r="S251" s="161"/>
      <c r="T251" s="161"/>
      <c r="U251" s="161"/>
    </row>
    <row r="252" spans="1:21" ht="12.75" customHeight="1" x14ac:dyDescent="0.25">
      <c r="A252" s="182"/>
      <c r="B252" s="182"/>
      <c r="C252" s="168"/>
      <c r="D252" s="168"/>
      <c r="E252" s="160"/>
      <c r="F252" s="161"/>
      <c r="G252" s="161"/>
      <c r="H252" s="161"/>
      <c r="I252" s="161"/>
      <c r="J252" s="161"/>
      <c r="K252" s="161"/>
      <c r="L252" s="161"/>
      <c r="M252" s="161"/>
      <c r="N252" s="161"/>
      <c r="O252" s="161"/>
      <c r="P252" s="161"/>
      <c r="Q252" s="161"/>
      <c r="R252" s="161"/>
      <c r="S252" s="161"/>
      <c r="T252" s="161"/>
      <c r="U252" s="161"/>
    </row>
    <row r="253" spans="1:21" ht="12.75" customHeight="1" x14ac:dyDescent="0.25">
      <c r="A253" s="182"/>
      <c r="B253" s="182"/>
      <c r="C253" s="168"/>
      <c r="D253" s="168"/>
      <c r="E253" s="160"/>
      <c r="F253" s="161"/>
      <c r="G253" s="161"/>
      <c r="H253" s="161"/>
      <c r="I253" s="161"/>
      <c r="J253" s="161"/>
      <c r="K253" s="161"/>
      <c r="L253" s="161"/>
      <c r="M253" s="161"/>
      <c r="N253" s="161"/>
      <c r="O253" s="161"/>
      <c r="P253" s="161"/>
      <c r="Q253" s="161"/>
      <c r="R253" s="161"/>
      <c r="S253" s="161"/>
      <c r="T253" s="161"/>
      <c r="U253" s="161"/>
    </row>
    <row r="254" spans="1:21" ht="12.75" customHeight="1" x14ac:dyDescent="0.25">
      <c r="A254" s="182"/>
      <c r="B254" s="182"/>
      <c r="C254" s="168"/>
      <c r="D254" s="168"/>
      <c r="E254" s="160"/>
      <c r="F254" s="161"/>
      <c r="G254" s="161"/>
      <c r="H254" s="161"/>
      <c r="I254" s="161"/>
      <c r="J254" s="161"/>
      <c r="K254" s="161"/>
      <c r="L254" s="161"/>
      <c r="M254" s="161"/>
      <c r="N254" s="161"/>
      <c r="O254" s="161"/>
      <c r="P254" s="161"/>
      <c r="Q254" s="161"/>
      <c r="R254" s="161"/>
      <c r="S254" s="161"/>
      <c r="T254" s="161"/>
      <c r="U254" s="161"/>
    </row>
    <row r="255" spans="1:21" ht="12.75" customHeight="1" x14ac:dyDescent="0.25">
      <c r="A255" s="182"/>
      <c r="B255" s="182"/>
      <c r="C255" s="168"/>
      <c r="D255" s="168"/>
      <c r="E255" s="160"/>
      <c r="F255" s="161"/>
      <c r="G255" s="161"/>
      <c r="H255" s="161"/>
      <c r="I255" s="161"/>
      <c r="J255" s="161"/>
      <c r="K255" s="161"/>
      <c r="L255" s="161"/>
      <c r="M255" s="161"/>
      <c r="N255" s="161"/>
      <c r="O255" s="161"/>
      <c r="P255" s="161"/>
      <c r="Q255" s="161"/>
      <c r="R255" s="161"/>
      <c r="S255" s="161"/>
      <c r="T255" s="161"/>
      <c r="U255" s="161"/>
    </row>
    <row r="256" spans="1:21" ht="12.75" customHeight="1" x14ac:dyDescent="0.25">
      <c r="A256" s="182"/>
      <c r="B256" s="182"/>
      <c r="C256" s="168"/>
      <c r="D256" s="168"/>
      <c r="E256" s="160"/>
      <c r="F256" s="161"/>
      <c r="G256" s="161"/>
      <c r="H256" s="161"/>
      <c r="I256" s="161"/>
      <c r="J256" s="161"/>
      <c r="K256" s="161"/>
      <c r="L256" s="161"/>
      <c r="M256" s="161"/>
      <c r="N256" s="161"/>
      <c r="O256" s="161"/>
      <c r="P256" s="161"/>
      <c r="Q256" s="161"/>
      <c r="R256" s="161"/>
      <c r="S256" s="161"/>
      <c r="T256" s="161"/>
      <c r="U256" s="161"/>
    </row>
    <row r="257" spans="1:21" ht="12.75" customHeight="1" x14ac:dyDescent="0.25">
      <c r="A257" s="182"/>
      <c r="B257" s="182"/>
      <c r="C257" s="168"/>
      <c r="D257" s="168"/>
      <c r="E257" s="160"/>
      <c r="F257" s="161"/>
      <c r="G257" s="161"/>
      <c r="H257" s="161"/>
      <c r="I257" s="161"/>
      <c r="J257" s="161"/>
      <c r="K257" s="161"/>
      <c r="L257" s="161"/>
      <c r="M257" s="161"/>
      <c r="N257" s="161"/>
      <c r="O257" s="161"/>
      <c r="P257" s="161"/>
      <c r="Q257" s="161"/>
      <c r="R257" s="161"/>
      <c r="S257" s="161"/>
      <c r="T257" s="161"/>
      <c r="U257" s="161"/>
    </row>
    <row r="258" spans="1:21" ht="12.75" customHeight="1" x14ac:dyDescent="0.25">
      <c r="A258" s="182"/>
      <c r="B258" s="182"/>
      <c r="C258" s="168"/>
      <c r="D258" s="168"/>
      <c r="E258" s="160"/>
      <c r="F258" s="161"/>
      <c r="G258" s="161"/>
      <c r="H258" s="161"/>
      <c r="I258" s="161"/>
      <c r="J258" s="161"/>
      <c r="K258" s="161"/>
      <c r="L258" s="161"/>
      <c r="M258" s="161"/>
      <c r="N258" s="161"/>
      <c r="O258" s="161"/>
      <c r="P258" s="161"/>
      <c r="Q258" s="161"/>
      <c r="R258" s="161"/>
      <c r="S258" s="161"/>
      <c r="T258" s="161"/>
      <c r="U258" s="161"/>
    </row>
    <row r="259" spans="1:21" ht="12.75" customHeight="1" x14ac:dyDescent="0.25">
      <c r="A259" s="182"/>
      <c r="B259" s="182"/>
      <c r="C259" s="168"/>
      <c r="D259" s="168"/>
      <c r="E259" s="160"/>
      <c r="F259" s="161"/>
      <c r="G259" s="161"/>
      <c r="H259" s="161"/>
      <c r="I259" s="161"/>
      <c r="J259" s="161"/>
      <c r="K259" s="161"/>
      <c r="L259" s="161"/>
      <c r="M259" s="161"/>
      <c r="N259" s="161"/>
      <c r="O259" s="161"/>
      <c r="P259" s="161"/>
      <c r="Q259" s="161"/>
      <c r="R259" s="161"/>
      <c r="S259" s="161"/>
      <c r="T259" s="161"/>
      <c r="U259" s="161"/>
    </row>
    <row r="260" spans="1:21" ht="12.75" customHeight="1" x14ac:dyDescent="0.25">
      <c r="A260" s="182"/>
      <c r="B260" s="182"/>
      <c r="C260" s="168"/>
      <c r="D260" s="168"/>
      <c r="E260" s="160"/>
      <c r="F260" s="161"/>
      <c r="G260" s="161"/>
      <c r="H260" s="161"/>
      <c r="I260" s="161"/>
      <c r="J260" s="161"/>
      <c r="K260" s="161"/>
      <c r="L260" s="161"/>
      <c r="M260" s="161"/>
      <c r="N260" s="161"/>
      <c r="O260" s="161"/>
      <c r="P260" s="161"/>
      <c r="Q260" s="161"/>
      <c r="R260" s="161"/>
      <c r="S260" s="161"/>
      <c r="T260" s="161"/>
      <c r="U260" s="161"/>
    </row>
    <row r="261" spans="1:21" ht="12.75" customHeight="1" x14ac:dyDescent="0.25">
      <c r="A261" s="182"/>
      <c r="B261" s="182"/>
      <c r="C261" s="168"/>
      <c r="D261" s="168"/>
      <c r="E261" s="160"/>
      <c r="F261" s="161"/>
      <c r="G261" s="161"/>
      <c r="H261" s="161"/>
      <c r="I261" s="161"/>
      <c r="J261" s="161"/>
      <c r="K261" s="161"/>
      <c r="L261" s="161"/>
      <c r="M261" s="161"/>
      <c r="N261" s="161"/>
      <c r="O261" s="161"/>
      <c r="P261" s="161"/>
      <c r="Q261" s="161"/>
      <c r="R261" s="161"/>
      <c r="S261" s="161"/>
      <c r="T261" s="161"/>
      <c r="U261" s="161"/>
    </row>
    <row r="262" spans="1:21" ht="12.75" customHeight="1" x14ac:dyDescent="0.25">
      <c r="A262" s="182"/>
      <c r="B262" s="182"/>
      <c r="C262" s="168"/>
      <c r="D262" s="168"/>
      <c r="E262" s="160"/>
      <c r="F262" s="161"/>
      <c r="G262" s="161"/>
      <c r="H262" s="161"/>
      <c r="I262" s="161"/>
      <c r="J262" s="161"/>
      <c r="K262" s="161"/>
      <c r="L262" s="161"/>
      <c r="M262" s="161"/>
      <c r="N262" s="161"/>
      <c r="O262" s="161"/>
      <c r="P262" s="161"/>
      <c r="Q262" s="161"/>
      <c r="R262" s="161"/>
      <c r="S262" s="161"/>
      <c r="T262" s="161"/>
      <c r="U262" s="161"/>
    </row>
    <row r="263" spans="1:21" ht="12.75" customHeight="1" x14ac:dyDescent="0.25">
      <c r="A263" s="182"/>
      <c r="B263" s="182"/>
      <c r="C263" s="168"/>
      <c r="D263" s="168"/>
      <c r="E263" s="160"/>
      <c r="F263" s="161"/>
      <c r="G263" s="161"/>
      <c r="H263" s="161"/>
      <c r="I263" s="161"/>
      <c r="J263" s="161"/>
      <c r="K263" s="161"/>
      <c r="L263" s="161"/>
      <c r="M263" s="161"/>
      <c r="N263" s="161"/>
      <c r="O263" s="161"/>
      <c r="P263" s="161"/>
      <c r="Q263" s="161"/>
      <c r="R263" s="161"/>
      <c r="S263" s="161"/>
      <c r="T263" s="161"/>
      <c r="U263" s="161"/>
    </row>
    <row r="264" spans="1:21" ht="12.75" customHeight="1" x14ac:dyDescent="0.25">
      <c r="A264" s="182"/>
      <c r="B264" s="182"/>
      <c r="C264" s="168"/>
      <c r="D264" s="168"/>
      <c r="E264" s="160"/>
      <c r="F264" s="161"/>
      <c r="G264" s="161"/>
      <c r="H264" s="161"/>
      <c r="I264" s="161"/>
      <c r="J264" s="161"/>
      <c r="K264" s="161"/>
      <c r="L264" s="161"/>
      <c r="M264" s="161"/>
      <c r="N264" s="161"/>
      <c r="O264" s="161"/>
      <c r="P264" s="161"/>
      <c r="Q264" s="161"/>
      <c r="R264" s="161"/>
      <c r="S264" s="161"/>
      <c r="T264" s="161"/>
      <c r="U264" s="161"/>
    </row>
    <row r="265" spans="1:21" ht="12.75" customHeight="1" x14ac:dyDescent="0.25">
      <c r="A265" s="182"/>
      <c r="B265" s="182"/>
      <c r="C265" s="168"/>
      <c r="D265" s="168"/>
      <c r="E265" s="160"/>
      <c r="F265" s="161"/>
      <c r="G265" s="161"/>
      <c r="H265" s="161"/>
      <c r="I265" s="161"/>
      <c r="J265" s="161"/>
      <c r="K265" s="161"/>
      <c r="L265" s="161"/>
      <c r="M265" s="161"/>
      <c r="N265" s="161"/>
      <c r="O265" s="161"/>
      <c r="P265" s="161"/>
      <c r="Q265" s="161"/>
      <c r="R265" s="161"/>
      <c r="S265" s="161"/>
      <c r="T265" s="161"/>
      <c r="U265" s="161"/>
    </row>
    <row r="266" spans="1:21" ht="12.75" customHeight="1" x14ac:dyDescent="0.25">
      <c r="A266" s="182"/>
      <c r="B266" s="182"/>
      <c r="C266" s="168"/>
      <c r="D266" s="168"/>
      <c r="E266" s="160"/>
      <c r="F266" s="161"/>
      <c r="G266" s="161"/>
      <c r="H266" s="161"/>
      <c r="I266" s="161"/>
      <c r="J266" s="161"/>
      <c r="K266" s="161"/>
      <c r="L266" s="161"/>
      <c r="M266" s="161"/>
      <c r="N266" s="161"/>
      <c r="O266" s="161"/>
      <c r="P266" s="161"/>
      <c r="Q266" s="161"/>
      <c r="R266" s="161"/>
      <c r="S266" s="161"/>
      <c r="T266" s="161"/>
      <c r="U266" s="161"/>
    </row>
    <row r="267" spans="1:21" ht="12.75" customHeight="1" x14ac:dyDescent="0.25">
      <c r="A267" s="182"/>
      <c r="B267" s="182"/>
      <c r="C267" s="168"/>
      <c r="D267" s="168"/>
      <c r="E267" s="160"/>
      <c r="F267" s="161"/>
      <c r="G267" s="161"/>
      <c r="H267" s="161"/>
      <c r="I267" s="161"/>
      <c r="J267" s="161"/>
      <c r="K267" s="161"/>
      <c r="L267" s="161"/>
      <c r="M267" s="161"/>
      <c r="N267" s="161"/>
      <c r="O267" s="161"/>
      <c r="P267" s="161"/>
      <c r="Q267" s="161"/>
      <c r="R267" s="161"/>
      <c r="S267" s="161"/>
      <c r="T267" s="161"/>
      <c r="U267" s="161"/>
    </row>
    <row r="268" spans="1:21" ht="12.75" customHeight="1" x14ac:dyDescent="0.25">
      <c r="A268" s="182"/>
      <c r="B268" s="182"/>
      <c r="C268" s="168"/>
      <c r="D268" s="168"/>
      <c r="E268" s="160"/>
      <c r="F268" s="161"/>
      <c r="G268" s="161"/>
      <c r="H268" s="161"/>
      <c r="I268" s="161"/>
      <c r="J268" s="161"/>
      <c r="K268" s="161"/>
      <c r="L268" s="161"/>
      <c r="M268" s="161"/>
      <c r="N268" s="161"/>
      <c r="O268" s="161"/>
      <c r="P268" s="161"/>
      <c r="Q268" s="161"/>
      <c r="R268" s="161"/>
      <c r="S268" s="161"/>
      <c r="T268" s="161"/>
      <c r="U268" s="161"/>
    </row>
    <row r="269" spans="1:21" ht="12.75" customHeight="1" x14ac:dyDescent="0.25">
      <c r="A269" s="182"/>
      <c r="B269" s="182"/>
      <c r="C269" s="168"/>
      <c r="D269" s="168"/>
      <c r="E269" s="160"/>
      <c r="F269" s="161"/>
      <c r="G269" s="161"/>
      <c r="H269" s="161"/>
      <c r="I269" s="161"/>
      <c r="J269" s="161"/>
      <c r="K269" s="161"/>
      <c r="L269" s="161"/>
      <c r="M269" s="161"/>
      <c r="N269" s="161"/>
      <c r="O269" s="161"/>
      <c r="P269" s="161"/>
      <c r="Q269" s="161"/>
      <c r="R269" s="161"/>
      <c r="S269" s="161"/>
      <c r="T269" s="161"/>
      <c r="U269" s="161"/>
    </row>
    <row r="270" spans="1:21" ht="12.75" customHeight="1" x14ac:dyDescent="0.25">
      <c r="A270" s="182"/>
      <c r="B270" s="182"/>
      <c r="C270" s="168"/>
      <c r="D270" s="168"/>
      <c r="E270" s="160"/>
      <c r="F270" s="161"/>
      <c r="G270" s="161"/>
      <c r="H270" s="161"/>
      <c r="I270" s="161"/>
      <c r="J270" s="161"/>
      <c r="K270" s="161"/>
      <c r="L270" s="161"/>
      <c r="M270" s="161"/>
      <c r="N270" s="161"/>
      <c r="O270" s="161"/>
      <c r="P270" s="161"/>
      <c r="Q270" s="161"/>
      <c r="R270" s="161"/>
      <c r="S270" s="161"/>
      <c r="T270" s="161"/>
      <c r="U270" s="161"/>
    </row>
    <row r="271" spans="1:21" ht="12.75" customHeight="1" x14ac:dyDescent="0.25">
      <c r="A271" s="182"/>
      <c r="B271" s="182"/>
      <c r="C271" s="168"/>
      <c r="D271" s="168"/>
      <c r="E271" s="160"/>
      <c r="F271" s="161"/>
      <c r="G271" s="161"/>
      <c r="H271" s="161"/>
      <c r="I271" s="161"/>
      <c r="J271" s="161"/>
      <c r="K271" s="161"/>
      <c r="L271" s="161"/>
      <c r="M271" s="161"/>
      <c r="N271" s="161"/>
      <c r="O271" s="161"/>
      <c r="P271" s="161"/>
      <c r="Q271" s="161"/>
      <c r="R271" s="161"/>
      <c r="S271" s="161"/>
      <c r="T271" s="161"/>
      <c r="U271" s="161"/>
    </row>
    <row r="272" spans="1:21" ht="12.75" customHeight="1" x14ac:dyDescent="0.25">
      <c r="A272" s="182"/>
      <c r="B272" s="182"/>
      <c r="C272" s="168"/>
      <c r="D272" s="168"/>
      <c r="E272" s="160"/>
      <c r="F272" s="161"/>
      <c r="G272" s="161"/>
      <c r="H272" s="161"/>
      <c r="I272" s="161"/>
      <c r="J272" s="161"/>
      <c r="K272" s="161"/>
      <c r="L272" s="161"/>
      <c r="M272" s="161"/>
      <c r="N272" s="161"/>
      <c r="O272" s="161"/>
      <c r="P272" s="161"/>
      <c r="Q272" s="161"/>
      <c r="R272" s="161"/>
      <c r="S272" s="161"/>
      <c r="T272" s="161"/>
      <c r="U272" s="161"/>
    </row>
    <row r="273" spans="1:21" ht="12.75" customHeight="1" x14ac:dyDescent="0.25">
      <c r="A273" s="182"/>
      <c r="B273" s="182"/>
      <c r="C273" s="168"/>
      <c r="D273" s="168"/>
      <c r="E273" s="160"/>
      <c r="F273" s="161"/>
      <c r="G273" s="161"/>
      <c r="H273" s="161"/>
      <c r="I273" s="161"/>
      <c r="J273" s="161"/>
      <c r="K273" s="161"/>
      <c r="L273" s="161"/>
      <c r="M273" s="161"/>
      <c r="N273" s="161"/>
      <c r="O273" s="161"/>
      <c r="P273" s="161"/>
      <c r="Q273" s="161"/>
      <c r="R273" s="161"/>
      <c r="S273" s="161"/>
      <c r="T273" s="161"/>
      <c r="U273" s="161"/>
    </row>
    <row r="274" spans="1:21" ht="12.75" customHeight="1" x14ac:dyDescent="0.25">
      <c r="A274" s="182"/>
      <c r="B274" s="182"/>
      <c r="C274" s="168"/>
      <c r="D274" s="168"/>
      <c r="E274" s="160"/>
      <c r="F274" s="161"/>
      <c r="G274" s="161"/>
      <c r="H274" s="161"/>
      <c r="I274" s="161"/>
      <c r="J274" s="161"/>
      <c r="K274" s="161"/>
      <c r="L274" s="161"/>
      <c r="M274" s="161"/>
      <c r="N274" s="161"/>
      <c r="O274" s="161"/>
      <c r="P274" s="161"/>
      <c r="Q274" s="161"/>
      <c r="R274" s="161"/>
      <c r="S274" s="161"/>
      <c r="T274" s="161"/>
      <c r="U274" s="161"/>
    </row>
    <row r="275" spans="1:21" ht="12.75" customHeight="1" x14ac:dyDescent="0.25">
      <c r="A275" s="182"/>
      <c r="B275" s="182"/>
      <c r="C275" s="168"/>
      <c r="D275" s="168"/>
      <c r="E275" s="160"/>
      <c r="F275" s="161"/>
      <c r="G275" s="161"/>
      <c r="H275" s="161"/>
      <c r="I275" s="161"/>
      <c r="J275" s="161"/>
      <c r="K275" s="161"/>
      <c r="L275" s="161"/>
      <c r="M275" s="161"/>
      <c r="N275" s="161"/>
      <c r="O275" s="161"/>
      <c r="P275" s="161"/>
      <c r="Q275" s="161"/>
      <c r="R275" s="161"/>
      <c r="S275" s="161"/>
      <c r="T275" s="161"/>
      <c r="U275" s="161"/>
    </row>
    <row r="276" spans="1:21" ht="12.75" customHeight="1" x14ac:dyDescent="0.25">
      <c r="A276" s="182"/>
      <c r="B276" s="182"/>
      <c r="C276" s="168"/>
      <c r="D276" s="168"/>
      <c r="E276" s="160"/>
      <c r="F276" s="161"/>
      <c r="G276" s="161"/>
      <c r="H276" s="161"/>
      <c r="I276" s="161"/>
      <c r="J276" s="161"/>
      <c r="K276" s="161"/>
      <c r="L276" s="161"/>
      <c r="M276" s="161"/>
      <c r="N276" s="161"/>
      <c r="O276" s="161"/>
      <c r="P276" s="161"/>
      <c r="Q276" s="161"/>
      <c r="R276" s="161"/>
      <c r="S276" s="161"/>
      <c r="T276" s="161"/>
      <c r="U276" s="161"/>
    </row>
    <row r="277" spans="1:21" ht="12.75" customHeight="1" x14ac:dyDescent="0.25">
      <c r="A277" s="182"/>
      <c r="B277" s="182"/>
      <c r="C277" s="168"/>
      <c r="D277" s="168"/>
      <c r="E277" s="160"/>
      <c r="F277" s="161"/>
      <c r="G277" s="161"/>
      <c r="H277" s="161"/>
      <c r="I277" s="161"/>
      <c r="J277" s="161"/>
      <c r="K277" s="161"/>
      <c r="L277" s="161"/>
      <c r="M277" s="161"/>
      <c r="N277" s="161"/>
      <c r="O277" s="161"/>
      <c r="P277" s="161"/>
      <c r="Q277" s="161"/>
      <c r="R277" s="161"/>
      <c r="S277" s="161"/>
      <c r="T277" s="161"/>
      <c r="U277" s="161"/>
    </row>
    <row r="278" spans="1:21" ht="12.75" customHeight="1" x14ac:dyDescent="0.25">
      <c r="A278" s="182"/>
      <c r="B278" s="182"/>
      <c r="C278" s="168"/>
      <c r="D278" s="168"/>
      <c r="E278" s="160"/>
      <c r="F278" s="161"/>
      <c r="G278" s="161"/>
      <c r="H278" s="161"/>
      <c r="I278" s="161"/>
      <c r="J278" s="161"/>
      <c r="K278" s="161"/>
      <c r="L278" s="161"/>
      <c r="M278" s="161"/>
      <c r="N278" s="161"/>
      <c r="O278" s="161"/>
      <c r="P278" s="161"/>
      <c r="Q278" s="161"/>
      <c r="R278" s="161"/>
      <c r="S278" s="161"/>
      <c r="T278" s="161"/>
      <c r="U278" s="161"/>
    </row>
    <row r="279" spans="1:21" ht="12.75" customHeight="1" x14ac:dyDescent="0.25">
      <c r="A279" s="182"/>
      <c r="B279" s="182"/>
      <c r="C279" s="168"/>
      <c r="D279" s="168"/>
      <c r="E279" s="160"/>
      <c r="F279" s="161"/>
      <c r="G279" s="161"/>
      <c r="H279" s="161"/>
      <c r="I279" s="161"/>
      <c r="J279" s="161"/>
      <c r="K279" s="161"/>
      <c r="L279" s="161"/>
      <c r="M279" s="161"/>
      <c r="N279" s="161"/>
      <c r="O279" s="161"/>
      <c r="P279" s="161"/>
      <c r="Q279" s="161"/>
      <c r="R279" s="161"/>
      <c r="S279" s="161"/>
      <c r="T279" s="161"/>
      <c r="U279" s="161"/>
    </row>
    <row r="280" spans="1:21" ht="12.75" customHeight="1" x14ac:dyDescent="0.25">
      <c r="A280" s="182"/>
      <c r="B280" s="182"/>
      <c r="C280" s="168"/>
      <c r="D280" s="168"/>
      <c r="E280" s="160"/>
      <c r="F280" s="161"/>
      <c r="G280" s="161"/>
      <c r="H280" s="161"/>
      <c r="I280" s="161"/>
      <c r="J280" s="161"/>
      <c r="K280" s="161"/>
      <c r="L280" s="161"/>
      <c r="M280" s="161"/>
      <c r="N280" s="161"/>
      <c r="O280" s="161"/>
      <c r="P280" s="161"/>
      <c r="Q280" s="161"/>
      <c r="R280" s="161"/>
      <c r="S280" s="161"/>
      <c r="T280" s="161"/>
      <c r="U280" s="161"/>
    </row>
    <row r="281" spans="1:21" ht="12.75" customHeight="1" x14ac:dyDescent="0.25">
      <c r="A281" s="182"/>
      <c r="B281" s="182"/>
      <c r="C281" s="168"/>
      <c r="D281" s="168"/>
      <c r="E281" s="160"/>
      <c r="F281" s="161"/>
      <c r="G281" s="161"/>
      <c r="H281" s="161"/>
      <c r="I281" s="161"/>
      <c r="J281" s="161"/>
      <c r="K281" s="161"/>
      <c r="L281" s="161"/>
      <c r="M281" s="161"/>
      <c r="N281" s="161"/>
      <c r="O281" s="161"/>
      <c r="P281" s="161"/>
      <c r="Q281" s="161"/>
      <c r="R281" s="161"/>
      <c r="S281" s="161"/>
      <c r="T281" s="161"/>
      <c r="U281" s="161"/>
    </row>
    <row r="282" spans="1:21" ht="12.75" customHeight="1" x14ac:dyDescent="0.25">
      <c r="A282" s="182"/>
      <c r="B282" s="182"/>
      <c r="C282" s="168"/>
      <c r="D282" s="168"/>
      <c r="E282" s="160"/>
      <c r="F282" s="161"/>
      <c r="G282" s="161"/>
      <c r="H282" s="161"/>
      <c r="I282" s="161"/>
      <c r="J282" s="161"/>
      <c r="K282" s="161"/>
      <c r="L282" s="161"/>
      <c r="M282" s="161"/>
      <c r="N282" s="161"/>
      <c r="O282" s="161"/>
      <c r="P282" s="161"/>
      <c r="Q282" s="161"/>
      <c r="R282" s="161"/>
      <c r="S282" s="161"/>
      <c r="T282" s="161"/>
      <c r="U282" s="161"/>
    </row>
    <row r="283" spans="1:21" ht="12.75" customHeight="1" x14ac:dyDescent="0.25">
      <c r="A283" s="182"/>
      <c r="B283" s="182"/>
      <c r="C283" s="168"/>
      <c r="D283" s="168"/>
      <c r="E283" s="160"/>
      <c r="F283" s="161"/>
      <c r="G283" s="161"/>
      <c r="H283" s="161"/>
      <c r="I283" s="161"/>
      <c r="J283" s="161"/>
      <c r="K283" s="161"/>
      <c r="L283" s="161"/>
      <c r="M283" s="161"/>
      <c r="N283" s="161"/>
      <c r="O283" s="161"/>
      <c r="P283" s="161"/>
      <c r="Q283" s="161"/>
      <c r="R283" s="161"/>
      <c r="S283" s="161"/>
      <c r="T283" s="161"/>
      <c r="U283" s="161"/>
    </row>
    <row r="284" spans="1:21" ht="12.75" customHeight="1" x14ac:dyDescent="0.25">
      <c r="A284" s="182"/>
      <c r="B284" s="182"/>
      <c r="C284" s="168"/>
      <c r="D284" s="168"/>
      <c r="E284" s="160"/>
      <c r="F284" s="161"/>
      <c r="G284" s="161"/>
      <c r="H284" s="161"/>
      <c r="I284" s="161"/>
      <c r="J284" s="161"/>
      <c r="K284" s="161"/>
      <c r="L284" s="161"/>
      <c r="M284" s="161"/>
      <c r="N284" s="161"/>
      <c r="O284" s="161"/>
      <c r="P284" s="161"/>
      <c r="Q284" s="161"/>
      <c r="R284" s="161"/>
      <c r="S284" s="161"/>
      <c r="T284" s="161"/>
      <c r="U284" s="161"/>
    </row>
    <row r="285" spans="1:21" ht="12.75" customHeight="1" x14ac:dyDescent="0.25">
      <c r="A285" s="182"/>
      <c r="B285" s="182"/>
      <c r="C285" s="168"/>
      <c r="D285" s="168"/>
      <c r="E285" s="160"/>
      <c r="F285" s="161"/>
      <c r="G285" s="161"/>
      <c r="H285" s="161"/>
      <c r="I285" s="161"/>
      <c r="J285" s="161"/>
      <c r="K285" s="161"/>
      <c r="L285" s="161"/>
      <c r="M285" s="161"/>
      <c r="N285" s="161"/>
      <c r="O285" s="161"/>
      <c r="P285" s="161"/>
      <c r="Q285" s="161"/>
      <c r="R285" s="161"/>
      <c r="S285" s="161"/>
      <c r="T285" s="161"/>
      <c r="U285" s="161"/>
    </row>
    <row r="286" spans="1:21" ht="12.75" customHeight="1" x14ac:dyDescent="0.25">
      <c r="A286" s="182"/>
      <c r="B286" s="182"/>
      <c r="C286" s="168"/>
      <c r="D286" s="168"/>
      <c r="E286" s="160"/>
      <c r="F286" s="161"/>
      <c r="G286" s="161"/>
      <c r="H286" s="161"/>
      <c r="I286" s="161"/>
      <c r="J286" s="161"/>
      <c r="K286" s="161"/>
      <c r="L286" s="161"/>
      <c r="M286" s="161"/>
      <c r="N286" s="161"/>
      <c r="O286" s="161"/>
      <c r="P286" s="161"/>
      <c r="Q286" s="161"/>
      <c r="R286" s="161"/>
      <c r="S286" s="161"/>
      <c r="T286" s="161"/>
      <c r="U286" s="161"/>
    </row>
    <row r="287" spans="1:21" ht="12.75" customHeight="1" x14ac:dyDescent="0.25">
      <c r="A287" s="182"/>
      <c r="B287" s="182"/>
      <c r="C287" s="168"/>
      <c r="D287" s="168"/>
      <c r="E287" s="160"/>
      <c r="F287" s="161"/>
      <c r="G287" s="161"/>
      <c r="H287" s="161"/>
      <c r="I287" s="161"/>
      <c r="J287" s="161"/>
      <c r="K287" s="161"/>
      <c r="L287" s="161"/>
      <c r="M287" s="161"/>
      <c r="N287" s="161"/>
      <c r="O287" s="161"/>
      <c r="P287" s="161"/>
      <c r="Q287" s="161"/>
      <c r="R287" s="161"/>
      <c r="S287" s="161"/>
      <c r="T287" s="161"/>
      <c r="U287" s="161"/>
    </row>
    <row r="288" spans="1:21" ht="12.75" customHeight="1" x14ac:dyDescent="0.25">
      <c r="A288" s="182"/>
      <c r="B288" s="182"/>
      <c r="C288" s="168"/>
      <c r="D288" s="168"/>
      <c r="E288" s="160"/>
      <c r="F288" s="161"/>
      <c r="G288" s="161"/>
      <c r="H288" s="161"/>
      <c r="I288" s="161"/>
      <c r="J288" s="161"/>
      <c r="K288" s="161"/>
      <c r="L288" s="161"/>
      <c r="M288" s="161"/>
      <c r="N288" s="161"/>
      <c r="O288" s="161"/>
      <c r="P288" s="161"/>
      <c r="Q288" s="161"/>
      <c r="R288" s="161"/>
      <c r="S288" s="161"/>
      <c r="T288" s="161"/>
      <c r="U288" s="161"/>
    </row>
    <row r="289" spans="1:21" ht="12.75" customHeight="1" x14ac:dyDescent="0.25">
      <c r="A289" s="182"/>
      <c r="B289" s="182"/>
      <c r="C289" s="168"/>
      <c r="D289" s="168"/>
      <c r="E289" s="160"/>
      <c r="F289" s="161"/>
      <c r="G289" s="161"/>
      <c r="H289" s="161"/>
      <c r="I289" s="161"/>
      <c r="J289" s="161"/>
      <c r="K289" s="161"/>
      <c r="L289" s="161"/>
      <c r="M289" s="161"/>
      <c r="N289" s="161"/>
      <c r="O289" s="161"/>
      <c r="P289" s="161"/>
      <c r="Q289" s="161"/>
      <c r="R289" s="161"/>
      <c r="S289" s="161"/>
      <c r="T289" s="161"/>
      <c r="U289" s="161"/>
    </row>
    <row r="290" spans="1:21" ht="12.75" customHeight="1" x14ac:dyDescent="0.25">
      <c r="A290" s="182"/>
      <c r="B290" s="182"/>
      <c r="C290" s="168"/>
      <c r="D290" s="168"/>
      <c r="E290" s="160"/>
      <c r="F290" s="161"/>
      <c r="G290" s="161"/>
      <c r="H290" s="161"/>
      <c r="I290" s="161"/>
      <c r="J290" s="161"/>
      <c r="K290" s="161"/>
      <c r="L290" s="161"/>
      <c r="M290" s="161"/>
      <c r="N290" s="161"/>
      <c r="O290" s="161"/>
      <c r="P290" s="161"/>
      <c r="Q290" s="161"/>
      <c r="R290" s="161"/>
      <c r="S290" s="161"/>
      <c r="T290" s="161"/>
      <c r="U290" s="161"/>
    </row>
    <row r="291" spans="1:21" ht="12.75" customHeight="1" x14ac:dyDescent="0.25">
      <c r="A291" s="182"/>
      <c r="B291" s="182"/>
      <c r="C291" s="168"/>
      <c r="D291" s="168"/>
      <c r="E291" s="160"/>
      <c r="F291" s="161"/>
      <c r="G291" s="161"/>
      <c r="H291" s="161"/>
      <c r="I291" s="161"/>
      <c r="J291" s="161"/>
      <c r="K291" s="161"/>
      <c r="L291" s="161"/>
      <c r="M291" s="161"/>
      <c r="N291" s="161"/>
      <c r="O291" s="161"/>
      <c r="P291" s="161"/>
      <c r="Q291" s="161"/>
      <c r="R291" s="161"/>
      <c r="S291" s="161"/>
      <c r="T291" s="161"/>
      <c r="U291" s="161"/>
    </row>
    <row r="292" spans="1:21" ht="12.75" customHeight="1" x14ac:dyDescent="0.25">
      <c r="A292" s="182"/>
      <c r="B292" s="182"/>
      <c r="C292" s="168"/>
      <c r="D292" s="168"/>
      <c r="E292" s="160"/>
      <c r="F292" s="161"/>
      <c r="G292" s="161"/>
      <c r="H292" s="161"/>
      <c r="I292" s="161"/>
      <c r="J292" s="161"/>
      <c r="K292" s="161"/>
      <c r="L292" s="161"/>
      <c r="M292" s="161"/>
      <c r="N292" s="161"/>
      <c r="O292" s="161"/>
      <c r="P292" s="161"/>
      <c r="Q292" s="161"/>
      <c r="R292" s="161"/>
      <c r="S292" s="161"/>
      <c r="T292" s="161"/>
      <c r="U292" s="161"/>
    </row>
    <row r="293" spans="1:21" ht="12.75" customHeight="1" x14ac:dyDescent="0.25">
      <c r="A293" s="182"/>
      <c r="B293" s="182"/>
      <c r="C293" s="168"/>
      <c r="D293" s="168"/>
      <c r="E293" s="160"/>
      <c r="F293" s="161"/>
      <c r="G293" s="161"/>
      <c r="H293" s="161"/>
      <c r="I293" s="161"/>
      <c r="J293" s="161"/>
      <c r="K293" s="161"/>
      <c r="L293" s="161"/>
      <c r="M293" s="161"/>
      <c r="N293" s="161"/>
      <c r="O293" s="161"/>
      <c r="P293" s="161"/>
      <c r="Q293" s="161"/>
      <c r="R293" s="161"/>
      <c r="S293" s="161"/>
      <c r="T293" s="161"/>
      <c r="U293" s="161"/>
    </row>
    <row r="294" spans="1:21" ht="12.75" customHeight="1" x14ac:dyDescent="0.25">
      <c r="A294" s="182"/>
      <c r="B294" s="182"/>
      <c r="C294" s="168"/>
      <c r="D294" s="168"/>
      <c r="E294" s="160"/>
      <c r="F294" s="161"/>
      <c r="G294" s="161"/>
      <c r="H294" s="161"/>
      <c r="I294" s="161"/>
      <c r="J294" s="161"/>
      <c r="K294" s="161"/>
      <c r="L294" s="161"/>
      <c r="M294" s="161"/>
      <c r="N294" s="161"/>
      <c r="O294" s="161"/>
      <c r="P294" s="161"/>
      <c r="Q294" s="161"/>
      <c r="R294" s="161"/>
      <c r="S294" s="161"/>
      <c r="T294" s="161"/>
      <c r="U294" s="161"/>
    </row>
    <row r="295" spans="1:21" ht="12.75" customHeight="1" x14ac:dyDescent="0.25">
      <c r="A295" s="182"/>
      <c r="B295" s="182"/>
      <c r="C295" s="168"/>
      <c r="D295" s="168"/>
      <c r="E295" s="160"/>
      <c r="F295" s="161"/>
      <c r="G295" s="161"/>
      <c r="H295" s="161"/>
      <c r="I295" s="161"/>
      <c r="J295" s="161"/>
      <c r="K295" s="161"/>
      <c r="L295" s="161"/>
      <c r="M295" s="161"/>
      <c r="N295" s="161"/>
      <c r="O295" s="161"/>
      <c r="P295" s="161"/>
      <c r="Q295" s="161"/>
      <c r="R295" s="161"/>
      <c r="S295" s="161"/>
      <c r="T295" s="161"/>
      <c r="U295" s="161"/>
    </row>
    <row r="296" spans="1:21" ht="12.75" customHeight="1" x14ac:dyDescent="0.25">
      <c r="A296" s="182"/>
      <c r="B296" s="182"/>
      <c r="C296" s="168"/>
      <c r="D296" s="168"/>
      <c r="E296" s="160"/>
      <c r="F296" s="161"/>
      <c r="G296" s="161"/>
      <c r="H296" s="161"/>
      <c r="I296" s="161"/>
      <c r="J296" s="161"/>
      <c r="K296" s="161"/>
      <c r="L296" s="161"/>
      <c r="M296" s="161"/>
      <c r="N296" s="161"/>
      <c r="O296" s="161"/>
      <c r="P296" s="161"/>
      <c r="Q296" s="161"/>
      <c r="R296" s="161"/>
      <c r="S296" s="161"/>
      <c r="T296" s="161"/>
      <c r="U296" s="161"/>
    </row>
    <row r="297" spans="1:21" ht="12.75" customHeight="1" x14ac:dyDescent="0.25">
      <c r="A297" s="182"/>
      <c r="B297" s="182"/>
      <c r="C297" s="168"/>
      <c r="D297" s="168"/>
      <c r="E297" s="160"/>
      <c r="F297" s="161"/>
      <c r="G297" s="161"/>
      <c r="H297" s="161"/>
      <c r="I297" s="161"/>
      <c r="J297" s="161"/>
      <c r="K297" s="161"/>
      <c r="L297" s="161"/>
      <c r="M297" s="161"/>
      <c r="N297" s="161"/>
      <c r="O297" s="161"/>
      <c r="P297" s="161"/>
      <c r="Q297" s="161"/>
      <c r="R297" s="161"/>
      <c r="S297" s="161"/>
      <c r="T297" s="161"/>
      <c r="U297" s="161"/>
    </row>
    <row r="298" spans="1:21" ht="12.75" customHeight="1" x14ac:dyDescent="0.25">
      <c r="A298" s="161"/>
      <c r="B298" s="161"/>
      <c r="C298" s="168"/>
      <c r="D298" s="168"/>
      <c r="E298" s="160"/>
      <c r="F298" s="161"/>
      <c r="G298" s="161"/>
      <c r="H298" s="161"/>
      <c r="I298" s="161"/>
      <c r="J298" s="161"/>
      <c r="K298" s="161"/>
      <c r="L298" s="161"/>
      <c r="M298" s="161"/>
      <c r="N298" s="161"/>
      <c r="O298" s="161"/>
      <c r="P298" s="161"/>
      <c r="Q298" s="161"/>
      <c r="R298" s="161"/>
      <c r="S298" s="161"/>
      <c r="T298" s="161"/>
      <c r="U298" s="161"/>
    </row>
    <row r="299" spans="1:21" ht="12.75" customHeight="1" x14ac:dyDescent="0.25">
      <c r="A299" s="161"/>
      <c r="B299" s="161"/>
      <c r="C299" s="168"/>
      <c r="D299" s="168"/>
      <c r="E299" s="160"/>
      <c r="F299" s="161"/>
      <c r="G299" s="161"/>
      <c r="H299" s="161"/>
      <c r="I299" s="161"/>
      <c r="J299" s="161"/>
      <c r="K299" s="161"/>
      <c r="L299" s="161"/>
      <c r="M299" s="161"/>
      <c r="N299" s="161"/>
      <c r="O299" s="161"/>
      <c r="P299" s="161"/>
      <c r="Q299" s="161"/>
      <c r="R299" s="161"/>
      <c r="S299" s="161"/>
      <c r="T299" s="161"/>
      <c r="U299" s="161"/>
    </row>
    <row r="300" spans="1:21" ht="12.75" customHeight="1" x14ac:dyDescent="0.25">
      <c r="A300" s="161"/>
      <c r="B300" s="161"/>
      <c r="C300" s="168"/>
      <c r="D300" s="168"/>
      <c r="E300" s="160"/>
      <c r="F300" s="161"/>
      <c r="G300" s="161"/>
      <c r="H300" s="161"/>
      <c r="I300" s="161"/>
      <c r="J300" s="161"/>
      <c r="K300" s="161"/>
      <c r="L300" s="161"/>
      <c r="M300" s="161"/>
      <c r="N300" s="161"/>
      <c r="O300" s="161"/>
      <c r="P300" s="161"/>
      <c r="Q300" s="161"/>
      <c r="R300" s="161"/>
      <c r="S300" s="161"/>
      <c r="T300" s="161"/>
      <c r="U300" s="161"/>
    </row>
    <row r="301" spans="1:21" ht="12.75" customHeight="1" x14ac:dyDescent="0.25">
      <c r="A301" s="161"/>
      <c r="B301" s="161"/>
      <c r="C301" s="168"/>
      <c r="D301" s="168"/>
      <c r="E301" s="160"/>
      <c r="F301" s="161"/>
      <c r="G301" s="161"/>
      <c r="H301" s="161"/>
      <c r="I301" s="161"/>
      <c r="J301" s="161"/>
      <c r="K301" s="161"/>
      <c r="L301" s="161"/>
      <c r="M301" s="161"/>
      <c r="N301" s="161"/>
      <c r="O301" s="161"/>
      <c r="P301" s="161"/>
      <c r="Q301" s="161"/>
      <c r="R301" s="161"/>
      <c r="S301" s="161"/>
      <c r="T301" s="161"/>
      <c r="U301" s="161"/>
    </row>
    <row r="302" spans="1:21" ht="12.75" customHeight="1" x14ac:dyDescent="0.25">
      <c r="A302" s="161"/>
      <c r="B302" s="161"/>
      <c r="C302" s="168"/>
      <c r="D302" s="168"/>
      <c r="E302" s="160"/>
      <c r="F302" s="161"/>
      <c r="G302" s="161"/>
      <c r="H302" s="161"/>
      <c r="I302" s="161"/>
      <c r="J302" s="161"/>
      <c r="K302" s="161"/>
      <c r="L302" s="161"/>
      <c r="M302" s="161"/>
      <c r="N302" s="161"/>
      <c r="O302" s="161"/>
      <c r="P302" s="161"/>
      <c r="Q302" s="161"/>
      <c r="R302" s="161"/>
      <c r="S302" s="161"/>
      <c r="T302" s="161"/>
      <c r="U302" s="161"/>
    </row>
    <row r="303" spans="1:21" ht="12.75" customHeight="1" x14ac:dyDescent="0.25">
      <c r="A303" s="161"/>
      <c r="B303" s="161"/>
      <c r="C303" s="168"/>
      <c r="D303" s="168"/>
      <c r="E303" s="160"/>
      <c r="F303" s="161"/>
      <c r="G303" s="161"/>
      <c r="H303" s="161"/>
      <c r="I303" s="161"/>
      <c r="J303" s="161"/>
      <c r="K303" s="161"/>
      <c r="L303" s="161"/>
      <c r="M303" s="161"/>
      <c r="N303" s="161"/>
      <c r="O303" s="161"/>
      <c r="P303" s="161"/>
      <c r="Q303" s="161"/>
      <c r="R303" s="161"/>
      <c r="S303" s="161"/>
      <c r="T303" s="161"/>
      <c r="U303" s="161"/>
    </row>
    <row r="304" spans="1:21" ht="12.75" customHeight="1" x14ac:dyDescent="0.25">
      <c r="A304" s="161"/>
      <c r="B304" s="161"/>
      <c r="C304" s="168"/>
      <c r="D304" s="168"/>
      <c r="E304" s="160"/>
      <c r="F304" s="161"/>
      <c r="G304" s="161"/>
      <c r="H304" s="161"/>
      <c r="I304" s="161"/>
      <c r="J304" s="161"/>
      <c r="K304" s="161"/>
      <c r="L304" s="161"/>
      <c r="M304" s="161"/>
      <c r="N304" s="161"/>
      <c r="O304" s="161"/>
      <c r="P304" s="161"/>
      <c r="Q304" s="161"/>
      <c r="R304" s="161"/>
      <c r="S304" s="161"/>
      <c r="T304" s="161"/>
      <c r="U304" s="161"/>
    </row>
    <row r="305" spans="1:21" ht="12.75" customHeight="1" x14ac:dyDescent="0.25">
      <c r="A305" s="161"/>
      <c r="B305" s="161"/>
      <c r="C305" s="168"/>
      <c r="D305" s="168"/>
      <c r="E305" s="160"/>
      <c r="F305" s="161"/>
      <c r="G305" s="161"/>
      <c r="H305" s="161"/>
      <c r="I305" s="161"/>
      <c r="J305" s="161"/>
      <c r="K305" s="161"/>
      <c r="L305" s="161"/>
      <c r="M305" s="161"/>
      <c r="N305" s="161"/>
      <c r="O305" s="161"/>
      <c r="P305" s="161"/>
      <c r="Q305" s="161"/>
      <c r="R305" s="161"/>
      <c r="S305" s="161"/>
      <c r="T305" s="161"/>
      <c r="U305" s="161"/>
    </row>
    <row r="306" spans="1:21" ht="12.75" customHeight="1" x14ac:dyDescent="0.25">
      <c r="A306" s="161"/>
      <c r="B306" s="161"/>
      <c r="C306" s="168"/>
      <c r="D306" s="168"/>
      <c r="E306" s="160"/>
      <c r="F306" s="161"/>
      <c r="G306" s="161"/>
      <c r="H306" s="161"/>
      <c r="I306" s="161"/>
      <c r="J306" s="161"/>
      <c r="K306" s="161"/>
      <c r="L306" s="161"/>
      <c r="M306" s="161"/>
      <c r="N306" s="161"/>
      <c r="O306" s="161"/>
      <c r="P306" s="161"/>
      <c r="Q306" s="161"/>
      <c r="R306" s="161"/>
      <c r="S306" s="161"/>
      <c r="T306" s="161"/>
      <c r="U306" s="161"/>
    </row>
    <row r="307" spans="1:21" ht="12.75" customHeight="1" x14ac:dyDescent="0.25">
      <c r="A307" s="161"/>
      <c r="B307" s="161"/>
      <c r="C307" s="168"/>
      <c r="D307" s="168"/>
      <c r="E307" s="160"/>
      <c r="F307" s="161"/>
      <c r="G307" s="161"/>
      <c r="H307" s="161"/>
      <c r="I307" s="161"/>
      <c r="J307" s="161"/>
      <c r="K307" s="161"/>
      <c r="L307" s="161"/>
      <c r="M307" s="161"/>
      <c r="N307" s="161"/>
      <c r="O307" s="161"/>
      <c r="P307" s="161"/>
      <c r="Q307" s="161"/>
      <c r="R307" s="161"/>
      <c r="S307" s="161"/>
      <c r="T307" s="161"/>
      <c r="U307" s="161"/>
    </row>
    <row r="308" spans="1:21" ht="12.75" customHeight="1" x14ac:dyDescent="0.25">
      <c r="A308" s="161"/>
      <c r="B308" s="161"/>
      <c r="C308" s="168"/>
      <c r="D308" s="168"/>
      <c r="E308" s="160"/>
      <c r="F308" s="161"/>
      <c r="G308" s="161"/>
      <c r="H308" s="161"/>
      <c r="I308" s="161"/>
      <c r="J308" s="161"/>
      <c r="K308" s="161"/>
      <c r="L308" s="161"/>
      <c r="M308" s="161"/>
      <c r="N308" s="161"/>
      <c r="O308" s="161"/>
      <c r="P308" s="161"/>
      <c r="Q308" s="161"/>
      <c r="R308" s="161"/>
      <c r="S308" s="161"/>
      <c r="T308" s="161"/>
      <c r="U308" s="161"/>
    </row>
    <row r="309" spans="1:21" ht="12.75" customHeight="1" x14ac:dyDescent="0.25">
      <c r="A309" s="161"/>
      <c r="B309" s="161"/>
      <c r="C309" s="168"/>
      <c r="D309" s="168"/>
      <c r="E309" s="160"/>
      <c r="F309" s="161"/>
      <c r="G309" s="161"/>
      <c r="H309" s="161"/>
      <c r="I309" s="161"/>
      <c r="J309" s="161"/>
      <c r="K309" s="161"/>
      <c r="L309" s="161"/>
      <c r="M309" s="161"/>
      <c r="N309" s="161"/>
      <c r="O309" s="161"/>
      <c r="P309" s="161"/>
      <c r="Q309" s="161"/>
      <c r="R309" s="161"/>
      <c r="S309" s="161"/>
      <c r="T309" s="161"/>
      <c r="U309" s="161"/>
    </row>
    <row r="310" spans="1:21" ht="12.75" customHeight="1" x14ac:dyDescent="0.25">
      <c r="A310" s="161"/>
      <c r="B310" s="161"/>
      <c r="C310" s="168"/>
      <c r="D310" s="168"/>
      <c r="E310" s="160"/>
      <c r="F310" s="161"/>
      <c r="G310" s="161"/>
      <c r="H310" s="161"/>
      <c r="I310" s="161"/>
      <c r="J310" s="161"/>
      <c r="K310" s="161"/>
      <c r="L310" s="161"/>
      <c r="M310" s="161"/>
      <c r="N310" s="161"/>
      <c r="O310" s="161"/>
      <c r="P310" s="161"/>
      <c r="Q310" s="161"/>
      <c r="R310" s="161"/>
      <c r="S310" s="161"/>
      <c r="T310" s="161"/>
      <c r="U310" s="161"/>
    </row>
    <row r="311" spans="1:21" ht="12.75" customHeight="1" x14ac:dyDescent="0.25">
      <c r="A311" s="161"/>
      <c r="B311" s="161"/>
      <c r="C311" s="168"/>
      <c r="D311" s="168"/>
      <c r="E311" s="160"/>
      <c r="F311" s="161"/>
      <c r="G311" s="161"/>
      <c r="H311" s="161"/>
      <c r="I311" s="161"/>
      <c r="J311" s="161"/>
      <c r="K311" s="161"/>
      <c r="L311" s="161"/>
      <c r="M311" s="161"/>
      <c r="N311" s="161"/>
      <c r="O311" s="161"/>
      <c r="P311" s="161"/>
      <c r="Q311" s="161"/>
      <c r="R311" s="161"/>
      <c r="S311" s="161"/>
      <c r="T311" s="161"/>
      <c r="U311" s="161"/>
    </row>
    <row r="312" spans="1:21" ht="12.75" customHeight="1" x14ac:dyDescent="0.25">
      <c r="A312" s="161"/>
      <c r="B312" s="161"/>
      <c r="C312" s="168"/>
      <c r="D312" s="168"/>
      <c r="E312" s="160"/>
      <c r="F312" s="161"/>
      <c r="G312" s="161"/>
      <c r="H312" s="161"/>
      <c r="I312" s="161"/>
      <c r="J312" s="161"/>
      <c r="K312" s="161"/>
      <c r="L312" s="161"/>
      <c r="M312" s="161"/>
      <c r="N312" s="161"/>
      <c r="O312" s="161"/>
      <c r="P312" s="161"/>
      <c r="Q312" s="161"/>
      <c r="R312" s="161"/>
      <c r="S312" s="161"/>
      <c r="T312" s="161"/>
      <c r="U312" s="161"/>
    </row>
    <row r="313" spans="1:21" ht="12.75" customHeight="1" x14ac:dyDescent="0.25">
      <c r="A313" s="161"/>
      <c r="B313" s="161"/>
      <c r="C313" s="168"/>
      <c r="D313" s="168"/>
      <c r="E313" s="160"/>
      <c r="F313" s="161"/>
      <c r="G313" s="161"/>
      <c r="H313" s="161"/>
      <c r="I313" s="161"/>
      <c r="J313" s="161"/>
      <c r="K313" s="161"/>
      <c r="L313" s="161"/>
      <c r="M313" s="161"/>
      <c r="N313" s="161"/>
      <c r="O313" s="161"/>
      <c r="P313" s="161"/>
      <c r="Q313" s="161"/>
      <c r="R313" s="161"/>
      <c r="S313" s="161"/>
      <c r="T313" s="161"/>
      <c r="U313" s="161"/>
    </row>
    <row r="314" spans="1:21" ht="12.75" customHeight="1" x14ac:dyDescent="0.25">
      <c r="A314" s="161"/>
      <c r="B314" s="161"/>
      <c r="C314" s="168"/>
      <c r="D314" s="168"/>
      <c r="E314" s="160"/>
      <c r="F314" s="161"/>
      <c r="G314" s="161"/>
      <c r="H314" s="161"/>
      <c r="I314" s="161"/>
      <c r="J314" s="161"/>
      <c r="K314" s="161"/>
      <c r="L314" s="161"/>
      <c r="M314" s="161"/>
      <c r="N314" s="161"/>
      <c r="O314" s="161"/>
      <c r="P314" s="161"/>
      <c r="Q314" s="161"/>
      <c r="R314" s="161"/>
      <c r="S314" s="161"/>
      <c r="T314" s="161"/>
      <c r="U314" s="161"/>
    </row>
    <row r="315" spans="1:21" ht="12.75" customHeight="1" x14ac:dyDescent="0.25">
      <c r="A315" s="161"/>
      <c r="B315" s="161"/>
      <c r="C315" s="168"/>
      <c r="D315" s="168"/>
      <c r="E315" s="160"/>
      <c r="F315" s="161"/>
      <c r="G315" s="161"/>
      <c r="H315" s="161"/>
      <c r="I315" s="161"/>
      <c r="J315" s="161"/>
      <c r="K315" s="161"/>
      <c r="L315" s="161"/>
      <c r="M315" s="161"/>
      <c r="N315" s="161"/>
      <c r="O315" s="161"/>
      <c r="P315" s="161"/>
      <c r="Q315" s="161"/>
      <c r="R315" s="161"/>
      <c r="S315" s="161"/>
      <c r="T315" s="161"/>
      <c r="U315" s="161"/>
    </row>
    <row r="316" spans="1:21" ht="12.75" customHeight="1" x14ac:dyDescent="0.25">
      <c r="A316" s="161"/>
      <c r="B316" s="161"/>
      <c r="C316" s="168"/>
      <c r="D316" s="168"/>
      <c r="E316" s="160"/>
      <c r="F316" s="161"/>
      <c r="G316" s="161"/>
      <c r="H316" s="161"/>
      <c r="I316" s="161"/>
      <c r="J316" s="161"/>
      <c r="K316" s="161"/>
      <c r="L316" s="161"/>
      <c r="M316" s="161"/>
      <c r="N316" s="161"/>
      <c r="O316" s="161"/>
      <c r="P316" s="161"/>
      <c r="Q316" s="161"/>
      <c r="R316" s="161"/>
      <c r="S316" s="161"/>
      <c r="T316" s="161"/>
      <c r="U316" s="161"/>
    </row>
    <row r="317" spans="1:21" ht="12.75" customHeight="1" x14ac:dyDescent="0.25">
      <c r="A317" s="161"/>
      <c r="B317" s="161"/>
      <c r="C317" s="168"/>
      <c r="D317" s="168"/>
      <c r="E317" s="160"/>
      <c r="F317" s="161"/>
      <c r="G317" s="161"/>
      <c r="H317" s="161"/>
      <c r="I317" s="161"/>
      <c r="J317" s="161"/>
      <c r="K317" s="161"/>
      <c r="L317" s="161"/>
      <c r="M317" s="161"/>
      <c r="N317" s="161"/>
      <c r="O317" s="161"/>
      <c r="P317" s="161"/>
      <c r="Q317" s="161"/>
      <c r="R317" s="161"/>
      <c r="S317" s="161"/>
      <c r="T317" s="161"/>
      <c r="U317" s="161"/>
    </row>
    <row r="318" spans="1:21" ht="12.75" customHeight="1" x14ac:dyDescent="0.25">
      <c r="A318" s="161"/>
      <c r="B318" s="161"/>
      <c r="C318" s="168"/>
      <c r="D318" s="168"/>
      <c r="E318" s="160"/>
      <c r="F318" s="161"/>
      <c r="G318" s="161"/>
      <c r="H318" s="161"/>
      <c r="I318" s="161"/>
      <c r="J318" s="161"/>
      <c r="K318" s="161"/>
      <c r="L318" s="161"/>
      <c r="M318" s="161"/>
      <c r="N318" s="161"/>
      <c r="O318" s="161"/>
      <c r="P318" s="161"/>
      <c r="Q318" s="161"/>
      <c r="R318" s="161"/>
      <c r="S318" s="161"/>
      <c r="T318" s="161"/>
      <c r="U318" s="161"/>
    </row>
    <row r="319" spans="1:21" ht="12.75" customHeight="1" x14ac:dyDescent="0.25">
      <c r="A319" s="161"/>
      <c r="B319" s="161"/>
      <c r="C319" s="168"/>
      <c r="D319" s="168"/>
      <c r="E319" s="160"/>
      <c r="F319" s="161"/>
      <c r="G319" s="161"/>
      <c r="H319" s="161"/>
      <c r="I319" s="161"/>
      <c r="J319" s="161"/>
      <c r="K319" s="161"/>
      <c r="L319" s="161"/>
      <c r="M319" s="161"/>
      <c r="N319" s="161"/>
      <c r="O319" s="161"/>
      <c r="P319" s="161"/>
      <c r="Q319" s="161"/>
      <c r="R319" s="161"/>
      <c r="S319" s="161"/>
      <c r="T319" s="161"/>
      <c r="U319" s="161"/>
    </row>
    <row r="320" spans="1:21" ht="12.75" customHeight="1" x14ac:dyDescent="0.25">
      <c r="A320" s="161"/>
      <c r="B320" s="161"/>
      <c r="C320" s="168"/>
      <c r="D320" s="168"/>
      <c r="E320" s="160"/>
      <c r="F320" s="161"/>
      <c r="G320" s="161"/>
      <c r="H320" s="161"/>
      <c r="I320" s="161"/>
      <c r="J320" s="161"/>
      <c r="K320" s="161"/>
      <c r="L320" s="161"/>
      <c r="M320" s="161"/>
      <c r="N320" s="161"/>
      <c r="O320" s="161"/>
      <c r="P320" s="161"/>
      <c r="Q320" s="161"/>
      <c r="R320" s="161"/>
      <c r="S320" s="161"/>
      <c r="T320" s="161"/>
      <c r="U320" s="161"/>
    </row>
    <row r="321" spans="1:21" ht="12.75" customHeight="1" x14ac:dyDescent="0.25">
      <c r="A321" s="161"/>
      <c r="B321" s="161"/>
      <c r="C321" s="168"/>
      <c r="D321" s="168"/>
      <c r="E321" s="160"/>
      <c r="F321" s="161"/>
      <c r="G321" s="161"/>
      <c r="H321" s="161"/>
      <c r="I321" s="161"/>
      <c r="J321" s="161"/>
      <c r="K321" s="161"/>
      <c r="L321" s="161"/>
      <c r="M321" s="161"/>
      <c r="N321" s="161"/>
      <c r="O321" s="161"/>
      <c r="P321" s="161"/>
      <c r="Q321" s="161"/>
      <c r="R321" s="161"/>
      <c r="S321" s="161"/>
      <c r="T321" s="161"/>
      <c r="U321" s="161"/>
    </row>
    <row r="322" spans="1:21" ht="12.75" customHeight="1" x14ac:dyDescent="0.25">
      <c r="A322" s="161"/>
      <c r="B322" s="161"/>
      <c r="C322" s="168"/>
      <c r="D322" s="168"/>
      <c r="E322" s="160"/>
      <c r="F322" s="161"/>
      <c r="G322" s="161"/>
      <c r="H322" s="161"/>
      <c r="I322" s="161"/>
      <c r="J322" s="161"/>
      <c r="K322" s="161"/>
      <c r="L322" s="161"/>
      <c r="M322" s="161"/>
      <c r="N322" s="161"/>
      <c r="O322" s="161"/>
      <c r="P322" s="161"/>
      <c r="Q322" s="161"/>
      <c r="R322" s="161"/>
      <c r="S322" s="161"/>
      <c r="T322" s="161"/>
      <c r="U322" s="161"/>
    </row>
    <row r="323" spans="1:21" ht="12.75" customHeight="1" x14ac:dyDescent="0.25">
      <c r="A323" s="161"/>
      <c r="B323" s="161"/>
      <c r="C323" s="168"/>
      <c r="D323" s="168"/>
      <c r="E323" s="160"/>
      <c r="F323" s="161"/>
      <c r="G323" s="161"/>
      <c r="H323" s="161"/>
      <c r="I323" s="161"/>
      <c r="J323" s="161"/>
      <c r="K323" s="161"/>
      <c r="L323" s="161"/>
      <c r="M323" s="161"/>
      <c r="N323" s="161"/>
      <c r="O323" s="161"/>
      <c r="P323" s="161"/>
      <c r="Q323" s="161"/>
      <c r="R323" s="161"/>
      <c r="S323" s="161"/>
      <c r="T323" s="161"/>
      <c r="U323" s="161"/>
    </row>
    <row r="324" spans="1:21" ht="12.75" customHeight="1" x14ac:dyDescent="0.25">
      <c r="A324" s="161"/>
      <c r="B324" s="161"/>
      <c r="C324" s="168"/>
      <c r="D324" s="168"/>
      <c r="E324" s="160"/>
      <c r="F324" s="161"/>
      <c r="G324" s="161"/>
      <c r="H324" s="161"/>
      <c r="I324" s="161"/>
      <c r="J324" s="161"/>
      <c r="K324" s="161"/>
      <c r="L324" s="161"/>
      <c r="M324" s="161"/>
      <c r="N324" s="161"/>
      <c r="O324" s="161"/>
      <c r="P324" s="161"/>
      <c r="Q324" s="161"/>
      <c r="R324" s="161"/>
      <c r="S324" s="161"/>
      <c r="T324" s="161"/>
      <c r="U324" s="161"/>
    </row>
    <row r="325" spans="1:21" ht="12.75" customHeight="1" x14ac:dyDescent="0.25">
      <c r="A325" s="161"/>
      <c r="B325" s="161"/>
      <c r="C325" s="168"/>
      <c r="D325" s="168"/>
      <c r="E325" s="160"/>
      <c r="F325" s="161"/>
      <c r="G325" s="161"/>
      <c r="H325" s="161"/>
      <c r="I325" s="161"/>
      <c r="J325" s="161"/>
      <c r="K325" s="161"/>
      <c r="L325" s="161"/>
      <c r="M325" s="161"/>
      <c r="N325" s="161"/>
      <c r="O325" s="161"/>
      <c r="P325" s="161"/>
      <c r="Q325" s="161"/>
      <c r="R325" s="161"/>
      <c r="S325" s="161"/>
      <c r="T325" s="161"/>
      <c r="U325" s="161"/>
    </row>
    <row r="326" spans="1:21" ht="12.75" customHeight="1" x14ac:dyDescent="0.25">
      <c r="A326" s="161"/>
      <c r="B326" s="161"/>
      <c r="C326" s="168"/>
      <c r="D326" s="168"/>
      <c r="E326" s="160"/>
      <c r="F326" s="161"/>
      <c r="G326" s="161"/>
      <c r="H326" s="161"/>
      <c r="I326" s="161"/>
      <c r="J326" s="161"/>
      <c r="K326" s="161"/>
      <c r="L326" s="161"/>
      <c r="M326" s="161"/>
      <c r="N326" s="161"/>
      <c r="O326" s="161"/>
      <c r="P326" s="161"/>
      <c r="Q326" s="161"/>
      <c r="R326" s="161"/>
      <c r="S326" s="161"/>
      <c r="T326" s="161"/>
      <c r="U326" s="161"/>
    </row>
    <row r="327" spans="1:21" ht="12.75" customHeight="1" x14ac:dyDescent="0.25">
      <c r="A327" s="161"/>
      <c r="B327" s="161"/>
      <c r="C327" s="168"/>
      <c r="D327" s="168"/>
      <c r="E327" s="160"/>
      <c r="F327" s="161"/>
      <c r="G327" s="161"/>
      <c r="H327" s="161"/>
      <c r="I327" s="161"/>
      <c r="J327" s="161"/>
      <c r="K327" s="161"/>
      <c r="L327" s="161"/>
      <c r="M327" s="161"/>
      <c r="N327" s="161"/>
      <c r="O327" s="161"/>
      <c r="P327" s="161"/>
      <c r="Q327" s="161"/>
      <c r="R327" s="161"/>
      <c r="S327" s="161"/>
      <c r="T327" s="161"/>
      <c r="U327" s="161"/>
    </row>
    <row r="328" spans="1:21" ht="12.75" customHeight="1" x14ac:dyDescent="0.25">
      <c r="A328" s="161"/>
      <c r="B328" s="161"/>
      <c r="C328" s="168"/>
      <c r="D328" s="168"/>
      <c r="E328" s="160"/>
      <c r="F328" s="161"/>
      <c r="G328" s="161"/>
      <c r="H328" s="161"/>
      <c r="I328" s="161"/>
      <c r="J328" s="161"/>
      <c r="K328" s="161"/>
      <c r="L328" s="161"/>
      <c r="M328" s="161"/>
      <c r="N328" s="161"/>
      <c r="O328" s="161"/>
      <c r="P328" s="161"/>
      <c r="Q328" s="161"/>
      <c r="R328" s="161"/>
      <c r="S328" s="161"/>
      <c r="T328" s="161"/>
      <c r="U328" s="161"/>
    </row>
    <row r="329" spans="1:21" ht="12.75" customHeight="1" x14ac:dyDescent="0.25">
      <c r="A329" s="161"/>
      <c r="B329" s="161"/>
      <c r="C329" s="168"/>
      <c r="D329" s="168"/>
      <c r="E329" s="160"/>
      <c r="F329" s="161"/>
      <c r="G329" s="161"/>
      <c r="H329" s="161"/>
      <c r="I329" s="161"/>
      <c r="J329" s="161"/>
      <c r="K329" s="161"/>
      <c r="L329" s="161"/>
      <c r="M329" s="161"/>
      <c r="N329" s="161"/>
      <c r="O329" s="161"/>
      <c r="P329" s="161"/>
      <c r="Q329" s="161"/>
      <c r="R329" s="161"/>
      <c r="S329" s="161"/>
      <c r="T329" s="161"/>
      <c r="U329" s="161"/>
    </row>
    <row r="330" spans="1:21" ht="12.75" customHeight="1" x14ac:dyDescent="0.25">
      <c r="A330" s="161"/>
      <c r="B330" s="161"/>
      <c r="C330" s="168"/>
      <c r="D330" s="168"/>
      <c r="E330" s="160"/>
      <c r="F330" s="161"/>
      <c r="G330" s="161"/>
      <c r="H330" s="161"/>
      <c r="I330" s="161"/>
      <c r="J330" s="161"/>
      <c r="K330" s="161"/>
      <c r="L330" s="161"/>
      <c r="M330" s="161"/>
      <c r="N330" s="161"/>
      <c r="O330" s="161"/>
      <c r="P330" s="161"/>
      <c r="Q330" s="161"/>
      <c r="R330" s="161"/>
      <c r="S330" s="161"/>
      <c r="T330" s="161"/>
      <c r="U330" s="161"/>
    </row>
    <row r="331" spans="1:21" ht="12.75" customHeight="1" x14ac:dyDescent="0.25">
      <c r="A331" s="161"/>
      <c r="B331" s="161"/>
      <c r="C331" s="168"/>
      <c r="D331" s="168"/>
      <c r="E331" s="160"/>
      <c r="F331" s="161"/>
      <c r="G331" s="161"/>
      <c r="H331" s="161"/>
      <c r="I331" s="161"/>
      <c r="J331" s="161"/>
      <c r="K331" s="161"/>
      <c r="L331" s="161"/>
      <c r="M331" s="161"/>
      <c r="N331" s="161"/>
      <c r="O331" s="161"/>
      <c r="P331" s="161"/>
      <c r="Q331" s="161"/>
      <c r="R331" s="161"/>
      <c r="S331" s="161"/>
      <c r="T331" s="161"/>
      <c r="U331" s="161"/>
    </row>
    <row r="332" spans="1:21" ht="12.75" customHeight="1" x14ac:dyDescent="0.25">
      <c r="A332" s="161"/>
      <c r="B332" s="161"/>
      <c r="C332" s="168"/>
      <c r="D332" s="168"/>
      <c r="E332" s="160"/>
      <c r="F332" s="161"/>
      <c r="G332" s="161"/>
      <c r="H332" s="161"/>
      <c r="I332" s="161"/>
      <c r="J332" s="161"/>
      <c r="K332" s="161"/>
      <c r="L332" s="161"/>
      <c r="M332" s="161"/>
      <c r="N332" s="161"/>
      <c r="O332" s="161"/>
      <c r="P332" s="161"/>
      <c r="Q332" s="161"/>
      <c r="R332" s="161"/>
      <c r="S332" s="161"/>
      <c r="T332" s="161"/>
      <c r="U332" s="161"/>
    </row>
    <row r="333" spans="1:21" ht="12.75" customHeight="1" x14ac:dyDescent="0.25">
      <c r="A333" s="161"/>
      <c r="B333" s="161"/>
      <c r="C333" s="168"/>
      <c r="D333" s="168"/>
      <c r="E333" s="160"/>
      <c r="F333" s="161"/>
      <c r="G333" s="161"/>
      <c r="H333" s="161"/>
      <c r="I333" s="161"/>
      <c r="J333" s="161"/>
      <c r="K333" s="161"/>
      <c r="L333" s="161"/>
      <c r="M333" s="161"/>
      <c r="N333" s="161"/>
      <c r="O333" s="161"/>
      <c r="P333" s="161"/>
      <c r="Q333" s="161"/>
      <c r="R333" s="161"/>
      <c r="S333" s="161"/>
      <c r="T333" s="161"/>
      <c r="U333" s="161"/>
    </row>
    <row r="334" spans="1:21" ht="12.75" customHeight="1" x14ac:dyDescent="0.25">
      <c r="A334" s="161"/>
      <c r="B334" s="161"/>
      <c r="C334" s="168"/>
      <c r="D334" s="168"/>
      <c r="E334" s="160"/>
      <c r="F334" s="161"/>
      <c r="G334" s="161"/>
      <c r="H334" s="161"/>
      <c r="I334" s="161"/>
      <c r="J334" s="161"/>
      <c r="K334" s="161"/>
      <c r="L334" s="161"/>
      <c r="M334" s="161"/>
      <c r="N334" s="161"/>
      <c r="O334" s="161"/>
      <c r="P334" s="161"/>
      <c r="Q334" s="161"/>
      <c r="R334" s="161"/>
      <c r="S334" s="161"/>
      <c r="T334" s="161"/>
      <c r="U334" s="161"/>
    </row>
    <row r="335" spans="1:21" ht="12.75" customHeight="1" x14ac:dyDescent="0.25">
      <c r="A335" s="161"/>
      <c r="B335" s="161"/>
      <c r="C335" s="168"/>
      <c r="D335" s="168"/>
      <c r="E335" s="160"/>
      <c r="F335" s="161"/>
      <c r="G335" s="161"/>
      <c r="H335" s="161"/>
      <c r="I335" s="161"/>
      <c r="J335" s="161"/>
      <c r="K335" s="161"/>
      <c r="L335" s="161"/>
      <c r="M335" s="161"/>
      <c r="N335" s="161"/>
      <c r="O335" s="161"/>
      <c r="P335" s="161"/>
      <c r="Q335" s="161"/>
      <c r="R335" s="161"/>
      <c r="S335" s="161"/>
      <c r="T335" s="161"/>
      <c r="U335" s="161"/>
    </row>
    <row r="336" spans="1:21" ht="12.75" customHeight="1" x14ac:dyDescent="0.25">
      <c r="A336" s="161"/>
      <c r="B336" s="161"/>
      <c r="C336" s="168"/>
      <c r="D336" s="168"/>
      <c r="E336" s="160"/>
      <c r="F336" s="161"/>
      <c r="G336" s="161"/>
      <c r="H336" s="161"/>
      <c r="I336" s="161"/>
      <c r="J336" s="161"/>
      <c r="K336" s="161"/>
      <c r="L336" s="161"/>
      <c r="M336" s="161"/>
      <c r="N336" s="161"/>
      <c r="O336" s="161"/>
      <c r="P336" s="161"/>
      <c r="Q336" s="161"/>
      <c r="R336" s="161"/>
      <c r="S336" s="161"/>
      <c r="T336" s="161"/>
      <c r="U336" s="161"/>
    </row>
    <row r="337" spans="1:21" ht="12.75" customHeight="1" x14ac:dyDescent="0.25">
      <c r="A337" s="161"/>
      <c r="B337" s="161"/>
      <c r="C337" s="168"/>
      <c r="D337" s="168"/>
      <c r="E337" s="160"/>
      <c r="F337" s="161"/>
      <c r="G337" s="161"/>
      <c r="H337" s="161"/>
      <c r="I337" s="161"/>
      <c r="J337" s="161"/>
      <c r="K337" s="161"/>
      <c r="L337" s="161"/>
      <c r="M337" s="161"/>
      <c r="N337" s="161"/>
      <c r="O337" s="161"/>
      <c r="P337" s="161"/>
      <c r="Q337" s="161"/>
      <c r="R337" s="161"/>
      <c r="S337" s="161"/>
      <c r="T337" s="161"/>
      <c r="U337" s="161"/>
    </row>
    <row r="338" spans="1:21" ht="12.75" customHeight="1" x14ac:dyDescent="0.25">
      <c r="A338" s="161"/>
      <c r="B338" s="161"/>
      <c r="C338" s="168"/>
      <c r="D338" s="168"/>
      <c r="E338" s="160"/>
      <c r="F338" s="161"/>
      <c r="G338" s="161"/>
      <c r="H338" s="161"/>
      <c r="I338" s="161"/>
      <c r="J338" s="161"/>
      <c r="K338" s="161"/>
      <c r="L338" s="161"/>
      <c r="M338" s="161"/>
      <c r="N338" s="161"/>
      <c r="O338" s="161"/>
      <c r="P338" s="161"/>
      <c r="Q338" s="161"/>
      <c r="R338" s="161"/>
      <c r="S338" s="161"/>
      <c r="T338" s="161"/>
      <c r="U338" s="161"/>
    </row>
    <row r="339" spans="1:21" ht="12.75" customHeight="1" x14ac:dyDescent="0.25">
      <c r="A339" s="161"/>
      <c r="B339" s="161"/>
      <c r="C339" s="168"/>
      <c r="D339" s="168"/>
      <c r="E339" s="160"/>
      <c r="F339" s="161"/>
      <c r="G339" s="161"/>
      <c r="H339" s="161"/>
      <c r="I339" s="161"/>
      <c r="J339" s="161"/>
      <c r="K339" s="161"/>
      <c r="L339" s="161"/>
      <c r="M339" s="161"/>
      <c r="N339" s="161"/>
      <c r="O339" s="161"/>
      <c r="P339" s="161"/>
      <c r="Q339" s="161"/>
      <c r="R339" s="161"/>
      <c r="S339" s="161"/>
      <c r="T339" s="161"/>
      <c r="U339" s="161"/>
    </row>
    <row r="340" spans="1:21" ht="12.75" customHeight="1" x14ac:dyDescent="0.25">
      <c r="A340" s="161"/>
      <c r="B340" s="161"/>
      <c r="C340" s="168"/>
      <c r="D340" s="168"/>
      <c r="E340" s="160"/>
      <c r="F340" s="161"/>
      <c r="G340" s="161"/>
      <c r="H340" s="161"/>
      <c r="I340" s="161"/>
      <c r="J340" s="161"/>
      <c r="K340" s="161"/>
      <c r="L340" s="161"/>
      <c r="M340" s="161"/>
      <c r="N340" s="161"/>
      <c r="O340" s="161"/>
      <c r="P340" s="161"/>
      <c r="Q340" s="161"/>
      <c r="R340" s="161"/>
      <c r="S340" s="161"/>
      <c r="T340" s="161"/>
      <c r="U340" s="161"/>
    </row>
    <row r="341" spans="1:21" ht="12.75" customHeight="1" x14ac:dyDescent="0.25">
      <c r="A341" s="161"/>
      <c r="B341" s="161"/>
      <c r="C341" s="168"/>
      <c r="D341" s="168"/>
      <c r="E341" s="160"/>
      <c r="F341" s="161"/>
      <c r="G341" s="161"/>
      <c r="H341" s="161"/>
      <c r="I341" s="161"/>
      <c r="J341" s="161"/>
      <c r="K341" s="161"/>
      <c r="L341" s="161"/>
      <c r="M341" s="161"/>
      <c r="N341" s="161"/>
      <c r="O341" s="161"/>
      <c r="P341" s="161"/>
      <c r="Q341" s="161"/>
      <c r="R341" s="161"/>
      <c r="S341" s="161"/>
      <c r="T341" s="161"/>
      <c r="U341" s="161"/>
    </row>
    <row r="342" spans="1:21" ht="12.75" customHeight="1" x14ac:dyDescent="0.25">
      <c r="A342" s="161"/>
      <c r="B342" s="161"/>
      <c r="C342" s="168"/>
      <c r="D342" s="168"/>
      <c r="E342" s="160"/>
      <c r="F342" s="161"/>
      <c r="G342" s="161"/>
      <c r="H342" s="161"/>
      <c r="I342" s="161"/>
      <c r="J342" s="161"/>
      <c r="K342" s="161"/>
      <c r="L342" s="161"/>
      <c r="M342" s="161"/>
      <c r="N342" s="161"/>
      <c r="O342" s="161"/>
      <c r="P342" s="161"/>
      <c r="Q342" s="161"/>
      <c r="R342" s="161"/>
      <c r="S342" s="161"/>
      <c r="T342" s="161"/>
      <c r="U342" s="161"/>
    </row>
    <row r="343" spans="1:21" ht="12.75" customHeight="1" x14ac:dyDescent="0.25">
      <c r="A343" s="161"/>
      <c r="B343" s="161"/>
      <c r="C343" s="168"/>
      <c r="D343" s="168"/>
      <c r="E343" s="160"/>
      <c r="F343" s="161"/>
      <c r="G343" s="161"/>
      <c r="H343" s="161"/>
      <c r="I343" s="161"/>
      <c r="J343" s="161"/>
      <c r="K343" s="161"/>
      <c r="L343" s="161"/>
      <c r="M343" s="161"/>
      <c r="N343" s="161"/>
      <c r="O343" s="161"/>
      <c r="P343" s="161"/>
      <c r="Q343" s="161"/>
      <c r="R343" s="161"/>
      <c r="S343" s="161"/>
      <c r="T343" s="161"/>
      <c r="U343" s="161"/>
    </row>
    <row r="344" spans="1:21" ht="12.75" customHeight="1" x14ac:dyDescent="0.25">
      <c r="A344" s="161"/>
      <c r="B344" s="161"/>
      <c r="C344" s="168"/>
      <c r="D344" s="168"/>
      <c r="E344" s="160"/>
      <c r="F344" s="161"/>
      <c r="G344" s="161"/>
      <c r="H344" s="161"/>
      <c r="I344" s="161"/>
      <c r="J344" s="161"/>
      <c r="K344" s="161"/>
      <c r="L344" s="161"/>
      <c r="M344" s="161"/>
      <c r="N344" s="161"/>
      <c r="O344" s="161"/>
      <c r="P344" s="161"/>
      <c r="Q344" s="161"/>
      <c r="R344" s="161"/>
      <c r="S344" s="161"/>
      <c r="T344" s="161"/>
      <c r="U344" s="161"/>
    </row>
    <row r="345" spans="1:21" ht="12.75" customHeight="1" x14ac:dyDescent="0.25">
      <c r="A345" s="161"/>
      <c r="B345" s="161"/>
      <c r="C345" s="168"/>
      <c r="D345" s="168"/>
      <c r="E345" s="160"/>
      <c r="F345" s="161"/>
      <c r="G345" s="161"/>
      <c r="H345" s="161"/>
      <c r="I345" s="161"/>
      <c r="J345" s="161"/>
      <c r="K345" s="161"/>
      <c r="L345" s="161"/>
      <c r="M345" s="161"/>
      <c r="N345" s="161"/>
      <c r="O345" s="161"/>
      <c r="P345" s="161"/>
      <c r="Q345" s="161"/>
      <c r="R345" s="161"/>
      <c r="S345" s="161"/>
      <c r="T345" s="161"/>
      <c r="U345" s="161"/>
    </row>
    <row r="346" spans="1:21" ht="12.75" customHeight="1" x14ac:dyDescent="0.25">
      <c r="A346" s="161"/>
      <c r="B346" s="161"/>
      <c r="C346" s="168"/>
      <c r="D346" s="168"/>
      <c r="E346" s="160"/>
      <c r="F346" s="161"/>
      <c r="G346" s="161"/>
      <c r="H346" s="161"/>
      <c r="I346" s="161"/>
      <c r="J346" s="161"/>
      <c r="K346" s="161"/>
      <c r="L346" s="161"/>
      <c r="M346" s="161"/>
      <c r="N346" s="161"/>
      <c r="O346" s="161"/>
      <c r="P346" s="161"/>
      <c r="Q346" s="161"/>
      <c r="R346" s="161"/>
      <c r="S346" s="161"/>
      <c r="T346" s="161"/>
      <c r="U346" s="161"/>
    </row>
    <row r="347" spans="1:21" ht="12.75" customHeight="1" x14ac:dyDescent="0.25">
      <c r="A347" s="161"/>
      <c r="B347" s="161"/>
      <c r="C347" s="168"/>
      <c r="D347" s="168"/>
      <c r="E347" s="160"/>
      <c r="F347" s="161"/>
      <c r="G347" s="161"/>
      <c r="H347" s="161"/>
      <c r="I347" s="161"/>
      <c r="J347" s="161"/>
      <c r="K347" s="161"/>
      <c r="L347" s="161"/>
      <c r="M347" s="161"/>
      <c r="N347" s="161"/>
      <c r="O347" s="161"/>
      <c r="P347" s="161"/>
      <c r="Q347" s="161"/>
      <c r="R347" s="161"/>
      <c r="S347" s="161"/>
      <c r="T347" s="161"/>
      <c r="U347" s="161"/>
    </row>
    <row r="348" spans="1:21" ht="12.75" customHeight="1" x14ac:dyDescent="0.25">
      <c r="A348" s="161"/>
      <c r="B348" s="161"/>
      <c r="C348" s="168"/>
      <c r="D348" s="168"/>
      <c r="E348" s="160"/>
      <c r="F348" s="161"/>
      <c r="G348" s="161"/>
      <c r="H348" s="161"/>
      <c r="I348" s="161"/>
      <c r="J348" s="161"/>
      <c r="K348" s="161"/>
      <c r="L348" s="161"/>
      <c r="M348" s="161"/>
      <c r="N348" s="161"/>
      <c r="O348" s="161"/>
      <c r="P348" s="161"/>
      <c r="Q348" s="161"/>
      <c r="R348" s="161"/>
      <c r="S348" s="161"/>
      <c r="T348" s="161"/>
      <c r="U348" s="161"/>
    </row>
    <row r="349" spans="1:21" ht="12.75" customHeight="1" x14ac:dyDescent="0.25">
      <c r="A349" s="161"/>
      <c r="B349" s="161"/>
      <c r="C349" s="168"/>
      <c r="D349" s="168"/>
      <c r="E349" s="160"/>
      <c r="F349" s="161"/>
      <c r="G349" s="161"/>
      <c r="H349" s="161"/>
      <c r="I349" s="161"/>
      <c r="J349" s="161"/>
      <c r="K349" s="161"/>
      <c r="L349" s="161"/>
      <c r="M349" s="161"/>
      <c r="N349" s="161"/>
      <c r="O349" s="161"/>
      <c r="P349" s="161"/>
      <c r="Q349" s="161"/>
      <c r="R349" s="161"/>
      <c r="S349" s="161"/>
      <c r="T349" s="161"/>
      <c r="U349" s="161"/>
    </row>
    <row r="350" spans="1:21" ht="12.75" customHeight="1" x14ac:dyDescent="0.25">
      <c r="A350" s="161"/>
      <c r="B350" s="161"/>
      <c r="C350" s="168"/>
      <c r="D350" s="168"/>
      <c r="E350" s="160"/>
      <c r="F350" s="161"/>
      <c r="G350" s="161"/>
      <c r="H350" s="161"/>
      <c r="I350" s="161"/>
      <c r="J350" s="161"/>
      <c r="K350" s="161"/>
      <c r="L350" s="161"/>
      <c r="M350" s="161"/>
      <c r="N350" s="161"/>
      <c r="O350" s="161"/>
      <c r="P350" s="161"/>
      <c r="Q350" s="161"/>
      <c r="R350" s="161"/>
      <c r="S350" s="161"/>
      <c r="T350" s="161"/>
      <c r="U350" s="161"/>
    </row>
    <row r="351" spans="1:21" ht="12.75" customHeight="1" x14ac:dyDescent="0.25">
      <c r="A351" s="161"/>
      <c r="B351" s="161"/>
      <c r="C351" s="168"/>
      <c r="D351" s="168"/>
      <c r="E351" s="160"/>
      <c r="F351" s="161"/>
      <c r="G351" s="161"/>
      <c r="H351" s="161"/>
      <c r="I351" s="161"/>
      <c r="J351" s="161"/>
      <c r="K351" s="161"/>
      <c r="L351" s="161"/>
      <c r="M351" s="161"/>
      <c r="N351" s="161"/>
      <c r="O351" s="161"/>
      <c r="P351" s="161"/>
      <c r="Q351" s="161"/>
      <c r="R351" s="161"/>
      <c r="S351" s="161"/>
      <c r="T351" s="161"/>
      <c r="U351" s="161"/>
    </row>
    <row r="352" spans="1:21" ht="12.75" customHeight="1" x14ac:dyDescent="0.25">
      <c r="A352" s="161"/>
      <c r="B352" s="161"/>
      <c r="C352" s="168"/>
      <c r="D352" s="168"/>
      <c r="E352" s="160"/>
      <c r="F352" s="161"/>
      <c r="G352" s="161"/>
      <c r="H352" s="161"/>
      <c r="I352" s="161"/>
      <c r="J352" s="161"/>
      <c r="K352" s="161"/>
      <c r="L352" s="161"/>
      <c r="M352" s="161"/>
      <c r="N352" s="161"/>
      <c r="O352" s="161"/>
      <c r="P352" s="161"/>
      <c r="Q352" s="161"/>
      <c r="R352" s="161"/>
      <c r="S352" s="161"/>
      <c r="T352" s="161"/>
      <c r="U352" s="161"/>
    </row>
    <row r="353" spans="1:21" ht="12.75" customHeight="1" x14ac:dyDescent="0.25">
      <c r="A353" s="161"/>
      <c r="B353" s="161"/>
      <c r="C353" s="168"/>
      <c r="D353" s="168"/>
      <c r="E353" s="160"/>
      <c r="F353" s="161"/>
      <c r="G353" s="161"/>
      <c r="H353" s="161"/>
      <c r="I353" s="161"/>
      <c r="J353" s="161"/>
      <c r="K353" s="161"/>
      <c r="L353" s="161"/>
      <c r="M353" s="161"/>
      <c r="N353" s="161"/>
      <c r="O353" s="161"/>
      <c r="P353" s="161"/>
      <c r="Q353" s="161"/>
      <c r="R353" s="161"/>
      <c r="S353" s="161"/>
      <c r="T353" s="161"/>
      <c r="U353" s="161"/>
    </row>
    <row r="354" spans="1:21" ht="12.75" customHeight="1" x14ac:dyDescent="0.25">
      <c r="A354" s="161"/>
      <c r="B354" s="161"/>
      <c r="C354" s="168"/>
      <c r="D354" s="168"/>
      <c r="E354" s="160"/>
      <c r="F354" s="161"/>
      <c r="G354" s="161"/>
      <c r="H354" s="161"/>
      <c r="I354" s="161"/>
      <c r="J354" s="161"/>
      <c r="K354" s="161"/>
      <c r="L354" s="161"/>
      <c r="M354" s="161"/>
      <c r="N354" s="161"/>
      <c r="O354" s="161"/>
      <c r="P354" s="161"/>
      <c r="Q354" s="161"/>
      <c r="R354" s="161"/>
      <c r="S354" s="161"/>
      <c r="T354" s="161"/>
      <c r="U354" s="161"/>
    </row>
    <row r="355" spans="1:21" ht="12.75" customHeight="1" x14ac:dyDescent="0.25">
      <c r="A355" s="161"/>
      <c r="B355" s="161"/>
      <c r="C355" s="168"/>
      <c r="D355" s="168"/>
      <c r="E355" s="160"/>
      <c r="F355" s="161"/>
      <c r="G355" s="161"/>
      <c r="H355" s="161"/>
      <c r="I355" s="161"/>
      <c r="J355" s="161"/>
      <c r="K355" s="161"/>
      <c r="L355" s="161"/>
      <c r="M355" s="161"/>
      <c r="N355" s="161"/>
      <c r="O355" s="161"/>
      <c r="P355" s="161"/>
      <c r="Q355" s="161"/>
      <c r="R355" s="161"/>
      <c r="S355" s="161"/>
      <c r="T355" s="161"/>
      <c r="U355" s="161"/>
    </row>
    <row r="356" spans="1:21" ht="12.75" customHeight="1" x14ac:dyDescent="0.25">
      <c r="A356" s="161"/>
      <c r="B356" s="161"/>
      <c r="C356" s="168"/>
      <c r="D356" s="168"/>
      <c r="E356" s="160"/>
      <c r="F356" s="161"/>
      <c r="G356" s="161"/>
      <c r="H356" s="161"/>
      <c r="I356" s="161"/>
      <c r="J356" s="161"/>
      <c r="K356" s="161"/>
      <c r="L356" s="161"/>
      <c r="M356" s="161"/>
      <c r="N356" s="161"/>
      <c r="O356" s="161"/>
      <c r="P356" s="161"/>
      <c r="Q356" s="161"/>
      <c r="R356" s="161"/>
      <c r="S356" s="161"/>
      <c r="T356" s="161"/>
      <c r="U356" s="161"/>
    </row>
    <row r="357" spans="1:21" ht="12.75" customHeight="1" x14ac:dyDescent="0.25">
      <c r="A357" s="161"/>
      <c r="B357" s="161"/>
      <c r="C357" s="168"/>
      <c r="D357" s="168"/>
      <c r="E357" s="160"/>
      <c r="F357" s="161"/>
      <c r="G357" s="161"/>
      <c r="H357" s="161"/>
      <c r="I357" s="161"/>
      <c r="J357" s="161"/>
      <c r="K357" s="161"/>
      <c r="L357" s="161"/>
      <c r="M357" s="161"/>
      <c r="N357" s="161"/>
      <c r="O357" s="161"/>
      <c r="P357" s="161"/>
      <c r="Q357" s="161"/>
      <c r="R357" s="161"/>
      <c r="S357" s="161"/>
      <c r="T357" s="161"/>
      <c r="U357" s="161"/>
    </row>
    <row r="358" spans="1:21" ht="12.75" customHeight="1" x14ac:dyDescent="0.25">
      <c r="A358" s="161"/>
      <c r="B358" s="161"/>
      <c r="C358" s="168"/>
      <c r="D358" s="168"/>
      <c r="E358" s="160"/>
      <c r="F358" s="161"/>
      <c r="G358" s="161"/>
      <c r="H358" s="161"/>
      <c r="I358" s="161"/>
      <c r="J358" s="161"/>
      <c r="K358" s="161"/>
      <c r="L358" s="161"/>
      <c r="M358" s="161"/>
      <c r="N358" s="161"/>
      <c r="O358" s="161"/>
      <c r="P358" s="161"/>
      <c r="Q358" s="161"/>
      <c r="R358" s="161"/>
      <c r="S358" s="161"/>
      <c r="T358" s="161"/>
      <c r="U358" s="161"/>
    </row>
    <row r="359" spans="1:21" ht="12.75" customHeight="1" x14ac:dyDescent="0.25">
      <c r="A359" s="161"/>
      <c r="B359" s="161"/>
      <c r="C359" s="168"/>
      <c r="D359" s="168"/>
      <c r="E359" s="160"/>
      <c r="F359" s="161"/>
      <c r="G359" s="161"/>
      <c r="H359" s="161"/>
      <c r="I359" s="161"/>
      <c r="J359" s="161"/>
      <c r="K359" s="161"/>
      <c r="L359" s="161"/>
      <c r="M359" s="161"/>
      <c r="N359" s="161"/>
      <c r="O359" s="161"/>
      <c r="P359" s="161"/>
      <c r="Q359" s="161"/>
      <c r="R359" s="161"/>
      <c r="S359" s="161"/>
      <c r="T359" s="161"/>
      <c r="U359" s="161"/>
    </row>
    <row r="360" spans="1:21" ht="12.75" customHeight="1" x14ac:dyDescent="0.25">
      <c r="A360" s="161"/>
      <c r="B360" s="161"/>
      <c r="C360" s="168"/>
      <c r="D360" s="168"/>
      <c r="E360" s="160"/>
      <c r="F360" s="161"/>
      <c r="G360" s="161"/>
      <c r="H360" s="161"/>
      <c r="I360" s="161"/>
      <c r="J360" s="161"/>
      <c r="K360" s="161"/>
      <c r="L360" s="161"/>
      <c r="M360" s="161"/>
      <c r="N360" s="161"/>
      <c r="O360" s="161"/>
      <c r="P360" s="161"/>
      <c r="Q360" s="161"/>
      <c r="R360" s="161"/>
      <c r="S360" s="161"/>
      <c r="T360" s="161"/>
      <c r="U360" s="161"/>
    </row>
    <row r="361" spans="1:21" ht="12.75" customHeight="1" x14ac:dyDescent="0.25">
      <c r="A361" s="161"/>
      <c r="B361" s="161"/>
      <c r="C361" s="168"/>
      <c r="D361" s="168"/>
      <c r="E361" s="160"/>
      <c r="F361" s="161"/>
      <c r="G361" s="161"/>
      <c r="H361" s="161"/>
      <c r="I361" s="161"/>
      <c r="J361" s="161"/>
      <c r="K361" s="161"/>
      <c r="L361" s="161"/>
      <c r="M361" s="161"/>
      <c r="N361" s="161"/>
      <c r="O361" s="161"/>
      <c r="P361" s="161"/>
      <c r="Q361" s="161"/>
      <c r="R361" s="161"/>
      <c r="S361" s="161"/>
      <c r="T361" s="161"/>
      <c r="U361" s="161"/>
    </row>
    <row r="362" spans="1:21" ht="12.75" customHeight="1" x14ac:dyDescent="0.25">
      <c r="A362" s="161"/>
      <c r="B362" s="161"/>
      <c r="C362" s="168"/>
      <c r="D362" s="168"/>
      <c r="E362" s="160"/>
      <c r="F362" s="161"/>
      <c r="G362" s="161"/>
      <c r="H362" s="161"/>
      <c r="I362" s="161"/>
      <c r="J362" s="161"/>
      <c r="K362" s="161"/>
      <c r="L362" s="161"/>
      <c r="M362" s="161"/>
      <c r="N362" s="161"/>
      <c r="O362" s="161"/>
      <c r="P362" s="161"/>
      <c r="Q362" s="161"/>
      <c r="R362" s="161"/>
      <c r="S362" s="161"/>
      <c r="T362" s="161"/>
      <c r="U362" s="161"/>
    </row>
    <row r="363" spans="1:21" ht="12.75" customHeight="1" x14ac:dyDescent="0.25">
      <c r="A363" s="161"/>
      <c r="B363" s="161"/>
      <c r="C363" s="168"/>
      <c r="D363" s="168"/>
      <c r="E363" s="160"/>
      <c r="F363" s="161"/>
      <c r="G363" s="161"/>
      <c r="H363" s="161"/>
      <c r="I363" s="161"/>
      <c r="J363" s="161"/>
      <c r="K363" s="161"/>
      <c r="L363" s="161"/>
      <c r="M363" s="161"/>
      <c r="N363" s="161"/>
      <c r="O363" s="161"/>
      <c r="P363" s="161"/>
      <c r="Q363" s="161"/>
      <c r="R363" s="161"/>
      <c r="S363" s="161"/>
      <c r="T363" s="161"/>
      <c r="U363" s="161"/>
    </row>
    <row r="364" spans="1:21" ht="12.75" customHeight="1" x14ac:dyDescent="0.25">
      <c r="A364" s="161"/>
      <c r="B364" s="161"/>
      <c r="C364" s="168"/>
      <c r="D364" s="168"/>
      <c r="E364" s="160"/>
      <c r="F364" s="161"/>
      <c r="G364" s="161"/>
      <c r="H364" s="161"/>
      <c r="I364" s="161"/>
      <c r="J364" s="161"/>
      <c r="K364" s="161"/>
      <c r="L364" s="161"/>
      <c r="M364" s="161"/>
      <c r="N364" s="161"/>
      <c r="O364" s="161"/>
      <c r="P364" s="161"/>
      <c r="Q364" s="161"/>
      <c r="R364" s="161"/>
      <c r="S364" s="161"/>
      <c r="T364" s="161"/>
      <c r="U364" s="161"/>
    </row>
    <row r="365" spans="1:21" ht="12.75" customHeight="1" x14ac:dyDescent="0.25">
      <c r="A365" s="161"/>
      <c r="B365" s="161"/>
      <c r="C365" s="168"/>
      <c r="D365" s="168"/>
      <c r="E365" s="160"/>
      <c r="F365" s="161"/>
      <c r="G365" s="161"/>
      <c r="H365" s="161"/>
      <c r="I365" s="161"/>
      <c r="J365" s="161"/>
      <c r="K365" s="161"/>
      <c r="L365" s="161"/>
      <c r="M365" s="161"/>
      <c r="N365" s="161"/>
      <c r="O365" s="161"/>
      <c r="P365" s="161"/>
      <c r="Q365" s="161"/>
      <c r="R365" s="161"/>
      <c r="S365" s="161"/>
      <c r="T365" s="161"/>
      <c r="U365" s="161"/>
    </row>
    <row r="366" spans="1:21" ht="12.75" customHeight="1" x14ac:dyDescent="0.25">
      <c r="A366" s="161"/>
      <c r="B366" s="161"/>
      <c r="C366" s="168"/>
      <c r="D366" s="168"/>
      <c r="E366" s="160"/>
      <c r="F366" s="161"/>
      <c r="G366" s="161"/>
      <c r="H366" s="161"/>
      <c r="I366" s="161"/>
      <c r="J366" s="161"/>
      <c r="K366" s="161"/>
      <c r="L366" s="161"/>
      <c r="M366" s="161"/>
      <c r="N366" s="161"/>
      <c r="O366" s="161"/>
      <c r="P366" s="161"/>
      <c r="Q366" s="161"/>
      <c r="R366" s="161"/>
      <c r="S366" s="161"/>
      <c r="T366" s="161"/>
      <c r="U366" s="161"/>
    </row>
    <row r="367" spans="1:21" ht="12.75" customHeight="1" x14ac:dyDescent="0.25">
      <c r="A367" s="161"/>
      <c r="B367" s="161"/>
      <c r="C367" s="168"/>
      <c r="D367" s="168"/>
      <c r="E367" s="160"/>
      <c r="F367" s="161"/>
      <c r="G367" s="161"/>
      <c r="H367" s="161"/>
      <c r="I367" s="161"/>
      <c r="J367" s="161"/>
      <c r="K367" s="161"/>
      <c r="L367" s="161"/>
      <c r="M367" s="161"/>
      <c r="N367" s="161"/>
      <c r="O367" s="161"/>
      <c r="P367" s="161"/>
      <c r="Q367" s="161"/>
      <c r="R367" s="161"/>
      <c r="S367" s="161"/>
      <c r="T367" s="161"/>
      <c r="U367" s="161"/>
    </row>
    <row r="368" spans="1:21" ht="12.75" customHeight="1" x14ac:dyDescent="0.25">
      <c r="A368" s="161"/>
      <c r="B368" s="161"/>
      <c r="C368" s="168"/>
      <c r="D368" s="168"/>
      <c r="E368" s="160"/>
      <c r="F368" s="161"/>
      <c r="G368" s="161"/>
      <c r="H368" s="161"/>
      <c r="I368" s="161"/>
      <c r="J368" s="161"/>
      <c r="K368" s="161"/>
      <c r="L368" s="161"/>
      <c r="M368" s="161"/>
      <c r="N368" s="161"/>
      <c r="O368" s="161"/>
      <c r="P368" s="161"/>
      <c r="Q368" s="161"/>
      <c r="R368" s="161"/>
      <c r="S368" s="161"/>
      <c r="T368" s="161"/>
      <c r="U368" s="161"/>
    </row>
    <row r="369" spans="1:21" ht="12.75" customHeight="1" x14ac:dyDescent="0.25">
      <c r="A369" s="161"/>
      <c r="B369" s="161"/>
      <c r="C369" s="168"/>
      <c r="D369" s="168"/>
      <c r="E369" s="160"/>
      <c r="F369" s="161"/>
      <c r="G369" s="161"/>
      <c r="H369" s="161"/>
      <c r="I369" s="161"/>
      <c r="J369" s="161"/>
      <c r="K369" s="161"/>
      <c r="L369" s="161"/>
      <c r="M369" s="161"/>
      <c r="N369" s="161"/>
      <c r="O369" s="161"/>
      <c r="P369" s="161"/>
      <c r="Q369" s="161"/>
      <c r="R369" s="161"/>
      <c r="S369" s="161"/>
      <c r="T369" s="161"/>
      <c r="U369" s="161"/>
    </row>
    <row r="370" spans="1:21" ht="12.75" customHeight="1" x14ac:dyDescent="0.25">
      <c r="A370" s="161"/>
      <c r="B370" s="161"/>
      <c r="C370" s="168"/>
      <c r="D370" s="168"/>
      <c r="E370" s="160"/>
      <c r="F370" s="161"/>
      <c r="G370" s="161"/>
      <c r="H370" s="161"/>
      <c r="I370" s="161"/>
      <c r="J370" s="161"/>
      <c r="K370" s="161"/>
      <c r="L370" s="161"/>
      <c r="M370" s="161"/>
      <c r="N370" s="161"/>
      <c r="O370" s="161"/>
      <c r="P370" s="161"/>
      <c r="Q370" s="161"/>
      <c r="R370" s="161"/>
      <c r="S370" s="161"/>
      <c r="T370" s="161"/>
      <c r="U370" s="161"/>
    </row>
    <row r="371" spans="1:21" ht="12.75" customHeight="1" x14ac:dyDescent="0.25">
      <c r="A371" s="161"/>
      <c r="B371" s="161"/>
      <c r="C371" s="168"/>
      <c r="D371" s="168"/>
      <c r="E371" s="160"/>
      <c r="F371" s="161"/>
      <c r="G371" s="161"/>
      <c r="H371" s="161"/>
      <c r="I371" s="161"/>
      <c r="J371" s="161"/>
      <c r="K371" s="161"/>
      <c r="L371" s="161"/>
      <c r="M371" s="161"/>
      <c r="N371" s="161"/>
      <c r="O371" s="161"/>
      <c r="P371" s="161"/>
      <c r="Q371" s="161"/>
      <c r="R371" s="161"/>
      <c r="S371" s="161"/>
      <c r="T371" s="161"/>
      <c r="U371" s="161"/>
    </row>
    <row r="372" spans="1:21" ht="12.75" customHeight="1" x14ac:dyDescent="0.25">
      <c r="A372" s="161"/>
      <c r="B372" s="161"/>
      <c r="C372" s="168"/>
      <c r="D372" s="168"/>
      <c r="E372" s="160"/>
      <c r="F372" s="161"/>
      <c r="G372" s="161"/>
      <c r="H372" s="161"/>
      <c r="I372" s="161"/>
      <c r="J372" s="161"/>
      <c r="K372" s="161"/>
      <c r="L372" s="161"/>
      <c r="M372" s="161"/>
      <c r="N372" s="161"/>
      <c r="O372" s="161"/>
      <c r="P372" s="161"/>
      <c r="Q372" s="161"/>
      <c r="R372" s="161"/>
      <c r="S372" s="161"/>
      <c r="T372" s="161"/>
      <c r="U372" s="161"/>
    </row>
    <row r="373" spans="1:21" ht="12.75" customHeight="1" x14ac:dyDescent="0.25">
      <c r="A373" s="161"/>
      <c r="B373" s="161"/>
      <c r="C373" s="168"/>
      <c r="D373" s="168"/>
      <c r="E373" s="160"/>
      <c r="F373" s="161"/>
      <c r="G373" s="161"/>
      <c r="H373" s="161"/>
      <c r="I373" s="161"/>
      <c r="J373" s="161"/>
      <c r="K373" s="161"/>
      <c r="L373" s="161"/>
      <c r="M373" s="161"/>
      <c r="N373" s="161"/>
      <c r="O373" s="161"/>
      <c r="P373" s="161"/>
      <c r="Q373" s="161"/>
      <c r="R373" s="161"/>
      <c r="S373" s="161"/>
      <c r="T373" s="161"/>
      <c r="U373" s="161"/>
    </row>
    <row r="374" spans="1:21" ht="12.75" customHeight="1" x14ac:dyDescent="0.25">
      <c r="A374" s="161"/>
      <c r="B374" s="161"/>
      <c r="C374" s="168"/>
      <c r="D374" s="168"/>
      <c r="E374" s="160"/>
      <c r="F374" s="161"/>
      <c r="G374" s="161"/>
      <c r="H374" s="161"/>
      <c r="I374" s="161"/>
      <c r="J374" s="161"/>
      <c r="K374" s="161"/>
      <c r="L374" s="161"/>
      <c r="M374" s="161"/>
      <c r="N374" s="161"/>
      <c r="O374" s="161"/>
      <c r="P374" s="161"/>
      <c r="Q374" s="161"/>
      <c r="R374" s="161"/>
      <c r="S374" s="161"/>
      <c r="T374" s="161"/>
      <c r="U374" s="161"/>
    </row>
    <row r="375" spans="1:21" ht="12.75" customHeight="1" x14ac:dyDescent="0.25">
      <c r="A375" s="161"/>
      <c r="B375" s="161"/>
      <c r="C375" s="168"/>
      <c r="D375" s="168"/>
      <c r="E375" s="160"/>
      <c r="F375" s="161"/>
      <c r="G375" s="161"/>
      <c r="H375" s="161"/>
      <c r="I375" s="161"/>
      <c r="J375" s="161"/>
      <c r="K375" s="161"/>
      <c r="L375" s="161"/>
      <c r="M375" s="161"/>
      <c r="N375" s="161"/>
      <c r="O375" s="161"/>
      <c r="P375" s="161"/>
      <c r="Q375" s="161"/>
      <c r="R375" s="161"/>
      <c r="S375" s="161"/>
      <c r="T375" s="161"/>
      <c r="U375" s="161"/>
    </row>
    <row r="376" spans="1:21" ht="12.75" customHeight="1" x14ac:dyDescent="0.25">
      <c r="A376" s="161"/>
      <c r="B376" s="161"/>
      <c r="C376" s="168"/>
      <c r="D376" s="168"/>
      <c r="E376" s="160"/>
      <c r="F376" s="161"/>
      <c r="G376" s="161"/>
      <c r="H376" s="161"/>
      <c r="I376" s="161"/>
      <c r="J376" s="161"/>
      <c r="K376" s="161"/>
      <c r="L376" s="161"/>
      <c r="M376" s="161"/>
      <c r="N376" s="161"/>
      <c r="O376" s="161"/>
      <c r="P376" s="161"/>
      <c r="Q376" s="161"/>
      <c r="R376" s="161"/>
      <c r="S376" s="161"/>
      <c r="T376" s="161"/>
      <c r="U376" s="161"/>
    </row>
    <row r="377" spans="1:21" ht="12.75" customHeight="1" x14ac:dyDescent="0.25">
      <c r="A377" s="161"/>
      <c r="B377" s="161"/>
      <c r="C377" s="168"/>
      <c r="D377" s="168"/>
      <c r="E377" s="160"/>
      <c r="F377" s="161"/>
      <c r="G377" s="161"/>
      <c r="H377" s="161"/>
      <c r="I377" s="161"/>
      <c r="J377" s="161"/>
      <c r="K377" s="161"/>
      <c r="L377" s="161"/>
      <c r="M377" s="161"/>
      <c r="N377" s="161"/>
      <c r="O377" s="161"/>
      <c r="P377" s="161"/>
      <c r="Q377" s="161"/>
      <c r="R377" s="161"/>
      <c r="S377" s="161"/>
      <c r="T377" s="161"/>
      <c r="U377" s="161"/>
    </row>
    <row r="378" spans="1:21" ht="12.75" customHeight="1" x14ac:dyDescent="0.25">
      <c r="A378" s="161"/>
      <c r="B378" s="161"/>
      <c r="C378" s="168"/>
      <c r="D378" s="168"/>
      <c r="E378" s="160"/>
      <c r="F378" s="161"/>
      <c r="G378" s="161"/>
      <c r="H378" s="161"/>
      <c r="I378" s="161"/>
      <c r="J378" s="161"/>
      <c r="K378" s="161"/>
      <c r="L378" s="161"/>
      <c r="M378" s="161"/>
      <c r="N378" s="161"/>
      <c r="O378" s="161"/>
      <c r="P378" s="161"/>
      <c r="Q378" s="161"/>
      <c r="R378" s="161"/>
      <c r="S378" s="161"/>
      <c r="T378" s="161"/>
      <c r="U378" s="161"/>
    </row>
    <row r="379" spans="1:21" ht="12.75" customHeight="1" x14ac:dyDescent="0.25">
      <c r="A379" s="161"/>
      <c r="B379" s="161"/>
      <c r="C379" s="168"/>
      <c r="D379" s="168"/>
      <c r="E379" s="160"/>
      <c r="F379" s="161"/>
      <c r="G379" s="161"/>
      <c r="H379" s="161"/>
      <c r="I379" s="161"/>
      <c r="J379" s="161"/>
      <c r="K379" s="161"/>
      <c r="L379" s="161"/>
      <c r="M379" s="161"/>
      <c r="N379" s="161"/>
      <c r="O379" s="161"/>
      <c r="P379" s="161"/>
      <c r="Q379" s="161"/>
      <c r="R379" s="161"/>
      <c r="S379" s="161"/>
      <c r="T379" s="161"/>
      <c r="U379" s="161"/>
    </row>
    <row r="380" spans="1:21" ht="12.75" customHeight="1" x14ac:dyDescent="0.25">
      <c r="A380" s="161"/>
      <c r="B380" s="161"/>
      <c r="C380" s="168"/>
      <c r="D380" s="168"/>
      <c r="E380" s="160"/>
      <c r="F380" s="161"/>
      <c r="G380" s="161"/>
      <c r="H380" s="161"/>
      <c r="I380" s="161"/>
      <c r="J380" s="161"/>
      <c r="K380" s="161"/>
      <c r="L380" s="161"/>
      <c r="M380" s="161"/>
      <c r="N380" s="161"/>
      <c r="O380" s="161"/>
      <c r="P380" s="161"/>
      <c r="Q380" s="161"/>
      <c r="R380" s="161"/>
      <c r="S380" s="161"/>
      <c r="T380" s="161"/>
      <c r="U380" s="161"/>
    </row>
    <row r="381" spans="1:21" ht="12.75" customHeight="1" x14ac:dyDescent="0.25">
      <c r="A381" s="161"/>
      <c r="B381" s="161"/>
      <c r="C381" s="168"/>
      <c r="D381" s="168"/>
      <c r="E381" s="160"/>
      <c r="F381" s="161"/>
      <c r="G381" s="161"/>
      <c r="H381" s="161"/>
      <c r="I381" s="161"/>
      <c r="J381" s="161"/>
      <c r="K381" s="161"/>
      <c r="L381" s="161"/>
      <c r="M381" s="161"/>
      <c r="N381" s="161"/>
      <c r="O381" s="161"/>
      <c r="P381" s="161"/>
      <c r="Q381" s="161"/>
      <c r="R381" s="161"/>
      <c r="S381" s="161"/>
      <c r="T381" s="161"/>
      <c r="U381" s="161"/>
    </row>
    <row r="382" spans="1:21" ht="12.75" customHeight="1" x14ac:dyDescent="0.25">
      <c r="A382" s="161"/>
      <c r="B382" s="161"/>
      <c r="C382" s="168"/>
      <c r="D382" s="168"/>
      <c r="E382" s="160"/>
      <c r="F382" s="161"/>
      <c r="G382" s="161"/>
      <c r="H382" s="161"/>
      <c r="I382" s="161"/>
      <c r="J382" s="161"/>
      <c r="K382" s="161"/>
      <c r="L382" s="161"/>
      <c r="M382" s="161"/>
      <c r="N382" s="161"/>
      <c r="O382" s="161"/>
      <c r="P382" s="161"/>
      <c r="Q382" s="161"/>
      <c r="R382" s="161"/>
      <c r="S382" s="161"/>
      <c r="T382" s="161"/>
      <c r="U382" s="161"/>
    </row>
    <row r="383" spans="1:21" ht="12.75" customHeight="1" x14ac:dyDescent="0.25">
      <c r="A383" s="161"/>
      <c r="B383" s="161"/>
      <c r="C383" s="168"/>
      <c r="D383" s="168"/>
      <c r="E383" s="160"/>
      <c r="F383" s="161"/>
      <c r="G383" s="161"/>
      <c r="H383" s="161"/>
      <c r="I383" s="161"/>
      <c r="J383" s="161"/>
      <c r="K383" s="161"/>
      <c r="L383" s="161"/>
      <c r="M383" s="161"/>
      <c r="N383" s="161"/>
      <c r="O383" s="161"/>
      <c r="P383" s="161"/>
      <c r="Q383" s="161"/>
      <c r="R383" s="161"/>
      <c r="S383" s="161"/>
      <c r="T383" s="161"/>
      <c r="U383" s="161"/>
    </row>
    <row r="384" spans="1:21" ht="12.75" customHeight="1" x14ac:dyDescent="0.25">
      <c r="A384" s="161"/>
      <c r="B384" s="161"/>
      <c r="C384" s="168"/>
      <c r="D384" s="168"/>
      <c r="E384" s="160"/>
      <c r="F384" s="161"/>
      <c r="G384" s="161"/>
      <c r="H384" s="161"/>
      <c r="I384" s="161"/>
      <c r="J384" s="161"/>
      <c r="K384" s="161"/>
      <c r="L384" s="161"/>
      <c r="M384" s="161"/>
      <c r="N384" s="161"/>
      <c r="O384" s="161"/>
      <c r="P384" s="161"/>
      <c r="Q384" s="161"/>
      <c r="R384" s="161"/>
      <c r="S384" s="161"/>
      <c r="T384" s="161"/>
      <c r="U384" s="161"/>
    </row>
    <row r="385" spans="1:21" ht="12.75" customHeight="1" x14ac:dyDescent="0.25">
      <c r="A385" s="161"/>
      <c r="B385" s="161"/>
      <c r="C385" s="168"/>
      <c r="D385" s="168"/>
      <c r="E385" s="160"/>
      <c r="F385" s="161"/>
      <c r="G385" s="161"/>
      <c r="H385" s="161"/>
      <c r="I385" s="161"/>
      <c r="J385" s="161"/>
      <c r="K385" s="161"/>
      <c r="L385" s="161"/>
      <c r="M385" s="161"/>
      <c r="N385" s="161"/>
      <c r="O385" s="161"/>
      <c r="P385" s="161"/>
      <c r="Q385" s="161"/>
      <c r="R385" s="161"/>
      <c r="S385" s="161"/>
      <c r="T385" s="161"/>
      <c r="U385" s="161"/>
    </row>
    <row r="386" spans="1:21" ht="12.75" customHeight="1" x14ac:dyDescent="0.25">
      <c r="A386" s="161"/>
      <c r="B386" s="161"/>
      <c r="C386" s="168"/>
      <c r="D386" s="168"/>
      <c r="E386" s="160"/>
      <c r="F386" s="161"/>
      <c r="G386" s="161"/>
      <c r="H386" s="161"/>
      <c r="I386" s="161"/>
      <c r="J386" s="161"/>
      <c r="K386" s="161"/>
      <c r="L386" s="161"/>
      <c r="M386" s="161"/>
      <c r="N386" s="161"/>
      <c r="O386" s="161"/>
      <c r="P386" s="161"/>
      <c r="Q386" s="161"/>
      <c r="R386" s="161"/>
      <c r="S386" s="161"/>
      <c r="T386" s="161"/>
      <c r="U386" s="161"/>
    </row>
    <row r="387" spans="1:21" ht="12.75" customHeight="1" x14ac:dyDescent="0.25">
      <c r="A387" s="161"/>
      <c r="B387" s="161"/>
      <c r="C387" s="168"/>
      <c r="D387" s="168"/>
      <c r="E387" s="160"/>
      <c r="F387" s="161"/>
      <c r="G387" s="161"/>
      <c r="H387" s="161"/>
      <c r="I387" s="161"/>
      <c r="J387" s="161"/>
      <c r="K387" s="161"/>
      <c r="L387" s="161"/>
      <c r="M387" s="161"/>
      <c r="N387" s="161"/>
      <c r="O387" s="161"/>
      <c r="P387" s="161"/>
      <c r="Q387" s="161"/>
      <c r="R387" s="161"/>
      <c r="S387" s="161"/>
      <c r="T387" s="161"/>
      <c r="U387" s="161"/>
    </row>
    <row r="388" spans="1:21" ht="12.75" customHeight="1" x14ac:dyDescent="0.25">
      <c r="A388" s="161"/>
      <c r="B388" s="161"/>
      <c r="C388" s="168"/>
      <c r="D388" s="168"/>
      <c r="E388" s="160"/>
      <c r="F388" s="161"/>
      <c r="G388" s="161"/>
      <c r="H388" s="161"/>
      <c r="I388" s="161"/>
      <c r="J388" s="161"/>
      <c r="K388" s="161"/>
      <c r="L388" s="161"/>
      <c r="M388" s="161"/>
      <c r="N388" s="161"/>
      <c r="O388" s="161"/>
      <c r="P388" s="161"/>
      <c r="Q388" s="161"/>
      <c r="R388" s="161"/>
      <c r="S388" s="161"/>
      <c r="T388" s="161"/>
      <c r="U388" s="161"/>
    </row>
    <row r="389" spans="1:21" ht="12.75" customHeight="1" x14ac:dyDescent="0.25">
      <c r="A389" s="161"/>
      <c r="B389" s="161"/>
      <c r="C389" s="168"/>
      <c r="D389" s="168"/>
      <c r="E389" s="160"/>
      <c r="F389" s="161"/>
      <c r="G389" s="161"/>
      <c r="H389" s="161"/>
      <c r="I389" s="161"/>
      <c r="J389" s="161"/>
      <c r="K389" s="161"/>
      <c r="L389" s="161"/>
      <c r="M389" s="161"/>
      <c r="N389" s="161"/>
      <c r="O389" s="161"/>
      <c r="P389" s="161"/>
      <c r="Q389" s="161"/>
      <c r="R389" s="161"/>
      <c r="S389" s="161"/>
      <c r="T389" s="161"/>
      <c r="U389" s="161"/>
    </row>
    <row r="390" spans="1:21" ht="12.75" customHeight="1" x14ac:dyDescent="0.25">
      <c r="A390" s="161"/>
      <c r="B390" s="161"/>
      <c r="C390" s="168"/>
      <c r="D390" s="168"/>
      <c r="E390" s="160"/>
      <c r="F390" s="161"/>
      <c r="G390" s="161"/>
      <c r="H390" s="161"/>
      <c r="I390" s="161"/>
      <c r="J390" s="161"/>
      <c r="K390" s="161"/>
      <c r="L390" s="161"/>
      <c r="M390" s="161"/>
      <c r="N390" s="161"/>
      <c r="O390" s="161"/>
      <c r="P390" s="161"/>
      <c r="Q390" s="161"/>
      <c r="R390" s="161"/>
      <c r="S390" s="161"/>
      <c r="T390" s="161"/>
      <c r="U390" s="161"/>
    </row>
    <row r="391" spans="1:21" ht="12.75" customHeight="1" x14ac:dyDescent="0.25">
      <c r="A391" s="161"/>
      <c r="B391" s="161"/>
      <c r="C391" s="168"/>
      <c r="D391" s="168"/>
      <c r="E391" s="160"/>
      <c r="F391" s="161"/>
      <c r="G391" s="161"/>
      <c r="H391" s="161"/>
      <c r="I391" s="161"/>
      <c r="J391" s="161"/>
      <c r="K391" s="161"/>
      <c r="L391" s="161"/>
      <c r="M391" s="161"/>
      <c r="N391" s="161"/>
      <c r="O391" s="161"/>
      <c r="P391" s="161"/>
      <c r="Q391" s="161"/>
      <c r="R391" s="161"/>
      <c r="S391" s="161"/>
      <c r="T391" s="161"/>
      <c r="U391" s="161"/>
    </row>
    <row r="392" spans="1:21" ht="12.75" customHeight="1" x14ac:dyDescent="0.25">
      <c r="A392" s="161"/>
      <c r="B392" s="161"/>
      <c r="C392" s="168"/>
      <c r="D392" s="168"/>
      <c r="E392" s="160"/>
      <c r="F392" s="161"/>
      <c r="G392" s="161"/>
      <c r="H392" s="161"/>
      <c r="I392" s="161"/>
      <c r="J392" s="161"/>
      <c r="K392" s="161"/>
      <c r="L392" s="161"/>
      <c r="M392" s="161"/>
      <c r="N392" s="161"/>
      <c r="O392" s="161"/>
      <c r="P392" s="161"/>
      <c r="Q392" s="161"/>
      <c r="R392" s="161"/>
      <c r="S392" s="161"/>
      <c r="T392" s="161"/>
      <c r="U392" s="161"/>
    </row>
    <row r="393" spans="1:21" ht="12.75" customHeight="1" x14ac:dyDescent="0.25">
      <c r="A393" s="161"/>
      <c r="B393" s="161"/>
      <c r="C393" s="168"/>
      <c r="D393" s="168"/>
      <c r="E393" s="160"/>
      <c r="F393" s="161"/>
      <c r="G393" s="161"/>
      <c r="H393" s="161"/>
      <c r="I393" s="161"/>
      <c r="J393" s="161"/>
      <c r="K393" s="161"/>
      <c r="L393" s="161"/>
      <c r="M393" s="161"/>
      <c r="N393" s="161"/>
      <c r="O393" s="161"/>
      <c r="P393" s="161"/>
      <c r="Q393" s="161"/>
      <c r="R393" s="161"/>
      <c r="S393" s="161"/>
      <c r="T393" s="161"/>
      <c r="U393" s="161"/>
    </row>
    <row r="394" spans="1:21" ht="12.75" customHeight="1" x14ac:dyDescent="0.25">
      <c r="A394" s="161"/>
      <c r="B394" s="161"/>
      <c r="C394" s="168"/>
      <c r="D394" s="168"/>
      <c r="E394" s="160"/>
      <c r="F394" s="161"/>
      <c r="G394" s="161"/>
      <c r="H394" s="161"/>
      <c r="I394" s="161"/>
      <c r="J394" s="161"/>
      <c r="K394" s="161"/>
      <c r="L394" s="161"/>
      <c r="M394" s="161"/>
      <c r="N394" s="161"/>
      <c r="O394" s="161"/>
      <c r="P394" s="161"/>
      <c r="Q394" s="161"/>
      <c r="R394" s="161"/>
      <c r="S394" s="161"/>
      <c r="T394" s="161"/>
      <c r="U394" s="161"/>
    </row>
    <row r="395" spans="1:21" ht="12.75" customHeight="1" x14ac:dyDescent="0.25">
      <c r="A395" s="161"/>
      <c r="B395" s="161"/>
      <c r="C395" s="168"/>
      <c r="D395" s="168"/>
      <c r="E395" s="160"/>
      <c r="F395" s="161"/>
      <c r="G395" s="161"/>
      <c r="H395" s="161"/>
      <c r="I395" s="161"/>
      <c r="J395" s="161"/>
      <c r="K395" s="161"/>
      <c r="L395" s="161"/>
      <c r="M395" s="161"/>
      <c r="N395" s="161"/>
      <c r="O395" s="161"/>
      <c r="P395" s="161"/>
      <c r="Q395" s="161"/>
      <c r="R395" s="161"/>
      <c r="S395" s="161"/>
      <c r="T395" s="161"/>
      <c r="U395" s="161"/>
    </row>
    <row r="396" spans="1:21" ht="12.75" customHeight="1" x14ac:dyDescent="0.25">
      <c r="A396" s="161"/>
      <c r="B396" s="161"/>
      <c r="C396" s="168"/>
      <c r="D396" s="168"/>
      <c r="E396" s="160"/>
      <c r="F396" s="161"/>
      <c r="G396" s="161"/>
      <c r="H396" s="161"/>
      <c r="I396" s="161"/>
      <c r="J396" s="161"/>
      <c r="K396" s="161"/>
      <c r="L396" s="161"/>
      <c r="M396" s="161"/>
      <c r="N396" s="161"/>
      <c r="O396" s="161"/>
      <c r="P396" s="161"/>
      <c r="Q396" s="161"/>
      <c r="R396" s="161"/>
      <c r="S396" s="161"/>
      <c r="T396" s="161"/>
      <c r="U396" s="161"/>
    </row>
    <row r="397" spans="1:21" ht="12.75" customHeight="1" x14ac:dyDescent="0.25">
      <c r="A397" s="161"/>
      <c r="B397" s="161"/>
      <c r="C397" s="168"/>
      <c r="D397" s="168"/>
      <c r="E397" s="160"/>
      <c r="F397" s="161"/>
      <c r="G397" s="161"/>
      <c r="H397" s="161"/>
      <c r="I397" s="161"/>
      <c r="J397" s="161"/>
      <c r="K397" s="161"/>
      <c r="L397" s="161"/>
      <c r="M397" s="161"/>
      <c r="N397" s="161"/>
      <c r="O397" s="161"/>
      <c r="P397" s="161"/>
      <c r="Q397" s="161"/>
      <c r="R397" s="161"/>
      <c r="S397" s="161"/>
      <c r="T397" s="161"/>
      <c r="U397" s="161"/>
    </row>
    <row r="398" spans="1:21" ht="12.75" customHeight="1" x14ac:dyDescent="0.25">
      <c r="A398" s="161"/>
      <c r="B398" s="161"/>
      <c r="C398" s="168"/>
      <c r="D398" s="168"/>
      <c r="E398" s="160"/>
      <c r="F398" s="161"/>
      <c r="G398" s="161"/>
      <c r="H398" s="161"/>
      <c r="I398" s="161"/>
      <c r="J398" s="161"/>
      <c r="K398" s="161"/>
      <c r="L398" s="161"/>
      <c r="M398" s="161"/>
      <c r="N398" s="161"/>
      <c r="O398" s="161"/>
      <c r="P398" s="161"/>
      <c r="Q398" s="161"/>
      <c r="R398" s="161"/>
      <c r="S398" s="161"/>
      <c r="T398" s="161"/>
      <c r="U398" s="161"/>
    </row>
    <row r="399" spans="1:21" ht="12.75" customHeight="1" x14ac:dyDescent="0.25">
      <c r="A399" s="161"/>
      <c r="B399" s="161"/>
      <c r="C399" s="168"/>
      <c r="D399" s="168"/>
      <c r="E399" s="160"/>
      <c r="F399" s="161"/>
      <c r="G399" s="161"/>
      <c r="H399" s="161"/>
      <c r="I399" s="161"/>
      <c r="J399" s="161"/>
      <c r="K399" s="161"/>
      <c r="L399" s="161"/>
      <c r="M399" s="161"/>
      <c r="N399" s="161"/>
      <c r="O399" s="161"/>
      <c r="P399" s="161"/>
      <c r="Q399" s="161"/>
      <c r="R399" s="161"/>
      <c r="S399" s="161"/>
      <c r="T399" s="161"/>
      <c r="U399" s="161"/>
    </row>
    <row r="400" spans="1:21" ht="12.75" customHeight="1" x14ac:dyDescent="0.25">
      <c r="A400" s="161"/>
      <c r="B400" s="161"/>
      <c r="C400" s="168"/>
      <c r="D400" s="168"/>
      <c r="E400" s="160"/>
      <c r="F400" s="161"/>
      <c r="G400" s="161"/>
      <c r="H400" s="161"/>
      <c r="I400" s="161"/>
      <c r="J400" s="161"/>
      <c r="K400" s="161"/>
      <c r="L400" s="161"/>
      <c r="M400" s="161"/>
      <c r="N400" s="161"/>
      <c r="O400" s="161"/>
      <c r="P400" s="161"/>
      <c r="Q400" s="161"/>
      <c r="R400" s="161"/>
      <c r="S400" s="161"/>
      <c r="T400" s="161"/>
      <c r="U400" s="161"/>
    </row>
    <row r="401" spans="1:21" ht="12.75" customHeight="1" x14ac:dyDescent="0.25">
      <c r="A401" s="161"/>
      <c r="B401" s="161"/>
      <c r="C401" s="168"/>
      <c r="D401" s="168"/>
      <c r="E401" s="160"/>
      <c r="F401" s="161"/>
      <c r="G401" s="161"/>
      <c r="H401" s="161"/>
      <c r="I401" s="161"/>
      <c r="J401" s="161"/>
      <c r="K401" s="161"/>
      <c r="L401" s="161"/>
      <c r="M401" s="161"/>
      <c r="N401" s="161"/>
      <c r="O401" s="161"/>
      <c r="P401" s="161"/>
      <c r="Q401" s="161"/>
      <c r="R401" s="161"/>
      <c r="S401" s="161"/>
      <c r="T401" s="161"/>
      <c r="U401" s="161"/>
    </row>
    <row r="402" spans="1:21" ht="12.75" customHeight="1" x14ac:dyDescent="0.25">
      <c r="A402" s="161"/>
      <c r="B402" s="161"/>
      <c r="C402" s="168"/>
      <c r="D402" s="168"/>
      <c r="E402" s="160"/>
      <c r="F402" s="161"/>
      <c r="G402" s="161"/>
      <c r="H402" s="161"/>
      <c r="I402" s="161"/>
      <c r="J402" s="161"/>
      <c r="K402" s="161"/>
      <c r="L402" s="161"/>
      <c r="M402" s="161"/>
      <c r="N402" s="161"/>
      <c r="O402" s="161"/>
      <c r="P402" s="161"/>
      <c r="Q402" s="161"/>
      <c r="R402" s="161"/>
      <c r="S402" s="161"/>
      <c r="T402" s="161"/>
      <c r="U402" s="161"/>
    </row>
    <row r="403" spans="1:21" ht="12.75" customHeight="1" x14ac:dyDescent="0.25">
      <c r="A403" s="161"/>
      <c r="B403" s="161"/>
      <c r="C403" s="168"/>
      <c r="D403" s="168"/>
      <c r="E403" s="160"/>
      <c r="F403" s="161"/>
      <c r="G403" s="161"/>
      <c r="H403" s="161"/>
      <c r="I403" s="161"/>
      <c r="J403" s="161"/>
      <c r="K403" s="161"/>
      <c r="L403" s="161"/>
      <c r="M403" s="161"/>
      <c r="N403" s="161"/>
      <c r="O403" s="161"/>
      <c r="P403" s="161"/>
      <c r="Q403" s="161"/>
      <c r="R403" s="161"/>
      <c r="S403" s="161"/>
      <c r="T403" s="161"/>
      <c r="U403" s="161"/>
    </row>
    <row r="404" spans="1:21" ht="12.75" customHeight="1" x14ac:dyDescent="0.25">
      <c r="A404" s="161"/>
      <c r="B404" s="161"/>
      <c r="C404" s="168"/>
      <c r="D404" s="168"/>
      <c r="E404" s="160"/>
      <c r="F404" s="161"/>
      <c r="G404" s="161"/>
      <c r="H404" s="161"/>
      <c r="I404" s="161"/>
      <c r="J404" s="161"/>
      <c r="K404" s="161"/>
      <c r="L404" s="161"/>
      <c r="M404" s="161"/>
      <c r="N404" s="161"/>
      <c r="O404" s="161"/>
      <c r="P404" s="161"/>
      <c r="Q404" s="161"/>
      <c r="R404" s="161"/>
      <c r="S404" s="161"/>
      <c r="T404" s="161"/>
      <c r="U404" s="161"/>
    </row>
    <row r="405" spans="1:21" ht="12.75" customHeight="1" x14ac:dyDescent="0.25">
      <c r="A405" s="161"/>
      <c r="B405" s="161"/>
      <c r="C405" s="168"/>
      <c r="D405" s="168"/>
      <c r="E405" s="160"/>
      <c r="F405" s="161"/>
      <c r="G405" s="161"/>
      <c r="H405" s="161"/>
      <c r="I405" s="161"/>
      <c r="J405" s="161"/>
      <c r="K405" s="161"/>
      <c r="L405" s="161"/>
      <c r="M405" s="161"/>
      <c r="N405" s="161"/>
      <c r="O405" s="161"/>
      <c r="P405" s="161"/>
      <c r="Q405" s="161"/>
      <c r="R405" s="161"/>
      <c r="S405" s="161"/>
      <c r="T405" s="161"/>
      <c r="U405" s="161"/>
    </row>
    <row r="406" spans="1:21" ht="12.75" customHeight="1" x14ac:dyDescent="0.25">
      <c r="A406" s="161"/>
      <c r="B406" s="161"/>
      <c r="C406" s="168"/>
      <c r="D406" s="168"/>
      <c r="E406" s="160"/>
      <c r="F406" s="161"/>
      <c r="G406" s="161"/>
      <c r="H406" s="161"/>
      <c r="I406" s="161"/>
      <c r="J406" s="161"/>
      <c r="K406" s="161"/>
      <c r="L406" s="161"/>
      <c r="M406" s="161"/>
      <c r="N406" s="161"/>
      <c r="O406" s="161"/>
      <c r="P406" s="161"/>
      <c r="Q406" s="161"/>
      <c r="R406" s="161"/>
      <c r="S406" s="161"/>
      <c r="T406" s="161"/>
      <c r="U406" s="161"/>
    </row>
    <row r="407" spans="1:21" ht="12.75" customHeight="1" x14ac:dyDescent="0.25">
      <c r="A407" s="161"/>
      <c r="B407" s="161"/>
      <c r="C407" s="168"/>
      <c r="D407" s="168"/>
      <c r="E407" s="160"/>
      <c r="F407" s="161"/>
      <c r="G407" s="161"/>
      <c r="H407" s="161"/>
      <c r="I407" s="161"/>
      <c r="J407" s="161"/>
      <c r="K407" s="161"/>
      <c r="L407" s="161"/>
      <c r="M407" s="161"/>
      <c r="N407" s="161"/>
      <c r="O407" s="161"/>
      <c r="P407" s="161"/>
      <c r="Q407" s="161"/>
      <c r="R407" s="161"/>
      <c r="S407" s="161"/>
      <c r="T407" s="161"/>
      <c r="U407" s="161"/>
    </row>
    <row r="408" spans="1:21" ht="12.75" customHeight="1" x14ac:dyDescent="0.25">
      <c r="A408" s="161"/>
      <c r="B408" s="161"/>
      <c r="C408" s="168"/>
      <c r="D408" s="168"/>
      <c r="E408" s="160"/>
      <c r="F408" s="161"/>
      <c r="G408" s="161"/>
      <c r="H408" s="161"/>
      <c r="I408" s="161"/>
      <c r="J408" s="161"/>
      <c r="K408" s="161"/>
      <c r="L408" s="161"/>
      <c r="M408" s="161"/>
      <c r="N408" s="161"/>
      <c r="O408" s="161"/>
      <c r="P408" s="161"/>
      <c r="Q408" s="161"/>
      <c r="R408" s="161"/>
      <c r="S408" s="161"/>
      <c r="T408" s="161"/>
      <c r="U408" s="161"/>
    </row>
    <row r="409" spans="1:21" ht="12.75" customHeight="1" x14ac:dyDescent="0.25">
      <c r="A409" s="161"/>
      <c r="B409" s="161"/>
      <c r="C409" s="168"/>
      <c r="D409" s="168"/>
      <c r="E409" s="160"/>
      <c r="F409" s="161"/>
      <c r="G409" s="161"/>
      <c r="H409" s="161"/>
      <c r="I409" s="161"/>
      <c r="J409" s="161"/>
      <c r="K409" s="161"/>
      <c r="L409" s="161"/>
      <c r="M409" s="161"/>
      <c r="N409" s="161"/>
      <c r="O409" s="161"/>
      <c r="P409" s="161"/>
      <c r="Q409" s="161"/>
      <c r="R409" s="161"/>
      <c r="S409" s="161"/>
      <c r="T409" s="161"/>
      <c r="U409" s="161"/>
    </row>
    <row r="410" spans="1:21" ht="12.75" customHeight="1" x14ac:dyDescent="0.25">
      <c r="A410" s="161"/>
      <c r="B410" s="161"/>
      <c r="C410" s="168"/>
      <c r="D410" s="168"/>
      <c r="E410" s="160"/>
      <c r="F410" s="161"/>
      <c r="G410" s="161"/>
      <c r="H410" s="161"/>
      <c r="I410" s="161"/>
      <c r="J410" s="161"/>
      <c r="K410" s="161"/>
      <c r="L410" s="161"/>
      <c r="M410" s="161"/>
      <c r="N410" s="161"/>
      <c r="O410" s="161"/>
      <c r="P410" s="161"/>
      <c r="Q410" s="161"/>
      <c r="R410" s="161"/>
      <c r="S410" s="161"/>
      <c r="T410" s="161"/>
      <c r="U410" s="161"/>
    </row>
    <row r="411" spans="1:21" ht="12.75" customHeight="1" x14ac:dyDescent="0.25">
      <c r="A411" s="161"/>
      <c r="B411" s="161"/>
      <c r="C411" s="168"/>
      <c r="D411" s="168"/>
      <c r="E411" s="160"/>
      <c r="F411" s="161"/>
      <c r="G411" s="161"/>
      <c r="H411" s="161"/>
      <c r="I411" s="161"/>
      <c r="J411" s="161"/>
      <c r="K411" s="161"/>
      <c r="L411" s="161"/>
      <c r="M411" s="161"/>
      <c r="N411" s="161"/>
      <c r="O411" s="161"/>
      <c r="P411" s="161"/>
      <c r="Q411" s="161"/>
      <c r="R411" s="161"/>
      <c r="S411" s="161"/>
      <c r="T411" s="161"/>
      <c r="U411" s="161"/>
    </row>
    <row r="412" spans="1:21" ht="12.75" customHeight="1" x14ac:dyDescent="0.25">
      <c r="A412" s="161"/>
      <c r="B412" s="161"/>
      <c r="C412" s="168"/>
      <c r="D412" s="168"/>
      <c r="E412" s="160"/>
      <c r="F412" s="161"/>
      <c r="G412" s="161"/>
      <c r="H412" s="161"/>
      <c r="I412" s="161"/>
      <c r="J412" s="161"/>
      <c r="K412" s="161"/>
      <c r="L412" s="161"/>
      <c r="M412" s="161"/>
      <c r="N412" s="161"/>
      <c r="O412" s="161"/>
      <c r="P412" s="161"/>
      <c r="Q412" s="161"/>
      <c r="R412" s="161"/>
      <c r="S412" s="161"/>
      <c r="T412" s="161"/>
      <c r="U412" s="161"/>
    </row>
    <row r="413" spans="1:21" ht="12.75" customHeight="1" x14ac:dyDescent="0.25">
      <c r="A413" s="161"/>
      <c r="B413" s="161"/>
      <c r="C413" s="168"/>
      <c r="D413" s="168"/>
      <c r="E413" s="160"/>
      <c r="F413" s="161"/>
      <c r="G413" s="161"/>
      <c r="H413" s="161"/>
      <c r="I413" s="161"/>
      <c r="J413" s="161"/>
      <c r="K413" s="161"/>
      <c r="L413" s="161"/>
      <c r="M413" s="161"/>
      <c r="N413" s="161"/>
      <c r="O413" s="161"/>
      <c r="P413" s="161"/>
      <c r="Q413" s="161"/>
      <c r="R413" s="161"/>
      <c r="S413" s="161"/>
      <c r="T413" s="161"/>
      <c r="U413" s="161"/>
    </row>
    <row r="414" spans="1:21" ht="12.75" customHeight="1" x14ac:dyDescent="0.25">
      <c r="A414" s="161"/>
      <c r="B414" s="161"/>
      <c r="C414" s="168"/>
      <c r="D414" s="168"/>
      <c r="E414" s="160"/>
      <c r="F414" s="161"/>
      <c r="G414" s="161"/>
      <c r="H414" s="161"/>
      <c r="I414" s="161"/>
      <c r="J414" s="161"/>
      <c r="K414" s="161"/>
      <c r="L414" s="161"/>
      <c r="M414" s="161"/>
      <c r="N414" s="161"/>
      <c r="O414" s="161"/>
      <c r="P414" s="161"/>
      <c r="Q414" s="161"/>
      <c r="R414" s="161"/>
      <c r="S414" s="161"/>
      <c r="T414" s="161"/>
      <c r="U414" s="161"/>
    </row>
    <row r="415" spans="1:21" ht="12.75" customHeight="1" x14ac:dyDescent="0.25">
      <c r="A415" s="161"/>
      <c r="B415" s="161"/>
      <c r="C415" s="168"/>
      <c r="D415" s="168"/>
      <c r="E415" s="160"/>
      <c r="F415" s="161"/>
      <c r="G415" s="161"/>
      <c r="H415" s="161"/>
      <c r="I415" s="161"/>
      <c r="J415" s="161"/>
      <c r="K415" s="161"/>
      <c r="L415" s="161"/>
      <c r="M415" s="161"/>
      <c r="N415" s="161"/>
      <c r="O415" s="161"/>
      <c r="P415" s="161"/>
      <c r="Q415" s="161"/>
      <c r="R415" s="161"/>
      <c r="S415" s="161"/>
      <c r="T415" s="161"/>
      <c r="U415" s="161"/>
    </row>
    <row r="416" spans="1:21" ht="12.75" customHeight="1" x14ac:dyDescent="0.25">
      <c r="A416" s="161"/>
      <c r="B416" s="161"/>
      <c r="C416" s="168"/>
      <c r="D416" s="168"/>
      <c r="E416" s="160"/>
      <c r="F416" s="161"/>
      <c r="G416" s="161"/>
      <c r="H416" s="161"/>
      <c r="I416" s="161"/>
      <c r="J416" s="161"/>
      <c r="K416" s="161"/>
      <c r="L416" s="161"/>
      <c r="M416" s="161"/>
      <c r="N416" s="161"/>
      <c r="O416" s="161"/>
      <c r="P416" s="161"/>
      <c r="Q416" s="161"/>
      <c r="R416" s="161"/>
      <c r="S416" s="161"/>
      <c r="T416" s="161"/>
      <c r="U416" s="161"/>
    </row>
    <row r="417" spans="1:21" ht="12.75" customHeight="1" x14ac:dyDescent="0.25">
      <c r="A417" s="161"/>
      <c r="B417" s="161"/>
      <c r="C417" s="168"/>
      <c r="D417" s="168"/>
      <c r="E417" s="160"/>
      <c r="F417" s="161"/>
      <c r="G417" s="161"/>
      <c r="H417" s="161"/>
      <c r="I417" s="161"/>
      <c r="J417" s="161"/>
      <c r="K417" s="161"/>
      <c r="L417" s="161"/>
      <c r="M417" s="161"/>
      <c r="N417" s="161"/>
      <c r="O417" s="161"/>
      <c r="P417" s="161"/>
      <c r="Q417" s="161"/>
      <c r="R417" s="161"/>
      <c r="S417" s="161"/>
      <c r="T417" s="161"/>
      <c r="U417" s="161"/>
    </row>
    <row r="418" spans="1:21" ht="12.75" customHeight="1" x14ac:dyDescent="0.25">
      <c r="A418" s="161"/>
      <c r="B418" s="161"/>
      <c r="C418" s="168"/>
      <c r="D418" s="168"/>
      <c r="E418" s="160"/>
      <c r="F418" s="161"/>
      <c r="G418" s="161"/>
      <c r="H418" s="161"/>
      <c r="I418" s="161"/>
      <c r="J418" s="161"/>
      <c r="K418" s="161"/>
      <c r="L418" s="161"/>
      <c r="M418" s="161"/>
      <c r="N418" s="161"/>
      <c r="O418" s="161"/>
      <c r="P418" s="161"/>
      <c r="Q418" s="161"/>
      <c r="R418" s="161"/>
      <c r="S418" s="161"/>
      <c r="T418" s="161"/>
      <c r="U418" s="161"/>
    </row>
    <row r="419" spans="1:21" ht="12.75" customHeight="1" x14ac:dyDescent="0.25">
      <c r="A419" s="161"/>
      <c r="B419" s="161"/>
      <c r="C419" s="168"/>
      <c r="D419" s="168"/>
      <c r="E419" s="160"/>
      <c r="F419" s="161"/>
      <c r="G419" s="161"/>
      <c r="H419" s="161"/>
      <c r="I419" s="161"/>
      <c r="J419" s="161"/>
      <c r="K419" s="161"/>
      <c r="L419" s="161"/>
      <c r="M419" s="161"/>
      <c r="N419" s="161"/>
      <c r="O419" s="161"/>
      <c r="P419" s="161"/>
      <c r="Q419" s="161"/>
      <c r="R419" s="161"/>
      <c r="S419" s="161"/>
      <c r="T419" s="161"/>
      <c r="U419" s="161"/>
    </row>
    <row r="420" spans="1:21" ht="12.75" customHeight="1" x14ac:dyDescent="0.25">
      <c r="A420" s="161"/>
      <c r="B420" s="161"/>
      <c r="C420" s="168"/>
      <c r="D420" s="168"/>
      <c r="E420" s="160"/>
      <c r="F420" s="161"/>
      <c r="G420" s="161"/>
      <c r="H420" s="161"/>
      <c r="I420" s="161"/>
      <c r="J420" s="161"/>
      <c r="K420" s="161"/>
      <c r="L420" s="161"/>
      <c r="M420" s="161"/>
      <c r="N420" s="161"/>
      <c r="O420" s="161"/>
      <c r="P420" s="161"/>
      <c r="Q420" s="161"/>
      <c r="R420" s="161"/>
      <c r="S420" s="161"/>
      <c r="T420" s="161"/>
      <c r="U420" s="161"/>
    </row>
    <row r="421" spans="1:21" ht="12.75" customHeight="1" x14ac:dyDescent="0.25">
      <c r="A421" s="161"/>
      <c r="B421" s="161"/>
      <c r="C421" s="168"/>
      <c r="D421" s="168"/>
      <c r="E421" s="160"/>
      <c r="F421" s="161"/>
      <c r="G421" s="161"/>
      <c r="H421" s="161"/>
      <c r="I421" s="161"/>
      <c r="J421" s="161"/>
      <c r="K421" s="161"/>
      <c r="L421" s="161"/>
      <c r="M421" s="161"/>
      <c r="N421" s="161"/>
      <c r="O421" s="161"/>
      <c r="P421" s="161"/>
      <c r="Q421" s="161"/>
      <c r="R421" s="161"/>
      <c r="S421" s="161"/>
      <c r="T421" s="161"/>
      <c r="U421" s="161"/>
    </row>
    <row r="422" spans="1:21" ht="12.75" customHeight="1" x14ac:dyDescent="0.25">
      <c r="A422" s="161"/>
      <c r="B422" s="161"/>
      <c r="C422" s="168"/>
      <c r="D422" s="168"/>
      <c r="E422" s="160"/>
      <c r="F422" s="161"/>
      <c r="G422" s="161"/>
      <c r="H422" s="161"/>
      <c r="I422" s="161"/>
      <c r="J422" s="161"/>
      <c r="K422" s="161"/>
      <c r="L422" s="161"/>
      <c r="M422" s="161"/>
      <c r="N422" s="161"/>
      <c r="O422" s="161"/>
      <c r="P422" s="161"/>
      <c r="Q422" s="161"/>
      <c r="R422" s="161"/>
      <c r="S422" s="161"/>
      <c r="T422" s="161"/>
      <c r="U422" s="161"/>
    </row>
    <row r="423" spans="1:21" ht="12.75" customHeight="1" x14ac:dyDescent="0.25">
      <c r="A423" s="161"/>
      <c r="B423" s="161"/>
      <c r="C423" s="168"/>
      <c r="D423" s="168"/>
      <c r="E423" s="160"/>
      <c r="F423" s="161"/>
      <c r="G423" s="161"/>
      <c r="H423" s="161"/>
      <c r="I423" s="161"/>
      <c r="J423" s="161"/>
      <c r="K423" s="161"/>
      <c r="L423" s="161"/>
      <c r="M423" s="161"/>
      <c r="N423" s="161"/>
      <c r="O423" s="161"/>
      <c r="P423" s="161"/>
      <c r="Q423" s="161"/>
      <c r="R423" s="161"/>
      <c r="S423" s="161"/>
      <c r="T423" s="161"/>
      <c r="U423" s="161"/>
    </row>
    <row r="424" spans="1:21" ht="12.75" customHeight="1" x14ac:dyDescent="0.25">
      <c r="A424" s="161"/>
      <c r="B424" s="161"/>
      <c r="C424" s="168"/>
      <c r="D424" s="168"/>
      <c r="E424" s="160"/>
      <c r="F424" s="161"/>
      <c r="G424" s="161"/>
      <c r="H424" s="161"/>
      <c r="I424" s="161"/>
      <c r="J424" s="161"/>
      <c r="K424" s="161"/>
      <c r="L424" s="161"/>
      <c r="M424" s="161"/>
      <c r="N424" s="161"/>
      <c r="O424" s="161"/>
      <c r="P424" s="161"/>
      <c r="Q424" s="161"/>
      <c r="R424" s="161"/>
      <c r="S424" s="161"/>
      <c r="T424" s="161"/>
      <c r="U424" s="161"/>
    </row>
    <row r="425" spans="1:21" ht="12.75" customHeight="1" x14ac:dyDescent="0.25">
      <c r="A425" s="161"/>
      <c r="B425" s="161"/>
      <c r="C425" s="168"/>
      <c r="D425" s="168"/>
      <c r="E425" s="160"/>
      <c r="F425" s="161"/>
      <c r="G425" s="161"/>
      <c r="H425" s="161"/>
      <c r="I425" s="161"/>
      <c r="J425" s="161"/>
      <c r="K425" s="161"/>
      <c r="L425" s="161"/>
      <c r="M425" s="161"/>
      <c r="N425" s="161"/>
      <c r="O425" s="161"/>
      <c r="P425" s="161"/>
      <c r="Q425" s="161"/>
      <c r="R425" s="161"/>
      <c r="S425" s="161"/>
      <c r="T425" s="161"/>
      <c r="U425" s="161"/>
    </row>
    <row r="426" spans="1:21" ht="12.75" customHeight="1" x14ac:dyDescent="0.25">
      <c r="A426" s="161"/>
      <c r="B426" s="161"/>
      <c r="C426" s="168"/>
      <c r="D426" s="168"/>
      <c r="E426" s="160"/>
      <c r="F426" s="161"/>
      <c r="G426" s="161"/>
      <c r="H426" s="161"/>
      <c r="I426" s="161"/>
      <c r="J426" s="161"/>
      <c r="K426" s="161"/>
      <c r="L426" s="161"/>
      <c r="M426" s="161"/>
      <c r="N426" s="161"/>
      <c r="O426" s="161"/>
      <c r="P426" s="161"/>
      <c r="Q426" s="161"/>
      <c r="R426" s="161"/>
      <c r="S426" s="161"/>
      <c r="T426" s="161"/>
      <c r="U426" s="161"/>
    </row>
    <row r="427" spans="1:21" ht="12.75" customHeight="1" x14ac:dyDescent="0.25">
      <c r="A427" s="161"/>
      <c r="B427" s="161"/>
      <c r="C427" s="168"/>
      <c r="D427" s="168"/>
      <c r="E427" s="160"/>
      <c r="F427" s="161"/>
      <c r="G427" s="161"/>
      <c r="H427" s="161"/>
      <c r="I427" s="161"/>
      <c r="J427" s="161"/>
      <c r="K427" s="161"/>
      <c r="L427" s="161"/>
      <c r="M427" s="161"/>
      <c r="N427" s="161"/>
      <c r="O427" s="161"/>
      <c r="P427" s="161"/>
      <c r="Q427" s="161"/>
      <c r="R427" s="161"/>
      <c r="S427" s="161"/>
      <c r="T427" s="161"/>
      <c r="U427" s="161"/>
    </row>
    <row r="428" spans="1:21" ht="12.75" customHeight="1" x14ac:dyDescent="0.25">
      <c r="A428" s="161"/>
      <c r="B428" s="161"/>
      <c r="C428" s="168"/>
      <c r="D428" s="168"/>
      <c r="E428" s="160"/>
      <c r="F428" s="161"/>
      <c r="G428" s="161"/>
      <c r="H428" s="161"/>
      <c r="I428" s="161"/>
      <c r="J428" s="161"/>
      <c r="K428" s="161"/>
      <c r="L428" s="161"/>
      <c r="M428" s="161"/>
      <c r="N428" s="161"/>
      <c r="O428" s="161"/>
      <c r="P428" s="161"/>
      <c r="Q428" s="161"/>
      <c r="R428" s="161"/>
      <c r="S428" s="161"/>
      <c r="T428" s="161"/>
      <c r="U428" s="161"/>
    </row>
    <row r="429" spans="1:21" ht="12.75" customHeight="1" x14ac:dyDescent="0.25">
      <c r="A429" s="161"/>
      <c r="B429" s="161"/>
      <c r="C429" s="168"/>
      <c r="D429" s="168"/>
      <c r="E429" s="160"/>
      <c r="F429" s="161"/>
      <c r="G429" s="161"/>
      <c r="H429" s="161"/>
      <c r="I429" s="161"/>
      <c r="J429" s="161"/>
      <c r="K429" s="161"/>
      <c r="L429" s="161"/>
      <c r="M429" s="161"/>
      <c r="N429" s="161"/>
      <c r="O429" s="161"/>
      <c r="P429" s="161"/>
      <c r="Q429" s="161"/>
      <c r="R429" s="161"/>
      <c r="S429" s="161"/>
      <c r="T429" s="161"/>
      <c r="U429" s="161"/>
    </row>
    <row r="430" spans="1:21" ht="12.75" customHeight="1" x14ac:dyDescent="0.25">
      <c r="A430" s="161"/>
      <c r="B430" s="161"/>
      <c r="C430" s="168"/>
      <c r="D430" s="168"/>
      <c r="E430" s="160"/>
      <c r="F430" s="161"/>
      <c r="G430" s="161"/>
      <c r="H430" s="161"/>
      <c r="I430" s="161"/>
      <c r="J430" s="161"/>
      <c r="K430" s="161"/>
      <c r="L430" s="161"/>
      <c r="M430" s="161"/>
      <c r="N430" s="161"/>
      <c r="O430" s="161"/>
      <c r="P430" s="161"/>
      <c r="Q430" s="161"/>
      <c r="R430" s="161"/>
      <c r="S430" s="161"/>
      <c r="T430" s="161"/>
      <c r="U430" s="161"/>
    </row>
    <row r="431" spans="1:21" ht="12.75" customHeight="1" x14ac:dyDescent="0.25">
      <c r="A431" s="161"/>
      <c r="B431" s="161"/>
      <c r="C431" s="168"/>
      <c r="D431" s="168"/>
      <c r="E431" s="160"/>
      <c r="F431" s="161"/>
      <c r="G431" s="161"/>
      <c r="H431" s="161"/>
      <c r="I431" s="161"/>
      <c r="J431" s="161"/>
      <c r="K431" s="161"/>
      <c r="L431" s="161"/>
      <c r="M431" s="161"/>
      <c r="N431" s="161"/>
      <c r="O431" s="161"/>
      <c r="P431" s="161"/>
      <c r="Q431" s="161"/>
      <c r="R431" s="161"/>
      <c r="S431" s="161"/>
      <c r="T431" s="161"/>
      <c r="U431" s="161"/>
    </row>
    <row r="432" spans="1:21" ht="12.75" customHeight="1" x14ac:dyDescent="0.25">
      <c r="A432" s="161"/>
      <c r="B432" s="161"/>
      <c r="C432" s="168"/>
      <c r="D432" s="168"/>
      <c r="E432" s="160"/>
      <c r="F432" s="161"/>
      <c r="G432" s="161"/>
      <c r="H432" s="161"/>
      <c r="I432" s="161"/>
      <c r="J432" s="161"/>
      <c r="K432" s="161"/>
      <c r="L432" s="161"/>
      <c r="M432" s="161"/>
      <c r="N432" s="161"/>
      <c r="O432" s="161"/>
      <c r="P432" s="161"/>
      <c r="Q432" s="161"/>
      <c r="R432" s="161"/>
      <c r="S432" s="161"/>
      <c r="T432" s="161"/>
      <c r="U432" s="161"/>
    </row>
    <row r="433" spans="1:21" ht="12.75" customHeight="1" x14ac:dyDescent="0.25">
      <c r="A433" s="161"/>
      <c r="B433" s="161"/>
      <c r="C433" s="168"/>
      <c r="D433" s="168"/>
      <c r="E433" s="160"/>
      <c r="F433" s="161"/>
      <c r="G433" s="161"/>
      <c r="H433" s="161"/>
      <c r="I433" s="161"/>
      <c r="J433" s="161"/>
      <c r="K433" s="161"/>
      <c r="L433" s="161"/>
      <c r="M433" s="161"/>
      <c r="N433" s="161"/>
      <c r="O433" s="161"/>
      <c r="P433" s="161"/>
      <c r="Q433" s="161"/>
      <c r="R433" s="161"/>
      <c r="S433" s="161"/>
      <c r="T433" s="161"/>
      <c r="U433" s="161"/>
    </row>
    <row r="434" spans="1:21" ht="12.75" customHeight="1" x14ac:dyDescent="0.25">
      <c r="A434" s="161"/>
      <c r="B434" s="161"/>
      <c r="C434" s="168"/>
      <c r="D434" s="168"/>
      <c r="E434" s="160"/>
      <c r="F434" s="161"/>
      <c r="G434" s="161"/>
      <c r="H434" s="161"/>
      <c r="I434" s="161"/>
      <c r="J434" s="161"/>
      <c r="K434" s="161"/>
      <c r="L434" s="161"/>
      <c r="M434" s="161"/>
      <c r="N434" s="161"/>
      <c r="O434" s="161"/>
      <c r="P434" s="161"/>
      <c r="Q434" s="161"/>
      <c r="R434" s="161"/>
      <c r="S434" s="161"/>
      <c r="T434" s="161"/>
      <c r="U434" s="161"/>
    </row>
    <row r="435" spans="1:21" ht="12.75" customHeight="1" x14ac:dyDescent="0.25">
      <c r="A435" s="161"/>
      <c r="B435" s="161"/>
      <c r="C435" s="168"/>
      <c r="D435" s="168"/>
      <c r="E435" s="160"/>
      <c r="F435" s="161"/>
      <c r="G435" s="161"/>
      <c r="H435" s="161"/>
      <c r="I435" s="161"/>
      <c r="J435" s="161"/>
      <c r="K435" s="161"/>
      <c r="L435" s="161"/>
      <c r="M435" s="161"/>
      <c r="N435" s="161"/>
      <c r="O435" s="161"/>
      <c r="P435" s="161"/>
      <c r="Q435" s="161"/>
      <c r="R435" s="161"/>
      <c r="S435" s="161"/>
      <c r="T435" s="161"/>
      <c r="U435" s="161"/>
    </row>
    <row r="436" spans="1:21" ht="12.75" customHeight="1" x14ac:dyDescent="0.25">
      <c r="A436" s="161"/>
      <c r="B436" s="161"/>
      <c r="C436" s="168"/>
      <c r="D436" s="168"/>
      <c r="E436" s="160"/>
      <c r="F436" s="161"/>
      <c r="G436" s="161"/>
      <c r="H436" s="161"/>
      <c r="I436" s="161"/>
      <c r="J436" s="161"/>
      <c r="K436" s="161"/>
      <c r="L436" s="161"/>
      <c r="M436" s="161"/>
      <c r="N436" s="161"/>
      <c r="O436" s="161"/>
      <c r="P436" s="161"/>
      <c r="Q436" s="161"/>
      <c r="R436" s="161"/>
      <c r="S436" s="161"/>
      <c r="T436" s="161"/>
      <c r="U436" s="161"/>
    </row>
    <row r="437" spans="1:21" ht="12.75" customHeight="1" x14ac:dyDescent="0.25">
      <c r="A437" s="161"/>
      <c r="B437" s="161"/>
      <c r="C437" s="168"/>
      <c r="D437" s="168"/>
      <c r="E437" s="160"/>
      <c r="F437" s="161"/>
      <c r="G437" s="161"/>
      <c r="H437" s="161"/>
      <c r="I437" s="161"/>
      <c r="J437" s="161"/>
      <c r="K437" s="161"/>
      <c r="L437" s="161"/>
      <c r="M437" s="161"/>
      <c r="N437" s="161"/>
      <c r="O437" s="161"/>
      <c r="P437" s="161"/>
      <c r="Q437" s="161"/>
      <c r="R437" s="161"/>
      <c r="S437" s="161"/>
      <c r="T437" s="161"/>
      <c r="U437" s="161"/>
    </row>
    <row r="438" spans="1:21" ht="12.75" customHeight="1" x14ac:dyDescent="0.25">
      <c r="A438" s="161"/>
      <c r="B438" s="161"/>
      <c r="C438" s="168"/>
      <c r="D438" s="168"/>
      <c r="E438" s="160"/>
      <c r="F438" s="161"/>
      <c r="G438" s="161"/>
      <c r="H438" s="161"/>
      <c r="I438" s="161"/>
      <c r="J438" s="161"/>
      <c r="K438" s="161"/>
      <c r="L438" s="161"/>
      <c r="M438" s="161"/>
      <c r="N438" s="161"/>
      <c r="O438" s="161"/>
      <c r="P438" s="161"/>
      <c r="Q438" s="161"/>
      <c r="R438" s="161"/>
      <c r="S438" s="161"/>
      <c r="T438" s="161"/>
      <c r="U438" s="161"/>
    </row>
    <row r="439" spans="1:21" ht="12.75" customHeight="1" x14ac:dyDescent="0.25">
      <c r="A439" s="161"/>
      <c r="B439" s="161"/>
      <c r="C439" s="168"/>
      <c r="D439" s="168"/>
      <c r="E439" s="160"/>
      <c r="F439" s="161"/>
      <c r="G439" s="161"/>
      <c r="H439" s="161"/>
      <c r="I439" s="161"/>
      <c r="J439" s="161"/>
      <c r="K439" s="161"/>
      <c r="L439" s="161"/>
      <c r="M439" s="161"/>
      <c r="N439" s="161"/>
      <c r="O439" s="161"/>
      <c r="P439" s="161"/>
      <c r="Q439" s="161"/>
      <c r="R439" s="161"/>
      <c r="S439" s="161"/>
      <c r="T439" s="161"/>
      <c r="U439" s="161"/>
    </row>
    <row r="440" spans="1:21" ht="12.75" customHeight="1" x14ac:dyDescent="0.25">
      <c r="A440" s="161"/>
      <c r="B440" s="161"/>
      <c r="C440" s="168"/>
      <c r="D440" s="168"/>
      <c r="E440" s="160"/>
      <c r="F440" s="161"/>
      <c r="G440" s="161"/>
      <c r="H440" s="161"/>
      <c r="I440" s="161"/>
      <c r="J440" s="161"/>
      <c r="K440" s="161"/>
      <c r="L440" s="161"/>
      <c r="M440" s="161"/>
      <c r="N440" s="161"/>
      <c r="O440" s="161"/>
      <c r="P440" s="161"/>
      <c r="Q440" s="161"/>
      <c r="R440" s="161"/>
      <c r="S440" s="161"/>
      <c r="T440" s="161"/>
      <c r="U440" s="161"/>
    </row>
    <row r="441" spans="1:21" ht="12.75" customHeight="1" x14ac:dyDescent="0.25">
      <c r="A441" s="161"/>
      <c r="B441" s="161"/>
      <c r="C441" s="168"/>
      <c r="D441" s="168"/>
      <c r="E441" s="160"/>
      <c r="F441" s="161"/>
      <c r="G441" s="161"/>
      <c r="H441" s="161"/>
      <c r="I441" s="161"/>
      <c r="J441" s="161"/>
      <c r="K441" s="161"/>
      <c r="L441" s="161"/>
      <c r="M441" s="161"/>
      <c r="N441" s="161"/>
      <c r="O441" s="161"/>
      <c r="P441" s="161"/>
      <c r="Q441" s="161"/>
      <c r="R441" s="161"/>
      <c r="S441" s="161"/>
      <c r="T441" s="161"/>
      <c r="U441" s="161"/>
    </row>
    <row r="442" spans="1:21" ht="12.75" customHeight="1" x14ac:dyDescent="0.25">
      <c r="A442" s="161"/>
      <c r="B442" s="161"/>
      <c r="C442" s="168"/>
      <c r="D442" s="168"/>
      <c r="E442" s="160"/>
      <c r="F442" s="161"/>
      <c r="G442" s="161"/>
      <c r="H442" s="161"/>
      <c r="I442" s="161"/>
      <c r="J442" s="161"/>
      <c r="K442" s="161"/>
      <c r="L442" s="161"/>
      <c r="M442" s="161"/>
      <c r="N442" s="161"/>
      <c r="O442" s="161"/>
      <c r="P442" s="161"/>
      <c r="Q442" s="161"/>
      <c r="R442" s="161"/>
      <c r="S442" s="161"/>
      <c r="T442" s="161"/>
      <c r="U442" s="161"/>
    </row>
    <row r="443" spans="1:21" ht="12.75" customHeight="1" x14ac:dyDescent="0.25">
      <c r="A443" s="161"/>
      <c r="B443" s="161"/>
      <c r="C443" s="168"/>
      <c r="D443" s="168"/>
      <c r="E443" s="160"/>
      <c r="F443" s="161"/>
      <c r="G443" s="161"/>
      <c r="H443" s="161"/>
      <c r="I443" s="161"/>
      <c r="J443" s="161"/>
      <c r="K443" s="161"/>
      <c r="L443" s="161"/>
      <c r="M443" s="161"/>
      <c r="N443" s="161"/>
      <c r="O443" s="161"/>
      <c r="P443" s="161"/>
      <c r="Q443" s="161"/>
      <c r="R443" s="161"/>
      <c r="S443" s="161"/>
      <c r="T443" s="161"/>
      <c r="U443" s="161"/>
    </row>
    <row r="444" spans="1:21" ht="12.75" customHeight="1" x14ac:dyDescent="0.25">
      <c r="A444" s="161"/>
      <c r="B444" s="161"/>
      <c r="C444" s="168"/>
      <c r="D444" s="168"/>
      <c r="E444" s="160"/>
      <c r="F444" s="161"/>
      <c r="G444" s="161"/>
      <c r="H444" s="161"/>
      <c r="I444" s="161"/>
      <c r="J444" s="161"/>
      <c r="K444" s="161"/>
      <c r="L444" s="161"/>
      <c r="M444" s="161"/>
      <c r="N444" s="161"/>
      <c r="O444" s="161"/>
      <c r="P444" s="161"/>
      <c r="Q444" s="161"/>
      <c r="R444" s="161"/>
      <c r="S444" s="161"/>
      <c r="T444" s="161"/>
      <c r="U444" s="161"/>
    </row>
    <row r="445" spans="1:21" ht="12.75" customHeight="1" x14ac:dyDescent="0.25">
      <c r="A445" s="161"/>
      <c r="B445" s="161"/>
      <c r="C445" s="168"/>
      <c r="D445" s="168"/>
      <c r="E445" s="160"/>
      <c r="F445" s="161"/>
      <c r="G445" s="161"/>
      <c r="H445" s="161"/>
      <c r="I445" s="161"/>
      <c r="J445" s="161"/>
      <c r="K445" s="161"/>
      <c r="L445" s="161"/>
      <c r="M445" s="161"/>
      <c r="N445" s="161"/>
      <c r="O445" s="161"/>
      <c r="P445" s="161"/>
      <c r="Q445" s="161"/>
      <c r="R445" s="161"/>
      <c r="S445" s="161"/>
      <c r="T445" s="161"/>
      <c r="U445" s="161"/>
    </row>
    <row r="446" spans="1:21" ht="12.75" customHeight="1" x14ac:dyDescent="0.25">
      <c r="A446" s="161"/>
      <c r="B446" s="161"/>
      <c r="C446" s="168"/>
      <c r="D446" s="168"/>
      <c r="E446" s="160"/>
      <c r="F446" s="161"/>
      <c r="G446" s="161"/>
      <c r="H446" s="161"/>
      <c r="I446" s="161"/>
      <c r="J446" s="161"/>
      <c r="K446" s="161"/>
      <c r="L446" s="161"/>
      <c r="M446" s="161"/>
      <c r="N446" s="161"/>
      <c r="O446" s="161"/>
      <c r="P446" s="161"/>
      <c r="Q446" s="161"/>
      <c r="R446" s="161"/>
      <c r="S446" s="161"/>
      <c r="T446" s="161"/>
      <c r="U446" s="161"/>
    </row>
    <row r="447" spans="1:21" ht="12.75" customHeight="1" x14ac:dyDescent="0.25">
      <c r="A447" s="161"/>
      <c r="B447" s="161"/>
      <c r="C447" s="168"/>
      <c r="D447" s="168"/>
      <c r="E447" s="160"/>
      <c r="F447" s="161"/>
      <c r="G447" s="161"/>
      <c r="H447" s="161"/>
      <c r="I447" s="161"/>
      <c r="J447" s="161"/>
      <c r="K447" s="161"/>
      <c r="L447" s="161"/>
      <c r="M447" s="161"/>
      <c r="N447" s="161"/>
      <c r="O447" s="161"/>
      <c r="P447" s="161"/>
      <c r="Q447" s="161"/>
      <c r="R447" s="161"/>
      <c r="S447" s="161"/>
      <c r="T447" s="161"/>
      <c r="U447" s="161"/>
    </row>
    <row r="448" spans="1:21" ht="12.75" customHeight="1" x14ac:dyDescent="0.25">
      <c r="A448" s="161"/>
      <c r="B448" s="161"/>
      <c r="C448" s="168"/>
      <c r="D448" s="168"/>
      <c r="E448" s="160"/>
      <c r="F448" s="161"/>
      <c r="G448" s="161"/>
      <c r="H448" s="161"/>
      <c r="I448" s="161"/>
      <c r="J448" s="161"/>
      <c r="K448" s="161"/>
      <c r="L448" s="161"/>
      <c r="M448" s="161"/>
      <c r="N448" s="161"/>
      <c r="O448" s="161"/>
      <c r="P448" s="161"/>
      <c r="Q448" s="161"/>
      <c r="R448" s="161"/>
      <c r="S448" s="161"/>
      <c r="T448" s="161"/>
      <c r="U448" s="161"/>
    </row>
    <row r="449" spans="1:21" ht="12.75" customHeight="1" x14ac:dyDescent="0.25">
      <c r="A449" s="161"/>
      <c r="B449" s="161"/>
      <c r="C449" s="168"/>
      <c r="D449" s="168"/>
      <c r="E449" s="160"/>
      <c r="F449" s="161"/>
      <c r="G449" s="161"/>
      <c r="H449" s="161"/>
      <c r="I449" s="161"/>
      <c r="J449" s="161"/>
      <c r="K449" s="161"/>
      <c r="L449" s="161"/>
      <c r="M449" s="161"/>
      <c r="N449" s="161"/>
      <c r="O449" s="161"/>
      <c r="P449" s="161"/>
      <c r="Q449" s="161"/>
      <c r="R449" s="161"/>
      <c r="S449" s="161"/>
      <c r="T449" s="161"/>
      <c r="U449" s="161"/>
    </row>
    <row r="450" spans="1:21" ht="12.75" customHeight="1" x14ac:dyDescent="0.25">
      <c r="A450" s="161"/>
      <c r="B450" s="161"/>
      <c r="C450" s="168"/>
      <c r="D450" s="168"/>
      <c r="E450" s="160"/>
      <c r="F450" s="161"/>
      <c r="G450" s="161"/>
      <c r="H450" s="161"/>
      <c r="I450" s="161"/>
      <c r="J450" s="161"/>
      <c r="K450" s="161"/>
      <c r="L450" s="161"/>
      <c r="M450" s="161"/>
      <c r="N450" s="161"/>
      <c r="O450" s="161"/>
      <c r="P450" s="161"/>
      <c r="Q450" s="161"/>
      <c r="R450" s="161"/>
      <c r="S450" s="161"/>
      <c r="T450" s="161"/>
      <c r="U450" s="161"/>
    </row>
    <row r="451" spans="1:21" ht="12.75" customHeight="1" x14ac:dyDescent="0.25">
      <c r="A451" s="161"/>
      <c r="B451" s="161"/>
      <c r="C451" s="168"/>
      <c r="D451" s="168"/>
      <c r="E451" s="160"/>
      <c r="F451" s="161"/>
      <c r="G451" s="161"/>
      <c r="H451" s="161"/>
      <c r="I451" s="161"/>
      <c r="J451" s="161"/>
      <c r="K451" s="161"/>
      <c r="L451" s="161"/>
      <c r="M451" s="161"/>
      <c r="N451" s="161"/>
      <c r="O451" s="161"/>
      <c r="P451" s="161"/>
      <c r="Q451" s="161"/>
      <c r="R451" s="161"/>
      <c r="S451" s="161"/>
      <c r="T451" s="161"/>
      <c r="U451" s="161"/>
    </row>
    <row r="452" spans="1:21" ht="12.75" customHeight="1" x14ac:dyDescent="0.25">
      <c r="A452" s="161"/>
      <c r="B452" s="161"/>
      <c r="C452" s="168"/>
      <c r="D452" s="168"/>
      <c r="E452" s="160"/>
      <c r="F452" s="161"/>
      <c r="G452" s="161"/>
      <c r="H452" s="161"/>
      <c r="I452" s="161"/>
      <c r="J452" s="161"/>
      <c r="K452" s="161"/>
      <c r="L452" s="161"/>
      <c r="M452" s="161"/>
      <c r="N452" s="161"/>
      <c r="O452" s="161"/>
      <c r="P452" s="161"/>
      <c r="Q452" s="161"/>
      <c r="R452" s="161"/>
      <c r="S452" s="161"/>
      <c r="T452" s="161"/>
      <c r="U452" s="161"/>
    </row>
    <row r="453" spans="1:21" ht="12.75" customHeight="1" x14ac:dyDescent="0.25">
      <c r="A453" s="161"/>
      <c r="B453" s="161"/>
      <c r="C453" s="168"/>
      <c r="D453" s="168"/>
      <c r="E453" s="160"/>
      <c r="F453" s="161"/>
      <c r="G453" s="161"/>
      <c r="H453" s="161"/>
      <c r="I453" s="161"/>
      <c r="J453" s="161"/>
      <c r="K453" s="161"/>
      <c r="L453" s="161"/>
      <c r="M453" s="161"/>
      <c r="N453" s="161"/>
      <c r="O453" s="161"/>
      <c r="P453" s="161"/>
      <c r="Q453" s="161"/>
      <c r="R453" s="161"/>
      <c r="S453" s="161"/>
      <c r="T453" s="161"/>
      <c r="U453" s="161"/>
    </row>
    <row r="454" spans="1:21" ht="12.75" customHeight="1" x14ac:dyDescent="0.25">
      <c r="A454" s="161"/>
      <c r="B454" s="161"/>
      <c r="C454" s="168"/>
      <c r="D454" s="168"/>
      <c r="E454" s="160"/>
      <c r="F454" s="161"/>
      <c r="G454" s="161"/>
      <c r="H454" s="161"/>
      <c r="I454" s="161"/>
      <c r="J454" s="161"/>
      <c r="K454" s="161"/>
      <c r="L454" s="161"/>
      <c r="M454" s="161"/>
      <c r="N454" s="161"/>
      <c r="O454" s="161"/>
      <c r="P454" s="161"/>
      <c r="Q454" s="161"/>
      <c r="R454" s="161"/>
      <c r="S454" s="161"/>
      <c r="T454" s="161"/>
      <c r="U454" s="161"/>
    </row>
    <row r="455" spans="1:21" ht="12.75" customHeight="1" x14ac:dyDescent="0.25">
      <c r="A455" s="161"/>
      <c r="B455" s="161"/>
      <c r="C455" s="168"/>
      <c r="D455" s="168"/>
      <c r="E455" s="160"/>
      <c r="F455" s="161"/>
      <c r="G455" s="161"/>
      <c r="H455" s="161"/>
      <c r="I455" s="161"/>
      <c r="J455" s="161"/>
      <c r="K455" s="161"/>
      <c r="L455" s="161"/>
      <c r="M455" s="161"/>
      <c r="N455" s="161"/>
      <c r="O455" s="161"/>
      <c r="P455" s="161"/>
      <c r="Q455" s="161"/>
      <c r="R455" s="161"/>
      <c r="S455" s="161"/>
      <c r="T455" s="161"/>
      <c r="U455" s="161"/>
    </row>
    <row r="456" spans="1:21" ht="12.75" customHeight="1" x14ac:dyDescent="0.25">
      <c r="A456" s="161"/>
      <c r="B456" s="161"/>
      <c r="C456" s="168"/>
      <c r="D456" s="168"/>
      <c r="E456" s="160"/>
      <c r="F456" s="161"/>
      <c r="G456" s="161"/>
      <c r="H456" s="161"/>
      <c r="I456" s="161"/>
      <c r="J456" s="161"/>
      <c r="K456" s="161"/>
      <c r="L456" s="161"/>
      <c r="M456" s="161"/>
      <c r="N456" s="161"/>
      <c r="O456" s="161"/>
      <c r="P456" s="161"/>
      <c r="Q456" s="161"/>
      <c r="R456" s="161"/>
      <c r="S456" s="161"/>
      <c r="T456" s="161"/>
      <c r="U456" s="161"/>
    </row>
    <row r="457" spans="1:21" ht="12.75" customHeight="1" x14ac:dyDescent="0.25">
      <c r="A457" s="161"/>
      <c r="B457" s="161"/>
      <c r="C457" s="168"/>
      <c r="D457" s="168"/>
      <c r="E457" s="160"/>
      <c r="F457" s="161"/>
      <c r="G457" s="161"/>
      <c r="H457" s="161"/>
      <c r="I457" s="161"/>
      <c r="J457" s="161"/>
      <c r="K457" s="161"/>
      <c r="L457" s="161"/>
      <c r="M457" s="161"/>
      <c r="N457" s="161"/>
      <c r="O457" s="161"/>
      <c r="P457" s="161"/>
      <c r="Q457" s="161"/>
      <c r="R457" s="161"/>
      <c r="S457" s="161"/>
      <c r="T457" s="161"/>
      <c r="U457" s="161"/>
    </row>
    <row r="458" spans="1:21" ht="12.75" customHeight="1" x14ac:dyDescent="0.25">
      <c r="A458" s="161"/>
      <c r="B458" s="161"/>
      <c r="C458" s="168"/>
      <c r="D458" s="168"/>
      <c r="E458" s="160"/>
      <c r="F458" s="161"/>
      <c r="G458" s="161"/>
      <c r="H458" s="161"/>
      <c r="I458" s="161"/>
      <c r="J458" s="161"/>
      <c r="K458" s="161"/>
      <c r="L458" s="161"/>
      <c r="M458" s="161"/>
      <c r="N458" s="161"/>
      <c r="O458" s="161"/>
      <c r="P458" s="161"/>
      <c r="Q458" s="161"/>
      <c r="R458" s="161"/>
      <c r="S458" s="161"/>
      <c r="T458" s="161"/>
      <c r="U458" s="161"/>
    </row>
    <row r="459" spans="1:21" ht="12.75" customHeight="1" x14ac:dyDescent="0.25">
      <c r="A459" s="161"/>
      <c r="B459" s="161"/>
      <c r="C459" s="168"/>
      <c r="D459" s="168"/>
      <c r="E459" s="160"/>
      <c r="F459" s="161"/>
      <c r="G459" s="161"/>
      <c r="H459" s="161"/>
      <c r="I459" s="161"/>
      <c r="J459" s="161"/>
      <c r="K459" s="161"/>
      <c r="L459" s="161"/>
      <c r="M459" s="161"/>
      <c r="N459" s="161"/>
      <c r="O459" s="161"/>
      <c r="P459" s="161"/>
      <c r="Q459" s="161"/>
      <c r="R459" s="161"/>
      <c r="S459" s="161"/>
      <c r="T459" s="161"/>
      <c r="U459" s="161"/>
    </row>
    <row r="460" spans="1:21" ht="12.75" customHeight="1" x14ac:dyDescent="0.25">
      <c r="A460" s="161"/>
      <c r="B460" s="161"/>
      <c r="C460" s="168"/>
      <c r="D460" s="168"/>
      <c r="E460" s="160"/>
      <c r="F460" s="161"/>
      <c r="G460" s="161"/>
      <c r="H460" s="161"/>
      <c r="I460" s="161"/>
      <c r="J460" s="161"/>
      <c r="K460" s="161"/>
      <c r="L460" s="161"/>
      <c r="M460" s="161"/>
      <c r="N460" s="161"/>
      <c r="O460" s="161"/>
      <c r="P460" s="161"/>
      <c r="Q460" s="161"/>
      <c r="R460" s="161"/>
      <c r="S460" s="161"/>
      <c r="T460" s="161"/>
      <c r="U460" s="161"/>
    </row>
    <row r="461" spans="1:21" ht="12.75" customHeight="1" x14ac:dyDescent="0.25">
      <c r="A461" s="161"/>
      <c r="B461" s="161"/>
      <c r="C461" s="168"/>
      <c r="D461" s="168"/>
      <c r="E461" s="160"/>
      <c r="F461" s="161"/>
      <c r="G461" s="161"/>
      <c r="H461" s="161"/>
      <c r="I461" s="161"/>
      <c r="J461" s="161"/>
      <c r="K461" s="161"/>
      <c r="L461" s="161"/>
      <c r="M461" s="161"/>
      <c r="N461" s="161"/>
      <c r="O461" s="161"/>
      <c r="P461" s="161"/>
      <c r="Q461" s="161"/>
      <c r="R461" s="161"/>
      <c r="S461" s="161"/>
      <c r="T461" s="161"/>
      <c r="U461" s="161"/>
    </row>
    <row r="462" spans="1:21" ht="12.75" customHeight="1" x14ac:dyDescent="0.25">
      <c r="A462" s="161"/>
      <c r="B462" s="161"/>
      <c r="C462" s="168"/>
      <c r="D462" s="168"/>
      <c r="E462" s="160"/>
      <c r="F462" s="161"/>
      <c r="G462" s="161"/>
      <c r="H462" s="161"/>
      <c r="I462" s="161"/>
      <c r="J462" s="161"/>
      <c r="K462" s="161"/>
      <c r="L462" s="161"/>
      <c r="M462" s="161"/>
      <c r="N462" s="161"/>
      <c r="O462" s="161"/>
      <c r="P462" s="161"/>
      <c r="Q462" s="161"/>
      <c r="R462" s="161"/>
      <c r="S462" s="161"/>
      <c r="T462" s="161"/>
      <c r="U462" s="161"/>
    </row>
    <row r="463" spans="1:21" ht="12.75" customHeight="1" x14ac:dyDescent="0.25">
      <c r="A463" s="161"/>
      <c r="B463" s="161"/>
      <c r="C463" s="168"/>
      <c r="D463" s="168"/>
      <c r="E463" s="160"/>
      <c r="F463" s="161"/>
      <c r="G463" s="161"/>
      <c r="H463" s="161"/>
      <c r="I463" s="161"/>
      <c r="J463" s="161"/>
      <c r="K463" s="161"/>
      <c r="L463" s="161"/>
      <c r="M463" s="161"/>
      <c r="N463" s="161"/>
      <c r="O463" s="161"/>
      <c r="P463" s="161"/>
      <c r="Q463" s="161"/>
      <c r="R463" s="161"/>
      <c r="S463" s="161"/>
      <c r="T463" s="161"/>
      <c r="U463" s="161"/>
    </row>
    <row r="464" spans="1:21" ht="12.75" customHeight="1" x14ac:dyDescent="0.25">
      <c r="A464" s="161"/>
      <c r="B464" s="161"/>
      <c r="C464" s="168"/>
      <c r="D464" s="168"/>
      <c r="E464" s="160"/>
      <c r="F464" s="161"/>
      <c r="G464" s="161"/>
      <c r="H464" s="161"/>
      <c r="I464" s="161"/>
      <c r="J464" s="161"/>
      <c r="K464" s="161"/>
      <c r="L464" s="161"/>
      <c r="M464" s="161"/>
      <c r="N464" s="161"/>
      <c r="O464" s="161"/>
      <c r="P464" s="161"/>
      <c r="Q464" s="161"/>
      <c r="R464" s="161"/>
      <c r="S464" s="161"/>
      <c r="T464" s="161"/>
      <c r="U464" s="161"/>
    </row>
    <row r="465" spans="1:21" ht="12.75" customHeight="1" x14ac:dyDescent="0.25">
      <c r="A465" s="161"/>
      <c r="B465" s="161"/>
      <c r="C465" s="168"/>
      <c r="D465" s="168"/>
      <c r="E465" s="160"/>
      <c r="F465" s="161"/>
      <c r="G465" s="161"/>
      <c r="H465" s="161"/>
      <c r="I465" s="161"/>
      <c r="J465" s="161"/>
      <c r="K465" s="161"/>
      <c r="L465" s="161"/>
      <c r="M465" s="161"/>
      <c r="N465" s="161"/>
      <c r="O465" s="161"/>
      <c r="P465" s="161"/>
      <c r="Q465" s="161"/>
      <c r="R465" s="161"/>
      <c r="S465" s="161"/>
      <c r="T465" s="161"/>
      <c r="U465" s="161"/>
    </row>
    <row r="466" spans="1:21" ht="12.75" customHeight="1" x14ac:dyDescent="0.25">
      <c r="A466" s="161"/>
      <c r="B466" s="161"/>
      <c r="C466" s="168"/>
      <c r="D466" s="168"/>
      <c r="E466" s="160"/>
      <c r="F466" s="161"/>
      <c r="G466" s="161"/>
      <c r="H466" s="161"/>
      <c r="I466" s="161"/>
      <c r="J466" s="161"/>
      <c r="K466" s="161"/>
      <c r="L466" s="161"/>
      <c r="M466" s="161"/>
      <c r="N466" s="161"/>
      <c r="O466" s="161"/>
      <c r="P466" s="161"/>
      <c r="Q466" s="161"/>
      <c r="R466" s="161"/>
      <c r="S466" s="161"/>
      <c r="T466" s="161"/>
      <c r="U466" s="161"/>
    </row>
    <row r="467" spans="1:21" ht="12.75" customHeight="1" x14ac:dyDescent="0.25">
      <c r="A467" s="161"/>
      <c r="B467" s="161"/>
      <c r="C467" s="168"/>
      <c r="D467" s="168"/>
      <c r="E467" s="160"/>
      <c r="F467" s="161"/>
      <c r="G467" s="161"/>
      <c r="H467" s="161"/>
      <c r="I467" s="161"/>
      <c r="J467" s="161"/>
      <c r="K467" s="161"/>
      <c r="L467" s="161"/>
      <c r="M467" s="161"/>
      <c r="N467" s="161"/>
      <c r="O467" s="161"/>
      <c r="P467" s="161"/>
      <c r="Q467" s="161"/>
      <c r="R467" s="161"/>
      <c r="S467" s="161"/>
      <c r="T467" s="161"/>
      <c r="U467" s="161"/>
    </row>
    <row r="468" spans="1:21" ht="12.75" customHeight="1" x14ac:dyDescent="0.25">
      <c r="A468" s="161"/>
      <c r="B468" s="161"/>
      <c r="C468" s="168"/>
      <c r="D468" s="168"/>
      <c r="E468" s="160"/>
      <c r="F468" s="161"/>
      <c r="G468" s="161"/>
      <c r="H468" s="161"/>
      <c r="I468" s="161"/>
      <c r="J468" s="161"/>
      <c r="K468" s="161"/>
      <c r="L468" s="161"/>
      <c r="M468" s="161"/>
      <c r="N468" s="161"/>
      <c r="O468" s="161"/>
      <c r="P468" s="161"/>
      <c r="Q468" s="161"/>
      <c r="R468" s="161"/>
      <c r="S468" s="161"/>
      <c r="T468" s="161"/>
      <c r="U468" s="161"/>
    </row>
    <row r="469" spans="1:21" ht="12.75" customHeight="1" x14ac:dyDescent="0.25">
      <c r="A469" s="161"/>
      <c r="B469" s="161"/>
      <c r="C469" s="168"/>
      <c r="D469" s="168"/>
      <c r="E469" s="160"/>
      <c r="F469" s="161"/>
      <c r="G469" s="161"/>
      <c r="H469" s="161"/>
      <c r="I469" s="161"/>
      <c r="J469" s="161"/>
      <c r="K469" s="161"/>
      <c r="L469" s="161"/>
      <c r="M469" s="161"/>
      <c r="N469" s="161"/>
      <c r="O469" s="161"/>
      <c r="P469" s="161"/>
      <c r="Q469" s="161"/>
      <c r="R469" s="161"/>
      <c r="S469" s="161"/>
      <c r="T469" s="161"/>
      <c r="U469" s="161"/>
    </row>
    <row r="470" spans="1:21" ht="12.75" customHeight="1" x14ac:dyDescent="0.25">
      <c r="A470" s="161"/>
      <c r="B470" s="161"/>
      <c r="C470" s="168"/>
      <c r="D470" s="168"/>
      <c r="E470" s="160"/>
      <c r="F470" s="161"/>
      <c r="G470" s="161"/>
      <c r="H470" s="161"/>
      <c r="I470" s="161"/>
      <c r="J470" s="161"/>
      <c r="K470" s="161"/>
      <c r="L470" s="161"/>
      <c r="M470" s="161"/>
      <c r="N470" s="161"/>
      <c r="O470" s="161"/>
      <c r="P470" s="161"/>
      <c r="Q470" s="161"/>
      <c r="R470" s="161"/>
      <c r="S470" s="161"/>
      <c r="T470" s="161"/>
      <c r="U470" s="161"/>
    </row>
    <row r="471" spans="1:21" ht="12.75" customHeight="1" x14ac:dyDescent="0.25">
      <c r="A471" s="161"/>
      <c r="B471" s="161"/>
      <c r="C471" s="168"/>
      <c r="D471" s="168"/>
      <c r="E471" s="160"/>
      <c r="F471" s="161"/>
      <c r="G471" s="161"/>
      <c r="H471" s="161"/>
      <c r="I471" s="161"/>
      <c r="J471" s="161"/>
      <c r="K471" s="161"/>
      <c r="L471" s="161"/>
      <c r="M471" s="161"/>
      <c r="N471" s="161"/>
      <c r="O471" s="161"/>
      <c r="P471" s="161"/>
      <c r="Q471" s="161"/>
      <c r="R471" s="161"/>
      <c r="S471" s="161"/>
      <c r="T471" s="161"/>
      <c r="U471" s="161"/>
    </row>
    <row r="472" spans="1:21" ht="12.75" customHeight="1" x14ac:dyDescent="0.25">
      <c r="A472" s="161"/>
      <c r="B472" s="161"/>
      <c r="C472" s="168"/>
      <c r="D472" s="168"/>
      <c r="E472" s="160"/>
      <c r="F472" s="161"/>
      <c r="G472" s="161"/>
      <c r="H472" s="161"/>
      <c r="I472" s="161"/>
      <c r="J472" s="161"/>
      <c r="K472" s="161"/>
      <c r="L472" s="161"/>
      <c r="M472" s="161"/>
      <c r="N472" s="161"/>
      <c r="O472" s="161"/>
      <c r="P472" s="161"/>
      <c r="Q472" s="161"/>
      <c r="R472" s="161"/>
      <c r="S472" s="161"/>
      <c r="T472" s="161"/>
      <c r="U472" s="161"/>
    </row>
    <row r="473" spans="1:21" ht="12.75" customHeight="1" x14ac:dyDescent="0.25">
      <c r="A473" s="161"/>
      <c r="B473" s="161"/>
      <c r="C473" s="168"/>
      <c r="D473" s="168"/>
      <c r="E473" s="160"/>
      <c r="F473" s="161"/>
      <c r="G473" s="161"/>
      <c r="H473" s="161"/>
      <c r="I473" s="161"/>
      <c r="J473" s="161"/>
      <c r="K473" s="161"/>
      <c r="L473" s="161"/>
      <c r="M473" s="161"/>
      <c r="N473" s="161"/>
      <c r="O473" s="161"/>
      <c r="P473" s="161"/>
      <c r="Q473" s="161"/>
      <c r="R473" s="161"/>
      <c r="S473" s="161"/>
      <c r="T473" s="161"/>
      <c r="U473" s="161"/>
    </row>
    <row r="474" spans="1:21" ht="12.75" customHeight="1" x14ac:dyDescent="0.25">
      <c r="A474" s="161"/>
      <c r="B474" s="161"/>
      <c r="C474" s="168"/>
      <c r="D474" s="168"/>
      <c r="E474" s="160"/>
      <c r="F474" s="161"/>
      <c r="G474" s="161"/>
      <c r="H474" s="161"/>
      <c r="I474" s="161"/>
      <c r="J474" s="161"/>
      <c r="K474" s="161"/>
      <c r="L474" s="161"/>
      <c r="M474" s="161"/>
      <c r="N474" s="161"/>
      <c r="O474" s="161"/>
      <c r="P474" s="161"/>
      <c r="Q474" s="161"/>
      <c r="R474" s="161"/>
      <c r="S474" s="161"/>
      <c r="T474" s="161"/>
      <c r="U474" s="161"/>
    </row>
    <row r="475" spans="1:21" ht="12.75" customHeight="1" x14ac:dyDescent="0.25">
      <c r="A475" s="161"/>
      <c r="B475" s="161"/>
      <c r="C475" s="168"/>
      <c r="D475" s="168"/>
      <c r="E475" s="160"/>
      <c r="F475" s="161"/>
      <c r="G475" s="161"/>
      <c r="H475" s="161"/>
      <c r="I475" s="161"/>
      <c r="J475" s="161"/>
      <c r="K475" s="161"/>
      <c r="L475" s="161"/>
      <c r="M475" s="161"/>
      <c r="N475" s="161"/>
      <c r="O475" s="161"/>
      <c r="P475" s="161"/>
      <c r="Q475" s="161"/>
      <c r="R475" s="161"/>
      <c r="S475" s="161"/>
      <c r="T475" s="161"/>
      <c r="U475" s="161"/>
    </row>
    <row r="476" spans="1:21" ht="12.75" customHeight="1" x14ac:dyDescent="0.25">
      <c r="A476" s="161"/>
      <c r="B476" s="161"/>
      <c r="C476" s="168"/>
      <c r="D476" s="168"/>
      <c r="E476" s="160"/>
      <c r="F476" s="161"/>
      <c r="G476" s="161"/>
      <c r="H476" s="161"/>
      <c r="I476" s="161"/>
      <c r="J476" s="161"/>
      <c r="K476" s="161"/>
      <c r="L476" s="161"/>
      <c r="M476" s="161"/>
      <c r="N476" s="161"/>
      <c r="O476" s="161"/>
      <c r="P476" s="161"/>
      <c r="Q476" s="161"/>
      <c r="R476" s="161"/>
      <c r="S476" s="161"/>
      <c r="T476" s="161"/>
      <c r="U476" s="161"/>
    </row>
    <row r="477" spans="1:21" ht="12.75" customHeight="1" x14ac:dyDescent="0.25">
      <c r="A477" s="161"/>
      <c r="B477" s="161"/>
      <c r="C477" s="168"/>
      <c r="D477" s="168"/>
      <c r="E477" s="160"/>
      <c r="F477" s="161"/>
      <c r="G477" s="161"/>
      <c r="H477" s="161"/>
      <c r="I477" s="161"/>
      <c r="J477" s="161"/>
      <c r="K477" s="161"/>
      <c r="L477" s="161"/>
      <c r="M477" s="161"/>
      <c r="N477" s="161"/>
      <c r="O477" s="161"/>
      <c r="P477" s="161"/>
      <c r="Q477" s="161"/>
      <c r="R477" s="161"/>
      <c r="S477" s="161"/>
      <c r="T477" s="161"/>
      <c r="U477" s="161"/>
    </row>
    <row r="478" spans="1:21" ht="12.75" customHeight="1" x14ac:dyDescent="0.25">
      <c r="A478" s="161"/>
      <c r="B478" s="161"/>
      <c r="C478" s="168"/>
      <c r="D478" s="168"/>
      <c r="E478" s="160"/>
      <c r="F478" s="161"/>
      <c r="G478" s="161"/>
      <c r="H478" s="161"/>
      <c r="I478" s="161"/>
      <c r="J478" s="161"/>
      <c r="K478" s="161"/>
      <c r="L478" s="161"/>
      <c r="M478" s="161"/>
      <c r="N478" s="161"/>
      <c r="O478" s="161"/>
      <c r="P478" s="161"/>
      <c r="Q478" s="161"/>
      <c r="R478" s="161"/>
      <c r="S478" s="161"/>
      <c r="T478" s="161"/>
      <c r="U478" s="161"/>
    </row>
    <row r="479" spans="1:21" ht="12.75" customHeight="1" x14ac:dyDescent="0.25">
      <c r="A479" s="161"/>
      <c r="B479" s="161"/>
      <c r="C479" s="168"/>
      <c r="D479" s="168"/>
      <c r="E479" s="160"/>
      <c r="F479" s="161"/>
      <c r="G479" s="161"/>
      <c r="H479" s="161"/>
      <c r="I479" s="161"/>
      <c r="J479" s="161"/>
      <c r="K479" s="161"/>
      <c r="L479" s="161"/>
      <c r="M479" s="161"/>
      <c r="N479" s="161"/>
      <c r="O479" s="161"/>
      <c r="P479" s="161"/>
      <c r="Q479" s="161"/>
      <c r="R479" s="161"/>
      <c r="S479" s="161"/>
      <c r="T479" s="161"/>
      <c r="U479" s="161"/>
    </row>
    <row r="480" spans="1:21" ht="12.75" customHeight="1" x14ac:dyDescent="0.25">
      <c r="A480" s="161"/>
      <c r="B480" s="161"/>
      <c r="C480" s="168"/>
      <c r="D480" s="168"/>
      <c r="E480" s="160"/>
      <c r="F480" s="161"/>
      <c r="G480" s="161"/>
      <c r="H480" s="161"/>
      <c r="I480" s="161"/>
      <c r="J480" s="161"/>
      <c r="K480" s="161"/>
      <c r="L480" s="161"/>
      <c r="M480" s="161"/>
      <c r="N480" s="161"/>
      <c r="O480" s="161"/>
      <c r="P480" s="161"/>
      <c r="Q480" s="161"/>
      <c r="R480" s="161"/>
      <c r="S480" s="161"/>
      <c r="T480" s="161"/>
      <c r="U480" s="161"/>
    </row>
    <row r="481" spans="1:21" ht="12.75" customHeight="1" x14ac:dyDescent="0.25">
      <c r="A481" s="161"/>
      <c r="B481" s="161"/>
      <c r="C481" s="168"/>
      <c r="D481" s="168"/>
      <c r="E481" s="160"/>
      <c r="F481" s="161"/>
      <c r="G481" s="161"/>
      <c r="H481" s="161"/>
      <c r="I481" s="161"/>
      <c r="J481" s="161"/>
      <c r="K481" s="161"/>
      <c r="L481" s="161"/>
      <c r="M481" s="161"/>
      <c r="N481" s="161"/>
      <c r="O481" s="161"/>
      <c r="P481" s="161"/>
      <c r="Q481" s="161"/>
      <c r="R481" s="161"/>
      <c r="S481" s="161"/>
      <c r="T481" s="161"/>
      <c r="U481" s="161"/>
    </row>
    <row r="482" spans="1:21" ht="12.75" customHeight="1" x14ac:dyDescent="0.25">
      <c r="A482" s="161"/>
      <c r="B482" s="161"/>
      <c r="C482" s="168"/>
      <c r="D482" s="168"/>
      <c r="E482" s="160"/>
      <c r="F482" s="161"/>
      <c r="G482" s="161"/>
      <c r="H482" s="161"/>
      <c r="I482" s="161"/>
      <c r="J482" s="161"/>
      <c r="K482" s="161"/>
      <c r="L482" s="161"/>
      <c r="M482" s="161"/>
      <c r="N482" s="161"/>
      <c r="O482" s="161"/>
      <c r="P482" s="161"/>
      <c r="Q482" s="161"/>
      <c r="R482" s="161"/>
      <c r="S482" s="161"/>
      <c r="T482" s="161"/>
      <c r="U482" s="161"/>
    </row>
    <row r="483" spans="1:21" ht="12.75" customHeight="1" x14ac:dyDescent="0.25">
      <c r="A483" s="161"/>
      <c r="B483" s="161"/>
      <c r="C483" s="168"/>
      <c r="D483" s="168"/>
      <c r="E483" s="160"/>
      <c r="F483" s="161"/>
      <c r="G483" s="161"/>
      <c r="H483" s="161"/>
      <c r="I483" s="161"/>
      <c r="J483" s="161"/>
      <c r="K483" s="161"/>
      <c r="L483" s="161"/>
      <c r="M483" s="161"/>
      <c r="N483" s="161"/>
      <c r="O483" s="161"/>
      <c r="P483" s="161"/>
      <c r="Q483" s="161"/>
      <c r="R483" s="161"/>
      <c r="S483" s="161"/>
      <c r="T483" s="161"/>
      <c r="U483" s="161"/>
    </row>
    <row r="484" spans="1:21" ht="12.75" customHeight="1" x14ac:dyDescent="0.25">
      <c r="A484" s="161"/>
      <c r="B484" s="161"/>
      <c r="C484" s="168"/>
      <c r="D484" s="168"/>
      <c r="E484" s="160"/>
      <c r="F484" s="161"/>
      <c r="G484" s="161"/>
      <c r="H484" s="161"/>
      <c r="I484" s="161"/>
      <c r="J484" s="161"/>
      <c r="K484" s="161"/>
      <c r="L484" s="161"/>
      <c r="M484" s="161"/>
      <c r="N484" s="161"/>
      <c r="O484" s="161"/>
      <c r="P484" s="161"/>
      <c r="Q484" s="161"/>
      <c r="R484" s="161"/>
      <c r="S484" s="161"/>
      <c r="T484" s="161"/>
      <c r="U484" s="161"/>
    </row>
    <row r="485" spans="1:21" ht="12.75" customHeight="1" x14ac:dyDescent="0.25">
      <c r="A485" s="161"/>
      <c r="B485" s="161"/>
      <c r="C485" s="168"/>
      <c r="D485" s="168"/>
      <c r="E485" s="160"/>
      <c r="F485" s="161"/>
      <c r="G485" s="161"/>
      <c r="H485" s="161"/>
      <c r="I485" s="161"/>
      <c r="J485" s="161"/>
      <c r="K485" s="161"/>
      <c r="L485" s="161"/>
      <c r="M485" s="161"/>
      <c r="N485" s="161"/>
      <c r="O485" s="161"/>
      <c r="P485" s="161"/>
      <c r="Q485" s="161"/>
      <c r="R485" s="161"/>
      <c r="S485" s="161"/>
      <c r="T485" s="161"/>
      <c r="U485" s="161"/>
    </row>
    <row r="486" spans="1:21" ht="12.75" customHeight="1" x14ac:dyDescent="0.25">
      <c r="A486" s="161"/>
      <c r="B486" s="161"/>
      <c r="C486" s="168"/>
      <c r="D486" s="168"/>
      <c r="E486" s="160"/>
      <c r="F486" s="161"/>
      <c r="G486" s="161"/>
      <c r="H486" s="161"/>
      <c r="I486" s="161"/>
      <c r="J486" s="161"/>
      <c r="K486" s="161"/>
      <c r="L486" s="161"/>
      <c r="M486" s="161"/>
      <c r="N486" s="161"/>
      <c r="O486" s="161"/>
      <c r="P486" s="161"/>
      <c r="Q486" s="161"/>
      <c r="R486" s="161"/>
      <c r="S486" s="161"/>
      <c r="T486" s="161"/>
      <c r="U486" s="161"/>
    </row>
    <row r="487" spans="1:21" ht="12.75" customHeight="1" x14ac:dyDescent="0.25">
      <c r="A487" s="161"/>
      <c r="B487" s="161"/>
      <c r="C487" s="168"/>
      <c r="D487" s="168"/>
      <c r="E487" s="160"/>
      <c r="F487" s="161"/>
      <c r="G487" s="161"/>
      <c r="H487" s="161"/>
      <c r="I487" s="161"/>
      <c r="J487" s="161"/>
      <c r="K487" s="161"/>
      <c r="L487" s="161"/>
      <c r="M487" s="161"/>
      <c r="N487" s="161"/>
      <c r="O487" s="161"/>
      <c r="P487" s="161"/>
      <c r="Q487" s="161"/>
      <c r="R487" s="161"/>
      <c r="S487" s="161"/>
      <c r="T487" s="161"/>
      <c r="U487" s="161"/>
    </row>
    <row r="488" spans="1:21" ht="12.75" customHeight="1" x14ac:dyDescent="0.25">
      <c r="A488" s="161"/>
      <c r="B488" s="161"/>
      <c r="C488" s="168"/>
      <c r="D488" s="168"/>
      <c r="E488" s="160"/>
      <c r="F488" s="161"/>
      <c r="G488" s="161"/>
      <c r="H488" s="161"/>
      <c r="I488" s="161"/>
      <c r="J488" s="161"/>
      <c r="K488" s="161"/>
      <c r="L488" s="161"/>
      <c r="M488" s="161"/>
      <c r="N488" s="161"/>
      <c r="O488" s="161"/>
      <c r="P488" s="161"/>
      <c r="Q488" s="161"/>
      <c r="R488" s="161"/>
      <c r="S488" s="161"/>
      <c r="T488" s="161"/>
      <c r="U488" s="161"/>
    </row>
    <row r="489" spans="1:21" ht="12.75" customHeight="1" x14ac:dyDescent="0.25">
      <c r="A489" s="161"/>
      <c r="B489" s="161"/>
      <c r="C489" s="168"/>
      <c r="D489" s="168"/>
      <c r="E489" s="160"/>
      <c r="F489" s="161"/>
      <c r="G489" s="161"/>
      <c r="H489" s="161"/>
      <c r="I489" s="161"/>
      <c r="J489" s="161"/>
      <c r="K489" s="161"/>
      <c r="L489" s="161"/>
      <c r="M489" s="161"/>
      <c r="N489" s="161"/>
      <c r="O489" s="161"/>
      <c r="P489" s="161"/>
      <c r="Q489" s="161"/>
      <c r="R489" s="161"/>
      <c r="S489" s="161"/>
      <c r="T489" s="161"/>
      <c r="U489" s="161"/>
    </row>
    <row r="490" spans="1:21" ht="12.75" customHeight="1" x14ac:dyDescent="0.25">
      <c r="A490" s="161"/>
      <c r="B490" s="161"/>
      <c r="C490" s="168"/>
      <c r="D490" s="168"/>
      <c r="E490" s="160"/>
      <c r="F490" s="161"/>
      <c r="G490" s="161"/>
      <c r="H490" s="161"/>
      <c r="I490" s="161"/>
      <c r="J490" s="161"/>
      <c r="K490" s="161"/>
      <c r="L490" s="161"/>
      <c r="M490" s="161"/>
      <c r="N490" s="161"/>
      <c r="O490" s="161"/>
      <c r="P490" s="161"/>
      <c r="Q490" s="161"/>
      <c r="R490" s="161"/>
      <c r="S490" s="161"/>
      <c r="T490" s="161"/>
      <c r="U490" s="161"/>
    </row>
    <row r="491" spans="1:21" ht="12.75" customHeight="1" x14ac:dyDescent="0.25">
      <c r="A491" s="161"/>
      <c r="B491" s="161"/>
      <c r="C491" s="168"/>
      <c r="D491" s="168"/>
      <c r="E491" s="160"/>
      <c r="F491" s="161"/>
      <c r="G491" s="161"/>
      <c r="H491" s="161"/>
      <c r="I491" s="161"/>
      <c r="J491" s="161"/>
      <c r="K491" s="161"/>
      <c r="L491" s="161"/>
      <c r="M491" s="161"/>
      <c r="N491" s="161"/>
      <c r="O491" s="161"/>
      <c r="P491" s="161"/>
      <c r="Q491" s="161"/>
      <c r="R491" s="161"/>
      <c r="S491" s="161"/>
      <c r="T491" s="161"/>
      <c r="U491" s="161"/>
    </row>
    <row r="492" spans="1:21" ht="12.75" customHeight="1" x14ac:dyDescent="0.25">
      <c r="A492" s="161"/>
      <c r="B492" s="161"/>
      <c r="C492" s="168"/>
      <c r="D492" s="168"/>
      <c r="E492" s="160"/>
      <c r="F492" s="161"/>
      <c r="G492" s="161"/>
      <c r="H492" s="161"/>
      <c r="I492" s="161"/>
      <c r="J492" s="161"/>
      <c r="K492" s="161"/>
      <c r="L492" s="161"/>
      <c r="M492" s="161"/>
      <c r="N492" s="161"/>
      <c r="O492" s="161"/>
      <c r="P492" s="161"/>
      <c r="Q492" s="161"/>
      <c r="R492" s="161"/>
      <c r="S492" s="161"/>
      <c r="T492" s="161"/>
      <c r="U492" s="161"/>
    </row>
    <row r="493" spans="1:21" ht="12.75" customHeight="1" x14ac:dyDescent="0.25">
      <c r="A493" s="161"/>
      <c r="B493" s="161"/>
      <c r="C493" s="168"/>
      <c r="D493" s="168"/>
      <c r="E493" s="160"/>
      <c r="F493" s="161"/>
      <c r="G493" s="161"/>
      <c r="H493" s="161"/>
      <c r="I493" s="161"/>
      <c r="J493" s="161"/>
      <c r="K493" s="161"/>
      <c r="L493" s="161"/>
      <c r="M493" s="161"/>
      <c r="N493" s="161"/>
      <c r="O493" s="161"/>
      <c r="P493" s="161"/>
      <c r="Q493" s="161"/>
      <c r="R493" s="161"/>
      <c r="S493" s="161"/>
      <c r="T493" s="161"/>
      <c r="U493" s="161"/>
    </row>
    <row r="494" spans="1:21" ht="12.75" customHeight="1" x14ac:dyDescent="0.25">
      <c r="A494" s="161"/>
      <c r="B494" s="161"/>
      <c r="C494" s="168"/>
      <c r="D494" s="168"/>
      <c r="E494" s="160"/>
      <c r="F494" s="161"/>
      <c r="G494" s="161"/>
      <c r="H494" s="161"/>
      <c r="I494" s="161"/>
      <c r="J494" s="161"/>
      <c r="K494" s="161"/>
      <c r="L494" s="161"/>
      <c r="M494" s="161"/>
      <c r="N494" s="161"/>
      <c r="O494" s="161"/>
      <c r="P494" s="161"/>
      <c r="Q494" s="161"/>
      <c r="R494" s="161"/>
      <c r="S494" s="161"/>
      <c r="T494" s="161"/>
      <c r="U494" s="161"/>
    </row>
    <row r="495" spans="1:21" ht="12.75" customHeight="1" x14ac:dyDescent="0.25">
      <c r="A495" s="161"/>
      <c r="B495" s="161"/>
      <c r="C495" s="168"/>
      <c r="D495" s="168"/>
      <c r="E495" s="160"/>
      <c r="F495" s="161"/>
      <c r="G495" s="161"/>
      <c r="H495" s="161"/>
      <c r="I495" s="161"/>
      <c r="J495" s="161"/>
      <c r="K495" s="161"/>
      <c r="L495" s="161"/>
      <c r="M495" s="161"/>
      <c r="N495" s="161"/>
      <c r="O495" s="161"/>
      <c r="P495" s="161"/>
      <c r="Q495" s="161"/>
      <c r="R495" s="161"/>
      <c r="S495" s="161"/>
      <c r="T495" s="161"/>
      <c r="U495" s="161"/>
    </row>
    <row r="496" spans="1:21" ht="12.75" customHeight="1" x14ac:dyDescent="0.25">
      <c r="A496" s="161"/>
      <c r="B496" s="161"/>
      <c r="C496" s="168"/>
      <c r="D496" s="168"/>
      <c r="E496" s="160"/>
      <c r="F496" s="161"/>
      <c r="G496" s="161"/>
      <c r="H496" s="161"/>
      <c r="I496" s="161"/>
      <c r="J496" s="161"/>
      <c r="K496" s="161"/>
      <c r="L496" s="161"/>
      <c r="M496" s="161"/>
      <c r="N496" s="161"/>
      <c r="O496" s="161"/>
      <c r="P496" s="161"/>
      <c r="Q496" s="161"/>
      <c r="R496" s="161"/>
      <c r="S496" s="161"/>
      <c r="T496" s="161"/>
      <c r="U496" s="161"/>
    </row>
    <row r="497" spans="1:21" ht="12.75" customHeight="1" x14ac:dyDescent="0.25">
      <c r="A497" s="161"/>
      <c r="B497" s="161"/>
      <c r="C497" s="168"/>
      <c r="D497" s="168"/>
      <c r="E497" s="160"/>
      <c r="F497" s="161"/>
      <c r="G497" s="161"/>
      <c r="H497" s="161"/>
      <c r="I497" s="161"/>
      <c r="J497" s="161"/>
      <c r="K497" s="161"/>
      <c r="L497" s="161"/>
      <c r="M497" s="161"/>
      <c r="N497" s="161"/>
      <c r="O497" s="161"/>
      <c r="P497" s="161"/>
      <c r="Q497" s="161"/>
      <c r="R497" s="161"/>
      <c r="S497" s="161"/>
      <c r="T497" s="161"/>
      <c r="U497" s="161"/>
    </row>
    <row r="498" spans="1:21" ht="12.75" customHeight="1" x14ac:dyDescent="0.25">
      <c r="A498" s="161"/>
      <c r="B498" s="161"/>
      <c r="C498" s="168"/>
      <c r="D498" s="168"/>
      <c r="E498" s="160"/>
      <c r="F498" s="161"/>
      <c r="G498" s="161"/>
      <c r="H498" s="161"/>
      <c r="I498" s="161"/>
      <c r="J498" s="161"/>
      <c r="K498" s="161"/>
      <c r="L498" s="161"/>
      <c r="M498" s="161"/>
      <c r="N498" s="161"/>
      <c r="O498" s="161"/>
      <c r="P498" s="161"/>
      <c r="Q498" s="161"/>
      <c r="R498" s="161"/>
      <c r="S498" s="161"/>
      <c r="T498" s="161"/>
      <c r="U498" s="161"/>
    </row>
    <row r="499" spans="1:21" ht="12.75" customHeight="1" x14ac:dyDescent="0.25">
      <c r="A499" s="161"/>
      <c r="B499" s="161"/>
      <c r="C499" s="168"/>
      <c r="D499" s="168"/>
      <c r="E499" s="160"/>
      <c r="F499" s="161"/>
      <c r="G499" s="161"/>
      <c r="H499" s="161"/>
      <c r="I499" s="161"/>
      <c r="J499" s="161"/>
      <c r="K499" s="161"/>
      <c r="L499" s="161"/>
      <c r="M499" s="161"/>
      <c r="N499" s="161"/>
      <c r="O499" s="161"/>
      <c r="P499" s="161"/>
      <c r="Q499" s="161"/>
      <c r="R499" s="161"/>
      <c r="S499" s="161"/>
      <c r="T499" s="161"/>
      <c r="U499" s="161"/>
    </row>
    <row r="500" spans="1:21" ht="12.75" customHeight="1" x14ac:dyDescent="0.25">
      <c r="A500" s="161"/>
      <c r="B500" s="161"/>
      <c r="C500" s="168"/>
      <c r="D500" s="168"/>
      <c r="E500" s="160"/>
      <c r="F500" s="161"/>
      <c r="G500" s="161"/>
      <c r="H500" s="161"/>
      <c r="I500" s="161"/>
      <c r="J500" s="161"/>
      <c r="K500" s="161"/>
      <c r="L500" s="161"/>
      <c r="M500" s="161"/>
      <c r="N500" s="161"/>
      <c r="O500" s="161"/>
      <c r="P500" s="161"/>
      <c r="Q500" s="161"/>
      <c r="R500" s="161"/>
      <c r="S500" s="161"/>
      <c r="T500" s="161"/>
      <c r="U500" s="161"/>
    </row>
    <row r="501" spans="1:21" ht="12.75" customHeight="1" x14ac:dyDescent="0.25">
      <c r="A501" s="161"/>
      <c r="B501" s="161"/>
      <c r="C501" s="168"/>
      <c r="D501" s="168"/>
      <c r="E501" s="160"/>
      <c r="F501" s="161"/>
      <c r="G501" s="161"/>
      <c r="H501" s="161"/>
      <c r="I501" s="161"/>
      <c r="J501" s="161"/>
      <c r="K501" s="161"/>
      <c r="L501" s="161"/>
      <c r="M501" s="161"/>
      <c r="N501" s="161"/>
      <c r="O501" s="161"/>
      <c r="P501" s="161"/>
      <c r="Q501" s="161"/>
      <c r="R501" s="161"/>
      <c r="S501" s="161"/>
      <c r="T501" s="161"/>
      <c r="U501" s="161"/>
    </row>
    <row r="502" spans="1:21" ht="12.75" customHeight="1" x14ac:dyDescent="0.25">
      <c r="A502" s="161"/>
      <c r="B502" s="161"/>
      <c r="C502" s="168"/>
      <c r="D502" s="168"/>
      <c r="E502" s="160"/>
      <c r="F502" s="161"/>
      <c r="G502" s="161"/>
      <c r="H502" s="161"/>
      <c r="I502" s="161"/>
      <c r="J502" s="161"/>
      <c r="K502" s="161"/>
      <c r="L502" s="161"/>
      <c r="M502" s="161"/>
      <c r="N502" s="161"/>
      <c r="O502" s="161"/>
      <c r="P502" s="161"/>
      <c r="Q502" s="161"/>
      <c r="R502" s="161"/>
      <c r="S502" s="161"/>
      <c r="T502" s="161"/>
      <c r="U502" s="161"/>
    </row>
    <row r="503" spans="1:21" ht="12.75" customHeight="1" x14ac:dyDescent="0.25">
      <c r="A503" s="161"/>
      <c r="B503" s="161"/>
      <c r="C503" s="168"/>
      <c r="D503" s="168"/>
      <c r="E503" s="160"/>
      <c r="F503" s="161"/>
      <c r="G503" s="161"/>
      <c r="H503" s="161"/>
      <c r="I503" s="161"/>
      <c r="J503" s="161"/>
      <c r="K503" s="161"/>
      <c r="L503" s="161"/>
      <c r="M503" s="161"/>
      <c r="N503" s="161"/>
      <c r="O503" s="161"/>
      <c r="P503" s="161"/>
      <c r="Q503" s="161"/>
      <c r="R503" s="161"/>
      <c r="S503" s="161"/>
      <c r="T503" s="161"/>
      <c r="U503" s="161"/>
    </row>
    <row r="504" spans="1:21" ht="12.75" customHeight="1" x14ac:dyDescent="0.25">
      <c r="A504" s="161"/>
      <c r="B504" s="161"/>
      <c r="C504" s="168"/>
      <c r="D504" s="168"/>
      <c r="E504" s="160"/>
      <c r="F504" s="161"/>
      <c r="G504" s="161"/>
      <c r="H504" s="161"/>
      <c r="I504" s="161"/>
      <c r="J504" s="161"/>
      <c r="K504" s="161"/>
      <c r="L504" s="161"/>
      <c r="M504" s="161"/>
      <c r="N504" s="161"/>
      <c r="O504" s="161"/>
      <c r="P504" s="161"/>
      <c r="Q504" s="161"/>
      <c r="R504" s="161"/>
      <c r="S504" s="161"/>
      <c r="T504" s="161"/>
      <c r="U504" s="161"/>
    </row>
    <row r="505" spans="1:21" ht="12.75" customHeight="1" x14ac:dyDescent="0.25">
      <c r="A505" s="161"/>
      <c r="B505" s="161"/>
      <c r="C505" s="168"/>
      <c r="D505" s="168"/>
      <c r="E505" s="160"/>
      <c r="F505" s="161"/>
      <c r="G505" s="161"/>
      <c r="H505" s="161"/>
      <c r="I505" s="161"/>
      <c r="J505" s="161"/>
      <c r="K505" s="161"/>
      <c r="L505" s="161"/>
      <c r="M505" s="161"/>
      <c r="N505" s="161"/>
      <c r="O505" s="161"/>
      <c r="P505" s="161"/>
      <c r="Q505" s="161"/>
      <c r="R505" s="161"/>
      <c r="S505" s="161"/>
      <c r="T505" s="161"/>
      <c r="U505" s="161"/>
    </row>
    <row r="506" spans="1:21" ht="12.75" customHeight="1" x14ac:dyDescent="0.25">
      <c r="A506" s="161"/>
      <c r="B506" s="161"/>
      <c r="C506" s="168"/>
      <c r="D506" s="168"/>
      <c r="E506" s="160"/>
      <c r="F506" s="161"/>
      <c r="G506" s="161"/>
      <c r="H506" s="161"/>
      <c r="I506" s="161"/>
      <c r="J506" s="161"/>
      <c r="K506" s="161"/>
      <c r="L506" s="161"/>
      <c r="M506" s="161"/>
      <c r="N506" s="161"/>
      <c r="O506" s="161"/>
      <c r="P506" s="161"/>
      <c r="Q506" s="161"/>
      <c r="R506" s="161"/>
      <c r="S506" s="161"/>
      <c r="T506" s="161"/>
      <c r="U506" s="161"/>
    </row>
    <row r="507" spans="1:21" ht="12.75" customHeight="1" x14ac:dyDescent="0.25">
      <c r="A507" s="161"/>
      <c r="B507" s="161"/>
      <c r="C507" s="168"/>
      <c r="D507" s="168"/>
      <c r="E507" s="160"/>
      <c r="F507" s="161"/>
      <c r="G507" s="161"/>
      <c r="H507" s="161"/>
      <c r="I507" s="161"/>
      <c r="J507" s="161"/>
      <c r="K507" s="161"/>
      <c r="L507" s="161"/>
      <c r="M507" s="161"/>
      <c r="N507" s="161"/>
      <c r="O507" s="161"/>
      <c r="P507" s="161"/>
      <c r="Q507" s="161"/>
      <c r="R507" s="161"/>
      <c r="S507" s="161"/>
      <c r="T507" s="161"/>
      <c r="U507" s="161"/>
    </row>
    <row r="508" spans="1:21" ht="12.75" customHeight="1" x14ac:dyDescent="0.25">
      <c r="A508" s="161"/>
      <c r="B508" s="161"/>
      <c r="C508" s="168"/>
      <c r="D508" s="168"/>
      <c r="E508" s="160"/>
      <c r="F508" s="161"/>
      <c r="G508" s="161"/>
      <c r="H508" s="161"/>
      <c r="I508" s="161"/>
      <c r="J508" s="161"/>
      <c r="K508" s="161"/>
      <c r="L508" s="161"/>
      <c r="M508" s="161"/>
      <c r="N508" s="161"/>
      <c r="O508" s="161"/>
      <c r="P508" s="161"/>
      <c r="Q508" s="161"/>
      <c r="R508" s="161"/>
      <c r="S508" s="161"/>
      <c r="T508" s="161"/>
      <c r="U508" s="161"/>
    </row>
    <row r="509" spans="1:21" ht="12.75" customHeight="1" x14ac:dyDescent="0.25">
      <c r="A509" s="161"/>
      <c r="B509" s="161"/>
      <c r="C509" s="168"/>
      <c r="D509" s="168"/>
      <c r="E509" s="160"/>
      <c r="F509" s="161"/>
      <c r="G509" s="161"/>
      <c r="H509" s="161"/>
      <c r="I509" s="161"/>
      <c r="J509" s="161"/>
      <c r="K509" s="161"/>
      <c r="L509" s="161"/>
      <c r="M509" s="161"/>
      <c r="N509" s="161"/>
      <c r="O509" s="161"/>
      <c r="P509" s="161"/>
      <c r="Q509" s="161"/>
      <c r="R509" s="161"/>
      <c r="S509" s="161"/>
      <c r="T509" s="161"/>
      <c r="U509" s="161"/>
    </row>
    <row r="510" spans="1:21" ht="12.75" customHeight="1" x14ac:dyDescent="0.25">
      <c r="A510" s="161"/>
      <c r="B510" s="161"/>
      <c r="C510" s="168"/>
      <c r="D510" s="168"/>
      <c r="E510" s="160"/>
      <c r="F510" s="161"/>
      <c r="G510" s="161"/>
      <c r="H510" s="161"/>
      <c r="I510" s="161"/>
      <c r="J510" s="161"/>
      <c r="K510" s="161"/>
      <c r="L510" s="161"/>
      <c r="M510" s="161"/>
      <c r="N510" s="161"/>
      <c r="O510" s="161"/>
      <c r="P510" s="161"/>
      <c r="Q510" s="161"/>
      <c r="R510" s="161"/>
      <c r="S510" s="161"/>
      <c r="T510" s="161"/>
      <c r="U510" s="161"/>
    </row>
    <row r="511" spans="1:21" ht="12.75" customHeight="1" x14ac:dyDescent="0.25">
      <c r="A511" s="161"/>
      <c r="B511" s="161"/>
      <c r="C511" s="168"/>
      <c r="D511" s="168"/>
      <c r="E511" s="160"/>
      <c r="F511" s="161"/>
      <c r="G511" s="161"/>
      <c r="H511" s="161"/>
      <c r="I511" s="161"/>
      <c r="J511" s="161"/>
      <c r="K511" s="161"/>
      <c r="L511" s="161"/>
      <c r="M511" s="161"/>
      <c r="N511" s="161"/>
      <c r="O511" s="161"/>
      <c r="P511" s="161"/>
      <c r="Q511" s="161"/>
      <c r="R511" s="161"/>
      <c r="S511" s="161"/>
      <c r="T511" s="161"/>
      <c r="U511" s="161"/>
    </row>
    <row r="512" spans="1:21" ht="12.75" customHeight="1" x14ac:dyDescent="0.25">
      <c r="A512" s="161"/>
      <c r="B512" s="161"/>
      <c r="C512" s="168"/>
      <c r="D512" s="168"/>
      <c r="E512" s="160"/>
      <c r="F512" s="161"/>
      <c r="G512" s="161"/>
      <c r="H512" s="161"/>
      <c r="I512" s="161"/>
      <c r="J512" s="161"/>
      <c r="K512" s="161"/>
      <c r="L512" s="161"/>
      <c r="M512" s="161"/>
      <c r="N512" s="161"/>
      <c r="O512" s="161"/>
      <c r="P512" s="161"/>
      <c r="Q512" s="161"/>
      <c r="R512" s="161"/>
      <c r="S512" s="161"/>
      <c r="T512" s="161"/>
      <c r="U512" s="161"/>
    </row>
    <row r="513" spans="1:21" ht="12.75" customHeight="1" x14ac:dyDescent="0.25">
      <c r="A513" s="161"/>
      <c r="B513" s="161"/>
      <c r="C513" s="168"/>
      <c r="D513" s="168"/>
      <c r="E513" s="160"/>
      <c r="F513" s="161"/>
      <c r="G513" s="161"/>
      <c r="H513" s="161"/>
      <c r="I513" s="161"/>
      <c r="J513" s="161"/>
      <c r="K513" s="161"/>
      <c r="L513" s="161"/>
      <c r="M513" s="161"/>
      <c r="N513" s="161"/>
      <c r="O513" s="161"/>
      <c r="P513" s="161"/>
      <c r="Q513" s="161"/>
      <c r="R513" s="161"/>
      <c r="S513" s="161"/>
      <c r="T513" s="161"/>
      <c r="U513" s="161"/>
    </row>
    <row r="514" spans="1:21" ht="12.75" customHeight="1" x14ac:dyDescent="0.25">
      <c r="A514" s="161"/>
      <c r="B514" s="161"/>
      <c r="C514" s="168"/>
      <c r="D514" s="168"/>
      <c r="E514" s="160"/>
      <c r="F514" s="161"/>
      <c r="G514" s="161"/>
      <c r="H514" s="161"/>
      <c r="I514" s="161"/>
      <c r="J514" s="161"/>
      <c r="K514" s="161"/>
      <c r="L514" s="161"/>
      <c r="M514" s="161"/>
      <c r="N514" s="161"/>
      <c r="O514" s="161"/>
      <c r="P514" s="161"/>
      <c r="Q514" s="161"/>
      <c r="R514" s="161"/>
      <c r="S514" s="161"/>
      <c r="T514" s="161"/>
      <c r="U514" s="161"/>
    </row>
    <row r="515" spans="1:21" ht="12.75" customHeight="1" x14ac:dyDescent="0.25">
      <c r="A515" s="161"/>
      <c r="B515" s="161"/>
      <c r="C515" s="168"/>
      <c r="D515" s="168"/>
      <c r="E515" s="160"/>
      <c r="F515" s="161"/>
      <c r="G515" s="161"/>
      <c r="H515" s="161"/>
      <c r="I515" s="161"/>
      <c r="J515" s="161"/>
      <c r="K515" s="161"/>
      <c r="L515" s="161"/>
      <c r="M515" s="161"/>
      <c r="N515" s="161"/>
      <c r="O515" s="161"/>
      <c r="P515" s="161"/>
      <c r="Q515" s="161"/>
      <c r="R515" s="161"/>
      <c r="S515" s="161"/>
      <c r="T515" s="161"/>
      <c r="U515" s="161"/>
    </row>
    <row r="516" spans="1:21" ht="12.75" customHeight="1" x14ac:dyDescent="0.25">
      <c r="A516" s="161"/>
      <c r="B516" s="161"/>
      <c r="C516" s="168"/>
      <c r="D516" s="168"/>
      <c r="E516" s="160"/>
      <c r="F516" s="161"/>
      <c r="G516" s="161"/>
      <c r="H516" s="161"/>
      <c r="I516" s="161"/>
      <c r="J516" s="161"/>
      <c r="K516" s="161"/>
      <c r="L516" s="161"/>
      <c r="M516" s="161"/>
      <c r="N516" s="161"/>
      <c r="O516" s="161"/>
      <c r="P516" s="161"/>
      <c r="Q516" s="161"/>
      <c r="R516" s="161"/>
      <c r="S516" s="161"/>
      <c r="T516" s="161"/>
      <c r="U516" s="161"/>
    </row>
    <row r="517" spans="1:21" ht="12.75" customHeight="1" x14ac:dyDescent="0.25">
      <c r="A517" s="161"/>
      <c r="B517" s="161"/>
      <c r="C517" s="168"/>
      <c r="D517" s="168"/>
      <c r="E517" s="160"/>
      <c r="F517" s="161"/>
      <c r="G517" s="161"/>
      <c r="H517" s="161"/>
      <c r="I517" s="161"/>
      <c r="J517" s="161"/>
      <c r="K517" s="161"/>
      <c r="L517" s="161"/>
      <c r="M517" s="161"/>
      <c r="N517" s="161"/>
      <c r="O517" s="161"/>
      <c r="P517" s="161"/>
      <c r="Q517" s="161"/>
      <c r="R517" s="161"/>
      <c r="S517" s="161"/>
      <c r="T517" s="161"/>
      <c r="U517" s="161"/>
    </row>
    <row r="518" spans="1:21" ht="12.75" customHeight="1" x14ac:dyDescent="0.25">
      <c r="A518" s="161"/>
      <c r="B518" s="161"/>
      <c r="C518" s="168"/>
      <c r="D518" s="168"/>
      <c r="E518" s="160"/>
      <c r="F518" s="161"/>
      <c r="G518" s="161"/>
      <c r="H518" s="161"/>
      <c r="I518" s="161"/>
      <c r="J518" s="161"/>
      <c r="K518" s="161"/>
      <c r="L518" s="161"/>
      <c r="M518" s="161"/>
      <c r="N518" s="161"/>
      <c r="O518" s="161"/>
      <c r="P518" s="161"/>
      <c r="Q518" s="161"/>
      <c r="R518" s="161"/>
      <c r="S518" s="161"/>
      <c r="T518" s="161"/>
      <c r="U518" s="161"/>
    </row>
    <row r="519" spans="1:21" ht="12.75" customHeight="1" x14ac:dyDescent="0.25">
      <c r="A519" s="161"/>
      <c r="B519" s="161"/>
      <c r="C519" s="168"/>
      <c r="D519" s="168"/>
      <c r="E519" s="160"/>
      <c r="F519" s="161"/>
      <c r="G519" s="161"/>
      <c r="H519" s="161"/>
      <c r="I519" s="161"/>
      <c r="J519" s="161"/>
      <c r="K519" s="161"/>
      <c r="L519" s="161"/>
      <c r="M519" s="161"/>
      <c r="N519" s="161"/>
      <c r="O519" s="161"/>
      <c r="P519" s="161"/>
      <c r="Q519" s="161"/>
      <c r="R519" s="161"/>
      <c r="S519" s="161"/>
      <c r="T519" s="161"/>
      <c r="U519" s="161"/>
    </row>
    <row r="520" spans="1:21" ht="12.75" customHeight="1" x14ac:dyDescent="0.25">
      <c r="A520" s="161"/>
      <c r="B520" s="161"/>
      <c r="C520" s="168"/>
      <c r="D520" s="168"/>
      <c r="E520" s="160"/>
      <c r="F520" s="161"/>
      <c r="G520" s="161"/>
      <c r="H520" s="161"/>
      <c r="I520" s="161"/>
      <c r="J520" s="161"/>
      <c r="K520" s="161"/>
      <c r="L520" s="161"/>
      <c r="M520" s="161"/>
      <c r="N520" s="161"/>
      <c r="O520" s="161"/>
      <c r="P520" s="161"/>
      <c r="Q520" s="161"/>
      <c r="R520" s="161"/>
      <c r="S520" s="161"/>
      <c r="T520" s="161"/>
      <c r="U520" s="161"/>
    </row>
    <row r="521" spans="1:21" ht="12.75" customHeight="1" x14ac:dyDescent="0.25">
      <c r="A521" s="161"/>
      <c r="B521" s="161"/>
      <c r="C521" s="168"/>
      <c r="D521" s="168"/>
      <c r="E521" s="160"/>
      <c r="F521" s="161"/>
      <c r="G521" s="161"/>
      <c r="H521" s="161"/>
      <c r="I521" s="161"/>
      <c r="J521" s="161"/>
      <c r="K521" s="161"/>
      <c r="L521" s="161"/>
      <c r="M521" s="161"/>
      <c r="N521" s="161"/>
      <c r="O521" s="161"/>
      <c r="P521" s="161"/>
      <c r="Q521" s="161"/>
      <c r="R521" s="161"/>
      <c r="S521" s="161"/>
      <c r="T521" s="161"/>
      <c r="U521" s="161"/>
    </row>
    <row r="522" spans="1:21" ht="12.75" customHeight="1" x14ac:dyDescent="0.25">
      <c r="A522" s="161"/>
      <c r="B522" s="161"/>
      <c r="C522" s="168"/>
      <c r="D522" s="168"/>
      <c r="E522" s="160"/>
      <c r="F522" s="161"/>
      <c r="G522" s="161"/>
      <c r="H522" s="161"/>
      <c r="I522" s="161"/>
      <c r="J522" s="161"/>
      <c r="K522" s="161"/>
      <c r="L522" s="161"/>
      <c r="M522" s="161"/>
      <c r="N522" s="161"/>
      <c r="O522" s="161"/>
      <c r="P522" s="161"/>
      <c r="Q522" s="161"/>
      <c r="R522" s="161"/>
      <c r="S522" s="161"/>
      <c r="T522" s="161"/>
      <c r="U522" s="161"/>
    </row>
    <row r="523" spans="1:21" ht="12.75" customHeight="1" x14ac:dyDescent="0.25">
      <c r="A523" s="161"/>
      <c r="B523" s="161"/>
      <c r="C523" s="168"/>
      <c r="D523" s="168"/>
      <c r="E523" s="160"/>
      <c r="F523" s="161"/>
      <c r="G523" s="161"/>
      <c r="H523" s="161"/>
      <c r="I523" s="161"/>
      <c r="J523" s="161"/>
      <c r="K523" s="161"/>
      <c r="L523" s="161"/>
      <c r="M523" s="161"/>
      <c r="N523" s="161"/>
      <c r="O523" s="161"/>
      <c r="P523" s="161"/>
      <c r="Q523" s="161"/>
      <c r="R523" s="161"/>
      <c r="S523" s="161"/>
      <c r="T523" s="161"/>
      <c r="U523" s="161"/>
    </row>
    <row r="524" spans="1:21" ht="12.75" customHeight="1" x14ac:dyDescent="0.25">
      <c r="A524" s="161"/>
      <c r="B524" s="161"/>
      <c r="C524" s="168"/>
      <c r="D524" s="168"/>
      <c r="E524" s="160"/>
      <c r="F524" s="161"/>
      <c r="G524" s="161"/>
      <c r="H524" s="161"/>
      <c r="I524" s="161"/>
      <c r="J524" s="161"/>
      <c r="K524" s="161"/>
      <c r="L524" s="161"/>
      <c r="M524" s="161"/>
      <c r="N524" s="161"/>
      <c r="O524" s="161"/>
      <c r="P524" s="161"/>
      <c r="Q524" s="161"/>
      <c r="R524" s="161"/>
      <c r="S524" s="161"/>
      <c r="T524" s="161"/>
      <c r="U524" s="161"/>
    </row>
    <row r="525" spans="1:21" ht="12.75" customHeight="1" x14ac:dyDescent="0.25">
      <c r="A525" s="161"/>
      <c r="B525" s="161"/>
      <c r="C525" s="168"/>
      <c r="D525" s="168"/>
      <c r="E525" s="160"/>
      <c r="F525" s="161"/>
      <c r="G525" s="161"/>
      <c r="H525" s="161"/>
      <c r="I525" s="161"/>
      <c r="J525" s="161"/>
      <c r="K525" s="161"/>
      <c r="L525" s="161"/>
      <c r="M525" s="161"/>
      <c r="N525" s="161"/>
      <c r="O525" s="161"/>
      <c r="P525" s="161"/>
      <c r="Q525" s="161"/>
      <c r="R525" s="161"/>
      <c r="S525" s="161"/>
      <c r="T525" s="161"/>
      <c r="U525" s="161"/>
    </row>
    <row r="526" spans="1:21" ht="12.75" customHeight="1" x14ac:dyDescent="0.25">
      <c r="A526" s="161"/>
      <c r="B526" s="161"/>
      <c r="C526" s="168"/>
      <c r="D526" s="168"/>
      <c r="E526" s="160"/>
      <c r="F526" s="161"/>
      <c r="G526" s="161"/>
      <c r="H526" s="161"/>
      <c r="I526" s="161"/>
      <c r="J526" s="161"/>
      <c r="K526" s="161"/>
      <c r="L526" s="161"/>
      <c r="M526" s="161"/>
      <c r="N526" s="161"/>
      <c r="O526" s="161"/>
      <c r="P526" s="161"/>
      <c r="Q526" s="161"/>
      <c r="R526" s="161"/>
      <c r="S526" s="161"/>
      <c r="T526" s="161"/>
      <c r="U526" s="161"/>
    </row>
    <row r="527" spans="1:21" ht="12.75" customHeight="1" x14ac:dyDescent="0.25">
      <c r="A527" s="161"/>
      <c r="B527" s="161"/>
      <c r="C527" s="168"/>
      <c r="D527" s="168"/>
      <c r="E527" s="160"/>
      <c r="F527" s="161"/>
      <c r="G527" s="161"/>
      <c r="H527" s="161"/>
      <c r="I527" s="161"/>
      <c r="J527" s="161"/>
      <c r="K527" s="161"/>
      <c r="L527" s="161"/>
      <c r="M527" s="161"/>
      <c r="N527" s="161"/>
      <c r="O527" s="161"/>
      <c r="P527" s="161"/>
      <c r="Q527" s="161"/>
      <c r="R527" s="161"/>
      <c r="S527" s="161"/>
      <c r="T527" s="161"/>
      <c r="U527" s="161"/>
    </row>
    <row r="528" spans="1:21" ht="12.75" customHeight="1" x14ac:dyDescent="0.25">
      <c r="A528" s="161"/>
      <c r="B528" s="161"/>
      <c r="C528" s="168"/>
      <c r="D528" s="168"/>
      <c r="E528" s="160"/>
      <c r="F528" s="161"/>
      <c r="G528" s="161"/>
      <c r="H528" s="161"/>
      <c r="I528" s="161"/>
      <c r="J528" s="161"/>
      <c r="K528" s="161"/>
      <c r="L528" s="161"/>
      <c r="M528" s="161"/>
      <c r="N528" s="161"/>
      <c r="O528" s="161"/>
      <c r="P528" s="161"/>
      <c r="Q528" s="161"/>
      <c r="R528" s="161"/>
      <c r="S528" s="161"/>
      <c r="T528" s="161"/>
      <c r="U528" s="161"/>
    </row>
    <row r="529" spans="1:21" ht="12.75" customHeight="1" x14ac:dyDescent="0.25">
      <c r="A529" s="161"/>
      <c r="B529" s="161"/>
      <c r="C529" s="168"/>
      <c r="D529" s="168"/>
      <c r="E529" s="160"/>
      <c r="F529" s="161"/>
      <c r="G529" s="161"/>
      <c r="H529" s="161"/>
      <c r="I529" s="161"/>
      <c r="J529" s="161"/>
      <c r="K529" s="161"/>
      <c r="L529" s="161"/>
      <c r="M529" s="161"/>
      <c r="N529" s="161"/>
      <c r="O529" s="161"/>
      <c r="P529" s="161"/>
      <c r="Q529" s="161"/>
      <c r="R529" s="161"/>
      <c r="S529" s="161"/>
      <c r="T529" s="161"/>
      <c r="U529" s="161"/>
    </row>
    <row r="530" spans="1:21" ht="12.75" customHeight="1" x14ac:dyDescent="0.25">
      <c r="A530" s="161"/>
      <c r="B530" s="161"/>
      <c r="C530" s="168"/>
      <c r="D530" s="168"/>
      <c r="E530" s="160"/>
      <c r="F530" s="161"/>
      <c r="G530" s="161"/>
      <c r="H530" s="161"/>
      <c r="I530" s="161"/>
      <c r="J530" s="161"/>
      <c r="K530" s="161"/>
      <c r="L530" s="161"/>
      <c r="M530" s="161"/>
      <c r="N530" s="161"/>
      <c r="O530" s="161"/>
      <c r="P530" s="161"/>
      <c r="Q530" s="161"/>
      <c r="R530" s="161"/>
      <c r="S530" s="161"/>
      <c r="T530" s="161"/>
      <c r="U530" s="161"/>
    </row>
    <row r="531" spans="1:21" ht="12.75" customHeight="1" x14ac:dyDescent="0.25">
      <c r="A531" s="161"/>
      <c r="B531" s="161"/>
      <c r="C531" s="168"/>
      <c r="D531" s="168"/>
      <c r="E531" s="160"/>
      <c r="F531" s="161"/>
      <c r="G531" s="161"/>
      <c r="H531" s="161"/>
      <c r="I531" s="161"/>
      <c r="J531" s="161"/>
      <c r="K531" s="161"/>
      <c r="L531" s="161"/>
      <c r="M531" s="161"/>
      <c r="N531" s="161"/>
      <c r="O531" s="161"/>
      <c r="P531" s="161"/>
      <c r="Q531" s="161"/>
      <c r="R531" s="161"/>
      <c r="S531" s="161"/>
      <c r="T531" s="161"/>
      <c r="U531" s="161"/>
    </row>
    <row r="532" spans="1:21" ht="12.75" customHeight="1" x14ac:dyDescent="0.25">
      <c r="A532" s="161"/>
      <c r="B532" s="161"/>
      <c r="C532" s="168"/>
      <c r="D532" s="168"/>
      <c r="E532" s="160"/>
      <c r="F532" s="161"/>
      <c r="G532" s="161"/>
      <c r="H532" s="161"/>
      <c r="I532" s="161"/>
      <c r="J532" s="161"/>
      <c r="K532" s="161"/>
      <c r="L532" s="161"/>
      <c r="M532" s="161"/>
      <c r="N532" s="161"/>
      <c r="O532" s="161"/>
      <c r="P532" s="161"/>
      <c r="Q532" s="161"/>
      <c r="R532" s="161"/>
      <c r="S532" s="161"/>
      <c r="T532" s="161"/>
      <c r="U532" s="161"/>
    </row>
    <row r="533" spans="1:21" ht="12.75" customHeight="1" x14ac:dyDescent="0.25">
      <c r="A533" s="161"/>
      <c r="B533" s="161"/>
      <c r="C533" s="168"/>
      <c r="D533" s="168"/>
      <c r="E533" s="160"/>
      <c r="F533" s="161"/>
      <c r="G533" s="161"/>
      <c r="H533" s="161"/>
      <c r="I533" s="161"/>
      <c r="J533" s="161"/>
      <c r="K533" s="161"/>
      <c r="L533" s="161"/>
      <c r="M533" s="161"/>
      <c r="N533" s="161"/>
      <c r="O533" s="161"/>
      <c r="P533" s="161"/>
      <c r="Q533" s="161"/>
      <c r="R533" s="161"/>
      <c r="S533" s="161"/>
      <c r="T533" s="161"/>
      <c r="U533" s="161"/>
    </row>
    <row r="534" spans="1:21" ht="12.75" customHeight="1" x14ac:dyDescent="0.25">
      <c r="A534" s="161"/>
      <c r="B534" s="161"/>
      <c r="C534" s="168"/>
      <c r="D534" s="168"/>
      <c r="E534" s="160"/>
      <c r="F534" s="161"/>
      <c r="G534" s="161"/>
      <c r="H534" s="161"/>
      <c r="I534" s="161"/>
      <c r="J534" s="161"/>
      <c r="K534" s="161"/>
      <c r="L534" s="161"/>
      <c r="M534" s="161"/>
      <c r="N534" s="161"/>
      <c r="O534" s="161"/>
      <c r="P534" s="161"/>
      <c r="Q534" s="161"/>
      <c r="R534" s="161"/>
      <c r="S534" s="161"/>
      <c r="T534" s="161"/>
      <c r="U534" s="161"/>
    </row>
    <row r="535" spans="1:21" ht="12.75" customHeight="1" x14ac:dyDescent="0.25">
      <c r="A535" s="161"/>
      <c r="B535" s="161"/>
      <c r="C535" s="168"/>
      <c r="D535" s="168"/>
      <c r="E535" s="160"/>
      <c r="F535" s="161"/>
      <c r="G535" s="161"/>
      <c r="H535" s="161"/>
      <c r="I535" s="161"/>
      <c r="J535" s="161"/>
      <c r="K535" s="161"/>
      <c r="L535" s="161"/>
      <c r="M535" s="161"/>
      <c r="N535" s="161"/>
      <c r="O535" s="161"/>
      <c r="P535" s="161"/>
      <c r="Q535" s="161"/>
      <c r="R535" s="161"/>
      <c r="S535" s="161"/>
      <c r="T535" s="161"/>
      <c r="U535" s="161"/>
    </row>
    <row r="536" spans="1:21" ht="12.75" customHeight="1" x14ac:dyDescent="0.25">
      <c r="A536" s="161"/>
      <c r="B536" s="161"/>
      <c r="C536" s="168"/>
      <c r="D536" s="168"/>
      <c r="E536" s="160"/>
      <c r="F536" s="161"/>
      <c r="G536" s="161"/>
      <c r="H536" s="161"/>
      <c r="I536" s="161"/>
      <c r="J536" s="161"/>
      <c r="K536" s="161"/>
      <c r="L536" s="161"/>
      <c r="M536" s="161"/>
      <c r="N536" s="161"/>
      <c r="O536" s="161"/>
      <c r="P536" s="161"/>
      <c r="Q536" s="161"/>
      <c r="R536" s="161"/>
      <c r="S536" s="161"/>
      <c r="T536" s="161"/>
      <c r="U536" s="161"/>
    </row>
    <row r="537" spans="1:21" ht="12.75" customHeight="1" x14ac:dyDescent="0.25">
      <c r="A537" s="161"/>
      <c r="B537" s="161"/>
      <c r="C537" s="168"/>
      <c r="D537" s="168"/>
      <c r="E537" s="160"/>
      <c r="F537" s="161"/>
      <c r="G537" s="161"/>
      <c r="H537" s="161"/>
      <c r="I537" s="161"/>
      <c r="J537" s="161"/>
      <c r="K537" s="161"/>
      <c r="L537" s="161"/>
      <c r="M537" s="161"/>
      <c r="N537" s="161"/>
      <c r="O537" s="161"/>
      <c r="P537" s="161"/>
      <c r="Q537" s="161"/>
      <c r="R537" s="161"/>
      <c r="S537" s="161"/>
      <c r="T537" s="161"/>
      <c r="U537" s="161"/>
    </row>
    <row r="538" spans="1:21" ht="12.75" customHeight="1" x14ac:dyDescent="0.25">
      <c r="A538" s="161"/>
      <c r="B538" s="161"/>
      <c r="C538" s="168"/>
      <c r="D538" s="168"/>
      <c r="E538" s="160"/>
      <c r="F538" s="161"/>
      <c r="G538" s="161"/>
      <c r="H538" s="161"/>
      <c r="I538" s="161"/>
      <c r="J538" s="161"/>
      <c r="K538" s="161"/>
      <c r="L538" s="161"/>
      <c r="M538" s="161"/>
      <c r="N538" s="161"/>
      <c r="O538" s="161"/>
      <c r="P538" s="161"/>
      <c r="Q538" s="161"/>
      <c r="R538" s="161"/>
      <c r="S538" s="161"/>
      <c r="T538" s="161"/>
      <c r="U538" s="161"/>
    </row>
    <row r="539" spans="1:21" ht="12.75" customHeight="1" x14ac:dyDescent="0.25">
      <c r="A539" s="161"/>
      <c r="B539" s="161"/>
      <c r="C539" s="168"/>
      <c r="D539" s="168"/>
      <c r="E539" s="160"/>
      <c r="F539" s="161"/>
      <c r="G539" s="161"/>
      <c r="H539" s="161"/>
      <c r="I539" s="161"/>
      <c r="J539" s="161"/>
      <c r="K539" s="161"/>
      <c r="L539" s="161"/>
      <c r="M539" s="161"/>
      <c r="N539" s="161"/>
      <c r="O539" s="161"/>
      <c r="P539" s="161"/>
      <c r="Q539" s="161"/>
      <c r="R539" s="161"/>
      <c r="S539" s="161"/>
      <c r="T539" s="161"/>
      <c r="U539" s="161"/>
    </row>
    <row r="540" spans="1:21" ht="12.75" customHeight="1" x14ac:dyDescent="0.25">
      <c r="A540" s="161"/>
      <c r="B540" s="161"/>
      <c r="C540" s="168"/>
      <c r="D540" s="168"/>
      <c r="E540" s="160"/>
      <c r="F540" s="161"/>
      <c r="G540" s="161"/>
      <c r="H540" s="161"/>
      <c r="I540" s="161"/>
      <c r="J540" s="161"/>
      <c r="K540" s="161"/>
      <c r="L540" s="161"/>
      <c r="M540" s="161"/>
      <c r="N540" s="161"/>
      <c r="O540" s="161"/>
      <c r="P540" s="161"/>
      <c r="Q540" s="161"/>
      <c r="R540" s="161"/>
      <c r="S540" s="161"/>
      <c r="T540" s="161"/>
      <c r="U540" s="161"/>
    </row>
    <row r="541" spans="1:21" ht="12.75" customHeight="1" x14ac:dyDescent="0.25">
      <c r="A541" s="161"/>
      <c r="B541" s="161"/>
      <c r="C541" s="168"/>
      <c r="D541" s="168"/>
      <c r="E541" s="160"/>
      <c r="F541" s="161"/>
      <c r="G541" s="161"/>
      <c r="H541" s="161"/>
      <c r="I541" s="161"/>
      <c r="J541" s="161"/>
      <c r="K541" s="161"/>
      <c r="L541" s="161"/>
      <c r="M541" s="161"/>
      <c r="N541" s="161"/>
      <c r="O541" s="161"/>
      <c r="P541" s="161"/>
      <c r="Q541" s="161"/>
      <c r="R541" s="161"/>
      <c r="S541" s="161"/>
      <c r="T541" s="161"/>
      <c r="U541" s="161"/>
    </row>
    <row r="542" spans="1:21" ht="12.75" customHeight="1" x14ac:dyDescent="0.25">
      <c r="A542" s="161"/>
      <c r="B542" s="161"/>
      <c r="C542" s="168"/>
      <c r="D542" s="168"/>
      <c r="E542" s="160"/>
      <c r="F542" s="161"/>
      <c r="G542" s="161"/>
      <c r="H542" s="161"/>
      <c r="I542" s="161"/>
      <c r="J542" s="161"/>
      <c r="K542" s="161"/>
      <c r="L542" s="161"/>
      <c r="M542" s="161"/>
      <c r="N542" s="161"/>
      <c r="O542" s="161"/>
      <c r="P542" s="161"/>
      <c r="Q542" s="161"/>
      <c r="R542" s="161"/>
      <c r="S542" s="161"/>
      <c r="T542" s="161"/>
      <c r="U542" s="161"/>
    </row>
    <row r="543" spans="1:21" ht="12.75" customHeight="1" x14ac:dyDescent="0.25">
      <c r="A543" s="161"/>
      <c r="B543" s="161"/>
      <c r="C543" s="168"/>
      <c r="D543" s="168"/>
      <c r="E543" s="160"/>
      <c r="F543" s="161"/>
      <c r="G543" s="161"/>
      <c r="H543" s="161"/>
      <c r="I543" s="161"/>
      <c r="J543" s="161"/>
      <c r="K543" s="161"/>
      <c r="L543" s="161"/>
      <c r="M543" s="161"/>
      <c r="N543" s="161"/>
      <c r="O543" s="161"/>
      <c r="P543" s="161"/>
      <c r="Q543" s="161"/>
      <c r="R543" s="161"/>
      <c r="S543" s="161"/>
      <c r="T543" s="161"/>
      <c r="U543" s="161"/>
    </row>
    <row r="544" spans="1:21" ht="12.75" customHeight="1" x14ac:dyDescent="0.25">
      <c r="A544" s="161"/>
      <c r="B544" s="161"/>
      <c r="C544" s="168"/>
      <c r="D544" s="168"/>
      <c r="E544" s="160"/>
      <c r="F544" s="161"/>
      <c r="G544" s="161"/>
      <c r="H544" s="161"/>
      <c r="I544" s="161"/>
      <c r="J544" s="161"/>
      <c r="K544" s="161"/>
      <c r="L544" s="161"/>
      <c r="M544" s="161"/>
      <c r="N544" s="161"/>
      <c r="O544" s="161"/>
      <c r="P544" s="161"/>
      <c r="Q544" s="161"/>
      <c r="R544" s="161"/>
      <c r="S544" s="161"/>
      <c r="T544" s="161"/>
      <c r="U544" s="161"/>
    </row>
    <row r="545" spans="1:21" ht="12.75" customHeight="1" x14ac:dyDescent="0.25">
      <c r="A545" s="161"/>
      <c r="B545" s="161"/>
      <c r="C545" s="168"/>
      <c r="D545" s="168"/>
      <c r="E545" s="160"/>
      <c r="F545" s="161"/>
      <c r="G545" s="161"/>
      <c r="H545" s="161"/>
      <c r="I545" s="161"/>
      <c r="J545" s="161"/>
      <c r="K545" s="161"/>
      <c r="L545" s="161"/>
      <c r="M545" s="161"/>
      <c r="N545" s="161"/>
      <c r="O545" s="161"/>
      <c r="P545" s="161"/>
      <c r="Q545" s="161"/>
      <c r="R545" s="161"/>
      <c r="S545" s="161"/>
      <c r="T545" s="161"/>
      <c r="U545" s="161"/>
    </row>
    <row r="546" spans="1:21" ht="12.75" customHeight="1" x14ac:dyDescent="0.25">
      <c r="A546" s="161"/>
      <c r="B546" s="161"/>
      <c r="C546" s="168"/>
      <c r="D546" s="168"/>
      <c r="E546" s="160"/>
      <c r="F546" s="161"/>
      <c r="G546" s="161"/>
      <c r="H546" s="161"/>
      <c r="I546" s="161"/>
      <c r="J546" s="161"/>
      <c r="K546" s="161"/>
      <c r="L546" s="161"/>
      <c r="M546" s="161"/>
      <c r="N546" s="161"/>
      <c r="O546" s="161"/>
      <c r="P546" s="161"/>
      <c r="Q546" s="161"/>
      <c r="R546" s="161"/>
      <c r="S546" s="161"/>
      <c r="T546" s="161"/>
      <c r="U546" s="161"/>
    </row>
    <row r="547" spans="1:21" ht="12.75" customHeight="1" x14ac:dyDescent="0.25">
      <c r="A547" s="161"/>
      <c r="B547" s="161"/>
      <c r="C547" s="168"/>
      <c r="D547" s="168"/>
      <c r="E547" s="160"/>
      <c r="F547" s="161"/>
      <c r="G547" s="161"/>
      <c r="H547" s="161"/>
      <c r="I547" s="161"/>
      <c r="J547" s="161"/>
      <c r="K547" s="161"/>
      <c r="L547" s="161"/>
      <c r="M547" s="161"/>
      <c r="N547" s="161"/>
      <c r="O547" s="161"/>
      <c r="P547" s="161"/>
      <c r="Q547" s="161"/>
      <c r="R547" s="161"/>
      <c r="S547" s="161"/>
      <c r="T547" s="161"/>
      <c r="U547" s="161"/>
    </row>
    <row r="548" spans="1:21" ht="12.75" customHeight="1" x14ac:dyDescent="0.25">
      <c r="A548" s="161"/>
      <c r="B548" s="161"/>
      <c r="C548" s="168"/>
      <c r="D548" s="168"/>
      <c r="E548" s="160"/>
      <c r="F548" s="161"/>
      <c r="G548" s="161"/>
      <c r="H548" s="161"/>
      <c r="I548" s="161"/>
      <c r="J548" s="161"/>
      <c r="K548" s="161"/>
      <c r="L548" s="161"/>
      <c r="M548" s="161"/>
      <c r="N548" s="161"/>
      <c r="O548" s="161"/>
      <c r="P548" s="161"/>
      <c r="Q548" s="161"/>
      <c r="R548" s="161"/>
      <c r="S548" s="161"/>
      <c r="T548" s="161"/>
      <c r="U548" s="161"/>
    </row>
    <row r="549" spans="1:21" ht="12.75" customHeight="1" x14ac:dyDescent="0.25">
      <c r="A549" s="161"/>
      <c r="B549" s="161"/>
      <c r="C549" s="168"/>
      <c r="D549" s="168"/>
      <c r="E549" s="160"/>
      <c r="F549" s="161"/>
      <c r="G549" s="161"/>
      <c r="H549" s="161"/>
      <c r="I549" s="161"/>
      <c r="J549" s="161"/>
      <c r="K549" s="161"/>
      <c r="L549" s="161"/>
      <c r="M549" s="161"/>
      <c r="N549" s="161"/>
      <c r="O549" s="161"/>
      <c r="P549" s="161"/>
      <c r="Q549" s="161"/>
      <c r="R549" s="161"/>
      <c r="S549" s="161"/>
      <c r="T549" s="161"/>
      <c r="U549" s="161"/>
    </row>
    <row r="550" spans="1:21" ht="12.75" customHeight="1" x14ac:dyDescent="0.25">
      <c r="A550" s="161"/>
      <c r="B550" s="161"/>
      <c r="C550" s="168"/>
      <c r="D550" s="168"/>
      <c r="E550" s="160"/>
      <c r="F550" s="161"/>
      <c r="G550" s="161"/>
      <c r="H550" s="161"/>
      <c r="I550" s="161"/>
      <c r="J550" s="161"/>
      <c r="K550" s="161"/>
      <c r="L550" s="161"/>
      <c r="M550" s="161"/>
      <c r="N550" s="161"/>
      <c r="O550" s="161"/>
      <c r="P550" s="161"/>
      <c r="Q550" s="161"/>
      <c r="R550" s="161"/>
      <c r="S550" s="161"/>
      <c r="T550" s="161"/>
      <c r="U550" s="161"/>
    </row>
    <row r="551" spans="1:21" ht="12.75" customHeight="1" x14ac:dyDescent="0.25">
      <c r="A551" s="161"/>
      <c r="B551" s="161"/>
      <c r="C551" s="168"/>
      <c r="D551" s="168"/>
      <c r="E551" s="160"/>
      <c r="F551" s="161"/>
      <c r="G551" s="161"/>
      <c r="H551" s="161"/>
      <c r="I551" s="161"/>
      <c r="J551" s="161"/>
      <c r="K551" s="161"/>
      <c r="L551" s="161"/>
      <c r="M551" s="161"/>
      <c r="N551" s="161"/>
      <c r="O551" s="161"/>
      <c r="P551" s="161"/>
      <c r="Q551" s="161"/>
      <c r="R551" s="161"/>
      <c r="S551" s="161"/>
      <c r="T551" s="161"/>
      <c r="U551" s="161"/>
    </row>
    <row r="552" spans="1:21" ht="12.75" customHeight="1" x14ac:dyDescent="0.25">
      <c r="A552" s="161"/>
      <c r="B552" s="161"/>
      <c r="C552" s="168"/>
      <c r="D552" s="168"/>
      <c r="E552" s="160"/>
      <c r="F552" s="161"/>
      <c r="G552" s="161"/>
      <c r="H552" s="161"/>
      <c r="I552" s="161"/>
      <c r="J552" s="161"/>
      <c r="K552" s="161"/>
      <c r="L552" s="161"/>
      <c r="M552" s="161"/>
      <c r="N552" s="161"/>
      <c r="O552" s="161"/>
      <c r="P552" s="161"/>
      <c r="Q552" s="161"/>
      <c r="R552" s="161"/>
      <c r="S552" s="161"/>
      <c r="T552" s="161"/>
      <c r="U552" s="161"/>
    </row>
    <row r="553" spans="1:21" ht="12.75" customHeight="1" x14ac:dyDescent="0.25">
      <c r="A553" s="161"/>
      <c r="B553" s="161"/>
      <c r="C553" s="168"/>
      <c r="D553" s="168"/>
      <c r="E553" s="160"/>
      <c r="F553" s="161"/>
      <c r="G553" s="161"/>
      <c r="H553" s="161"/>
      <c r="I553" s="161"/>
      <c r="J553" s="161"/>
      <c r="K553" s="161"/>
      <c r="L553" s="161"/>
      <c r="M553" s="161"/>
      <c r="N553" s="161"/>
      <c r="O553" s="161"/>
      <c r="P553" s="161"/>
      <c r="Q553" s="161"/>
      <c r="R553" s="161"/>
      <c r="S553" s="161"/>
      <c r="T553" s="161"/>
      <c r="U553" s="161"/>
    </row>
    <row r="554" spans="1:21" ht="12.75" customHeight="1" x14ac:dyDescent="0.25">
      <c r="A554" s="161"/>
      <c r="B554" s="161"/>
      <c r="C554" s="168"/>
      <c r="D554" s="168"/>
      <c r="E554" s="160"/>
      <c r="F554" s="161"/>
      <c r="G554" s="161"/>
      <c r="H554" s="161"/>
      <c r="I554" s="161"/>
      <c r="J554" s="161"/>
      <c r="K554" s="161"/>
      <c r="L554" s="161"/>
      <c r="M554" s="161"/>
      <c r="N554" s="161"/>
      <c r="O554" s="161"/>
      <c r="P554" s="161"/>
      <c r="Q554" s="161"/>
      <c r="R554" s="161"/>
      <c r="S554" s="161"/>
      <c r="T554" s="161"/>
      <c r="U554" s="161"/>
    </row>
    <row r="555" spans="1:21" ht="12.75" customHeight="1" x14ac:dyDescent="0.25">
      <c r="A555" s="161"/>
      <c r="B555" s="161"/>
      <c r="C555" s="168"/>
      <c r="D555" s="168"/>
      <c r="E555" s="160"/>
      <c r="F555" s="161"/>
      <c r="G555" s="161"/>
      <c r="H555" s="161"/>
      <c r="I555" s="161"/>
      <c r="J555" s="161"/>
      <c r="K555" s="161"/>
      <c r="L555" s="161"/>
      <c r="M555" s="161"/>
      <c r="N555" s="161"/>
      <c r="O555" s="161"/>
      <c r="P555" s="161"/>
      <c r="Q555" s="161"/>
      <c r="R555" s="161"/>
      <c r="S555" s="161"/>
      <c r="T555" s="161"/>
      <c r="U555" s="161"/>
    </row>
    <row r="556" spans="1:21" ht="12.75" customHeight="1" x14ac:dyDescent="0.25">
      <c r="A556" s="161"/>
      <c r="B556" s="161"/>
      <c r="C556" s="168"/>
      <c r="D556" s="168"/>
      <c r="E556" s="160"/>
      <c r="F556" s="161"/>
      <c r="G556" s="161"/>
      <c r="H556" s="161"/>
      <c r="I556" s="161"/>
      <c r="J556" s="161"/>
      <c r="K556" s="161"/>
      <c r="L556" s="161"/>
      <c r="M556" s="161"/>
      <c r="N556" s="161"/>
      <c r="O556" s="161"/>
      <c r="P556" s="161"/>
      <c r="Q556" s="161"/>
      <c r="R556" s="161"/>
      <c r="S556" s="161"/>
      <c r="T556" s="161"/>
      <c r="U556" s="161"/>
    </row>
    <row r="557" spans="1:21" ht="12.75" customHeight="1" x14ac:dyDescent="0.25">
      <c r="A557" s="161"/>
      <c r="B557" s="161"/>
      <c r="C557" s="168"/>
      <c r="D557" s="168"/>
      <c r="E557" s="160"/>
      <c r="F557" s="161"/>
      <c r="G557" s="161"/>
      <c r="H557" s="161"/>
      <c r="I557" s="161"/>
      <c r="J557" s="161"/>
      <c r="K557" s="161"/>
      <c r="L557" s="161"/>
      <c r="M557" s="161"/>
      <c r="N557" s="161"/>
      <c r="O557" s="161"/>
      <c r="P557" s="161"/>
      <c r="Q557" s="161"/>
      <c r="R557" s="161"/>
      <c r="S557" s="161"/>
      <c r="T557" s="161"/>
      <c r="U557" s="161"/>
    </row>
    <row r="558" spans="1:21" ht="12.75" customHeight="1" x14ac:dyDescent="0.25">
      <c r="A558" s="161"/>
      <c r="B558" s="161"/>
      <c r="C558" s="168"/>
      <c r="D558" s="168"/>
      <c r="E558" s="160"/>
      <c r="F558" s="161"/>
      <c r="G558" s="161"/>
      <c r="H558" s="161"/>
      <c r="I558" s="161"/>
      <c r="J558" s="161"/>
      <c r="K558" s="161"/>
      <c r="L558" s="161"/>
      <c r="M558" s="161"/>
      <c r="N558" s="161"/>
      <c r="O558" s="161"/>
      <c r="P558" s="161"/>
      <c r="Q558" s="161"/>
      <c r="R558" s="161"/>
      <c r="S558" s="161"/>
      <c r="T558" s="161"/>
      <c r="U558" s="161"/>
    </row>
    <row r="559" spans="1:21" ht="12.75" customHeight="1" x14ac:dyDescent="0.25">
      <c r="A559" s="161"/>
      <c r="B559" s="161"/>
      <c r="C559" s="168"/>
      <c r="D559" s="168"/>
      <c r="E559" s="160"/>
      <c r="F559" s="161"/>
      <c r="G559" s="161"/>
      <c r="H559" s="161"/>
      <c r="I559" s="161"/>
      <c r="J559" s="161"/>
      <c r="K559" s="161"/>
      <c r="L559" s="161"/>
      <c r="M559" s="161"/>
      <c r="N559" s="161"/>
      <c r="O559" s="161"/>
      <c r="P559" s="161"/>
      <c r="Q559" s="161"/>
      <c r="R559" s="161"/>
      <c r="S559" s="161"/>
      <c r="T559" s="161"/>
      <c r="U559" s="161"/>
    </row>
    <row r="560" spans="1:21" ht="12.75" customHeight="1" x14ac:dyDescent="0.25">
      <c r="A560" s="161"/>
      <c r="B560" s="161"/>
      <c r="C560" s="168"/>
      <c r="D560" s="168"/>
      <c r="E560" s="160"/>
      <c r="F560" s="161"/>
      <c r="G560" s="161"/>
      <c r="H560" s="161"/>
      <c r="I560" s="161"/>
      <c r="J560" s="161"/>
      <c r="K560" s="161"/>
      <c r="L560" s="161"/>
      <c r="M560" s="161"/>
      <c r="N560" s="161"/>
      <c r="O560" s="161"/>
      <c r="P560" s="161"/>
      <c r="Q560" s="161"/>
      <c r="R560" s="161"/>
      <c r="S560" s="161"/>
      <c r="T560" s="161"/>
      <c r="U560" s="161"/>
    </row>
    <row r="561" spans="1:21" ht="12.75" customHeight="1" x14ac:dyDescent="0.25">
      <c r="A561" s="161"/>
      <c r="B561" s="161"/>
      <c r="C561" s="168"/>
      <c r="D561" s="168"/>
      <c r="E561" s="160"/>
      <c r="F561" s="161"/>
      <c r="G561" s="161"/>
      <c r="H561" s="161"/>
      <c r="I561" s="161"/>
      <c r="J561" s="161"/>
      <c r="K561" s="161"/>
      <c r="L561" s="161"/>
      <c r="M561" s="161"/>
      <c r="N561" s="161"/>
      <c r="O561" s="161"/>
      <c r="P561" s="161"/>
      <c r="Q561" s="161"/>
      <c r="R561" s="161"/>
      <c r="S561" s="161"/>
      <c r="T561" s="161"/>
      <c r="U561" s="161"/>
    </row>
    <row r="562" spans="1:21" ht="12.75" customHeight="1" x14ac:dyDescent="0.25">
      <c r="A562" s="161"/>
      <c r="B562" s="161"/>
      <c r="C562" s="168"/>
      <c r="D562" s="168"/>
      <c r="E562" s="160"/>
      <c r="F562" s="161"/>
      <c r="G562" s="161"/>
      <c r="H562" s="161"/>
      <c r="I562" s="161"/>
      <c r="J562" s="161"/>
      <c r="K562" s="161"/>
      <c r="L562" s="161"/>
      <c r="M562" s="161"/>
      <c r="N562" s="161"/>
      <c r="O562" s="161"/>
      <c r="P562" s="161"/>
      <c r="Q562" s="161"/>
      <c r="R562" s="161"/>
      <c r="S562" s="161"/>
      <c r="T562" s="161"/>
      <c r="U562" s="161"/>
    </row>
    <row r="563" spans="1:21" ht="12.75" customHeight="1" x14ac:dyDescent="0.25">
      <c r="A563" s="161"/>
      <c r="B563" s="161"/>
      <c r="C563" s="168"/>
      <c r="D563" s="168"/>
      <c r="E563" s="160"/>
      <c r="F563" s="161"/>
      <c r="G563" s="161"/>
      <c r="H563" s="161"/>
      <c r="I563" s="161"/>
      <c r="J563" s="161"/>
      <c r="K563" s="161"/>
      <c r="L563" s="161"/>
      <c r="M563" s="161"/>
      <c r="N563" s="161"/>
      <c r="O563" s="161"/>
      <c r="P563" s="161"/>
      <c r="Q563" s="161"/>
      <c r="R563" s="161"/>
      <c r="S563" s="161"/>
      <c r="T563" s="161"/>
      <c r="U563" s="161"/>
    </row>
    <row r="564" spans="1:21" ht="12.75" customHeight="1" x14ac:dyDescent="0.25">
      <c r="A564" s="161"/>
      <c r="B564" s="161"/>
      <c r="C564" s="168"/>
      <c r="D564" s="168"/>
      <c r="E564" s="160"/>
      <c r="F564" s="161"/>
      <c r="G564" s="161"/>
      <c r="H564" s="161"/>
      <c r="I564" s="161"/>
      <c r="J564" s="161"/>
      <c r="K564" s="161"/>
      <c r="L564" s="161"/>
      <c r="M564" s="161"/>
      <c r="N564" s="161"/>
      <c r="O564" s="161"/>
      <c r="P564" s="161"/>
      <c r="Q564" s="161"/>
      <c r="R564" s="161"/>
      <c r="S564" s="161"/>
      <c r="T564" s="161"/>
      <c r="U564" s="161"/>
    </row>
    <row r="565" spans="1:21" ht="12.75" customHeight="1" x14ac:dyDescent="0.25">
      <c r="A565" s="161"/>
      <c r="B565" s="161"/>
      <c r="C565" s="168"/>
      <c r="D565" s="168"/>
      <c r="E565" s="160"/>
      <c r="F565" s="161"/>
      <c r="G565" s="161"/>
      <c r="H565" s="161"/>
      <c r="I565" s="161"/>
      <c r="J565" s="161"/>
      <c r="K565" s="161"/>
      <c r="L565" s="161"/>
      <c r="M565" s="161"/>
      <c r="N565" s="161"/>
      <c r="O565" s="161"/>
      <c r="P565" s="161"/>
      <c r="Q565" s="161"/>
      <c r="R565" s="161"/>
      <c r="S565" s="161"/>
      <c r="T565" s="161"/>
      <c r="U565" s="161"/>
    </row>
    <row r="566" spans="1:21" ht="12.75" customHeight="1" x14ac:dyDescent="0.25">
      <c r="A566" s="161"/>
      <c r="B566" s="161"/>
      <c r="C566" s="168"/>
      <c r="D566" s="168"/>
      <c r="E566" s="160"/>
      <c r="F566" s="161"/>
      <c r="G566" s="161"/>
      <c r="H566" s="161"/>
      <c r="I566" s="161"/>
      <c r="J566" s="161"/>
      <c r="K566" s="161"/>
      <c r="L566" s="161"/>
      <c r="M566" s="161"/>
      <c r="N566" s="161"/>
      <c r="O566" s="161"/>
      <c r="P566" s="161"/>
      <c r="Q566" s="161"/>
      <c r="R566" s="161"/>
      <c r="S566" s="161"/>
      <c r="T566" s="161"/>
      <c r="U566" s="161"/>
    </row>
    <row r="567" spans="1:21" ht="12.75" customHeight="1" x14ac:dyDescent="0.25">
      <c r="A567" s="161"/>
      <c r="B567" s="161"/>
      <c r="C567" s="168"/>
      <c r="D567" s="168"/>
      <c r="E567" s="160"/>
      <c r="F567" s="161"/>
      <c r="G567" s="161"/>
      <c r="H567" s="161"/>
      <c r="I567" s="161"/>
      <c r="J567" s="161"/>
      <c r="K567" s="161"/>
      <c r="L567" s="161"/>
      <c r="M567" s="161"/>
      <c r="N567" s="161"/>
      <c r="O567" s="161"/>
      <c r="P567" s="161"/>
      <c r="Q567" s="161"/>
      <c r="R567" s="161"/>
      <c r="S567" s="161"/>
      <c r="T567" s="161"/>
      <c r="U567" s="161"/>
    </row>
    <row r="568" spans="1:21" ht="12.75" customHeight="1" x14ac:dyDescent="0.25">
      <c r="A568" s="161"/>
      <c r="B568" s="161"/>
      <c r="C568" s="168"/>
      <c r="D568" s="168"/>
      <c r="E568" s="160"/>
      <c r="F568" s="161"/>
      <c r="G568" s="161"/>
      <c r="H568" s="161"/>
      <c r="I568" s="161"/>
      <c r="J568" s="161"/>
      <c r="K568" s="161"/>
      <c r="L568" s="161"/>
      <c r="M568" s="161"/>
      <c r="N568" s="161"/>
      <c r="O568" s="161"/>
      <c r="P568" s="161"/>
      <c r="Q568" s="161"/>
      <c r="R568" s="161"/>
      <c r="S568" s="161"/>
      <c r="T568" s="161"/>
      <c r="U568" s="161"/>
    </row>
    <row r="569" spans="1:21" ht="12.75" customHeight="1" x14ac:dyDescent="0.25">
      <c r="A569" s="161"/>
      <c r="B569" s="161"/>
      <c r="C569" s="168"/>
      <c r="D569" s="168"/>
      <c r="E569" s="160"/>
      <c r="F569" s="161"/>
      <c r="G569" s="161"/>
      <c r="H569" s="161"/>
      <c r="I569" s="161"/>
      <c r="J569" s="161"/>
      <c r="K569" s="161"/>
      <c r="L569" s="161"/>
      <c r="M569" s="161"/>
      <c r="N569" s="161"/>
      <c r="O569" s="161"/>
      <c r="P569" s="161"/>
      <c r="Q569" s="161"/>
      <c r="R569" s="161"/>
      <c r="S569" s="161"/>
      <c r="T569" s="161"/>
      <c r="U569" s="161"/>
    </row>
    <row r="570" spans="1:21" ht="12.75" customHeight="1" x14ac:dyDescent="0.25">
      <c r="A570" s="161"/>
      <c r="B570" s="161"/>
      <c r="C570" s="168"/>
      <c r="D570" s="168"/>
      <c r="E570" s="160"/>
      <c r="F570" s="161"/>
      <c r="G570" s="161"/>
      <c r="H570" s="161"/>
      <c r="I570" s="161"/>
      <c r="J570" s="161"/>
      <c r="K570" s="161"/>
      <c r="L570" s="161"/>
      <c r="M570" s="161"/>
      <c r="N570" s="161"/>
      <c r="O570" s="161"/>
      <c r="P570" s="161"/>
      <c r="Q570" s="161"/>
      <c r="R570" s="161"/>
      <c r="S570" s="161"/>
      <c r="T570" s="161"/>
      <c r="U570" s="161"/>
    </row>
    <row r="571" spans="1:21" ht="12.75" customHeight="1" x14ac:dyDescent="0.25">
      <c r="A571" s="161"/>
      <c r="B571" s="161"/>
      <c r="C571" s="168"/>
      <c r="D571" s="168"/>
      <c r="E571" s="160"/>
      <c r="F571" s="161"/>
      <c r="G571" s="161"/>
      <c r="H571" s="161"/>
      <c r="I571" s="161"/>
      <c r="J571" s="161"/>
      <c r="K571" s="161"/>
      <c r="L571" s="161"/>
      <c r="M571" s="161"/>
      <c r="N571" s="161"/>
      <c r="O571" s="161"/>
      <c r="P571" s="161"/>
      <c r="Q571" s="161"/>
      <c r="R571" s="161"/>
      <c r="S571" s="161"/>
      <c r="T571" s="161"/>
      <c r="U571" s="161"/>
    </row>
    <row r="572" spans="1:21" ht="12.75" customHeight="1" x14ac:dyDescent="0.25">
      <c r="A572" s="161"/>
      <c r="B572" s="161"/>
      <c r="C572" s="168"/>
      <c r="D572" s="168"/>
      <c r="E572" s="160"/>
      <c r="F572" s="161"/>
      <c r="G572" s="161"/>
      <c r="H572" s="161"/>
      <c r="I572" s="161"/>
      <c r="J572" s="161"/>
      <c r="K572" s="161"/>
      <c r="L572" s="161"/>
      <c r="M572" s="161"/>
      <c r="N572" s="161"/>
      <c r="O572" s="161"/>
      <c r="P572" s="161"/>
      <c r="Q572" s="161"/>
      <c r="R572" s="161"/>
      <c r="S572" s="161"/>
      <c r="T572" s="161"/>
      <c r="U572" s="161"/>
    </row>
    <row r="573" spans="1:21" ht="12.75" customHeight="1" x14ac:dyDescent="0.25">
      <c r="A573" s="161"/>
      <c r="B573" s="161"/>
      <c r="C573" s="168"/>
      <c r="D573" s="168"/>
      <c r="E573" s="160"/>
      <c r="F573" s="161"/>
      <c r="G573" s="161"/>
      <c r="H573" s="161"/>
      <c r="I573" s="161"/>
      <c r="J573" s="161"/>
      <c r="K573" s="161"/>
      <c r="L573" s="161"/>
      <c r="M573" s="161"/>
      <c r="N573" s="161"/>
      <c r="O573" s="161"/>
      <c r="P573" s="161"/>
      <c r="Q573" s="161"/>
      <c r="R573" s="161"/>
      <c r="S573" s="161"/>
      <c r="T573" s="161"/>
      <c r="U573" s="161"/>
    </row>
    <row r="574" spans="1:21" ht="12.75" customHeight="1" x14ac:dyDescent="0.25">
      <c r="A574" s="161"/>
      <c r="B574" s="161"/>
      <c r="C574" s="168"/>
      <c r="D574" s="168"/>
      <c r="E574" s="160"/>
      <c r="F574" s="161"/>
      <c r="G574" s="161"/>
      <c r="H574" s="161"/>
      <c r="I574" s="161"/>
      <c r="J574" s="161"/>
      <c r="K574" s="161"/>
      <c r="L574" s="161"/>
      <c r="M574" s="161"/>
      <c r="N574" s="161"/>
      <c r="O574" s="161"/>
      <c r="P574" s="161"/>
      <c r="Q574" s="161"/>
      <c r="R574" s="161"/>
      <c r="S574" s="161"/>
      <c r="T574" s="161"/>
      <c r="U574" s="161"/>
    </row>
    <row r="575" spans="1:21" ht="12.75" customHeight="1" x14ac:dyDescent="0.25">
      <c r="A575" s="161"/>
      <c r="B575" s="161"/>
      <c r="C575" s="168"/>
      <c r="D575" s="168"/>
      <c r="E575" s="160"/>
      <c r="F575" s="161"/>
      <c r="G575" s="161"/>
      <c r="H575" s="161"/>
      <c r="I575" s="161"/>
      <c r="J575" s="161"/>
      <c r="K575" s="161"/>
      <c r="L575" s="161"/>
      <c r="M575" s="161"/>
      <c r="N575" s="161"/>
      <c r="O575" s="161"/>
      <c r="P575" s="161"/>
      <c r="Q575" s="161"/>
      <c r="R575" s="161"/>
      <c r="S575" s="161"/>
      <c r="T575" s="161"/>
      <c r="U575" s="161"/>
    </row>
    <row r="576" spans="1:21" ht="12.75" customHeight="1" x14ac:dyDescent="0.25">
      <c r="A576" s="161"/>
      <c r="B576" s="161"/>
      <c r="C576" s="168"/>
      <c r="D576" s="168"/>
      <c r="E576" s="160"/>
      <c r="F576" s="161"/>
      <c r="G576" s="161"/>
      <c r="H576" s="161"/>
      <c r="I576" s="161"/>
      <c r="J576" s="161"/>
      <c r="K576" s="161"/>
      <c r="L576" s="161"/>
      <c r="M576" s="161"/>
      <c r="N576" s="161"/>
      <c r="O576" s="161"/>
      <c r="P576" s="161"/>
      <c r="Q576" s="161"/>
      <c r="R576" s="161"/>
      <c r="S576" s="161"/>
      <c r="T576" s="161"/>
      <c r="U576" s="161"/>
    </row>
    <row r="577" spans="1:21" ht="12.75" customHeight="1" x14ac:dyDescent="0.25">
      <c r="A577" s="161"/>
      <c r="B577" s="161"/>
      <c r="C577" s="168"/>
      <c r="D577" s="168"/>
      <c r="E577" s="160"/>
      <c r="F577" s="161"/>
      <c r="G577" s="161"/>
      <c r="H577" s="161"/>
      <c r="I577" s="161"/>
      <c r="J577" s="161"/>
      <c r="K577" s="161"/>
      <c r="L577" s="161"/>
      <c r="M577" s="161"/>
      <c r="N577" s="161"/>
      <c r="O577" s="161"/>
      <c r="P577" s="161"/>
      <c r="Q577" s="161"/>
      <c r="R577" s="161"/>
      <c r="S577" s="161"/>
      <c r="T577" s="161"/>
      <c r="U577" s="161"/>
    </row>
    <row r="578" spans="1:21" ht="12.75" customHeight="1" x14ac:dyDescent="0.25">
      <c r="A578" s="161"/>
      <c r="B578" s="161"/>
      <c r="C578" s="168"/>
      <c r="D578" s="168"/>
      <c r="E578" s="160"/>
      <c r="F578" s="161"/>
      <c r="G578" s="161"/>
      <c r="H578" s="161"/>
      <c r="I578" s="161"/>
      <c r="J578" s="161"/>
      <c r="K578" s="161"/>
      <c r="L578" s="161"/>
      <c r="M578" s="161"/>
      <c r="N578" s="161"/>
      <c r="O578" s="161"/>
      <c r="P578" s="161"/>
      <c r="Q578" s="161"/>
      <c r="R578" s="161"/>
      <c r="S578" s="161"/>
      <c r="T578" s="161"/>
      <c r="U578" s="161"/>
    </row>
    <row r="579" spans="1:21" ht="12.75" customHeight="1" x14ac:dyDescent="0.25">
      <c r="A579" s="161"/>
      <c r="B579" s="161"/>
      <c r="C579" s="168"/>
      <c r="D579" s="168"/>
      <c r="E579" s="160"/>
      <c r="F579" s="161"/>
      <c r="G579" s="161"/>
      <c r="H579" s="161"/>
      <c r="I579" s="161"/>
      <c r="J579" s="161"/>
      <c r="K579" s="161"/>
      <c r="L579" s="161"/>
      <c r="M579" s="161"/>
      <c r="N579" s="161"/>
      <c r="O579" s="161"/>
      <c r="P579" s="161"/>
      <c r="Q579" s="161"/>
      <c r="R579" s="161"/>
      <c r="S579" s="161"/>
      <c r="T579" s="161"/>
      <c r="U579" s="161"/>
    </row>
    <row r="580" spans="1:21" ht="12.75" customHeight="1" x14ac:dyDescent="0.25">
      <c r="A580" s="161"/>
      <c r="B580" s="161"/>
      <c r="C580" s="168"/>
      <c r="D580" s="168"/>
      <c r="E580" s="160"/>
      <c r="F580" s="161"/>
      <c r="G580" s="161"/>
      <c r="H580" s="161"/>
      <c r="I580" s="161"/>
      <c r="J580" s="161"/>
      <c r="K580" s="161"/>
      <c r="L580" s="161"/>
      <c r="M580" s="161"/>
      <c r="N580" s="161"/>
      <c r="O580" s="161"/>
      <c r="P580" s="161"/>
      <c r="Q580" s="161"/>
      <c r="R580" s="161"/>
      <c r="S580" s="161"/>
      <c r="T580" s="161"/>
      <c r="U580" s="161"/>
    </row>
    <row r="581" spans="1:21" ht="12.75" customHeight="1" x14ac:dyDescent="0.25">
      <c r="A581" s="161"/>
      <c r="B581" s="161"/>
      <c r="C581" s="168"/>
      <c r="D581" s="168"/>
      <c r="E581" s="160"/>
      <c r="F581" s="161"/>
      <c r="G581" s="161"/>
      <c r="H581" s="161"/>
      <c r="I581" s="161"/>
      <c r="J581" s="161"/>
      <c r="K581" s="161"/>
      <c r="L581" s="161"/>
      <c r="M581" s="161"/>
      <c r="N581" s="161"/>
      <c r="O581" s="161"/>
      <c r="P581" s="161"/>
      <c r="Q581" s="161"/>
      <c r="R581" s="161"/>
      <c r="S581" s="161"/>
      <c r="T581" s="161"/>
      <c r="U581" s="161"/>
    </row>
    <row r="582" spans="1:21" ht="12.75" customHeight="1" x14ac:dyDescent="0.25">
      <c r="A582" s="161"/>
      <c r="B582" s="161"/>
      <c r="C582" s="168"/>
      <c r="D582" s="168"/>
      <c r="E582" s="160"/>
      <c r="F582" s="161"/>
      <c r="G582" s="161"/>
      <c r="H582" s="161"/>
      <c r="I582" s="161"/>
      <c r="J582" s="161"/>
      <c r="K582" s="161"/>
      <c r="L582" s="161"/>
      <c r="M582" s="161"/>
      <c r="N582" s="161"/>
      <c r="O582" s="161"/>
      <c r="P582" s="161"/>
      <c r="Q582" s="161"/>
      <c r="R582" s="161"/>
      <c r="S582" s="161"/>
      <c r="T582" s="161"/>
      <c r="U582" s="161"/>
    </row>
    <row r="583" spans="1:21" ht="12.75" customHeight="1" x14ac:dyDescent="0.25">
      <c r="A583" s="161"/>
      <c r="B583" s="161"/>
      <c r="C583" s="168"/>
      <c r="D583" s="168"/>
      <c r="E583" s="160"/>
      <c r="F583" s="161"/>
      <c r="G583" s="161"/>
      <c r="H583" s="161"/>
      <c r="I583" s="161"/>
      <c r="J583" s="161"/>
      <c r="K583" s="161"/>
      <c r="L583" s="161"/>
      <c r="M583" s="161"/>
      <c r="N583" s="161"/>
      <c r="O583" s="161"/>
      <c r="P583" s="161"/>
      <c r="Q583" s="161"/>
      <c r="R583" s="161"/>
      <c r="S583" s="161"/>
      <c r="T583" s="161"/>
      <c r="U583" s="161"/>
    </row>
    <row r="584" spans="1:21" ht="12.75" customHeight="1" x14ac:dyDescent="0.25">
      <c r="A584" s="161"/>
      <c r="B584" s="161"/>
      <c r="C584" s="168"/>
      <c r="D584" s="168"/>
      <c r="E584" s="160"/>
      <c r="F584" s="161"/>
      <c r="G584" s="161"/>
      <c r="H584" s="161"/>
      <c r="I584" s="161"/>
      <c r="J584" s="161"/>
      <c r="K584" s="161"/>
      <c r="L584" s="161"/>
      <c r="M584" s="161"/>
      <c r="N584" s="161"/>
      <c r="O584" s="161"/>
      <c r="P584" s="161"/>
      <c r="Q584" s="161"/>
      <c r="R584" s="161"/>
      <c r="S584" s="161"/>
      <c r="T584" s="161"/>
      <c r="U584" s="161"/>
    </row>
    <row r="585" spans="1:21" ht="12.75" customHeight="1" x14ac:dyDescent="0.25">
      <c r="A585" s="161"/>
      <c r="B585" s="161"/>
      <c r="C585" s="168"/>
      <c r="D585" s="168"/>
      <c r="E585" s="160"/>
      <c r="F585" s="161"/>
      <c r="G585" s="161"/>
      <c r="H585" s="161"/>
      <c r="I585" s="161"/>
      <c r="J585" s="161"/>
      <c r="K585" s="161"/>
      <c r="L585" s="161"/>
      <c r="M585" s="161"/>
      <c r="N585" s="161"/>
      <c r="O585" s="161"/>
      <c r="P585" s="161"/>
      <c r="Q585" s="161"/>
      <c r="R585" s="161"/>
      <c r="S585" s="161"/>
      <c r="T585" s="161"/>
      <c r="U585" s="161"/>
    </row>
    <row r="586" spans="1:21" ht="12.75" customHeight="1" x14ac:dyDescent="0.25">
      <c r="A586" s="161"/>
      <c r="B586" s="161"/>
      <c r="C586" s="168"/>
      <c r="D586" s="168"/>
      <c r="E586" s="160"/>
      <c r="F586" s="161"/>
      <c r="G586" s="161"/>
      <c r="H586" s="161"/>
      <c r="I586" s="161"/>
      <c r="J586" s="161"/>
      <c r="K586" s="161"/>
      <c r="L586" s="161"/>
      <c r="M586" s="161"/>
      <c r="N586" s="161"/>
      <c r="O586" s="161"/>
      <c r="P586" s="161"/>
      <c r="Q586" s="161"/>
      <c r="R586" s="161"/>
      <c r="S586" s="161"/>
      <c r="T586" s="161"/>
      <c r="U586" s="161"/>
    </row>
    <row r="587" spans="1:21" ht="12.75" customHeight="1" x14ac:dyDescent="0.25">
      <c r="A587" s="161"/>
      <c r="B587" s="161"/>
      <c r="C587" s="168"/>
      <c r="D587" s="168"/>
      <c r="E587" s="160"/>
      <c r="F587" s="161"/>
      <c r="G587" s="161"/>
      <c r="H587" s="161"/>
      <c r="I587" s="161"/>
      <c r="J587" s="161"/>
      <c r="K587" s="161"/>
      <c r="L587" s="161"/>
      <c r="M587" s="161"/>
      <c r="N587" s="161"/>
      <c r="O587" s="161"/>
      <c r="P587" s="161"/>
      <c r="Q587" s="161"/>
      <c r="R587" s="161"/>
      <c r="S587" s="161"/>
      <c r="T587" s="161"/>
      <c r="U587" s="161"/>
    </row>
    <row r="588" spans="1:21" ht="12.75" customHeight="1" x14ac:dyDescent="0.25">
      <c r="A588" s="161"/>
      <c r="B588" s="161"/>
      <c r="C588" s="168"/>
      <c r="D588" s="168"/>
      <c r="E588" s="160"/>
      <c r="F588" s="161"/>
      <c r="G588" s="161"/>
      <c r="H588" s="161"/>
      <c r="I588" s="161"/>
      <c r="J588" s="161"/>
      <c r="K588" s="161"/>
      <c r="L588" s="161"/>
      <c r="M588" s="161"/>
      <c r="N588" s="161"/>
      <c r="O588" s="161"/>
      <c r="P588" s="161"/>
      <c r="Q588" s="161"/>
      <c r="R588" s="161"/>
      <c r="S588" s="161"/>
      <c r="T588" s="161"/>
      <c r="U588" s="161"/>
    </row>
    <row r="589" spans="1:21" ht="12.75" customHeight="1" x14ac:dyDescent="0.25">
      <c r="A589" s="161"/>
      <c r="B589" s="161"/>
      <c r="C589" s="168"/>
      <c r="D589" s="168"/>
      <c r="E589" s="160"/>
      <c r="F589" s="161"/>
      <c r="G589" s="161"/>
      <c r="H589" s="161"/>
      <c r="I589" s="161"/>
      <c r="J589" s="161"/>
      <c r="K589" s="161"/>
      <c r="L589" s="161"/>
      <c r="M589" s="161"/>
      <c r="N589" s="161"/>
      <c r="O589" s="161"/>
      <c r="P589" s="161"/>
      <c r="Q589" s="161"/>
      <c r="R589" s="161"/>
      <c r="S589" s="161"/>
      <c r="T589" s="161"/>
      <c r="U589" s="161"/>
    </row>
    <row r="590" spans="1:21" ht="12.75" customHeight="1" x14ac:dyDescent="0.25">
      <c r="A590" s="161"/>
      <c r="B590" s="161"/>
      <c r="C590" s="168"/>
      <c r="D590" s="168"/>
      <c r="E590" s="160"/>
      <c r="F590" s="161"/>
      <c r="G590" s="161"/>
      <c r="H590" s="161"/>
      <c r="I590" s="161"/>
      <c r="J590" s="161"/>
      <c r="K590" s="161"/>
      <c r="L590" s="161"/>
      <c r="M590" s="161"/>
      <c r="N590" s="161"/>
      <c r="O590" s="161"/>
      <c r="P590" s="161"/>
      <c r="Q590" s="161"/>
      <c r="R590" s="161"/>
      <c r="S590" s="161"/>
      <c r="T590" s="161"/>
      <c r="U590" s="161"/>
    </row>
    <row r="591" spans="1:21" ht="12.75" customHeight="1" x14ac:dyDescent="0.25">
      <c r="A591" s="161"/>
      <c r="B591" s="161"/>
      <c r="C591" s="168"/>
      <c r="D591" s="168"/>
      <c r="E591" s="160"/>
      <c r="F591" s="161"/>
      <c r="G591" s="161"/>
      <c r="H591" s="161"/>
      <c r="I591" s="161"/>
      <c r="J591" s="161"/>
      <c r="K591" s="161"/>
      <c r="L591" s="161"/>
      <c r="M591" s="161"/>
      <c r="N591" s="161"/>
      <c r="O591" s="161"/>
      <c r="P591" s="161"/>
      <c r="Q591" s="161"/>
      <c r="R591" s="161"/>
      <c r="S591" s="161"/>
      <c r="T591" s="161"/>
      <c r="U591" s="161"/>
    </row>
    <row r="592" spans="1:21" ht="12.75" customHeight="1" x14ac:dyDescent="0.25">
      <c r="A592" s="161"/>
      <c r="B592" s="161"/>
      <c r="C592" s="168"/>
      <c r="D592" s="168"/>
      <c r="E592" s="160"/>
      <c r="F592" s="161"/>
      <c r="G592" s="161"/>
      <c r="H592" s="161"/>
      <c r="I592" s="161"/>
      <c r="J592" s="161"/>
      <c r="K592" s="161"/>
      <c r="L592" s="161"/>
      <c r="M592" s="161"/>
      <c r="N592" s="161"/>
      <c r="O592" s="161"/>
      <c r="P592" s="161"/>
      <c r="Q592" s="161"/>
      <c r="R592" s="161"/>
      <c r="S592" s="161"/>
      <c r="T592" s="161"/>
      <c r="U592" s="161"/>
    </row>
    <row r="593" spans="1:21" ht="12.75" customHeight="1" x14ac:dyDescent="0.25">
      <c r="A593" s="161"/>
      <c r="B593" s="161"/>
      <c r="C593" s="168"/>
      <c r="D593" s="168"/>
      <c r="E593" s="160"/>
      <c r="F593" s="161"/>
      <c r="G593" s="161"/>
      <c r="H593" s="161"/>
      <c r="I593" s="161"/>
      <c r="J593" s="161"/>
      <c r="K593" s="161"/>
      <c r="L593" s="161"/>
      <c r="M593" s="161"/>
      <c r="N593" s="161"/>
      <c r="O593" s="161"/>
      <c r="P593" s="161"/>
      <c r="Q593" s="161"/>
      <c r="R593" s="161"/>
      <c r="S593" s="161"/>
      <c r="T593" s="161"/>
      <c r="U593" s="161"/>
    </row>
    <row r="594" spans="1:21" ht="12.75" customHeight="1" x14ac:dyDescent="0.25">
      <c r="A594" s="161"/>
      <c r="B594" s="161"/>
      <c r="C594" s="168"/>
      <c r="D594" s="168"/>
      <c r="E594" s="160"/>
      <c r="F594" s="161"/>
      <c r="G594" s="161"/>
      <c r="H594" s="161"/>
      <c r="I594" s="161"/>
      <c r="J594" s="161"/>
      <c r="K594" s="161"/>
      <c r="L594" s="161"/>
      <c r="M594" s="161"/>
      <c r="N594" s="161"/>
      <c r="O594" s="161"/>
      <c r="P594" s="161"/>
      <c r="Q594" s="161"/>
      <c r="R594" s="161"/>
      <c r="S594" s="161"/>
      <c r="T594" s="161"/>
      <c r="U594" s="161"/>
    </row>
    <row r="595" spans="1:21" ht="12.75" customHeight="1" x14ac:dyDescent="0.25">
      <c r="A595" s="161"/>
      <c r="B595" s="161"/>
      <c r="C595" s="168"/>
      <c r="D595" s="168"/>
      <c r="E595" s="160"/>
      <c r="F595" s="161"/>
      <c r="G595" s="161"/>
      <c r="H595" s="161"/>
      <c r="I595" s="161"/>
      <c r="J595" s="161"/>
      <c r="K595" s="161"/>
      <c r="L595" s="161"/>
      <c r="M595" s="161"/>
      <c r="N595" s="161"/>
      <c r="O595" s="161"/>
      <c r="P595" s="161"/>
      <c r="Q595" s="161"/>
      <c r="R595" s="161"/>
      <c r="S595" s="161"/>
      <c r="T595" s="161"/>
      <c r="U595" s="161"/>
    </row>
    <row r="596" spans="1:21" ht="12.75" customHeight="1" x14ac:dyDescent="0.25">
      <c r="A596" s="161"/>
      <c r="B596" s="161"/>
      <c r="C596" s="168"/>
      <c r="D596" s="168"/>
      <c r="E596" s="160"/>
      <c r="F596" s="161"/>
      <c r="G596" s="161"/>
      <c r="H596" s="161"/>
      <c r="I596" s="161"/>
      <c r="J596" s="161"/>
      <c r="K596" s="161"/>
      <c r="L596" s="161"/>
      <c r="M596" s="161"/>
      <c r="N596" s="161"/>
      <c r="O596" s="161"/>
      <c r="P596" s="161"/>
      <c r="Q596" s="161"/>
      <c r="R596" s="161"/>
      <c r="S596" s="161"/>
      <c r="T596" s="161"/>
      <c r="U596" s="161"/>
    </row>
    <row r="597" spans="1:21" ht="12.75" customHeight="1" x14ac:dyDescent="0.25">
      <c r="A597" s="161"/>
      <c r="B597" s="161"/>
      <c r="C597" s="168"/>
      <c r="D597" s="168"/>
      <c r="E597" s="160"/>
      <c r="F597" s="161"/>
      <c r="G597" s="161"/>
      <c r="H597" s="161"/>
      <c r="I597" s="161"/>
      <c r="J597" s="161"/>
      <c r="K597" s="161"/>
      <c r="L597" s="161"/>
      <c r="M597" s="161"/>
      <c r="N597" s="161"/>
      <c r="O597" s="161"/>
      <c r="P597" s="161"/>
      <c r="Q597" s="161"/>
      <c r="R597" s="161"/>
      <c r="S597" s="161"/>
      <c r="T597" s="161"/>
      <c r="U597" s="161"/>
    </row>
    <row r="598" spans="1:21" ht="12.75" customHeight="1" x14ac:dyDescent="0.25">
      <c r="A598" s="161"/>
      <c r="B598" s="161"/>
      <c r="C598" s="168"/>
      <c r="D598" s="168"/>
      <c r="E598" s="160"/>
      <c r="F598" s="161"/>
      <c r="G598" s="161"/>
      <c r="H598" s="161"/>
      <c r="I598" s="161"/>
      <c r="J598" s="161"/>
      <c r="K598" s="161"/>
      <c r="L598" s="161"/>
      <c r="M598" s="161"/>
      <c r="N598" s="161"/>
      <c r="O598" s="161"/>
      <c r="P598" s="161"/>
      <c r="Q598" s="161"/>
      <c r="R598" s="161"/>
      <c r="S598" s="161"/>
      <c r="T598" s="161"/>
      <c r="U598" s="161"/>
    </row>
    <row r="599" spans="1:21" ht="12.75" customHeight="1" x14ac:dyDescent="0.25">
      <c r="A599" s="161"/>
      <c r="B599" s="161"/>
      <c r="C599" s="168"/>
      <c r="D599" s="168"/>
      <c r="E599" s="160"/>
      <c r="F599" s="161"/>
      <c r="G599" s="161"/>
      <c r="H599" s="161"/>
      <c r="I599" s="161"/>
      <c r="J599" s="161"/>
      <c r="K599" s="161"/>
      <c r="L599" s="161"/>
      <c r="M599" s="161"/>
      <c r="N599" s="161"/>
      <c r="O599" s="161"/>
      <c r="P599" s="161"/>
      <c r="Q599" s="161"/>
      <c r="R599" s="161"/>
      <c r="S599" s="161"/>
      <c r="T599" s="161"/>
      <c r="U599" s="161"/>
    </row>
    <row r="600" spans="1:21" ht="12.75" customHeight="1" x14ac:dyDescent="0.25">
      <c r="A600" s="161"/>
      <c r="B600" s="161"/>
      <c r="C600" s="168"/>
      <c r="D600" s="168"/>
      <c r="E600" s="160"/>
      <c r="F600" s="161"/>
      <c r="G600" s="161"/>
      <c r="H600" s="161"/>
      <c r="I600" s="161"/>
      <c r="J600" s="161"/>
      <c r="K600" s="161"/>
      <c r="L600" s="161"/>
      <c r="M600" s="161"/>
      <c r="N600" s="161"/>
      <c r="O600" s="161"/>
      <c r="P600" s="161"/>
      <c r="Q600" s="161"/>
      <c r="R600" s="161"/>
      <c r="S600" s="161"/>
      <c r="T600" s="161"/>
      <c r="U600" s="161"/>
    </row>
    <row r="601" spans="1:21" ht="12.75" customHeight="1" x14ac:dyDescent="0.25">
      <c r="A601" s="161"/>
      <c r="B601" s="161"/>
      <c r="C601" s="168"/>
      <c r="D601" s="168"/>
      <c r="E601" s="160"/>
      <c r="F601" s="161"/>
      <c r="G601" s="161"/>
      <c r="H601" s="161"/>
      <c r="I601" s="161"/>
      <c r="J601" s="161"/>
      <c r="K601" s="161"/>
      <c r="L601" s="161"/>
      <c r="M601" s="161"/>
      <c r="N601" s="161"/>
      <c r="O601" s="161"/>
      <c r="P601" s="161"/>
      <c r="Q601" s="161"/>
      <c r="R601" s="161"/>
      <c r="S601" s="161"/>
      <c r="T601" s="161"/>
      <c r="U601" s="161"/>
    </row>
    <row r="602" spans="1:21" ht="12.75" customHeight="1" x14ac:dyDescent="0.25">
      <c r="A602" s="161"/>
      <c r="B602" s="161"/>
      <c r="C602" s="168"/>
      <c r="D602" s="168"/>
      <c r="E602" s="160"/>
      <c r="F602" s="161"/>
      <c r="G602" s="161"/>
      <c r="H602" s="161"/>
      <c r="I602" s="161"/>
      <c r="J602" s="161"/>
      <c r="K602" s="161"/>
      <c r="L602" s="161"/>
      <c r="M602" s="161"/>
      <c r="N602" s="161"/>
      <c r="O602" s="161"/>
      <c r="P602" s="161"/>
      <c r="Q602" s="161"/>
      <c r="R602" s="161"/>
      <c r="S602" s="161"/>
      <c r="T602" s="161"/>
      <c r="U602" s="161"/>
    </row>
    <row r="603" spans="1:21" ht="12.75" customHeight="1" x14ac:dyDescent="0.25">
      <c r="A603" s="161"/>
      <c r="B603" s="161"/>
      <c r="C603" s="168"/>
      <c r="D603" s="168"/>
      <c r="E603" s="160"/>
      <c r="F603" s="161"/>
      <c r="G603" s="161"/>
      <c r="H603" s="161"/>
      <c r="I603" s="161"/>
      <c r="J603" s="161"/>
      <c r="K603" s="161"/>
      <c r="L603" s="161"/>
      <c r="M603" s="161"/>
      <c r="N603" s="161"/>
      <c r="O603" s="161"/>
      <c r="P603" s="161"/>
      <c r="Q603" s="161"/>
      <c r="R603" s="161"/>
      <c r="S603" s="161"/>
      <c r="T603" s="161"/>
      <c r="U603" s="161"/>
    </row>
    <row r="604" spans="1:21" ht="12.75" customHeight="1" x14ac:dyDescent="0.25">
      <c r="A604" s="161"/>
      <c r="B604" s="161"/>
      <c r="C604" s="168"/>
      <c r="D604" s="168"/>
      <c r="E604" s="160"/>
      <c r="F604" s="161"/>
      <c r="G604" s="161"/>
      <c r="H604" s="161"/>
      <c r="I604" s="161"/>
      <c r="J604" s="161"/>
      <c r="K604" s="161"/>
      <c r="L604" s="161"/>
      <c r="M604" s="161"/>
      <c r="N604" s="161"/>
      <c r="O604" s="161"/>
      <c r="P604" s="161"/>
      <c r="Q604" s="161"/>
      <c r="R604" s="161"/>
      <c r="S604" s="161"/>
      <c r="T604" s="161"/>
      <c r="U604" s="161"/>
    </row>
    <row r="605" spans="1:21" ht="12.75" customHeight="1" x14ac:dyDescent="0.25">
      <c r="A605" s="161"/>
      <c r="B605" s="161"/>
      <c r="C605" s="168"/>
      <c r="D605" s="168"/>
      <c r="E605" s="160"/>
      <c r="F605" s="161"/>
      <c r="G605" s="161"/>
      <c r="H605" s="161"/>
      <c r="I605" s="161"/>
      <c r="J605" s="161"/>
      <c r="K605" s="161"/>
      <c r="L605" s="161"/>
      <c r="M605" s="161"/>
      <c r="N605" s="161"/>
      <c r="O605" s="161"/>
      <c r="P605" s="161"/>
      <c r="Q605" s="161"/>
      <c r="R605" s="161"/>
      <c r="S605" s="161"/>
      <c r="T605" s="161"/>
      <c r="U605" s="161"/>
    </row>
    <row r="606" spans="1:21" ht="12.75" customHeight="1" x14ac:dyDescent="0.25">
      <c r="A606" s="161"/>
      <c r="B606" s="161"/>
      <c r="C606" s="168"/>
      <c r="D606" s="168"/>
      <c r="E606" s="160"/>
      <c r="F606" s="161"/>
      <c r="G606" s="161"/>
      <c r="H606" s="161"/>
      <c r="I606" s="161"/>
      <c r="J606" s="161"/>
      <c r="K606" s="161"/>
      <c r="L606" s="161"/>
      <c r="M606" s="161"/>
      <c r="N606" s="161"/>
      <c r="O606" s="161"/>
      <c r="P606" s="161"/>
      <c r="Q606" s="161"/>
      <c r="R606" s="161"/>
      <c r="S606" s="161"/>
      <c r="T606" s="161"/>
      <c r="U606" s="161"/>
    </row>
    <row r="607" spans="1:21" ht="12.75" customHeight="1" x14ac:dyDescent="0.25">
      <c r="A607" s="161"/>
      <c r="B607" s="161"/>
      <c r="C607" s="168"/>
      <c r="D607" s="168"/>
      <c r="E607" s="160"/>
      <c r="F607" s="161"/>
      <c r="G607" s="161"/>
      <c r="H607" s="161"/>
      <c r="I607" s="161"/>
      <c r="J607" s="161"/>
      <c r="K607" s="161"/>
      <c r="L607" s="161"/>
      <c r="M607" s="161"/>
      <c r="N607" s="161"/>
      <c r="O607" s="161"/>
      <c r="P607" s="161"/>
      <c r="Q607" s="161"/>
      <c r="R607" s="161"/>
      <c r="S607" s="161"/>
      <c r="T607" s="161"/>
      <c r="U607" s="161"/>
    </row>
    <row r="608" spans="1:21" ht="12.75" customHeight="1" x14ac:dyDescent="0.25">
      <c r="A608" s="161"/>
      <c r="B608" s="161"/>
      <c r="C608" s="168"/>
      <c r="D608" s="168"/>
      <c r="E608" s="160"/>
      <c r="F608" s="161"/>
      <c r="G608" s="161"/>
      <c r="H608" s="161"/>
      <c r="I608" s="161"/>
      <c r="J608" s="161"/>
      <c r="K608" s="161"/>
      <c r="L608" s="161"/>
      <c r="M608" s="161"/>
      <c r="N608" s="161"/>
      <c r="O608" s="161"/>
      <c r="P608" s="161"/>
      <c r="Q608" s="161"/>
      <c r="R608" s="161"/>
      <c r="S608" s="161"/>
      <c r="T608" s="161"/>
      <c r="U608" s="161"/>
    </row>
    <row r="609" spans="1:21" ht="12.75" customHeight="1" x14ac:dyDescent="0.25">
      <c r="A609" s="161"/>
      <c r="B609" s="161"/>
      <c r="C609" s="168"/>
      <c r="D609" s="168"/>
      <c r="E609" s="160"/>
      <c r="F609" s="161"/>
      <c r="G609" s="161"/>
      <c r="H609" s="161"/>
      <c r="I609" s="161"/>
      <c r="J609" s="161"/>
      <c r="K609" s="161"/>
      <c r="L609" s="161"/>
      <c r="M609" s="161"/>
      <c r="N609" s="161"/>
      <c r="O609" s="161"/>
      <c r="P609" s="161"/>
      <c r="Q609" s="161"/>
      <c r="R609" s="161"/>
      <c r="S609" s="161"/>
      <c r="T609" s="161"/>
      <c r="U609" s="161"/>
    </row>
    <row r="610" spans="1:21" ht="12.75" customHeight="1" x14ac:dyDescent="0.25">
      <c r="A610" s="161"/>
      <c r="B610" s="161"/>
      <c r="C610" s="168"/>
      <c r="D610" s="168"/>
      <c r="E610" s="160"/>
      <c r="F610" s="161"/>
      <c r="G610" s="161"/>
      <c r="H610" s="161"/>
      <c r="I610" s="161"/>
      <c r="J610" s="161"/>
      <c r="K610" s="161"/>
      <c r="L610" s="161"/>
      <c r="M610" s="161"/>
      <c r="N610" s="161"/>
      <c r="O610" s="161"/>
      <c r="P610" s="161"/>
      <c r="Q610" s="161"/>
      <c r="R610" s="161"/>
      <c r="S610" s="161"/>
      <c r="T610" s="161"/>
      <c r="U610" s="161"/>
    </row>
    <row r="611" spans="1:21" ht="12.75" customHeight="1" x14ac:dyDescent="0.25">
      <c r="A611" s="161"/>
      <c r="B611" s="161"/>
      <c r="C611" s="168"/>
      <c r="D611" s="168"/>
      <c r="E611" s="160"/>
      <c r="F611" s="161"/>
      <c r="G611" s="161"/>
      <c r="H611" s="161"/>
      <c r="I611" s="161"/>
      <c r="J611" s="161"/>
      <c r="K611" s="161"/>
      <c r="L611" s="161"/>
      <c r="M611" s="161"/>
      <c r="N611" s="161"/>
      <c r="O611" s="161"/>
      <c r="P611" s="161"/>
      <c r="Q611" s="161"/>
      <c r="R611" s="161"/>
      <c r="S611" s="161"/>
      <c r="T611" s="161"/>
      <c r="U611" s="161"/>
    </row>
    <row r="612" spans="1:21" ht="12.75" customHeight="1" x14ac:dyDescent="0.25">
      <c r="A612" s="161"/>
      <c r="B612" s="161"/>
      <c r="C612" s="168"/>
      <c r="D612" s="168"/>
      <c r="E612" s="160"/>
      <c r="F612" s="161"/>
      <c r="G612" s="161"/>
      <c r="H612" s="161"/>
      <c r="I612" s="161"/>
      <c r="J612" s="161"/>
      <c r="K612" s="161"/>
      <c r="L612" s="161"/>
      <c r="M612" s="161"/>
      <c r="N612" s="161"/>
      <c r="O612" s="161"/>
      <c r="P612" s="161"/>
      <c r="Q612" s="161"/>
      <c r="R612" s="161"/>
      <c r="S612" s="161"/>
      <c r="T612" s="161"/>
      <c r="U612" s="161"/>
    </row>
    <row r="613" spans="1:21" ht="12.75" customHeight="1" x14ac:dyDescent="0.25">
      <c r="A613" s="161"/>
      <c r="B613" s="161"/>
      <c r="C613" s="168"/>
      <c r="D613" s="168"/>
      <c r="E613" s="160"/>
      <c r="F613" s="161"/>
      <c r="G613" s="161"/>
      <c r="H613" s="161"/>
      <c r="I613" s="161"/>
      <c r="J613" s="161"/>
      <c r="K613" s="161"/>
      <c r="L613" s="161"/>
      <c r="M613" s="161"/>
      <c r="N613" s="161"/>
      <c r="O613" s="161"/>
      <c r="P613" s="161"/>
      <c r="Q613" s="161"/>
      <c r="R613" s="161"/>
      <c r="S613" s="161"/>
      <c r="T613" s="161"/>
      <c r="U613" s="161"/>
    </row>
    <row r="614" spans="1:21" ht="12.75" customHeight="1" x14ac:dyDescent="0.25">
      <c r="A614" s="161"/>
      <c r="B614" s="161"/>
      <c r="C614" s="168"/>
      <c r="D614" s="168"/>
      <c r="E614" s="160"/>
      <c r="F614" s="161"/>
      <c r="G614" s="161"/>
      <c r="H614" s="161"/>
      <c r="I614" s="161"/>
      <c r="J614" s="161"/>
      <c r="K614" s="161"/>
      <c r="L614" s="161"/>
      <c r="M614" s="161"/>
      <c r="N614" s="161"/>
      <c r="O614" s="161"/>
      <c r="P614" s="161"/>
      <c r="Q614" s="161"/>
      <c r="R614" s="161"/>
      <c r="S614" s="161"/>
      <c r="T614" s="161"/>
      <c r="U614" s="161"/>
    </row>
    <row r="615" spans="1:21" ht="12.75" customHeight="1" x14ac:dyDescent="0.25">
      <c r="A615" s="161"/>
      <c r="B615" s="161"/>
      <c r="C615" s="168"/>
      <c r="D615" s="168"/>
      <c r="E615" s="160"/>
      <c r="F615" s="161"/>
      <c r="G615" s="161"/>
      <c r="H615" s="161"/>
      <c r="I615" s="161"/>
      <c r="J615" s="161"/>
      <c r="K615" s="161"/>
      <c r="L615" s="161"/>
      <c r="M615" s="161"/>
      <c r="N615" s="161"/>
      <c r="O615" s="161"/>
      <c r="P615" s="161"/>
      <c r="Q615" s="161"/>
      <c r="R615" s="161"/>
      <c r="S615" s="161"/>
      <c r="T615" s="161"/>
      <c r="U615" s="161"/>
    </row>
    <row r="616" spans="1:21" ht="12.75" customHeight="1" x14ac:dyDescent="0.25">
      <c r="A616" s="161"/>
      <c r="B616" s="161"/>
      <c r="C616" s="168"/>
      <c r="D616" s="168"/>
      <c r="E616" s="160"/>
      <c r="F616" s="161"/>
      <c r="G616" s="161"/>
      <c r="H616" s="161"/>
      <c r="I616" s="161"/>
      <c r="J616" s="161"/>
      <c r="K616" s="161"/>
      <c r="L616" s="161"/>
      <c r="M616" s="161"/>
      <c r="N616" s="161"/>
      <c r="O616" s="161"/>
      <c r="P616" s="161"/>
      <c r="Q616" s="161"/>
      <c r="R616" s="161"/>
      <c r="S616" s="161"/>
      <c r="T616" s="161"/>
      <c r="U616" s="161"/>
    </row>
    <row r="617" spans="1:21" ht="12.75" customHeight="1" x14ac:dyDescent="0.25">
      <c r="A617" s="161"/>
      <c r="B617" s="161"/>
      <c r="C617" s="168"/>
      <c r="D617" s="168"/>
      <c r="E617" s="160"/>
      <c r="F617" s="161"/>
      <c r="G617" s="161"/>
      <c r="H617" s="161"/>
      <c r="I617" s="161"/>
      <c r="J617" s="161"/>
      <c r="K617" s="161"/>
      <c r="L617" s="161"/>
      <c r="M617" s="161"/>
      <c r="N617" s="161"/>
      <c r="O617" s="161"/>
      <c r="P617" s="161"/>
      <c r="Q617" s="161"/>
      <c r="R617" s="161"/>
      <c r="S617" s="161"/>
      <c r="T617" s="161"/>
      <c r="U617" s="161"/>
    </row>
    <row r="618" spans="1:21" ht="12.75" customHeight="1" x14ac:dyDescent="0.25">
      <c r="A618" s="161"/>
      <c r="B618" s="161"/>
      <c r="C618" s="168"/>
      <c r="D618" s="168"/>
      <c r="E618" s="160"/>
      <c r="F618" s="161"/>
      <c r="G618" s="161"/>
      <c r="H618" s="161"/>
      <c r="I618" s="161"/>
      <c r="J618" s="161"/>
      <c r="K618" s="161"/>
      <c r="L618" s="161"/>
      <c r="M618" s="161"/>
      <c r="N618" s="161"/>
      <c r="O618" s="161"/>
      <c r="P618" s="161"/>
      <c r="Q618" s="161"/>
      <c r="R618" s="161"/>
      <c r="S618" s="161"/>
      <c r="T618" s="161"/>
      <c r="U618" s="161"/>
    </row>
    <row r="619" spans="1:21" ht="12.75" customHeight="1" x14ac:dyDescent="0.25">
      <c r="A619" s="161"/>
      <c r="B619" s="161"/>
      <c r="C619" s="168"/>
      <c r="D619" s="168"/>
      <c r="E619" s="160"/>
      <c r="F619" s="161"/>
      <c r="G619" s="161"/>
      <c r="H619" s="161"/>
      <c r="I619" s="161"/>
      <c r="J619" s="161"/>
      <c r="K619" s="161"/>
      <c r="L619" s="161"/>
      <c r="M619" s="161"/>
      <c r="N619" s="161"/>
      <c r="O619" s="161"/>
      <c r="P619" s="161"/>
      <c r="Q619" s="161"/>
      <c r="R619" s="161"/>
      <c r="S619" s="161"/>
      <c r="T619" s="161"/>
      <c r="U619" s="161"/>
    </row>
    <row r="620" spans="1:21" ht="12.75" customHeight="1" x14ac:dyDescent="0.25">
      <c r="A620" s="161"/>
      <c r="B620" s="161"/>
      <c r="C620" s="168"/>
      <c r="D620" s="168"/>
      <c r="E620" s="160"/>
      <c r="F620" s="161"/>
      <c r="G620" s="161"/>
      <c r="H620" s="161"/>
      <c r="I620" s="161"/>
      <c r="J620" s="161"/>
      <c r="K620" s="161"/>
      <c r="L620" s="161"/>
      <c r="M620" s="161"/>
      <c r="N620" s="161"/>
      <c r="O620" s="161"/>
      <c r="P620" s="161"/>
      <c r="Q620" s="161"/>
      <c r="R620" s="161"/>
      <c r="S620" s="161"/>
      <c r="T620" s="161"/>
      <c r="U620" s="161"/>
    </row>
    <row r="621" spans="1:21" ht="12.75" customHeight="1" x14ac:dyDescent="0.25">
      <c r="A621" s="161"/>
      <c r="B621" s="161"/>
      <c r="C621" s="168"/>
      <c r="D621" s="168"/>
      <c r="E621" s="160"/>
      <c r="F621" s="161"/>
      <c r="G621" s="161"/>
      <c r="H621" s="161"/>
      <c r="I621" s="161"/>
      <c r="J621" s="161"/>
      <c r="K621" s="161"/>
      <c r="L621" s="161"/>
      <c r="M621" s="161"/>
      <c r="N621" s="161"/>
      <c r="O621" s="161"/>
      <c r="P621" s="161"/>
      <c r="Q621" s="161"/>
      <c r="R621" s="161"/>
      <c r="S621" s="161"/>
      <c r="T621" s="161"/>
      <c r="U621" s="161"/>
    </row>
    <row r="622" spans="1:21" ht="12.75" customHeight="1" x14ac:dyDescent="0.25">
      <c r="A622" s="161"/>
      <c r="B622" s="161"/>
      <c r="C622" s="168"/>
      <c r="D622" s="168"/>
      <c r="E622" s="160"/>
      <c r="F622" s="161"/>
      <c r="G622" s="161"/>
      <c r="H622" s="161"/>
      <c r="I622" s="161"/>
      <c r="J622" s="161"/>
      <c r="K622" s="161"/>
      <c r="L622" s="161"/>
      <c r="M622" s="161"/>
      <c r="N622" s="161"/>
      <c r="O622" s="161"/>
      <c r="P622" s="161"/>
      <c r="Q622" s="161"/>
      <c r="R622" s="161"/>
      <c r="S622" s="161"/>
      <c r="T622" s="161"/>
      <c r="U622" s="161"/>
    </row>
    <row r="623" spans="1:21" ht="12.75" customHeight="1" x14ac:dyDescent="0.25">
      <c r="A623" s="161"/>
      <c r="B623" s="161"/>
      <c r="C623" s="168"/>
      <c r="D623" s="168"/>
      <c r="E623" s="160"/>
      <c r="F623" s="161"/>
      <c r="G623" s="161"/>
      <c r="H623" s="161"/>
      <c r="I623" s="161"/>
      <c r="J623" s="161"/>
      <c r="K623" s="161"/>
      <c r="L623" s="161"/>
      <c r="M623" s="161"/>
      <c r="N623" s="161"/>
      <c r="O623" s="161"/>
      <c r="P623" s="161"/>
      <c r="Q623" s="161"/>
      <c r="R623" s="161"/>
      <c r="S623" s="161"/>
      <c r="T623" s="161"/>
      <c r="U623" s="161"/>
    </row>
    <row r="624" spans="1:21" ht="12.75" customHeight="1" x14ac:dyDescent="0.25">
      <c r="A624" s="161"/>
      <c r="B624" s="161"/>
      <c r="C624" s="168"/>
      <c r="D624" s="168"/>
      <c r="E624" s="160"/>
      <c r="F624" s="161"/>
      <c r="G624" s="161"/>
      <c r="H624" s="161"/>
      <c r="I624" s="161"/>
      <c r="J624" s="161"/>
      <c r="K624" s="161"/>
      <c r="L624" s="161"/>
      <c r="M624" s="161"/>
      <c r="N624" s="161"/>
      <c r="O624" s="161"/>
      <c r="P624" s="161"/>
      <c r="Q624" s="161"/>
      <c r="R624" s="161"/>
      <c r="S624" s="161"/>
      <c r="T624" s="161"/>
      <c r="U624" s="161"/>
    </row>
    <row r="625" spans="1:21" ht="12.75" customHeight="1" x14ac:dyDescent="0.25">
      <c r="A625" s="161"/>
      <c r="B625" s="161"/>
      <c r="C625" s="168"/>
      <c r="D625" s="168"/>
      <c r="E625" s="160"/>
      <c r="F625" s="161"/>
      <c r="G625" s="161"/>
      <c r="H625" s="161"/>
      <c r="I625" s="161"/>
      <c r="J625" s="161"/>
      <c r="K625" s="161"/>
      <c r="L625" s="161"/>
      <c r="M625" s="161"/>
      <c r="N625" s="161"/>
      <c r="O625" s="161"/>
      <c r="P625" s="161"/>
      <c r="Q625" s="161"/>
      <c r="R625" s="161"/>
      <c r="S625" s="161"/>
      <c r="T625" s="161"/>
      <c r="U625" s="161"/>
    </row>
    <row r="626" spans="1:21" ht="12.75" customHeight="1" x14ac:dyDescent="0.25">
      <c r="A626" s="161"/>
      <c r="B626" s="161"/>
      <c r="C626" s="168"/>
      <c r="D626" s="168"/>
      <c r="E626" s="160"/>
      <c r="F626" s="161"/>
      <c r="G626" s="161"/>
      <c r="H626" s="161"/>
      <c r="I626" s="161"/>
      <c r="J626" s="161"/>
      <c r="K626" s="161"/>
      <c r="L626" s="161"/>
      <c r="M626" s="161"/>
      <c r="N626" s="161"/>
      <c r="O626" s="161"/>
      <c r="P626" s="161"/>
      <c r="Q626" s="161"/>
      <c r="R626" s="161"/>
      <c r="S626" s="161"/>
      <c r="T626" s="161"/>
      <c r="U626" s="161"/>
    </row>
    <row r="627" spans="1:21" ht="12.75" customHeight="1" x14ac:dyDescent="0.25">
      <c r="A627" s="161"/>
      <c r="B627" s="161"/>
      <c r="C627" s="168"/>
      <c r="D627" s="168"/>
      <c r="E627" s="160"/>
      <c r="F627" s="161"/>
      <c r="G627" s="161"/>
      <c r="H627" s="161"/>
      <c r="I627" s="161"/>
      <c r="J627" s="161"/>
      <c r="K627" s="161"/>
      <c r="L627" s="161"/>
      <c r="M627" s="161"/>
      <c r="N627" s="161"/>
      <c r="O627" s="161"/>
      <c r="P627" s="161"/>
      <c r="Q627" s="161"/>
      <c r="R627" s="161"/>
      <c r="S627" s="161"/>
      <c r="T627" s="161"/>
      <c r="U627" s="161"/>
    </row>
    <row r="628" spans="1:21" ht="12.75" customHeight="1" x14ac:dyDescent="0.25">
      <c r="A628" s="161"/>
      <c r="B628" s="161"/>
      <c r="C628" s="168"/>
      <c r="D628" s="168"/>
      <c r="E628" s="160"/>
      <c r="F628" s="161"/>
      <c r="G628" s="161"/>
      <c r="H628" s="161"/>
      <c r="I628" s="161"/>
      <c r="J628" s="161"/>
      <c r="K628" s="161"/>
      <c r="L628" s="161"/>
      <c r="M628" s="161"/>
      <c r="N628" s="161"/>
      <c r="O628" s="161"/>
      <c r="P628" s="161"/>
      <c r="Q628" s="161"/>
      <c r="R628" s="161"/>
      <c r="S628" s="161"/>
      <c r="T628" s="161"/>
      <c r="U628" s="161"/>
    </row>
    <row r="629" spans="1:21" ht="12.75" customHeight="1" x14ac:dyDescent="0.25">
      <c r="A629" s="161"/>
      <c r="B629" s="161"/>
      <c r="C629" s="168"/>
      <c r="D629" s="168"/>
      <c r="E629" s="160"/>
      <c r="F629" s="161"/>
      <c r="G629" s="161"/>
      <c r="H629" s="161"/>
      <c r="I629" s="161"/>
      <c r="J629" s="161"/>
      <c r="K629" s="161"/>
      <c r="L629" s="161"/>
      <c r="M629" s="161"/>
      <c r="N629" s="161"/>
      <c r="O629" s="161"/>
      <c r="P629" s="161"/>
      <c r="Q629" s="161"/>
      <c r="R629" s="161"/>
      <c r="S629" s="161"/>
      <c r="T629" s="161"/>
      <c r="U629" s="161"/>
    </row>
    <row r="630" spans="1:21" ht="12.75" customHeight="1" x14ac:dyDescent="0.25">
      <c r="A630" s="161"/>
      <c r="B630" s="161"/>
      <c r="C630" s="168"/>
      <c r="D630" s="168"/>
      <c r="E630" s="160"/>
      <c r="F630" s="161"/>
      <c r="G630" s="161"/>
      <c r="H630" s="161"/>
      <c r="I630" s="161"/>
      <c r="J630" s="161"/>
      <c r="K630" s="161"/>
      <c r="L630" s="161"/>
      <c r="M630" s="161"/>
      <c r="N630" s="161"/>
      <c r="O630" s="161"/>
      <c r="P630" s="161"/>
      <c r="Q630" s="161"/>
      <c r="R630" s="161"/>
      <c r="S630" s="161"/>
      <c r="T630" s="161"/>
      <c r="U630" s="161"/>
    </row>
    <row r="631" spans="1:21" ht="12.75" customHeight="1" x14ac:dyDescent="0.25">
      <c r="A631" s="161"/>
      <c r="B631" s="161"/>
      <c r="C631" s="168"/>
      <c r="D631" s="168"/>
      <c r="E631" s="160"/>
      <c r="F631" s="161"/>
      <c r="G631" s="161"/>
      <c r="H631" s="161"/>
      <c r="I631" s="161"/>
      <c r="J631" s="161"/>
      <c r="K631" s="161"/>
      <c r="L631" s="161"/>
      <c r="M631" s="161"/>
      <c r="N631" s="161"/>
      <c r="O631" s="161"/>
      <c r="P631" s="161"/>
      <c r="Q631" s="161"/>
      <c r="R631" s="161"/>
      <c r="S631" s="161"/>
      <c r="T631" s="161"/>
      <c r="U631" s="161"/>
    </row>
    <row r="632" spans="1:21" ht="12.75" customHeight="1" x14ac:dyDescent="0.25">
      <c r="A632" s="161"/>
      <c r="B632" s="161"/>
      <c r="C632" s="168"/>
      <c r="D632" s="168"/>
      <c r="E632" s="160"/>
      <c r="F632" s="161"/>
      <c r="G632" s="161"/>
      <c r="H632" s="161"/>
      <c r="I632" s="161"/>
      <c r="J632" s="161"/>
      <c r="K632" s="161"/>
      <c r="L632" s="161"/>
      <c r="M632" s="161"/>
      <c r="N632" s="161"/>
      <c r="O632" s="161"/>
      <c r="P632" s="161"/>
      <c r="Q632" s="161"/>
      <c r="R632" s="161"/>
      <c r="S632" s="161"/>
      <c r="T632" s="161"/>
      <c r="U632" s="161"/>
    </row>
    <row r="633" spans="1:21" ht="12.75" customHeight="1" x14ac:dyDescent="0.25">
      <c r="A633" s="161"/>
      <c r="B633" s="161"/>
      <c r="C633" s="168"/>
      <c r="D633" s="168"/>
      <c r="E633" s="160"/>
      <c r="F633" s="161"/>
      <c r="G633" s="161"/>
      <c r="H633" s="161"/>
      <c r="I633" s="161"/>
      <c r="J633" s="161"/>
      <c r="K633" s="161"/>
      <c r="L633" s="161"/>
      <c r="M633" s="161"/>
      <c r="N633" s="161"/>
      <c r="O633" s="161"/>
      <c r="P633" s="161"/>
      <c r="Q633" s="161"/>
      <c r="R633" s="161"/>
      <c r="S633" s="161"/>
      <c r="T633" s="161"/>
      <c r="U633" s="161"/>
    </row>
    <row r="634" spans="1:21" ht="12.75" customHeight="1" x14ac:dyDescent="0.25">
      <c r="A634" s="161"/>
      <c r="B634" s="161"/>
      <c r="C634" s="168"/>
      <c r="D634" s="168"/>
      <c r="E634" s="160"/>
      <c r="F634" s="161"/>
      <c r="G634" s="161"/>
      <c r="H634" s="161"/>
      <c r="I634" s="161"/>
      <c r="J634" s="161"/>
      <c r="K634" s="161"/>
      <c r="L634" s="161"/>
      <c r="M634" s="161"/>
      <c r="N634" s="161"/>
      <c r="O634" s="161"/>
      <c r="P634" s="161"/>
      <c r="Q634" s="161"/>
      <c r="R634" s="161"/>
      <c r="S634" s="161"/>
      <c r="T634" s="161"/>
      <c r="U634" s="161"/>
    </row>
    <row r="635" spans="1:21" ht="12.75" customHeight="1" x14ac:dyDescent="0.25">
      <c r="A635" s="161"/>
      <c r="B635" s="161"/>
      <c r="C635" s="168"/>
      <c r="D635" s="168"/>
      <c r="E635" s="160"/>
      <c r="F635" s="161"/>
      <c r="G635" s="161"/>
      <c r="H635" s="161"/>
      <c r="I635" s="161"/>
      <c r="J635" s="161"/>
      <c r="K635" s="161"/>
      <c r="L635" s="161"/>
      <c r="M635" s="161"/>
      <c r="N635" s="161"/>
      <c r="O635" s="161"/>
      <c r="P635" s="161"/>
      <c r="Q635" s="161"/>
      <c r="R635" s="161"/>
      <c r="S635" s="161"/>
      <c r="T635" s="161"/>
      <c r="U635" s="161"/>
    </row>
    <row r="636" spans="1:21" ht="12.75" customHeight="1" x14ac:dyDescent="0.25">
      <c r="A636" s="161"/>
      <c r="B636" s="161"/>
      <c r="C636" s="168"/>
      <c r="D636" s="168"/>
      <c r="E636" s="160"/>
      <c r="F636" s="161"/>
      <c r="G636" s="161"/>
      <c r="H636" s="161"/>
      <c r="I636" s="161"/>
      <c r="J636" s="161"/>
      <c r="K636" s="161"/>
      <c r="L636" s="161"/>
      <c r="M636" s="161"/>
      <c r="N636" s="161"/>
      <c r="O636" s="161"/>
      <c r="P636" s="161"/>
      <c r="Q636" s="161"/>
      <c r="R636" s="161"/>
      <c r="S636" s="161"/>
      <c r="T636" s="161"/>
      <c r="U636" s="161"/>
    </row>
    <row r="637" spans="1:21" ht="12.75" customHeight="1" x14ac:dyDescent="0.25">
      <c r="A637" s="161"/>
      <c r="B637" s="161"/>
      <c r="C637" s="168"/>
      <c r="D637" s="168"/>
      <c r="E637" s="160"/>
      <c r="F637" s="161"/>
      <c r="G637" s="161"/>
      <c r="H637" s="161"/>
      <c r="I637" s="161"/>
      <c r="J637" s="161"/>
      <c r="K637" s="161"/>
      <c r="L637" s="161"/>
      <c r="M637" s="161"/>
      <c r="N637" s="161"/>
      <c r="O637" s="161"/>
      <c r="P637" s="161"/>
      <c r="Q637" s="161"/>
      <c r="R637" s="161"/>
      <c r="S637" s="161"/>
      <c r="T637" s="161"/>
      <c r="U637" s="161"/>
    </row>
    <row r="638" spans="1:21" ht="12.75" customHeight="1" x14ac:dyDescent="0.25">
      <c r="A638" s="161"/>
      <c r="B638" s="161"/>
      <c r="C638" s="168"/>
      <c r="D638" s="168"/>
      <c r="E638" s="160"/>
      <c r="F638" s="161"/>
      <c r="G638" s="161"/>
      <c r="H638" s="161"/>
      <c r="I638" s="161"/>
      <c r="J638" s="161"/>
      <c r="K638" s="161"/>
      <c r="L638" s="161"/>
      <c r="M638" s="161"/>
      <c r="N638" s="161"/>
      <c r="O638" s="161"/>
      <c r="P638" s="161"/>
      <c r="Q638" s="161"/>
      <c r="R638" s="161"/>
      <c r="S638" s="161"/>
      <c r="T638" s="161"/>
      <c r="U638" s="161"/>
    </row>
    <row r="639" spans="1:21" ht="12.75" customHeight="1" x14ac:dyDescent="0.25">
      <c r="A639" s="161"/>
      <c r="B639" s="161"/>
      <c r="C639" s="168"/>
      <c r="D639" s="168"/>
      <c r="E639" s="160"/>
      <c r="F639" s="161"/>
      <c r="G639" s="161"/>
      <c r="H639" s="161"/>
      <c r="I639" s="161"/>
      <c r="J639" s="161"/>
      <c r="K639" s="161"/>
      <c r="L639" s="161"/>
      <c r="M639" s="161"/>
      <c r="N639" s="161"/>
      <c r="O639" s="161"/>
      <c r="P639" s="161"/>
      <c r="Q639" s="161"/>
      <c r="R639" s="161"/>
      <c r="S639" s="161"/>
      <c r="T639" s="161"/>
      <c r="U639" s="161"/>
    </row>
    <row r="640" spans="1:21" ht="12.75" customHeight="1" x14ac:dyDescent="0.25">
      <c r="A640" s="161"/>
      <c r="B640" s="161"/>
      <c r="C640" s="168"/>
      <c r="D640" s="168"/>
      <c r="E640" s="160"/>
      <c r="F640" s="161"/>
      <c r="G640" s="161"/>
      <c r="H640" s="161"/>
      <c r="I640" s="161"/>
      <c r="J640" s="161"/>
      <c r="K640" s="161"/>
      <c r="L640" s="161"/>
      <c r="M640" s="161"/>
      <c r="N640" s="161"/>
      <c r="O640" s="161"/>
      <c r="P640" s="161"/>
      <c r="Q640" s="161"/>
      <c r="R640" s="161"/>
      <c r="S640" s="161"/>
      <c r="T640" s="161"/>
      <c r="U640" s="161"/>
    </row>
    <row r="641" spans="1:21" ht="12.75" customHeight="1" x14ac:dyDescent="0.25">
      <c r="A641" s="161"/>
      <c r="B641" s="161"/>
      <c r="C641" s="168"/>
      <c r="D641" s="168"/>
      <c r="E641" s="160"/>
      <c r="F641" s="161"/>
      <c r="G641" s="161"/>
      <c r="H641" s="161"/>
      <c r="I641" s="161"/>
      <c r="J641" s="161"/>
      <c r="K641" s="161"/>
      <c r="L641" s="161"/>
      <c r="M641" s="161"/>
      <c r="N641" s="161"/>
      <c r="O641" s="161"/>
      <c r="P641" s="161"/>
      <c r="Q641" s="161"/>
      <c r="R641" s="161"/>
      <c r="S641" s="161"/>
      <c r="T641" s="161"/>
      <c r="U641" s="161"/>
    </row>
    <row r="642" spans="1:21" ht="12.75" customHeight="1" x14ac:dyDescent="0.25">
      <c r="A642" s="161"/>
      <c r="B642" s="161"/>
      <c r="C642" s="168"/>
      <c r="D642" s="168"/>
      <c r="E642" s="160"/>
      <c r="F642" s="161"/>
      <c r="G642" s="161"/>
      <c r="H642" s="161"/>
      <c r="I642" s="161"/>
      <c r="J642" s="161"/>
      <c r="K642" s="161"/>
      <c r="L642" s="161"/>
      <c r="M642" s="161"/>
      <c r="N642" s="161"/>
      <c r="O642" s="161"/>
      <c r="P642" s="161"/>
      <c r="Q642" s="161"/>
      <c r="R642" s="161"/>
      <c r="S642" s="161"/>
      <c r="T642" s="161"/>
      <c r="U642" s="161"/>
    </row>
    <row r="643" spans="1:21" ht="12.75" customHeight="1" x14ac:dyDescent="0.25">
      <c r="A643" s="161"/>
      <c r="B643" s="161"/>
      <c r="C643" s="168"/>
      <c r="D643" s="168"/>
      <c r="E643" s="160"/>
      <c r="F643" s="161"/>
      <c r="G643" s="161"/>
      <c r="H643" s="161"/>
      <c r="I643" s="161"/>
      <c r="J643" s="161"/>
      <c r="K643" s="161"/>
      <c r="L643" s="161"/>
      <c r="M643" s="161"/>
      <c r="N643" s="161"/>
      <c r="O643" s="161"/>
      <c r="P643" s="161"/>
      <c r="Q643" s="161"/>
      <c r="R643" s="161"/>
      <c r="S643" s="161"/>
      <c r="T643" s="161"/>
      <c r="U643" s="161"/>
    </row>
    <row r="644" spans="1:21" ht="12.75" customHeight="1" x14ac:dyDescent="0.25">
      <c r="A644" s="161"/>
      <c r="B644" s="161"/>
      <c r="C644" s="168"/>
      <c r="D644" s="168"/>
      <c r="E644" s="160"/>
      <c r="F644" s="161"/>
      <c r="G644" s="161"/>
      <c r="H644" s="161"/>
      <c r="I644" s="161"/>
      <c r="J644" s="161"/>
      <c r="K644" s="161"/>
      <c r="L644" s="161"/>
      <c r="M644" s="161"/>
      <c r="N644" s="161"/>
      <c r="O644" s="161"/>
      <c r="P644" s="161"/>
      <c r="Q644" s="161"/>
      <c r="R644" s="161"/>
      <c r="S644" s="161"/>
      <c r="T644" s="161"/>
      <c r="U644" s="161"/>
    </row>
    <row r="645" spans="1:21" ht="12.75" customHeight="1" x14ac:dyDescent="0.25">
      <c r="A645" s="161"/>
      <c r="B645" s="161"/>
      <c r="C645" s="168"/>
      <c r="D645" s="168"/>
      <c r="E645" s="160"/>
      <c r="F645" s="161"/>
      <c r="G645" s="161"/>
      <c r="H645" s="161"/>
      <c r="I645" s="161"/>
      <c r="J645" s="161"/>
      <c r="K645" s="161"/>
      <c r="L645" s="161"/>
      <c r="M645" s="161"/>
      <c r="N645" s="161"/>
      <c r="O645" s="161"/>
      <c r="P645" s="161"/>
      <c r="Q645" s="161"/>
      <c r="R645" s="161"/>
      <c r="S645" s="161"/>
      <c r="T645" s="161"/>
      <c r="U645" s="161"/>
    </row>
    <row r="646" spans="1:21" ht="12.75" customHeight="1" x14ac:dyDescent="0.25">
      <c r="A646" s="161"/>
      <c r="B646" s="161"/>
      <c r="C646" s="168"/>
      <c r="D646" s="168"/>
      <c r="E646" s="160"/>
      <c r="F646" s="161"/>
      <c r="G646" s="161"/>
      <c r="H646" s="161"/>
      <c r="I646" s="161"/>
      <c r="J646" s="161"/>
      <c r="K646" s="161"/>
      <c r="L646" s="161"/>
      <c r="M646" s="161"/>
      <c r="N646" s="161"/>
      <c r="O646" s="161"/>
      <c r="P646" s="161"/>
      <c r="Q646" s="161"/>
      <c r="R646" s="161"/>
      <c r="S646" s="161"/>
      <c r="T646" s="161"/>
      <c r="U646" s="161"/>
    </row>
    <row r="647" spans="1:21" ht="12.75" customHeight="1" x14ac:dyDescent="0.25">
      <c r="A647" s="161"/>
      <c r="B647" s="161"/>
      <c r="C647" s="168"/>
      <c r="D647" s="168"/>
      <c r="E647" s="160"/>
      <c r="F647" s="161"/>
      <c r="G647" s="161"/>
      <c r="H647" s="161"/>
      <c r="I647" s="161"/>
      <c r="J647" s="161"/>
      <c r="K647" s="161"/>
      <c r="L647" s="161"/>
      <c r="M647" s="161"/>
      <c r="N647" s="161"/>
      <c r="O647" s="161"/>
      <c r="P647" s="161"/>
      <c r="Q647" s="161"/>
      <c r="R647" s="161"/>
      <c r="S647" s="161"/>
      <c r="T647" s="161"/>
      <c r="U647" s="161"/>
    </row>
    <row r="648" spans="1:21" ht="12.75" customHeight="1" x14ac:dyDescent="0.25">
      <c r="A648" s="161"/>
      <c r="B648" s="161"/>
      <c r="C648" s="168"/>
      <c r="D648" s="168"/>
      <c r="E648" s="160"/>
      <c r="F648" s="161"/>
      <c r="G648" s="161"/>
      <c r="H648" s="161"/>
      <c r="I648" s="161"/>
      <c r="J648" s="161"/>
      <c r="K648" s="161"/>
      <c r="L648" s="161"/>
      <c r="M648" s="161"/>
      <c r="N648" s="161"/>
      <c r="O648" s="161"/>
      <c r="P648" s="161"/>
      <c r="Q648" s="161"/>
      <c r="R648" s="161"/>
      <c r="S648" s="161"/>
      <c r="T648" s="161"/>
      <c r="U648" s="161"/>
    </row>
    <row r="649" spans="1:21" ht="12.75" customHeight="1" x14ac:dyDescent="0.25">
      <c r="A649" s="161"/>
      <c r="B649" s="161"/>
      <c r="C649" s="168"/>
      <c r="D649" s="168"/>
      <c r="E649" s="160"/>
      <c r="F649" s="161"/>
      <c r="G649" s="161"/>
      <c r="H649" s="161"/>
      <c r="I649" s="161"/>
      <c r="J649" s="161"/>
      <c r="K649" s="161"/>
      <c r="L649" s="161"/>
      <c r="M649" s="161"/>
      <c r="N649" s="161"/>
      <c r="O649" s="161"/>
      <c r="P649" s="161"/>
      <c r="Q649" s="161"/>
      <c r="R649" s="161"/>
      <c r="S649" s="161"/>
      <c r="T649" s="161"/>
      <c r="U649" s="161"/>
    </row>
    <row r="650" spans="1:21" ht="12.75" customHeight="1" x14ac:dyDescent="0.25">
      <c r="A650" s="161"/>
      <c r="B650" s="161"/>
      <c r="C650" s="168"/>
      <c r="D650" s="168"/>
      <c r="E650" s="160"/>
      <c r="F650" s="161"/>
      <c r="G650" s="161"/>
      <c r="H650" s="161"/>
      <c r="I650" s="161"/>
      <c r="J650" s="161"/>
      <c r="K650" s="161"/>
      <c r="L650" s="161"/>
      <c r="M650" s="161"/>
      <c r="N650" s="161"/>
      <c r="O650" s="161"/>
      <c r="P650" s="161"/>
      <c r="Q650" s="161"/>
      <c r="R650" s="161"/>
      <c r="S650" s="161"/>
      <c r="T650" s="161"/>
      <c r="U650" s="161"/>
    </row>
    <row r="651" spans="1:21" ht="12.75" customHeight="1" x14ac:dyDescent="0.25">
      <c r="A651" s="161"/>
      <c r="B651" s="161"/>
      <c r="C651" s="168"/>
      <c r="D651" s="168"/>
      <c r="E651" s="160"/>
      <c r="F651" s="161"/>
      <c r="G651" s="161"/>
      <c r="H651" s="161"/>
      <c r="I651" s="161"/>
      <c r="J651" s="161"/>
      <c r="K651" s="161"/>
      <c r="L651" s="161"/>
      <c r="M651" s="161"/>
      <c r="N651" s="161"/>
      <c r="O651" s="161"/>
      <c r="P651" s="161"/>
      <c r="Q651" s="161"/>
      <c r="R651" s="161"/>
      <c r="S651" s="161"/>
      <c r="T651" s="161"/>
      <c r="U651" s="161"/>
    </row>
    <row r="652" spans="1:21" ht="12.75" customHeight="1" x14ac:dyDescent="0.25">
      <c r="A652" s="161"/>
      <c r="B652" s="161"/>
      <c r="C652" s="168"/>
      <c r="D652" s="168"/>
      <c r="E652" s="160"/>
      <c r="F652" s="161"/>
      <c r="G652" s="161"/>
      <c r="H652" s="161"/>
      <c r="I652" s="161"/>
      <c r="J652" s="161"/>
      <c r="K652" s="161"/>
      <c r="L652" s="161"/>
      <c r="M652" s="161"/>
      <c r="N652" s="161"/>
      <c r="O652" s="161"/>
      <c r="P652" s="161"/>
      <c r="Q652" s="161"/>
      <c r="R652" s="161"/>
      <c r="S652" s="161"/>
      <c r="T652" s="161"/>
      <c r="U652" s="161"/>
    </row>
    <row r="653" spans="1:21" ht="12.75" customHeight="1" x14ac:dyDescent="0.25">
      <c r="A653" s="161"/>
      <c r="B653" s="161"/>
      <c r="C653" s="168"/>
      <c r="D653" s="168"/>
      <c r="E653" s="160"/>
      <c r="F653" s="161"/>
      <c r="G653" s="161"/>
      <c r="H653" s="161"/>
      <c r="I653" s="161"/>
      <c r="J653" s="161"/>
      <c r="K653" s="161"/>
      <c r="L653" s="161"/>
      <c r="M653" s="161"/>
      <c r="N653" s="161"/>
      <c r="O653" s="161"/>
      <c r="P653" s="161"/>
      <c r="Q653" s="161"/>
      <c r="R653" s="161"/>
      <c r="S653" s="161"/>
      <c r="T653" s="161"/>
      <c r="U653" s="161"/>
    </row>
    <row r="654" spans="1:21" ht="12.75" customHeight="1" x14ac:dyDescent="0.25">
      <c r="A654" s="161"/>
      <c r="B654" s="161"/>
      <c r="C654" s="168"/>
      <c r="D654" s="168"/>
      <c r="E654" s="160"/>
      <c r="F654" s="161"/>
      <c r="G654" s="161"/>
      <c r="H654" s="161"/>
      <c r="I654" s="161"/>
      <c r="J654" s="161"/>
      <c r="K654" s="161"/>
      <c r="L654" s="161"/>
      <c r="M654" s="161"/>
      <c r="N654" s="161"/>
      <c r="O654" s="161"/>
      <c r="P654" s="161"/>
      <c r="Q654" s="161"/>
      <c r="R654" s="161"/>
      <c r="S654" s="161"/>
      <c r="T654" s="161"/>
      <c r="U654" s="161"/>
    </row>
    <row r="655" spans="1:21" ht="12.75" customHeight="1" x14ac:dyDescent="0.25">
      <c r="A655" s="161"/>
      <c r="B655" s="161"/>
      <c r="C655" s="168"/>
      <c r="D655" s="168"/>
      <c r="E655" s="160"/>
      <c r="F655" s="161"/>
      <c r="G655" s="161"/>
      <c r="H655" s="161"/>
      <c r="I655" s="161"/>
      <c r="J655" s="161"/>
      <c r="K655" s="161"/>
      <c r="L655" s="161"/>
      <c r="M655" s="161"/>
      <c r="N655" s="161"/>
      <c r="O655" s="161"/>
      <c r="P655" s="161"/>
      <c r="Q655" s="161"/>
      <c r="R655" s="161"/>
      <c r="S655" s="161"/>
      <c r="T655" s="161"/>
      <c r="U655" s="161"/>
    </row>
    <row r="656" spans="1:21" ht="12.75" customHeight="1" x14ac:dyDescent="0.25">
      <c r="A656" s="161"/>
      <c r="B656" s="161"/>
      <c r="C656" s="168"/>
      <c r="D656" s="168"/>
      <c r="E656" s="160"/>
      <c r="F656" s="161"/>
      <c r="G656" s="161"/>
      <c r="H656" s="161"/>
      <c r="I656" s="161"/>
      <c r="J656" s="161"/>
      <c r="K656" s="161"/>
      <c r="L656" s="161"/>
      <c r="M656" s="161"/>
      <c r="N656" s="161"/>
      <c r="O656" s="161"/>
      <c r="P656" s="161"/>
      <c r="Q656" s="161"/>
      <c r="R656" s="161"/>
      <c r="S656" s="161"/>
      <c r="T656" s="161"/>
      <c r="U656" s="161"/>
    </row>
    <row r="657" spans="1:21" ht="12.75" customHeight="1" x14ac:dyDescent="0.25">
      <c r="A657" s="161"/>
      <c r="B657" s="161"/>
      <c r="C657" s="168"/>
      <c r="D657" s="168"/>
      <c r="E657" s="160"/>
      <c r="F657" s="161"/>
      <c r="G657" s="161"/>
      <c r="H657" s="161"/>
      <c r="I657" s="161"/>
      <c r="J657" s="161"/>
      <c r="K657" s="161"/>
      <c r="L657" s="161"/>
      <c r="M657" s="161"/>
      <c r="N657" s="161"/>
      <c r="O657" s="161"/>
      <c r="P657" s="161"/>
      <c r="Q657" s="161"/>
      <c r="R657" s="161"/>
      <c r="S657" s="161"/>
      <c r="T657" s="161"/>
      <c r="U657" s="161"/>
    </row>
    <row r="658" spans="1:21" ht="12.75" customHeight="1" x14ac:dyDescent="0.25">
      <c r="A658" s="161"/>
      <c r="B658" s="161"/>
      <c r="C658" s="168"/>
      <c r="D658" s="168"/>
      <c r="E658" s="160"/>
      <c r="F658" s="161"/>
      <c r="G658" s="161"/>
      <c r="H658" s="161"/>
      <c r="I658" s="161"/>
      <c r="J658" s="161"/>
      <c r="K658" s="161"/>
      <c r="L658" s="161"/>
      <c r="M658" s="161"/>
      <c r="N658" s="161"/>
      <c r="O658" s="161"/>
      <c r="P658" s="161"/>
      <c r="Q658" s="161"/>
      <c r="R658" s="161"/>
      <c r="S658" s="161"/>
      <c r="T658" s="161"/>
      <c r="U658" s="161"/>
    </row>
    <row r="659" spans="1:21" ht="12.75" customHeight="1" x14ac:dyDescent="0.25">
      <c r="A659" s="161"/>
      <c r="B659" s="161"/>
      <c r="C659" s="168"/>
      <c r="D659" s="168"/>
      <c r="E659" s="160"/>
      <c r="F659" s="161"/>
      <c r="G659" s="161"/>
      <c r="H659" s="161"/>
      <c r="I659" s="161"/>
      <c r="J659" s="161"/>
      <c r="K659" s="161"/>
      <c r="L659" s="161"/>
      <c r="M659" s="161"/>
      <c r="N659" s="161"/>
      <c r="O659" s="161"/>
      <c r="P659" s="161"/>
      <c r="Q659" s="161"/>
      <c r="R659" s="161"/>
      <c r="S659" s="161"/>
      <c r="T659" s="161"/>
      <c r="U659" s="161"/>
    </row>
    <row r="660" spans="1:21" ht="12.75" customHeight="1" x14ac:dyDescent="0.25">
      <c r="A660" s="161"/>
      <c r="B660" s="161"/>
      <c r="C660" s="168"/>
      <c r="D660" s="168"/>
      <c r="E660" s="160"/>
      <c r="F660" s="161"/>
      <c r="G660" s="161"/>
      <c r="H660" s="161"/>
      <c r="I660" s="161"/>
      <c r="J660" s="161"/>
      <c r="K660" s="161"/>
      <c r="L660" s="161"/>
      <c r="M660" s="161"/>
      <c r="N660" s="161"/>
      <c r="O660" s="161"/>
      <c r="P660" s="161"/>
      <c r="Q660" s="161"/>
      <c r="R660" s="161"/>
      <c r="S660" s="161"/>
      <c r="T660" s="161"/>
      <c r="U660" s="161"/>
    </row>
    <row r="661" spans="1:21" ht="12.75" customHeight="1" x14ac:dyDescent="0.25">
      <c r="A661" s="161"/>
      <c r="B661" s="161"/>
      <c r="C661" s="168"/>
      <c r="D661" s="168"/>
      <c r="E661" s="160"/>
      <c r="F661" s="161"/>
      <c r="G661" s="161"/>
      <c r="H661" s="161"/>
      <c r="I661" s="161"/>
      <c r="J661" s="161"/>
      <c r="K661" s="161"/>
      <c r="L661" s="161"/>
      <c r="M661" s="161"/>
      <c r="N661" s="161"/>
      <c r="O661" s="161"/>
      <c r="P661" s="161"/>
      <c r="Q661" s="161"/>
      <c r="R661" s="161"/>
      <c r="S661" s="161"/>
      <c r="T661" s="161"/>
      <c r="U661" s="161"/>
    </row>
    <row r="662" spans="1:21" ht="12.75" customHeight="1" x14ac:dyDescent="0.25">
      <c r="A662" s="161"/>
      <c r="B662" s="161"/>
      <c r="C662" s="168"/>
      <c r="D662" s="168"/>
      <c r="E662" s="160"/>
      <c r="F662" s="161"/>
      <c r="G662" s="161"/>
      <c r="H662" s="161"/>
      <c r="I662" s="161"/>
      <c r="J662" s="161"/>
      <c r="K662" s="161"/>
      <c r="L662" s="161"/>
      <c r="M662" s="161"/>
      <c r="N662" s="161"/>
      <c r="O662" s="161"/>
      <c r="P662" s="161"/>
      <c r="Q662" s="161"/>
      <c r="R662" s="161"/>
      <c r="S662" s="161"/>
      <c r="T662" s="161"/>
      <c r="U662" s="161"/>
    </row>
    <row r="663" spans="1:21" ht="12.75" customHeight="1" x14ac:dyDescent="0.25">
      <c r="A663" s="161"/>
      <c r="B663" s="161"/>
      <c r="C663" s="168"/>
      <c r="D663" s="168"/>
      <c r="E663" s="160"/>
      <c r="F663" s="161"/>
      <c r="G663" s="161"/>
      <c r="H663" s="161"/>
      <c r="I663" s="161"/>
      <c r="J663" s="161"/>
      <c r="K663" s="161"/>
      <c r="L663" s="161"/>
      <c r="M663" s="161"/>
      <c r="N663" s="161"/>
      <c r="O663" s="161"/>
      <c r="P663" s="161"/>
      <c r="Q663" s="161"/>
      <c r="R663" s="161"/>
      <c r="S663" s="161"/>
      <c r="T663" s="161"/>
      <c r="U663" s="161"/>
    </row>
    <row r="664" spans="1:21" ht="12.75" customHeight="1" x14ac:dyDescent="0.25">
      <c r="A664" s="161"/>
      <c r="B664" s="161"/>
      <c r="C664" s="168"/>
      <c r="D664" s="168"/>
      <c r="E664" s="160"/>
      <c r="F664" s="161"/>
      <c r="G664" s="161"/>
      <c r="H664" s="161"/>
      <c r="I664" s="161"/>
      <c r="J664" s="161"/>
      <c r="K664" s="161"/>
      <c r="L664" s="161"/>
      <c r="M664" s="161"/>
      <c r="N664" s="161"/>
      <c r="O664" s="161"/>
      <c r="P664" s="161"/>
      <c r="Q664" s="161"/>
      <c r="R664" s="161"/>
      <c r="S664" s="161"/>
      <c r="T664" s="161"/>
      <c r="U664" s="161"/>
    </row>
    <row r="665" spans="1:21" ht="12.75" customHeight="1" x14ac:dyDescent="0.25">
      <c r="A665" s="161"/>
      <c r="B665" s="161"/>
      <c r="C665" s="168"/>
      <c r="D665" s="168"/>
      <c r="E665" s="160"/>
      <c r="F665" s="161"/>
      <c r="G665" s="161"/>
      <c r="H665" s="161"/>
      <c r="I665" s="161"/>
      <c r="J665" s="161"/>
      <c r="K665" s="161"/>
      <c r="L665" s="161"/>
      <c r="M665" s="161"/>
      <c r="N665" s="161"/>
      <c r="O665" s="161"/>
      <c r="P665" s="161"/>
      <c r="Q665" s="161"/>
      <c r="R665" s="161"/>
      <c r="S665" s="161"/>
      <c r="T665" s="161"/>
      <c r="U665" s="161"/>
    </row>
    <row r="666" spans="1:21" ht="12.75" customHeight="1" x14ac:dyDescent="0.25">
      <c r="A666" s="161"/>
      <c r="B666" s="161"/>
      <c r="C666" s="168"/>
      <c r="D666" s="168"/>
      <c r="E666" s="160"/>
      <c r="F666" s="161"/>
      <c r="G666" s="161"/>
      <c r="H666" s="161"/>
      <c r="I666" s="161"/>
      <c r="J666" s="161"/>
      <c r="K666" s="161"/>
      <c r="L666" s="161"/>
      <c r="M666" s="161"/>
      <c r="N666" s="161"/>
      <c r="O666" s="161"/>
      <c r="P666" s="161"/>
      <c r="Q666" s="161"/>
      <c r="R666" s="161"/>
      <c r="S666" s="161"/>
      <c r="T666" s="161"/>
      <c r="U666" s="161"/>
    </row>
    <row r="667" spans="1:21" ht="12.75" customHeight="1" x14ac:dyDescent="0.25">
      <c r="A667" s="161"/>
      <c r="B667" s="161"/>
      <c r="C667" s="168"/>
      <c r="D667" s="168"/>
      <c r="E667" s="160"/>
      <c r="F667" s="161"/>
      <c r="G667" s="161"/>
      <c r="H667" s="161"/>
      <c r="I667" s="161"/>
      <c r="J667" s="161"/>
      <c r="K667" s="161"/>
      <c r="L667" s="161"/>
      <c r="M667" s="161"/>
      <c r="N667" s="161"/>
      <c r="O667" s="161"/>
      <c r="P667" s="161"/>
      <c r="Q667" s="161"/>
      <c r="R667" s="161"/>
      <c r="S667" s="161"/>
      <c r="T667" s="161"/>
      <c r="U667" s="161"/>
    </row>
    <row r="668" spans="1:21" ht="12.75" customHeight="1" x14ac:dyDescent="0.25">
      <c r="A668" s="161"/>
      <c r="B668" s="161"/>
      <c r="C668" s="168"/>
      <c r="D668" s="168"/>
      <c r="E668" s="160"/>
      <c r="F668" s="161"/>
      <c r="G668" s="161"/>
      <c r="H668" s="161"/>
      <c r="I668" s="161"/>
      <c r="J668" s="161"/>
      <c r="K668" s="161"/>
      <c r="L668" s="161"/>
      <c r="M668" s="161"/>
      <c r="N668" s="161"/>
      <c r="O668" s="161"/>
      <c r="P668" s="161"/>
      <c r="Q668" s="161"/>
      <c r="R668" s="161"/>
      <c r="S668" s="161"/>
      <c r="T668" s="161"/>
      <c r="U668" s="161"/>
    </row>
    <row r="669" spans="1:21" ht="12.75" customHeight="1" x14ac:dyDescent="0.25">
      <c r="A669" s="161"/>
      <c r="B669" s="161"/>
      <c r="C669" s="168"/>
      <c r="D669" s="168"/>
      <c r="E669" s="160"/>
      <c r="F669" s="161"/>
      <c r="G669" s="161"/>
      <c r="H669" s="161"/>
      <c r="I669" s="161"/>
      <c r="J669" s="161"/>
      <c r="K669" s="161"/>
      <c r="L669" s="161"/>
      <c r="M669" s="161"/>
      <c r="N669" s="161"/>
      <c r="O669" s="161"/>
      <c r="P669" s="161"/>
      <c r="Q669" s="161"/>
      <c r="R669" s="161"/>
      <c r="S669" s="161"/>
      <c r="T669" s="161"/>
      <c r="U669" s="161"/>
    </row>
    <row r="670" spans="1:21" ht="12.75" customHeight="1" x14ac:dyDescent="0.25">
      <c r="A670" s="161"/>
      <c r="B670" s="161"/>
      <c r="C670" s="168"/>
      <c r="D670" s="168"/>
      <c r="E670" s="160"/>
      <c r="F670" s="161"/>
      <c r="G670" s="161"/>
      <c r="H670" s="161"/>
      <c r="I670" s="161"/>
      <c r="J670" s="161"/>
      <c r="K670" s="161"/>
      <c r="L670" s="161"/>
      <c r="M670" s="161"/>
      <c r="N670" s="161"/>
      <c r="O670" s="161"/>
      <c r="P670" s="161"/>
      <c r="Q670" s="161"/>
      <c r="R670" s="161"/>
      <c r="S670" s="161"/>
      <c r="T670" s="161"/>
      <c r="U670" s="161"/>
    </row>
    <row r="671" spans="1:21" ht="12.75" customHeight="1" x14ac:dyDescent="0.25">
      <c r="A671" s="161"/>
      <c r="B671" s="161"/>
      <c r="C671" s="168"/>
      <c r="D671" s="168"/>
      <c r="E671" s="160"/>
      <c r="F671" s="161"/>
      <c r="G671" s="161"/>
      <c r="H671" s="161"/>
      <c r="I671" s="161"/>
      <c r="J671" s="161"/>
      <c r="K671" s="161"/>
      <c r="L671" s="161"/>
      <c r="M671" s="161"/>
      <c r="N671" s="161"/>
      <c r="O671" s="161"/>
      <c r="P671" s="161"/>
      <c r="Q671" s="161"/>
      <c r="R671" s="161"/>
      <c r="S671" s="161"/>
      <c r="T671" s="161"/>
      <c r="U671" s="161"/>
    </row>
    <row r="672" spans="1:21" ht="12.75" customHeight="1" x14ac:dyDescent="0.25">
      <c r="A672" s="161"/>
      <c r="B672" s="161"/>
      <c r="C672" s="168"/>
      <c r="D672" s="168"/>
      <c r="E672" s="160"/>
      <c r="F672" s="161"/>
      <c r="G672" s="161"/>
      <c r="H672" s="161"/>
      <c r="I672" s="161"/>
      <c r="J672" s="161"/>
      <c r="K672" s="161"/>
      <c r="L672" s="161"/>
      <c r="M672" s="161"/>
      <c r="N672" s="161"/>
      <c r="O672" s="161"/>
      <c r="P672" s="161"/>
      <c r="Q672" s="161"/>
      <c r="R672" s="161"/>
      <c r="S672" s="161"/>
      <c r="T672" s="161"/>
      <c r="U672" s="161"/>
    </row>
    <row r="673" spans="1:21" ht="12.75" customHeight="1" x14ac:dyDescent="0.25">
      <c r="A673" s="161"/>
      <c r="B673" s="161"/>
      <c r="C673" s="168"/>
      <c r="D673" s="168"/>
      <c r="E673" s="160"/>
      <c r="F673" s="161"/>
      <c r="G673" s="161"/>
      <c r="H673" s="161"/>
      <c r="I673" s="161"/>
      <c r="J673" s="161"/>
      <c r="K673" s="161"/>
      <c r="L673" s="161"/>
      <c r="M673" s="161"/>
      <c r="N673" s="161"/>
      <c r="O673" s="161"/>
      <c r="P673" s="161"/>
      <c r="Q673" s="161"/>
      <c r="R673" s="161"/>
      <c r="S673" s="161"/>
      <c r="T673" s="161"/>
      <c r="U673" s="161"/>
    </row>
    <row r="674" spans="1:21" ht="12.75" customHeight="1" x14ac:dyDescent="0.25">
      <c r="A674" s="161"/>
      <c r="B674" s="161"/>
      <c r="C674" s="168"/>
      <c r="D674" s="168"/>
      <c r="E674" s="160"/>
      <c r="F674" s="161"/>
      <c r="G674" s="161"/>
      <c r="H674" s="161"/>
      <c r="I674" s="161"/>
      <c r="J674" s="161"/>
      <c r="K674" s="161"/>
      <c r="L674" s="161"/>
      <c r="M674" s="161"/>
      <c r="N674" s="161"/>
      <c r="O674" s="161"/>
      <c r="P674" s="161"/>
      <c r="Q674" s="161"/>
      <c r="R674" s="161"/>
      <c r="S674" s="161"/>
      <c r="T674" s="161"/>
      <c r="U674" s="161"/>
    </row>
    <row r="675" spans="1:21" ht="12.75" customHeight="1" x14ac:dyDescent="0.25">
      <c r="A675" s="161"/>
      <c r="B675" s="161"/>
      <c r="C675" s="168"/>
      <c r="D675" s="168"/>
      <c r="E675" s="160"/>
      <c r="F675" s="161"/>
      <c r="G675" s="161"/>
      <c r="H675" s="161"/>
      <c r="I675" s="161"/>
      <c r="J675" s="161"/>
      <c r="K675" s="161"/>
      <c r="L675" s="161"/>
      <c r="M675" s="161"/>
      <c r="N675" s="161"/>
      <c r="O675" s="161"/>
      <c r="P675" s="161"/>
      <c r="Q675" s="161"/>
      <c r="R675" s="161"/>
      <c r="S675" s="161"/>
      <c r="T675" s="161"/>
      <c r="U675" s="161"/>
    </row>
    <row r="676" spans="1:21" ht="12.75" customHeight="1" x14ac:dyDescent="0.25">
      <c r="A676" s="161"/>
      <c r="B676" s="161"/>
      <c r="C676" s="168"/>
      <c r="D676" s="168"/>
      <c r="E676" s="160"/>
      <c r="F676" s="161"/>
      <c r="G676" s="161"/>
      <c r="H676" s="161"/>
      <c r="I676" s="161"/>
      <c r="J676" s="161"/>
      <c r="K676" s="161"/>
      <c r="L676" s="161"/>
      <c r="M676" s="161"/>
      <c r="N676" s="161"/>
      <c r="O676" s="161"/>
      <c r="P676" s="161"/>
      <c r="Q676" s="161"/>
      <c r="R676" s="161"/>
      <c r="S676" s="161"/>
      <c r="T676" s="161"/>
      <c r="U676" s="161"/>
    </row>
    <row r="677" spans="1:21" ht="12.75" customHeight="1" x14ac:dyDescent="0.25">
      <c r="A677" s="161"/>
      <c r="B677" s="161"/>
      <c r="C677" s="168"/>
      <c r="D677" s="168"/>
      <c r="E677" s="160"/>
      <c r="F677" s="161"/>
      <c r="G677" s="161"/>
      <c r="H677" s="161"/>
      <c r="I677" s="161"/>
      <c r="J677" s="161"/>
      <c r="K677" s="161"/>
      <c r="L677" s="161"/>
      <c r="M677" s="161"/>
      <c r="N677" s="161"/>
      <c r="O677" s="161"/>
      <c r="P677" s="161"/>
      <c r="Q677" s="161"/>
      <c r="R677" s="161"/>
      <c r="S677" s="161"/>
      <c r="T677" s="161"/>
      <c r="U677" s="161"/>
    </row>
    <row r="678" spans="1:21" ht="12.75" customHeight="1" x14ac:dyDescent="0.25">
      <c r="A678" s="161"/>
      <c r="B678" s="161"/>
      <c r="C678" s="168"/>
      <c r="D678" s="168"/>
      <c r="E678" s="160"/>
      <c r="F678" s="161"/>
      <c r="G678" s="161"/>
      <c r="H678" s="161"/>
      <c r="I678" s="161"/>
      <c r="J678" s="161"/>
      <c r="K678" s="161"/>
      <c r="L678" s="161"/>
      <c r="M678" s="161"/>
      <c r="N678" s="161"/>
      <c r="O678" s="161"/>
      <c r="P678" s="161"/>
      <c r="Q678" s="161"/>
      <c r="R678" s="161"/>
      <c r="S678" s="161"/>
      <c r="T678" s="161"/>
      <c r="U678" s="161"/>
    </row>
    <row r="679" spans="1:21" ht="12.75" customHeight="1" x14ac:dyDescent="0.25">
      <c r="A679" s="161"/>
      <c r="B679" s="161"/>
      <c r="C679" s="168"/>
      <c r="D679" s="168"/>
      <c r="E679" s="160"/>
      <c r="F679" s="161"/>
      <c r="G679" s="161"/>
      <c r="H679" s="161"/>
      <c r="I679" s="161"/>
      <c r="J679" s="161"/>
      <c r="K679" s="161"/>
      <c r="L679" s="161"/>
      <c r="M679" s="161"/>
      <c r="N679" s="161"/>
      <c r="O679" s="161"/>
      <c r="P679" s="161"/>
      <c r="Q679" s="161"/>
      <c r="R679" s="161"/>
      <c r="S679" s="161"/>
      <c r="T679" s="161"/>
      <c r="U679" s="161"/>
    </row>
    <row r="680" spans="1:21" ht="12.75" customHeight="1" x14ac:dyDescent="0.25">
      <c r="A680" s="161"/>
      <c r="B680" s="161"/>
      <c r="C680" s="168"/>
      <c r="D680" s="168"/>
      <c r="E680" s="160"/>
      <c r="F680" s="161"/>
      <c r="G680" s="161"/>
      <c r="H680" s="161"/>
      <c r="I680" s="161"/>
      <c r="J680" s="161"/>
      <c r="K680" s="161"/>
      <c r="L680" s="161"/>
      <c r="M680" s="161"/>
      <c r="N680" s="161"/>
      <c r="O680" s="161"/>
      <c r="P680" s="161"/>
      <c r="Q680" s="161"/>
      <c r="R680" s="161"/>
      <c r="S680" s="161"/>
      <c r="T680" s="161"/>
      <c r="U680" s="161"/>
    </row>
    <row r="681" spans="1:21" ht="12.75" customHeight="1" x14ac:dyDescent="0.25">
      <c r="A681" s="161"/>
      <c r="B681" s="161"/>
      <c r="C681" s="168"/>
      <c r="D681" s="168"/>
      <c r="E681" s="160"/>
      <c r="F681" s="161"/>
      <c r="G681" s="161"/>
      <c r="H681" s="161"/>
      <c r="I681" s="161"/>
      <c r="J681" s="161"/>
      <c r="K681" s="161"/>
      <c r="L681" s="161"/>
      <c r="M681" s="161"/>
      <c r="N681" s="161"/>
      <c r="O681" s="161"/>
      <c r="P681" s="161"/>
      <c r="Q681" s="161"/>
      <c r="R681" s="161"/>
      <c r="S681" s="161"/>
      <c r="T681" s="161"/>
      <c r="U681" s="161"/>
    </row>
    <row r="682" spans="1:21" ht="12.75" customHeight="1" x14ac:dyDescent="0.25">
      <c r="A682" s="161"/>
      <c r="B682" s="161"/>
      <c r="C682" s="168"/>
      <c r="D682" s="168"/>
      <c r="E682" s="160"/>
      <c r="F682" s="161"/>
      <c r="G682" s="161"/>
      <c r="H682" s="161"/>
      <c r="I682" s="161"/>
      <c r="J682" s="161"/>
      <c r="K682" s="161"/>
      <c r="L682" s="161"/>
      <c r="M682" s="161"/>
      <c r="N682" s="161"/>
      <c r="O682" s="161"/>
      <c r="P682" s="161"/>
      <c r="Q682" s="161"/>
      <c r="R682" s="161"/>
      <c r="S682" s="161"/>
      <c r="T682" s="161"/>
      <c r="U682" s="161"/>
    </row>
    <row r="683" spans="1:21" ht="12.75" customHeight="1" x14ac:dyDescent="0.25">
      <c r="A683" s="161"/>
      <c r="B683" s="161"/>
      <c r="C683" s="168"/>
      <c r="D683" s="168"/>
      <c r="E683" s="160"/>
      <c r="F683" s="161"/>
      <c r="G683" s="161"/>
      <c r="H683" s="161"/>
      <c r="I683" s="161"/>
      <c r="J683" s="161"/>
      <c r="K683" s="161"/>
      <c r="L683" s="161"/>
      <c r="M683" s="161"/>
      <c r="N683" s="161"/>
      <c r="O683" s="161"/>
      <c r="P683" s="161"/>
      <c r="Q683" s="161"/>
      <c r="R683" s="161"/>
      <c r="S683" s="161"/>
      <c r="T683" s="161"/>
      <c r="U683" s="161"/>
    </row>
    <row r="684" spans="1:21" ht="12.75" customHeight="1" x14ac:dyDescent="0.25">
      <c r="A684" s="161"/>
      <c r="B684" s="161"/>
      <c r="C684" s="168"/>
      <c r="D684" s="168"/>
      <c r="E684" s="160"/>
      <c r="F684" s="161"/>
      <c r="G684" s="161"/>
      <c r="H684" s="161"/>
      <c r="I684" s="161"/>
      <c r="J684" s="161"/>
      <c r="K684" s="161"/>
      <c r="L684" s="161"/>
      <c r="M684" s="161"/>
      <c r="N684" s="161"/>
      <c r="O684" s="161"/>
      <c r="P684" s="161"/>
      <c r="Q684" s="161"/>
      <c r="R684" s="161"/>
      <c r="S684" s="161"/>
      <c r="T684" s="161"/>
      <c r="U684" s="161"/>
    </row>
    <row r="685" spans="1:21" ht="12.75" customHeight="1" x14ac:dyDescent="0.25">
      <c r="A685" s="161"/>
      <c r="B685" s="161"/>
      <c r="C685" s="168"/>
      <c r="D685" s="168"/>
      <c r="E685" s="160"/>
      <c r="F685" s="161"/>
      <c r="G685" s="161"/>
      <c r="H685" s="161"/>
      <c r="I685" s="161"/>
      <c r="J685" s="161"/>
      <c r="K685" s="161"/>
      <c r="L685" s="161"/>
      <c r="M685" s="161"/>
      <c r="N685" s="161"/>
      <c r="O685" s="161"/>
      <c r="P685" s="161"/>
      <c r="Q685" s="161"/>
      <c r="R685" s="161"/>
      <c r="S685" s="161"/>
      <c r="T685" s="161"/>
      <c r="U685" s="161"/>
    </row>
    <row r="686" spans="1:21" ht="12.75" customHeight="1" x14ac:dyDescent="0.25">
      <c r="A686" s="161"/>
      <c r="B686" s="161"/>
      <c r="C686" s="168"/>
      <c r="D686" s="168"/>
      <c r="E686" s="160"/>
      <c r="F686" s="161"/>
      <c r="G686" s="161"/>
      <c r="H686" s="161"/>
      <c r="I686" s="161"/>
      <c r="J686" s="161"/>
      <c r="K686" s="161"/>
      <c r="L686" s="161"/>
      <c r="M686" s="161"/>
      <c r="N686" s="161"/>
      <c r="O686" s="161"/>
      <c r="P686" s="161"/>
      <c r="Q686" s="161"/>
      <c r="R686" s="161"/>
      <c r="S686" s="161"/>
      <c r="T686" s="161"/>
      <c r="U686" s="161"/>
    </row>
    <row r="687" spans="1:21" ht="12.75" customHeight="1" x14ac:dyDescent="0.25">
      <c r="A687" s="161"/>
      <c r="B687" s="161"/>
      <c r="C687" s="168"/>
      <c r="D687" s="168"/>
      <c r="E687" s="160"/>
      <c r="F687" s="161"/>
      <c r="G687" s="161"/>
      <c r="H687" s="161"/>
      <c r="I687" s="161"/>
      <c r="J687" s="161"/>
      <c r="K687" s="161"/>
      <c r="L687" s="161"/>
      <c r="M687" s="161"/>
      <c r="N687" s="161"/>
      <c r="O687" s="161"/>
      <c r="P687" s="161"/>
      <c r="Q687" s="161"/>
      <c r="R687" s="161"/>
      <c r="S687" s="161"/>
      <c r="T687" s="161"/>
      <c r="U687" s="161"/>
    </row>
    <row r="688" spans="1:21" ht="12.75" customHeight="1" x14ac:dyDescent="0.25">
      <c r="A688" s="161"/>
      <c r="B688" s="161"/>
      <c r="C688" s="168"/>
      <c r="D688" s="168"/>
      <c r="E688" s="160"/>
      <c r="F688" s="161"/>
      <c r="G688" s="161"/>
      <c r="H688" s="161"/>
      <c r="I688" s="161"/>
      <c r="J688" s="161"/>
      <c r="K688" s="161"/>
      <c r="L688" s="161"/>
      <c r="M688" s="161"/>
      <c r="N688" s="161"/>
      <c r="O688" s="161"/>
      <c r="P688" s="161"/>
      <c r="Q688" s="161"/>
      <c r="R688" s="161"/>
      <c r="S688" s="161"/>
      <c r="T688" s="161"/>
      <c r="U688" s="161"/>
    </row>
    <row r="689" spans="1:21" ht="12.75" customHeight="1" x14ac:dyDescent="0.25">
      <c r="A689" s="161"/>
      <c r="B689" s="161"/>
      <c r="C689" s="168"/>
      <c r="D689" s="168"/>
      <c r="E689" s="160"/>
      <c r="F689" s="161"/>
      <c r="G689" s="161"/>
      <c r="H689" s="161"/>
      <c r="I689" s="161"/>
      <c r="J689" s="161"/>
      <c r="K689" s="161"/>
      <c r="L689" s="161"/>
      <c r="M689" s="161"/>
      <c r="N689" s="161"/>
      <c r="O689" s="161"/>
      <c r="P689" s="161"/>
      <c r="Q689" s="161"/>
      <c r="R689" s="161"/>
      <c r="S689" s="161"/>
      <c r="T689" s="161"/>
      <c r="U689" s="161"/>
    </row>
    <row r="690" spans="1:21" ht="12.75" customHeight="1" x14ac:dyDescent="0.25">
      <c r="A690" s="161"/>
      <c r="B690" s="161"/>
      <c r="C690" s="168"/>
      <c r="D690" s="168"/>
      <c r="E690" s="160"/>
      <c r="F690" s="161"/>
      <c r="G690" s="161"/>
      <c r="H690" s="161"/>
      <c r="I690" s="161"/>
      <c r="J690" s="161"/>
      <c r="K690" s="161"/>
      <c r="L690" s="161"/>
      <c r="M690" s="161"/>
      <c r="N690" s="161"/>
      <c r="O690" s="161"/>
      <c r="P690" s="161"/>
      <c r="Q690" s="161"/>
      <c r="R690" s="161"/>
      <c r="S690" s="161"/>
      <c r="T690" s="161"/>
      <c r="U690" s="161"/>
    </row>
    <row r="691" spans="1:21" ht="12.75" customHeight="1" x14ac:dyDescent="0.25">
      <c r="A691" s="161"/>
      <c r="B691" s="161"/>
      <c r="C691" s="168"/>
      <c r="D691" s="168"/>
      <c r="E691" s="160"/>
      <c r="F691" s="161"/>
      <c r="G691" s="161"/>
      <c r="H691" s="161"/>
      <c r="I691" s="161"/>
      <c r="J691" s="161"/>
      <c r="K691" s="161"/>
      <c r="L691" s="161"/>
      <c r="M691" s="161"/>
      <c r="N691" s="161"/>
      <c r="O691" s="161"/>
      <c r="P691" s="161"/>
      <c r="Q691" s="161"/>
      <c r="R691" s="161"/>
      <c r="S691" s="161"/>
      <c r="T691" s="161"/>
      <c r="U691" s="161"/>
    </row>
    <row r="692" spans="1:21" ht="12.75" customHeight="1" x14ac:dyDescent="0.25">
      <c r="A692" s="161"/>
      <c r="B692" s="161"/>
      <c r="C692" s="168"/>
      <c r="D692" s="168"/>
      <c r="E692" s="160"/>
      <c r="F692" s="161"/>
      <c r="G692" s="161"/>
      <c r="H692" s="161"/>
      <c r="I692" s="161"/>
      <c r="J692" s="161"/>
      <c r="K692" s="161"/>
      <c r="L692" s="161"/>
      <c r="M692" s="161"/>
      <c r="N692" s="161"/>
      <c r="O692" s="161"/>
      <c r="P692" s="161"/>
      <c r="Q692" s="161"/>
      <c r="R692" s="161"/>
      <c r="S692" s="161"/>
      <c r="T692" s="161"/>
      <c r="U692" s="161"/>
    </row>
    <row r="693" spans="1:21" ht="12.75" customHeight="1" x14ac:dyDescent="0.25">
      <c r="A693" s="161"/>
      <c r="B693" s="161"/>
      <c r="C693" s="168"/>
      <c r="D693" s="168"/>
      <c r="E693" s="160"/>
      <c r="F693" s="161"/>
      <c r="G693" s="161"/>
      <c r="H693" s="161"/>
      <c r="I693" s="161"/>
      <c r="J693" s="161"/>
      <c r="K693" s="161"/>
      <c r="L693" s="161"/>
      <c r="M693" s="161"/>
      <c r="N693" s="161"/>
      <c r="O693" s="161"/>
      <c r="P693" s="161"/>
      <c r="Q693" s="161"/>
      <c r="R693" s="161"/>
      <c r="S693" s="161"/>
      <c r="T693" s="161"/>
      <c r="U693" s="161"/>
    </row>
    <row r="694" spans="1:21" ht="12.75" customHeight="1" x14ac:dyDescent="0.25">
      <c r="A694" s="161"/>
      <c r="B694" s="161"/>
      <c r="C694" s="168"/>
      <c r="D694" s="168"/>
      <c r="E694" s="160"/>
      <c r="F694" s="161"/>
      <c r="G694" s="161"/>
      <c r="H694" s="161"/>
      <c r="I694" s="161"/>
      <c r="J694" s="161"/>
      <c r="K694" s="161"/>
      <c r="L694" s="161"/>
      <c r="M694" s="161"/>
      <c r="N694" s="161"/>
      <c r="O694" s="161"/>
      <c r="P694" s="161"/>
      <c r="Q694" s="161"/>
      <c r="R694" s="161"/>
      <c r="S694" s="161"/>
      <c r="T694" s="161"/>
      <c r="U694" s="161"/>
    </row>
    <row r="695" spans="1:21" ht="12.75" customHeight="1" x14ac:dyDescent="0.25">
      <c r="A695" s="161"/>
      <c r="B695" s="161"/>
      <c r="C695" s="168"/>
      <c r="D695" s="168"/>
      <c r="E695" s="160"/>
      <c r="F695" s="161"/>
      <c r="G695" s="161"/>
      <c r="H695" s="161"/>
      <c r="I695" s="161"/>
      <c r="J695" s="161"/>
      <c r="K695" s="161"/>
      <c r="L695" s="161"/>
      <c r="M695" s="161"/>
      <c r="N695" s="161"/>
      <c r="O695" s="161"/>
      <c r="P695" s="161"/>
      <c r="Q695" s="161"/>
      <c r="R695" s="161"/>
      <c r="S695" s="161"/>
      <c r="T695" s="161"/>
      <c r="U695" s="161"/>
    </row>
    <row r="696" spans="1:21" ht="12.75" customHeight="1" x14ac:dyDescent="0.25">
      <c r="A696" s="161"/>
      <c r="B696" s="161"/>
      <c r="C696" s="168"/>
      <c r="D696" s="168"/>
      <c r="E696" s="160"/>
      <c r="F696" s="161"/>
      <c r="G696" s="161"/>
      <c r="H696" s="161"/>
      <c r="I696" s="161"/>
      <c r="J696" s="161"/>
      <c r="K696" s="161"/>
      <c r="L696" s="161"/>
      <c r="M696" s="161"/>
      <c r="N696" s="161"/>
      <c r="O696" s="161"/>
      <c r="P696" s="161"/>
      <c r="Q696" s="161"/>
      <c r="R696" s="161"/>
      <c r="S696" s="161"/>
      <c r="T696" s="161"/>
      <c r="U696" s="161"/>
    </row>
    <row r="697" spans="1:21" ht="12.75" customHeight="1" x14ac:dyDescent="0.25">
      <c r="A697" s="161"/>
      <c r="B697" s="161"/>
      <c r="C697" s="168"/>
      <c r="D697" s="168"/>
      <c r="E697" s="160"/>
      <c r="F697" s="161"/>
      <c r="G697" s="161"/>
      <c r="H697" s="161"/>
      <c r="I697" s="161"/>
      <c r="J697" s="161"/>
      <c r="K697" s="161"/>
      <c r="L697" s="161"/>
      <c r="M697" s="161"/>
      <c r="N697" s="161"/>
      <c r="O697" s="161"/>
      <c r="P697" s="161"/>
      <c r="Q697" s="161"/>
      <c r="R697" s="161"/>
      <c r="S697" s="161"/>
      <c r="T697" s="161"/>
      <c r="U697" s="161"/>
    </row>
    <row r="698" spans="1:21" ht="12.75" customHeight="1" x14ac:dyDescent="0.25">
      <c r="A698" s="161"/>
      <c r="B698" s="161"/>
      <c r="C698" s="168"/>
      <c r="D698" s="168"/>
      <c r="E698" s="160"/>
      <c r="F698" s="161"/>
      <c r="G698" s="161"/>
      <c r="H698" s="161"/>
      <c r="I698" s="161"/>
      <c r="J698" s="161"/>
      <c r="K698" s="161"/>
      <c r="L698" s="161"/>
      <c r="M698" s="161"/>
      <c r="N698" s="161"/>
      <c r="O698" s="161"/>
      <c r="P698" s="161"/>
      <c r="Q698" s="161"/>
      <c r="R698" s="161"/>
      <c r="S698" s="161"/>
      <c r="T698" s="161"/>
      <c r="U698" s="161"/>
    </row>
    <row r="699" spans="1:21" ht="12.75" customHeight="1" x14ac:dyDescent="0.25">
      <c r="A699" s="161"/>
      <c r="B699" s="161"/>
      <c r="C699" s="168"/>
      <c r="D699" s="168"/>
      <c r="E699" s="160"/>
      <c r="F699" s="161"/>
      <c r="G699" s="161"/>
      <c r="H699" s="161"/>
      <c r="I699" s="161"/>
      <c r="J699" s="161"/>
      <c r="K699" s="161"/>
      <c r="L699" s="161"/>
      <c r="M699" s="161"/>
      <c r="N699" s="161"/>
      <c r="O699" s="161"/>
      <c r="P699" s="161"/>
      <c r="Q699" s="161"/>
      <c r="R699" s="161"/>
      <c r="S699" s="161"/>
      <c r="T699" s="161"/>
      <c r="U699" s="161"/>
    </row>
    <row r="700" spans="1:21" ht="12.75" customHeight="1" x14ac:dyDescent="0.25">
      <c r="A700" s="161"/>
      <c r="B700" s="161"/>
      <c r="C700" s="168"/>
      <c r="D700" s="168"/>
      <c r="E700" s="160"/>
      <c r="F700" s="161"/>
      <c r="G700" s="161"/>
      <c r="H700" s="161"/>
      <c r="I700" s="161"/>
      <c r="J700" s="161"/>
      <c r="K700" s="161"/>
      <c r="L700" s="161"/>
      <c r="M700" s="161"/>
      <c r="N700" s="161"/>
      <c r="O700" s="161"/>
      <c r="P700" s="161"/>
      <c r="Q700" s="161"/>
      <c r="R700" s="161"/>
      <c r="S700" s="161"/>
      <c r="T700" s="161"/>
      <c r="U700" s="161"/>
    </row>
    <row r="701" spans="1:21" ht="12.75" customHeight="1" x14ac:dyDescent="0.25">
      <c r="A701" s="161"/>
      <c r="B701" s="161"/>
      <c r="C701" s="168"/>
      <c r="D701" s="168"/>
      <c r="E701" s="160"/>
      <c r="F701" s="161"/>
      <c r="G701" s="161"/>
      <c r="H701" s="161"/>
      <c r="I701" s="161"/>
      <c r="J701" s="161"/>
      <c r="K701" s="161"/>
      <c r="L701" s="161"/>
      <c r="M701" s="161"/>
      <c r="N701" s="161"/>
      <c r="O701" s="161"/>
      <c r="P701" s="161"/>
      <c r="Q701" s="161"/>
      <c r="R701" s="161"/>
      <c r="S701" s="161"/>
      <c r="T701" s="161"/>
      <c r="U701" s="161"/>
    </row>
    <row r="702" spans="1:21" ht="12.75" customHeight="1" x14ac:dyDescent="0.25">
      <c r="A702" s="161"/>
      <c r="B702" s="161"/>
      <c r="C702" s="168"/>
      <c r="D702" s="168"/>
      <c r="E702" s="160"/>
      <c r="F702" s="161"/>
      <c r="G702" s="161"/>
      <c r="H702" s="161"/>
      <c r="I702" s="161"/>
      <c r="J702" s="161"/>
      <c r="K702" s="161"/>
      <c r="L702" s="161"/>
      <c r="M702" s="161"/>
      <c r="N702" s="161"/>
      <c r="O702" s="161"/>
      <c r="P702" s="161"/>
      <c r="Q702" s="161"/>
      <c r="R702" s="161"/>
      <c r="S702" s="161"/>
      <c r="T702" s="161"/>
      <c r="U702" s="161"/>
    </row>
    <row r="703" spans="1:21" ht="12.75" customHeight="1" x14ac:dyDescent="0.25">
      <c r="A703" s="161"/>
      <c r="B703" s="161"/>
      <c r="C703" s="168"/>
      <c r="D703" s="168"/>
      <c r="E703" s="160"/>
      <c r="F703" s="161"/>
      <c r="G703" s="161"/>
      <c r="H703" s="161"/>
      <c r="I703" s="161"/>
      <c r="J703" s="161"/>
      <c r="K703" s="161"/>
      <c r="L703" s="161"/>
      <c r="M703" s="161"/>
      <c r="N703" s="161"/>
      <c r="O703" s="161"/>
      <c r="P703" s="161"/>
      <c r="Q703" s="161"/>
      <c r="R703" s="161"/>
      <c r="S703" s="161"/>
      <c r="T703" s="161"/>
      <c r="U703" s="161"/>
    </row>
    <row r="704" spans="1:21" ht="12.75" customHeight="1" x14ac:dyDescent="0.25">
      <c r="A704" s="161"/>
      <c r="B704" s="161"/>
      <c r="C704" s="168"/>
      <c r="D704" s="168"/>
      <c r="E704" s="160"/>
      <c r="F704" s="161"/>
      <c r="G704" s="161"/>
      <c r="H704" s="161"/>
      <c r="I704" s="161"/>
      <c r="J704" s="161"/>
      <c r="K704" s="161"/>
      <c r="L704" s="161"/>
      <c r="M704" s="161"/>
      <c r="N704" s="161"/>
      <c r="O704" s="161"/>
      <c r="P704" s="161"/>
      <c r="Q704" s="161"/>
      <c r="R704" s="161"/>
      <c r="S704" s="161"/>
      <c r="T704" s="161"/>
      <c r="U704" s="161"/>
    </row>
    <row r="705" spans="1:21" ht="12.75" customHeight="1" x14ac:dyDescent="0.25">
      <c r="A705" s="161"/>
      <c r="B705" s="161"/>
      <c r="C705" s="168"/>
      <c r="D705" s="168"/>
      <c r="E705" s="160"/>
      <c r="F705" s="161"/>
      <c r="G705" s="161"/>
      <c r="H705" s="161"/>
      <c r="I705" s="161"/>
      <c r="J705" s="161"/>
      <c r="K705" s="161"/>
      <c r="L705" s="161"/>
      <c r="M705" s="161"/>
      <c r="N705" s="161"/>
      <c r="O705" s="161"/>
      <c r="P705" s="161"/>
      <c r="Q705" s="161"/>
      <c r="R705" s="161"/>
      <c r="S705" s="161"/>
      <c r="T705" s="161"/>
      <c r="U705" s="161"/>
    </row>
    <row r="706" spans="1:21" ht="12.75" customHeight="1" x14ac:dyDescent="0.25">
      <c r="A706" s="161"/>
      <c r="B706" s="161"/>
      <c r="C706" s="168"/>
      <c r="D706" s="168"/>
      <c r="E706" s="160"/>
      <c r="F706" s="161"/>
      <c r="G706" s="161"/>
      <c r="H706" s="161"/>
      <c r="I706" s="161"/>
      <c r="J706" s="161"/>
      <c r="K706" s="161"/>
      <c r="L706" s="161"/>
      <c r="M706" s="161"/>
      <c r="N706" s="161"/>
      <c r="O706" s="161"/>
      <c r="P706" s="161"/>
      <c r="Q706" s="161"/>
      <c r="R706" s="161"/>
      <c r="S706" s="161"/>
      <c r="T706" s="161"/>
      <c r="U706" s="161"/>
    </row>
    <row r="707" spans="1:21" ht="12.75" customHeight="1" x14ac:dyDescent="0.25">
      <c r="A707" s="161"/>
      <c r="B707" s="161"/>
      <c r="C707" s="168"/>
      <c r="D707" s="168"/>
      <c r="E707" s="160"/>
      <c r="F707" s="161"/>
      <c r="G707" s="161"/>
      <c r="H707" s="161"/>
      <c r="I707" s="161"/>
      <c r="J707" s="161"/>
      <c r="K707" s="161"/>
      <c r="L707" s="161"/>
      <c r="M707" s="161"/>
      <c r="N707" s="161"/>
      <c r="O707" s="161"/>
      <c r="P707" s="161"/>
      <c r="Q707" s="161"/>
      <c r="R707" s="161"/>
      <c r="S707" s="161"/>
      <c r="T707" s="161"/>
      <c r="U707" s="161"/>
    </row>
    <row r="708" spans="1:21" ht="12.75" customHeight="1" x14ac:dyDescent="0.25">
      <c r="A708" s="161"/>
      <c r="B708" s="161"/>
      <c r="C708" s="168"/>
      <c r="D708" s="168"/>
      <c r="E708" s="160"/>
      <c r="F708" s="161"/>
      <c r="G708" s="161"/>
      <c r="H708" s="161"/>
      <c r="I708" s="161"/>
      <c r="J708" s="161"/>
      <c r="K708" s="161"/>
      <c r="L708" s="161"/>
      <c r="M708" s="161"/>
      <c r="N708" s="161"/>
      <c r="O708" s="161"/>
      <c r="P708" s="161"/>
      <c r="Q708" s="161"/>
      <c r="R708" s="161"/>
      <c r="S708" s="161"/>
      <c r="T708" s="161"/>
      <c r="U708" s="161"/>
    </row>
    <row r="709" spans="1:21" ht="12.75" customHeight="1" x14ac:dyDescent="0.25">
      <c r="A709" s="161"/>
      <c r="B709" s="161"/>
      <c r="C709" s="168"/>
      <c r="D709" s="168"/>
      <c r="E709" s="160"/>
      <c r="F709" s="161"/>
      <c r="G709" s="161"/>
      <c r="H709" s="161"/>
      <c r="I709" s="161"/>
      <c r="J709" s="161"/>
      <c r="K709" s="161"/>
      <c r="L709" s="161"/>
      <c r="M709" s="161"/>
      <c r="N709" s="161"/>
      <c r="O709" s="161"/>
      <c r="P709" s="161"/>
      <c r="Q709" s="161"/>
      <c r="R709" s="161"/>
      <c r="S709" s="161"/>
      <c r="T709" s="161"/>
      <c r="U709" s="161"/>
    </row>
    <row r="710" spans="1:21" ht="12.75" customHeight="1" x14ac:dyDescent="0.25">
      <c r="A710" s="161"/>
      <c r="B710" s="161"/>
      <c r="C710" s="168"/>
      <c r="D710" s="168"/>
      <c r="E710" s="160"/>
      <c r="F710" s="161"/>
      <c r="G710" s="161"/>
      <c r="H710" s="161"/>
      <c r="I710" s="161"/>
      <c r="J710" s="161"/>
      <c r="K710" s="161"/>
      <c r="L710" s="161"/>
      <c r="M710" s="161"/>
      <c r="N710" s="161"/>
      <c r="O710" s="161"/>
      <c r="P710" s="161"/>
      <c r="Q710" s="161"/>
      <c r="R710" s="161"/>
      <c r="S710" s="161"/>
      <c r="T710" s="161"/>
      <c r="U710" s="161"/>
    </row>
    <row r="711" spans="1:21" ht="12.75" customHeight="1" x14ac:dyDescent="0.25">
      <c r="A711" s="161"/>
      <c r="B711" s="161"/>
      <c r="C711" s="168"/>
      <c r="D711" s="168"/>
      <c r="E711" s="160"/>
      <c r="F711" s="161"/>
      <c r="G711" s="161"/>
      <c r="H711" s="161"/>
      <c r="I711" s="161"/>
      <c r="J711" s="161"/>
      <c r="K711" s="161"/>
      <c r="L711" s="161"/>
      <c r="M711" s="161"/>
      <c r="N711" s="161"/>
      <c r="O711" s="161"/>
      <c r="P711" s="161"/>
      <c r="Q711" s="161"/>
      <c r="R711" s="161"/>
      <c r="S711" s="161"/>
      <c r="T711" s="161"/>
      <c r="U711" s="161"/>
    </row>
    <row r="712" spans="1:21" ht="12.75" customHeight="1" x14ac:dyDescent="0.25">
      <c r="A712" s="161"/>
      <c r="B712" s="161"/>
      <c r="C712" s="168"/>
      <c r="D712" s="168"/>
      <c r="E712" s="160"/>
      <c r="F712" s="161"/>
      <c r="G712" s="161"/>
      <c r="H712" s="161"/>
      <c r="I712" s="161"/>
      <c r="J712" s="161"/>
      <c r="K712" s="161"/>
      <c r="L712" s="161"/>
      <c r="M712" s="161"/>
      <c r="N712" s="161"/>
      <c r="O712" s="161"/>
      <c r="P712" s="161"/>
      <c r="Q712" s="161"/>
      <c r="R712" s="161"/>
      <c r="S712" s="161"/>
      <c r="T712" s="161"/>
      <c r="U712" s="161"/>
    </row>
    <row r="713" spans="1:21" ht="12.75" customHeight="1" x14ac:dyDescent="0.25">
      <c r="A713" s="161"/>
      <c r="B713" s="161"/>
      <c r="C713" s="168"/>
      <c r="D713" s="168"/>
      <c r="E713" s="160"/>
      <c r="F713" s="161"/>
      <c r="G713" s="161"/>
      <c r="H713" s="161"/>
      <c r="I713" s="161"/>
      <c r="J713" s="161"/>
      <c r="K713" s="161"/>
      <c r="L713" s="161"/>
      <c r="M713" s="161"/>
      <c r="N713" s="161"/>
      <c r="O713" s="161"/>
      <c r="P713" s="161"/>
      <c r="Q713" s="161"/>
      <c r="R713" s="161"/>
      <c r="S713" s="161"/>
      <c r="T713" s="161"/>
      <c r="U713" s="161"/>
    </row>
    <row r="714" spans="1:21" ht="12.75" customHeight="1" x14ac:dyDescent="0.25">
      <c r="A714" s="161"/>
      <c r="B714" s="161"/>
      <c r="C714" s="168"/>
      <c r="D714" s="168"/>
      <c r="E714" s="160"/>
      <c r="F714" s="161"/>
      <c r="G714" s="161"/>
      <c r="H714" s="161"/>
      <c r="I714" s="161"/>
      <c r="J714" s="161"/>
      <c r="K714" s="161"/>
      <c r="L714" s="161"/>
      <c r="M714" s="161"/>
      <c r="N714" s="161"/>
      <c r="O714" s="161"/>
      <c r="P714" s="161"/>
      <c r="Q714" s="161"/>
      <c r="R714" s="161"/>
      <c r="S714" s="161"/>
      <c r="T714" s="161"/>
      <c r="U714" s="161"/>
    </row>
    <row r="715" spans="1:21" ht="12.75" customHeight="1" x14ac:dyDescent="0.25">
      <c r="A715" s="161"/>
      <c r="B715" s="161"/>
      <c r="C715" s="168"/>
      <c r="D715" s="168"/>
      <c r="E715" s="160"/>
      <c r="F715" s="161"/>
      <c r="G715" s="161"/>
      <c r="H715" s="161"/>
      <c r="I715" s="161"/>
      <c r="J715" s="161"/>
      <c r="K715" s="161"/>
      <c r="L715" s="161"/>
      <c r="M715" s="161"/>
      <c r="N715" s="161"/>
      <c r="O715" s="161"/>
      <c r="P715" s="161"/>
      <c r="Q715" s="161"/>
      <c r="R715" s="161"/>
      <c r="S715" s="161"/>
      <c r="T715" s="161"/>
      <c r="U715" s="161"/>
    </row>
    <row r="716" spans="1:21" ht="12.75" customHeight="1" x14ac:dyDescent="0.25">
      <c r="A716" s="161"/>
      <c r="B716" s="161"/>
      <c r="C716" s="168"/>
      <c r="D716" s="168"/>
      <c r="E716" s="160"/>
      <c r="F716" s="161"/>
      <c r="G716" s="161"/>
      <c r="H716" s="161"/>
      <c r="I716" s="161"/>
      <c r="J716" s="161"/>
      <c r="K716" s="161"/>
      <c r="L716" s="161"/>
      <c r="M716" s="161"/>
      <c r="N716" s="161"/>
      <c r="O716" s="161"/>
      <c r="P716" s="161"/>
      <c r="Q716" s="161"/>
      <c r="R716" s="161"/>
      <c r="S716" s="161"/>
      <c r="T716" s="161"/>
      <c r="U716" s="161"/>
    </row>
    <row r="717" spans="1:21" ht="12.75" customHeight="1" x14ac:dyDescent="0.25">
      <c r="A717" s="161"/>
      <c r="B717" s="161"/>
      <c r="C717" s="168"/>
      <c r="D717" s="168"/>
      <c r="E717" s="160"/>
      <c r="F717" s="161"/>
      <c r="G717" s="161"/>
      <c r="H717" s="161"/>
      <c r="I717" s="161"/>
      <c r="J717" s="161"/>
      <c r="K717" s="161"/>
      <c r="L717" s="161"/>
      <c r="M717" s="161"/>
      <c r="N717" s="161"/>
      <c r="O717" s="161"/>
      <c r="P717" s="161"/>
      <c r="Q717" s="161"/>
      <c r="R717" s="161"/>
      <c r="S717" s="161"/>
      <c r="T717" s="161"/>
      <c r="U717" s="161"/>
    </row>
    <row r="718" spans="1:21" ht="12.75" customHeight="1" x14ac:dyDescent="0.25">
      <c r="A718" s="161"/>
      <c r="B718" s="161"/>
      <c r="C718" s="168"/>
      <c r="D718" s="168"/>
      <c r="E718" s="160"/>
      <c r="F718" s="161"/>
      <c r="G718" s="161"/>
      <c r="H718" s="161"/>
      <c r="I718" s="161"/>
      <c r="J718" s="161"/>
      <c r="K718" s="161"/>
      <c r="L718" s="161"/>
      <c r="M718" s="161"/>
      <c r="N718" s="161"/>
      <c r="O718" s="161"/>
      <c r="P718" s="161"/>
      <c r="Q718" s="161"/>
      <c r="R718" s="161"/>
      <c r="S718" s="161"/>
      <c r="T718" s="161"/>
      <c r="U718" s="161"/>
    </row>
    <row r="719" spans="1:21" ht="12.75" customHeight="1" x14ac:dyDescent="0.25">
      <c r="A719" s="161"/>
      <c r="B719" s="161"/>
      <c r="C719" s="168"/>
      <c r="D719" s="168"/>
      <c r="E719" s="160"/>
      <c r="F719" s="161"/>
      <c r="G719" s="161"/>
      <c r="H719" s="161"/>
      <c r="I719" s="161"/>
      <c r="J719" s="161"/>
      <c r="K719" s="161"/>
      <c r="L719" s="161"/>
      <c r="M719" s="161"/>
      <c r="N719" s="161"/>
      <c r="O719" s="161"/>
      <c r="P719" s="161"/>
      <c r="Q719" s="161"/>
      <c r="R719" s="161"/>
      <c r="S719" s="161"/>
      <c r="T719" s="161"/>
      <c r="U719" s="161"/>
    </row>
    <row r="720" spans="1:21" ht="12.75" customHeight="1" x14ac:dyDescent="0.25">
      <c r="A720" s="161"/>
      <c r="B720" s="161"/>
      <c r="C720" s="168"/>
      <c r="D720" s="168"/>
      <c r="E720" s="160"/>
      <c r="F720" s="161"/>
      <c r="G720" s="161"/>
      <c r="H720" s="161"/>
      <c r="I720" s="161"/>
      <c r="J720" s="161"/>
      <c r="K720" s="161"/>
      <c r="L720" s="161"/>
      <c r="M720" s="161"/>
      <c r="N720" s="161"/>
      <c r="O720" s="161"/>
      <c r="P720" s="161"/>
      <c r="Q720" s="161"/>
      <c r="R720" s="161"/>
      <c r="S720" s="161"/>
      <c r="T720" s="161"/>
      <c r="U720" s="161"/>
    </row>
    <row r="721" spans="1:21" ht="12.75" customHeight="1" x14ac:dyDescent="0.25">
      <c r="A721" s="161"/>
      <c r="B721" s="161"/>
      <c r="C721" s="168"/>
      <c r="D721" s="168"/>
      <c r="E721" s="160"/>
      <c r="F721" s="161"/>
      <c r="G721" s="161"/>
      <c r="H721" s="161"/>
      <c r="I721" s="161"/>
      <c r="J721" s="161"/>
      <c r="K721" s="161"/>
      <c r="L721" s="161"/>
      <c r="M721" s="161"/>
      <c r="N721" s="161"/>
      <c r="O721" s="161"/>
      <c r="P721" s="161"/>
      <c r="Q721" s="161"/>
      <c r="R721" s="161"/>
      <c r="S721" s="161"/>
      <c r="T721" s="161"/>
      <c r="U721" s="161"/>
    </row>
    <row r="722" spans="1:21" ht="12.75" customHeight="1" x14ac:dyDescent="0.25">
      <c r="A722" s="161"/>
      <c r="B722" s="161"/>
      <c r="C722" s="168"/>
      <c r="D722" s="168"/>
      <c r="E722" s="160"/>
      <c r="F722" s="161"/>
      <c r="G722" s="161"/>
      <c r="H722" s="161"/>
      <c r="I722" s="161"/>
      <c r="J722" s="161"/>
      <c r="K722" s="161"/>
      <c r="L722" s="161"/>
      <c r="M722" s="161"/>
      <c r="N722" s="161"/>
      <c r="O722" s="161"/>
      <c r="P722" s="161"/>
      <c r="Q722" s="161"/>
      <c r="R722" s="161"/>
      <c r="S722" s="161"/>
      <c r="T722" s="161"/>
      <c r="U722" s="161"/>
    </row>
    <row r="723" spans="1:21" ht="12.75" customHeight="1" x14ac:dyDescent="0.25">
      <c r="A723" s="161"/>
      <c r="B723" s="161"/>
      <c r="C723" s="168"/>
      <c r="D723" s="168"/>
      <c r="E723" s="160"/>
      <c r="F723" s="161"/>
      <c r="G723" s="161"/>
      <c r="H723" s="161"/>
      <c r="I723" s="161"/>
      <c r="J723" s="161"/>
      <c r="K723" s="161"/>
      <c r="L723" s="161"/>
      <c r="M723" s="161"/>
      <c r="N723" s="161"/>
      <c r="O723" s="161"/>
      <c r="P723" s="161"/>
      <c r="Q723" s="161"/>
      <c r="R723" s="161"/>
      <c r="S723" s="161"/>
      <c r="T723" s="161"/>
      <c r="U723" s="161"/>
    </row>
    <row r="724" spans="1:21" ht="12.75" customHeight="1" x14ac:dyDescent="0.25">
      <c r="A724" s="161"/>
      <c r="B724" s="161"/>
      <c r="C724" s="168"/>
      <c r="D724" s="168"/>
      <c r="E724" s="160"/>
      <c r="F724" s="161"/>
      <c r="G724" s="161"/>
      <c r="H724" s="161"/>
      <c r="I724" s="161"/>
      <c r="J724" s="161"/>
      <c r="K724" s="161"/>
      <c r="L724" s="161"/>
      <c r="M724" s="161"/>
      <c r="N724" s="161"/>
      <c r="O724" s="161"/>
      <c r="P724" s="161"/>
      <c r="Q724" s="161"/>
      <c r="R724" s="161"/>
      <c r="S724" s="161"/>
      <c r="T724" s="161"/>
      <c r="U724" s="161"/>
    </row>
    <row r="725" spans="1:21" ht="12.75" customHeight="1" x14ac:dyDescent="0.25">
      <c r="A725" s="161"/>
      <c r="B725" s="161"/>
      <c r="C725" s="168"/>
      <c r="D725" s="168"/>
      <c r="E725" s="160"/>
      <c r="F725" s="161"/>
      <c r="G725" s="161"/>
      <c r="H725" s="161"/>
      <c r="I725" s="161"/>
      <c r="J725" s="161"/>
      <c r="K725" s="161"/>
      <c r="L725" s="161"/>
      <c r="M725" s="161"/>
      <c r="N725" s="161"/>
      <c r="O725" s="161"/>
      <c r="P725" s="161"/>
      <c r="Q725" s="161"/>
      <c r="R725" s="161"/>
      <c r="S725" s="161"/>
      <c r="T725" s="161"/>
      <c r="U725" s="161"/>
    </row>
    <row r="726" spans="1:21" ht="12.75" customHeight="1" x14ac:dyDescent="0.25">
      <c r="A726" s="161"/>
      <c r="B726" s="161"/>
      <c r="C726" s="168"/>
      <c r="D726" s="168"/>
      <c r="E726" s="160"/>
      <c r="F726" s="161"/>
      <c r="G726" s="161"/>
      <c r="H726" s="161"/>
      <c r="I726" s="161"/>
      <c r="J726" s="161"/>
      <c r="K726" s="161"/>
      <c r="L726" s="161"/>
      <c r="M726" s="161"/>
      <c r="N726" s="161"/>
      <c r="O726" s="161"/>
      <c r="P726" s="161"/>
      <c r="Q726" s="161"/>
      <c r="R726" s="161"/>
      <c r="S726" s="161"/>
      <c r="T726" s="161"/>
      <c r="U726" s="161"/>
    </row>
    <row r="727" spans="1:21" ht="12.75" customHeight="1" x14ac:dyDescent="0.25">
      <c r="A727" s="161"/>
      <c r="B727" s="161"/>
      <c r="C727" s="168"/>
      <c r="D727" s="168"/>
      <c r="E727" s="160"/>
      <c r="F727" s="161"/>
      <c r="G727" s="161"/>
      <c r="H727" s="161"/>
      <c r="I727" s="161"/>
      <c r="J727" s="161"/>
      <c r="K727" s="161"/>
      <c r="L727" s="161"/>
      <c r="M727" s="161"/>
      <c r="N727" s="161"/>
      <c r="O727" s="161"/>
      <c r="P727" s="161"/>
      <c r="Q727" s="161"/>
      <c r="R727" s="161"/>
      <c r="S727" s="161"/>
      <c r="T727" s="161"/>
      <c r="U727" s="161"/>
    </row>
    <row r="728" spans="1:21" ht="12.75" customHeight="1" x14ac:dyDescent="0.25">
      <c r="A728" s="161"/>
      <c r="B728" s="161"/>
      <c r="C728" s="168"/>
      <c r="D728" s="168"/>
      <c r="E728" s="160"/>
      <c r="F728" s="161"/>
      <c r="G728" s="161"/>
      <c r="H728" s="161"/>
      <c r="I728" s="161"/>
      <c r="J728" s="161"/>
      <c r="K728" s="161"/>
      <c r="L728" s="161"/>
      <c r="M728" s="161"/>
      <c r="N728" s="161"/>
      <c r="O728" s="161"/>
      <c r="P728" s="161"/>
      <c r="Q728" s="161"/>
      <c r="R728" s="161"/>
      <c r="S728" s="161"/>
      <c r="T728" s="161"/>
      <c r="U728" s="161"/>
    </row>
    <row r="729" spans="1:21" ht="12.75" customHeight="1" x14ac:dyDescent="0.25">
      <c r="A729" s="161"/>
      <c r="B729" s="161"/>
      <c r="C729" s="168"/>
      <c r="D729" s="168"/>
      <c r="E729" s="160"/>
      <c r="F729" s="161"/>
      <c r="G729" s="161"/>
      <c r="H729" s="161"/>
      <c r="I729" s="161"/>
      <c r="J729" s="161"/>
      <c r="K729" s="161"/>
      <c r="L729" s="161"/>
      <c r="M729" s="161"/>
      <c r="N729" s="161"/>
      <c r="O729" s="161"/>
      <c r="P729" s="161"/>
      <c r="Q729" s="161"/>
      <c r="R729" s="161"/>
      <c r="S729" s="161"/>
      <c r="T729" s="161"/>
      <c r="U729" s="161"/>
    </row>
    <row r="730" spans="1:21" ht="12.75" customHeight="1" x14ac:dyDescent="0.25">
      <c r="A730" s="161"/>
      <c r="B730" s="161"/>
      <c r="C730" s="168"/>
      <c r="D730" s="168"/>
      <c r="E730" s="160"/>
      <c r="F730" s="161"/>
      <c r="G730" s="161"/>
      <c r="H730" s="161"/>
      <c r="I730" s="161"/>
      <c r="J730" s="161"/>
      <c r="K730" s="161"/>
      <c r="L730" s="161"/>
      <c r="M730" s="161"/>
      <c r="N730" s="161"/>
      <c r="O730" s="161"/>
      <c r="P730" s="161"/>
      <c r="Q730" s="161"/>
      <c r="R730" s="161"/>
      <c r="S730" s="161"/>
      <c r="T730" s="161"/>
      <c r="U730" s="161"/>
    </row>
    <row r="731" spans="1:21" ht="12.75" customHeight="1" x14ac:dyDescent="0.25">
      <c r="A731" s="161"/>
      <c r="B731" s="161"/>
      <c r="C731" s="168"/>
      <c r="D731" s="168"/>
      <c r="E731" s="160"/>
      <c r="F731" s="161"/>
      <c r="G731" s="161"/>
      <c r="H731" s="161"/>
      <c r="I731" s="161"/>
      <c r="J731" s="161"/>
      <c r="K731" s="161"/>
      <c r="L731" s="161"/>
      <c r="M731" s="161"/>
      <c r="N731" s="161"/>
      <c r="O731" s="161"/>
      <c r="P731" s="161"/>
      <c r="Q731" s="161"/>
      <c r="R731" s="161"/>
      <c r="S731" s="161"/>
      <c r="T731" s="161"/>
      <c r="U731" s="161"/>
    </row>
    <row r="732" spans="1:21" ht="12.75" customHeight="1" x14ac:dyDescent="0.25">
      <c r="A732" s="161"/>
      <c r="B732" s="161"/>
      <c r="C732" s="168"/>
      <c r="D732" s="168"/>
      <c r="E732" s="160"/>
      <c r="F732" s="161"/>
      <c r="G732" s="161"/>
      <c r="H732" s="161"/>
      <c r="I732" s="161"/>
      <c r="J732" s="161"/>
      <c r="K732" s="161"/>
      <c r="L732" s="161"/>
      <c r="M732" s="161"/>
      <c r="N732" s="161"/>
      <c r="O732" s="161"/>
      <c r="P732" s="161"/>
      <c r="Q732" s="161"/>
      <c r="R732" s="161"/>
      <c r="S732" s="161"/>
      <c r="T732" s="161"/>
      <c r="U732" s="161"/>
    </row>
    <row r="733" spans="1:21" ht="12.75" customHeight="1" x14ac:dyDescent="0.25">
      <c r="A733" s="161"/>
      <c r="B733" s="161"/>
      <c r="C733" s="168"/>
      <c r="D733" s="168"/>
      <c r="E733" s="160"/>
      <c r="F733" s="161"/>
      <c r="G733" s="161"/>
      <c r="H733" s="161"/>
      <c r="I733" s="161"/>
      <c r="J733" s="161"/>
      <c r="K733" s="161"/>
      <c r="L733" s="161"/>
      <c r="M733" s="161"/>
      <c r="N733" s="161"/>
      <c r="O733" s="161"/>
      <c r="P733" s="161"/>
      <c r="Q733" s="161"/>
      <c r="R733" s="161"/>
      <c r="S733" s="161"/>
      <c r="T733" s="161"/>
      <c r="U733" s="161"/>
    </row>
    <row r="734" spans="1:21" ht="12.75" customHeight="1" x14ac:dyDescent="0.25">
      <c r="A734" s="161"/>
      <c r="B734" s="161"/>
      <c r="C734" s="168"/>
      <c r="D734" s="168"/>
      <c r="E734" s="160"/>
      <c r="F734" s="161"/>
      <c r="G734" s="161"/>
      <c r="H734" s="161"/>
      <c r="I734" s="161"/>
      <c r="J734" s="161"/>
      <c r="K734" s="161"/>
      <c r="L734" s="161"/>
      <c r="M734" s="161"/>
      <c r="N734" s="161"/>
      <c r="O734" s="161"/>
      <c r="P734" s="161"/>
      <c r="Q734" s="161"/>
      <c r="R734" s="161"/>
      <c r="S734" s="161"/>
      <c r="T734" s="161"/>
      <c r="U734" s="161"/>
    </row>
    <row r="735" spans="1:21" ht="12.75" customHeight="1" x14ac:dyDescent="0.25">
      <c r="A735" s="161"/>
      <c r="B735" s="161"/>
      <c r="C735" s="168"/>
      <c r="D735" s="168"/>
      <c r="E735" s="160"/>
      <c r="F735" s="161"/>
      <c r="G735" s="161"/>
      <c r="H735" s="161"/>
      <c r="I735" s="161"/>
      <c r="J735" s="161"/>
      <c r="K735" s="161"/>
      <c r="L735" s="161"/>
      <c r="M735" s="161"/>
      <c r="N735" s="161"/>
      <c r="O735" s="161"/>
      <c r="P735" s="161"/>
      <c r="Q735" s="161"/>
      <c r="R735" s="161"/>
      <c r="S735" s="161"/>
      <c r="T735" s="161"/>
      <c r="U735" s="161"/>
    </row>
    <row r="736" spans="1:21" ht="12.75" customHeight="1" x14ac:dyDescent="0.25">
      <c r="A736" s="161"/>
      <c r="B736" s="161"/>
      <c r="C736" s="168"/>
      <c r="D736" s="168"/>
      <c r="E736" s="160"/>
      <c r="F736" s="161"/>
      <c r="G736" s="161"/>
      <c r="H736" s="161"/>
      <c r="I736" s="161"/>
      <c r="J736" s="161"/>
      <c r="K736" s="161"/>
      <c r="L736" s="161"/>
      <c r="M736" s="161"/>
      <c r="N736" s="161"/>
      <c r="O736" s="161"/>
      <c r="P736" s="161"/>
      <c r="Q736" s="161"/>
      <c r="R736" s="161"/>
      <c r="S736" s="161"/>
      <c r="T736" s="161"/>
      <c r="U736" s="161"/>
    </row>
    <row r="737" spans="1:21" ht="12.75" customHeight="1" x14ac:dyDescent="0.25">
      <c r="A737" s="161"/>
      <c r="B737" s="161"/>
      <c r="C737" s="168"/>
      <c r="D737" s="168"/>
      <c r="E737" s="160"/>
      <c r="F737" s="161"/>
      <c r="G737" s="161"/>
      <c r="H737" s="161"/>
      <c r="I737" s="161"/>
      <c r="J737" s="161"/>
      <c r="K737" s="161"/>
      <c r="L737" s="161"/>
      <c r="M737" s="161"/>
      <c r="N737" s="161"/>
      <c r="O737" s="161"/>
      <c r="P737" s="161"/>
      <c r="Q737" s="161"/>
      <c r="R737" s="161"/>
      <c r="S737" s="161"/>
      <c r="T737" s="161"/>
      <c r="U737" s="161"/>
    </row>
    <row r="738" spans="1:21" ht="12.75" customHeight="1" x14ac:dyDescent="0.25">
      <c r="A738" s="161"/>
      <c r="B738" s="161"/>
      <c r="C738" s="168"/>
      <c r="D738" s="168"/>
      <c r="E738" s="160"/>
      <c r="F738" s="161"/>
      <c r="G738" s="161"/>
      <c r="H738" s="161"/>
      <c r="I738" s="161"/>
      <c r="J738" s="161"/>
      <c r="K738" s="161"/>
      <c r="L738" s="161"/>
      <c r="M738" s="161"/>
      <c r="N738" s="161"/>
      <c r="O738" s="161"/>
      <c r="P738" s="161"/>
      <c r="Q738" s="161"/>
      <c r="R738" s="161"/>
      <c r="S738" s="161"/>
      <c r="T738" s="161"/>
      <c r="U738" s="161"/>
    </row>
    <row r="739" spans="1:21" ht="12.75" customHeight="1" x14ac:dyDescent="0.25">
      <c r="A739" s="161"/>
      <c r="B739" s="161"/>
      <c r="C739" s="168"/>
      <c r="D739" s="168"/>
      <c r="E739" s="160"/>
      <c r="F739" s="161"/>
      <c r="G739" s="161"/>
      <c r="H739" s="161"/>
      <c r="I739" s="161"/>
      <c r="J739" s="161"/>
      <c r="K739" s="161"/>
      <c r="L739" s="161"/>
      <c r="M739" s="161"/>
      <c r="N739" s="161"/>
      <c r="O739" s="161"/>
      <c r="P739" s="161"/>
      <c r="Q739" s="161"/>
      <c r="R739" s="161"/>
      <c r="S739" s="161"/>
      <c r="T739" s="161"/>
      <c r="U739" s="161"/>
    </row>
    <row r="740" spans="1:21" ht="12.75" customHeight="1" x14ac:dyDescent="0.25">
      <c r="A740" s="161"/>
      <c r="B740" s="161"/>
      <c r="C740" s="168"/>
      <c r="D740" s="168"/>
      <c r="E740" s="160"/>
      <c r="F740" s="161"/>
      <c r="G740" s="161"/>
      <c r="H740" s="161"/>
      <c r="I740" s="161"/>
      <c r="J740" s="161"/>
      <c r="K740" s="161"/>
      <c r="L740" s="161"/>
      <c r="M740" s="161"/>
      <c r="N740" s="161"/>
      <c r="O740" s="161"/>
      <c r="P740" s="161"/>
      <c r="Q740" s="161"/>
      <c r="R740" s="161"/>
      <c r="S740" s="161"/>
      <c r="T740" s="161"/>
      <c r="U740" s="161"/>
    </row>
    <row r="741" spans="1:21" ht="12.75" customHeight="1" x14ac:dyDescent="0.25">
      <c r="A741" s="161"/>
      <c r="B741" s="161"/>
      <c r="C741" s="168"/>
      <c r="D741" s="168"/>
      <c r="E741" s="160"/>
      <c r="F741" s="161"/>
      <c r="G741" s="161"/>
      <c r="H741" s="161"/>
      <c r="I741" s="161"/>
      <c r="J741" s="161"/>
      <c r="K741" s="161"/>
      <c r="L741" s="161"/>
      <c r="M741" s="161"/>
      <c r="N741" s="161"/>
      <c r="O741" s="161"/>
      <c r="P741" s="161"/>
      <c r="Q741" s="161"/>
      <c r="R741" s="161"/>
      <c r="S741" s="161"/>
      <c r="T741" s="161"/>
      <c r="U741" s="161"/>
    </row>
    <row r="742" spans="1:21" ht="12.75" customHeight="1" x14ac:dyDescent="0.25">
      <c r="A742" s="161"/>
      <c r="B742" s="161"/>
      <c r="C742" s="168"/>
      <c r="D742" s="168"/>
      <c r="E742" s="160"/>
      <c r="F742" s="161"/>
      <c r="G742" s="161"/>
      <c r="H742" s="161"/>
      <c r="I742" s="161"/>
      <c r="J742" s="161"/>
      <c r="K742" s="161"/>
      <c r="L742" s="161"/>
      <c r="M742" s="161"/>
      <c r="N742" s="161"/>
      <c r="O742" s="161"/>
      <c r="P742" s="161"/>
      <c r="Q742" s="161"/>
      <c r="R742" s="161"/>
      <c r="S742" s="161"/>
      <c r="T742" s="161"/>
      <c r="U742" s="161"/>
    </row>
    <row r="743" spans="1:21" ht="12.75" customHeight="1" x14ac:dyDescent="0.25">
      <c r="A743" s="161"/>
      <c r="B743" s="161"/>
      <c r="C743" s="168"/>
      <c r="D743" s="168"/>
      <c r="E743" s="160"/>
      <c r="F743" s="161"/>
      <c r="G743" s="161"/>
      <c r="H743" s="161"/>
      <c r="I743" s="161"/>
      <c r="J743" s="161"/>
      <c r="K743" s="161"/>
      <c r="L743" s="161"/>
      <c r="M743" s="161"/>
      <c r="N743" s="161"/>
      <c r="O743" s="161"/>
      <c r="P743" s="161"/>
      <c r="Q743" s="161"/>
      <c r="R743" s="161"/>
      <c r="S743" s="161"/>
      <c r="T743" s="161"/>
      <c r="U743" s="161"/>
    </row>
    <row r="744" spans="1:21" ht="12.75" customHeight="1" x14ac:dyDescent="0.25">
      <c r="A744" s="161"/>
      <c r="B744" s="161"/>
      <c r="C744" s="168"/>
      <c r="D744" s="168"/>
      <c r="E744" s="160"/>
      <c r="F744" s="161"/>
      <c r="G744" s="161"/>
      <c r="H744" s="161"/>
      <c r="I744" s="161"/>
      <c r="J744" s="161"/>
      <c r="K744" s="161"/>
      <c r="L744" s="161"/>
      <c r="M744" s="161"/>
      <c r="N744" s="161"/>
      <c r="O744" s="161"/>
      <c r="P744" s="161"/>
      <c r="Q744" s="161"/>
      <c r="R744" s="161"/>
      <c r="S744" s="161"/>
      <c r="T744" s="161"/>
      <c r="U744" s="161"/>
    </row>
    <row r="745" spans="1:21" ht="12.75" customHeight="1" x14ac:dyDescent="0.25">
      <c r="A745" s="161"/>
      <c r="B745" s="161"/>
      <c r="C745" s="168"/>
      <c r="D745" s="168"/>
      <c r="E745" s="160"/>
      <c r="F745" s="161"/>
      <c r="G745" s="161"/>
      <c r="H745" s="161"/>
      <c r="I745" s="161"/>
      <c r="J745" s="161"/>
      <c r="K745" s="161"/>
      <c r="L745" s="161"/>
      <c r="M745" s="161"/>
      <c r="N745" s="161"/>
      <c r="O745" s="161"/>
      <c r="P745" s="161"/>
      <c r="Q745" s="161"/>
      <c r="R745" s="161"/>
      <c r="S745" s="161"/>
      <c r="T745" s="161"/>
      <c r="U745" s="161"/>
    </row>
    <row r="746" spans="1:21" ht="12.75" customHeight="1" x14ac:dyDescent="0.25">
      <c r="A746" s="161"/>
      <c r="B746" s="161"/>
      <c r="C746" s="168"/>
      <c r="D746" s="168"/>
      <c r="E746" s="160"/>
      <c r="F746" s="161"/>
      <c r="G746" s="161"/>
      <c r="H746" s="161"/>
      <c r="I746" s="161"/>
      <c r="J746" s="161"/>
      <c r="K746" s="161"/>
      <c r="L746" s="161"/>
      <c r="M746" s="161"/>
      <c r="N746" s="161"/>
      <c r="O746" s="161"/>
      <c r="P746" s="161"/>
      <c r="Q746" s="161"/>
      <c r="R746" s="161"/>
      <c r="S746" s="161"/>
      <c r="T746" s="161"/>
      <c r="U746" s="161"/>
    </row>
    <row r="747" spans="1:21" ht="12.75" customHeight="1" x14ac:dyDescent="0.25">
      <c r="A747" s="161"/>
      <c r="B747" s="161"/>
      <c r="C747" s="168"/>
      <c r="D747" s="168"/>
      <c r="E747" s="160"/>
      <c r="F747" s="161"/>
      <c r="G747" s="161"/>
      <c r="H747" s="161"/>
      <c r="I747" s="161"/>
      <c r="J747" s="161"/>
      <c r="K747" s="161"/>
      <c r="L747" s="161"/>
      <c r="M747" s="161"/>
      <c r="N747" s="161"/>
      <c r="O747" s="161"/>
      <c r="P747" s="161"/>
      <c r="Q747" s="161"/>
      <c r="R747" s="161"/>
      <c r="S747" s="161"/>
      <c r="T747" s="161"/>
      <c r="U747" s="161"/>
    </row>
    <row r="748" spans="1:21" ht="12.75" customHeight="1" x14ac:dyDescent="0.25">
      <c r="A748" s="161"/>
      <c r="B748" s="161"/>
      <c r="C748" s="168"/>
      <c r="D748" s="168"/>
      <c r="E748" s="160"/>
      <c r="F748" s="161"/>
      <c r="G748" s="161"/>
      <c r="H748" s="161"/>
      <c r="I748" s="161"/>
      <c r="J748" s="161"/>
      <c r="K748" s="161"/>
      <c r="L748" s="161"/>
      <c r="M748" s="161"/>
      <c r="N748" s="161"/>
      <c r="O748" s="161"/>
      <c r="P748" s="161"/>
      <c r="Q748" s="161"/>
      <c r="R748" s="161"/>
      <c r="S748" s="161"/>
      <c r="T748" s="161"/>
      <c r="U748" s="161"/>
    </row>
    <row r="749" spans="1:21" ht="12.75" customHeight="1" x14ac:dyDescent="0.25">
      <c r="A749" s="161"/>
      <c r="B749" s="161"/>
      <c r="C749" s="168"/>
      <c r="D749" s="168"/>
      <c r="E749" s="160"/>
      <c r="F749" s="161"/>
      <c r="G749" s="161"/>
      <c r="H749" s="161"/>
      <c r="I749" s="161"/>
      <c r="J749" s="161"/>
      <c r="K749" s="161"/>
      <c r="L749" s="161"/>
      <c r="M749" s="161"/>
      <c r="N749" s="161"/>
      <c r="O749" s="161"/>
      <c r="P749" s="161"/>
      <c r="Q749" s="161"/>
      <c r="R749" s="161"/>
      <c r="S749" s="161"/>
      <c r="T749" s="161"/>
      <c r="U749" s="161"/>
    </row>
    <row r="750" spans="1:21" ht="12.75" customHeight="1" x14ac:dyDescent="0.25">
      <c r="A750" s="161"/>
      <c r="B750" s="161"/>
      <c r="C750" s="168"/>
      <c r="D750" s="168"/>
      <c r="E750" s="160"/>
      <c r="F750" s="161"/>
      <c r="G750" s="161"/>
      <c r="H750" s="161"/>
      <c r="I750" s="161"/>
      <c r="J750" s="161"/>
      <c r="K750" s="161"/>
      <c r="L750" s="161"/>
      <c r="M750" s="161"/>
      <c r="N750" s="161"/>
      <c r="O750" s="161"/>
      <c r="P750" s="161"/>
      <c r="Q750" s="161"/>
      <c r="R750" s="161"/>
      <c r="S750" s="161"/>
      <c r="T750" s="161"/>
      <c r="U750" s="161"/>
    </row>
    <row r="751" spans="1:21" ht="12.75" customHeight="1" x14ac:dyDescent="0.25">
      <c r="A751" s="161"/>
      <c r="B751" s="161"/>
      <c r="C751" s="168"/>
      <c r="D751" s="168"/>
      <c r="E751" s="160"/>
      <c r="F751" s="161"/>
      <c r="G751" s="161"/>
      <c r="H751" s="161"/>
      <c r="I751" s="161"/>
      <c r="J751" s="161"/>
      <c r="K751" s="161"/>
      <c r="L751" s="161"/>
      <c r="M751" s="161"/>
      <c r="N751" s="161"/>
      <c r="O751" s="161"/>
      <c r="P751" s="161"/>
      <c r="Q751" s="161"/>
      <c r="R751" s="161"/>
      <c r="S751" s="161"/>
      <c r="T751" s="161"/>
      <c r="U751" s="161"/>
    </row>
    <row r="752" spans="1:21" ht="12.75" customHeight="1" x14ac:dyDescent="0.25">
      <c r="A752" s="161"/>
      <c r="B752" s="161"/>
      <c r="C752" s="168"/>
      <c r="D752" s="168"/>
      <c r="E752" s="160"/>
      <c r="F752" s="161"/>
      <c r="G752" s="161"/>
      <c r="H752" s="161"/>
      <c r="I752" s="161"/>
      <c r="J752" s="161"/>
      <c r="K752" s="161"/>
      <c r="L752" s="161"/>
      <c r="M752" s="161"/>
      <c r="N752" s="161"/>
      <c r="O752" s="161"/>
      <c r="P752" s="161"/>
      <c r="Q752" s="161"/>
      <c r="R752" s="161"/>
      <c r="S752" s="161"/>
      <c r="T752" s="161"/>
      <c r="U752" s="161"/>
    </row>
    <row r="753" spans="1:21" ht="12.75" customHeight="1" x14ac:dyDescent="0.25">
      <c r="A753" s="161"/>
      <c r="B753" s="161"/>
      <c r="C753" s="168"/>
      <c r="D753" s="168"/>
      <c r="E753" s="160"/>
      <c r="F753" s="161"/>
      <c r="G753" s="161"/>
      <c r="H753" s="161"/>
      <c r="I753" s="161"/>
      <c r="J753" s="161"/>
      <c r="K753" s="161"/>
      <c r="L753" s="161"/>
      <c r="M753" s="161"/>
      <c r="N753" s="161"/>
      <c r="O753" s="161"/>
      <c r="P753" s="161"/>
      <c r="Q753" s="161"/>
      <c r="R753" s="161"/>
      <c r="S753" s="161"/>
      <c r="T753" s="161"/>
      <c r="U753" s="161"/>
    </row>
    <row r="754" spans="1:21" ht="12.75" customHeight="1" x14ac:dyDescent="0.25">
      <c r="A754" s="161"/>
      <c r="B754" s="161"/>
      <c r="C754" s="168"/>
      <c r="D754" s="168"/>
      <c r="E754" s="160"/>
      <c r="F754" s="161"/>
      <c r="G754" s="161"/>
      <c r="H754" s="161"/>
      <c r="I754" s="161"/>
      <c r="J754" s="161"/>
      <c r="K754" s="161"/>
      <c r="L754" s="161"/>
      <c r="M754" s="161"/>
      <c r="N754" s="161"/>
      <c r="O754" s="161"/>
      <c r="P754" s="161"/>
      <c r="Q754" s="161"/>
      <c r="R754" s="161"/>
      <c r="S754" s="161"/>
      <c r="T754" s="161"/>
      <c r="U754" s="161"/>
    </row>
    <row r="755" spans="1:21" ht="12.75" customHeight="1" x14ac:dyDescent="0.25">
      <c r="A755" s="161"/>
      <c r="B755" s="161"/>
      <c r="C755" s="168"/>
      <c r="D755" s="168"/>
      <c r="E755" s="160"/>
      <c r="F755" s="161"/>
      <c r="G755" s="161"/>
      <c r="H755" s="161"/>
      <c r="I755" s="161"/>
      <c r="J755" s="161"/>
      <c r="K755" s="161"/>
      <c r="L755" s="161"/>
      <c r="M755" s="161"/>
      <c r="N755" s="161"/>
      <c r="O755" s="161"/>
      <c r="P755" s="161"/>
      <c r="Q755" s="161"/>
      <c r="R755" s="161"/>
      <c r="S755" s="161"/>
      <c r="T755" s="161"/>
      <c r="U755" s="161"/>
    </row>
    <row r="756" spans="1:21" ht="12.75" customHeight="1" x14ac:dyDescent="0.25">
      <c r="A756" s="161"/>
      <c r="B756" s="161"/>
      <c r="C756" s="168"/>
      <c r="D756" s="168"/>
      <c r="E756" s="160"/>
      <c r="F756" s="161"/>
      <c r="G756" s="161"/>
      <c r="H756" s="161"/>
      <c r="I756" s="161"/>
      <c r="J756" s="161"/>
      <c r="K756" s="161"/>
      <c r="L756" s="161"/>
      <c r="M756" s="161"/>
      <c r="N756" s="161"/>
      <c r="O756" s="161"/>
      <c r="P756" s="161"/>
      <c r="Q756" s="161"/>
      <c r="R756" s="161"/>
      <c r="S756" s="161"/>
      <c r="T756" s="161"/>
      <c r="U756" s="161"/>
    </row>
    <row r="757" spans="1:21" ht="12.75" customHeight="1" x14ac:dyDescent="0.25">
      <c r="A757" s="161"/>
      <c r="B757" s="161"/>
      <c r="C757" s="168"/>
      <c r="D757" s="168"/>
      <c r="E757" s="160"/>
      <c r="F757" s="161"/>
      <c r="G757" s="161"/>
      <c r="H757" s="161"/>
      <c r="I757" s="161"/>
      <c r="J757" s="161"/>
      <c r="K757" s="161"/>
      <c r="L757" s="161"/>
      <c r="M757" s="161"/>
      <c r="N757" s="161"/>
      <c r="O757" s="161"/>
      <c r="P757" s="161"/>
      <c r="Q757" s="161"/>
      <c r="R757" s="161"/>
      <c r="S757" s="161"/>
      <c r="T757" s="161"/>
      <c r="U757" s="161"/>
    </row>
    <row r="758" spans="1:21" ht="12.75" customHeight="1" x14ac:dyDescent="0.25">
      <c r="A758" s="161"/>
      <c r="B758" s="161"/>
      <c r="C758" s="168"/>
      <c r="D758" s="168"/>
      <c r="E758" s="160"/>
      <c r="F758" s="161"/>
      <c r="G758" s="161"/>
      <c r="H758" s="161"/>
      <c r="I758" s="161"/>
      <c r="J758" s="161"/>
      <c r="K758" s="161"/>
      <c r="L758" s="161"/>
      <c r="M758" s="161"/>
      <c r="N758" s="161"/>
      <c r="O758" s="161"/>
      <c r="P758" s="161"/>
      <c r="Q758" s="161"/>
      <c r="R758" s="161"/>
      <c r="S758" s="161"/>
      <c r="T758" s="161"/>
      <c r="U758" s="161"/>
    </row>
    <row r="759" spans="1:21" ht="12.75" customHeight="1" x14ac:dyDescent="0.25">
      <c r="A759" s="161"/>
      <c r="B759" s="161"/>
      <c r="C759" s="168"/>
      <c r="D759" s="168"/>
      <c r="E759" s="160"/>
      <c r="F759" s="161"/>
      <c r="G759" s="161"/>
      <c r="H759" s="161"/>
      <c r="I759" s="161"/>
      <c r="J759" s="161"/>
      <c r="K759" s="161"/>
      <c r="L759" s="161"/>
      <c r="M759" s="161"/>
      <c r="N759" s="161"/>
      <c r="O759" s="161"/>
      <c r="P759" s="161"/>
      <c r="Q759" s="161"/>
      <c r="R759" s="161"/>
      <c r="S759" s="161"/>
      <c r="T759" s="161"/>
      <c r="U759" s="161"/>
    </row>
    <row r="760" spans="1:21" ht="12.75" customHeight="1" x14ac:dyDescent="0.25">
      <c r="A760" s="161"/>
      <c r="B760" s="161"/>
      <c r="C760" s="168"/>
      <c r="D760" s="168"/>
      <c r="E760" s="160"/>
      <c r="F760" s="161"/>
      <c r="G760" s="161"/>
      <c r="H760" s="161"/>
      <c r="I760" s="161"/>
      <c r="J760" s="161"/>
      <c r="K760" s="161"/>
      <c r="L760" s="161"/>
      <c r="M760" s="161"/>
      <c r="N760" s="161"/>
      <c r="O760" s="161"/>
      <c r="P760" s="161"/>
      <c r="Q760" s="161"/>
      <c r="R760" s="161"/>
      <c r="S760" s="161"/>
      <c r="T760" s="161"/>
      <c r="U760" s="161"/>
    </row>
    <row r="761" spans="1:21" ht="12.75" customHeight="1" x14ac:dyDescent="0.25">
      <c r="A761" s="161"/>
      <c r="B761" s="161"/>
      <c r="C761" s="168"/>
      <c r="D761" s="168"/>
      <c r="E761" s="160"/>
      <c r="F761" s="161"/>
      <c r="G761" s="161"/>
      <c r="H761" s="161"/>
      <c r="I761" s="161"/>
      <c r="J761" s="161"/>
      <c r="K761" s="161"/>
      <c r="L761" s="161"/>
      <c r="M761" s="161"/>
      <c r="N761" s="161"/>
      <c r="O761" s="161"/>
      <c r="P761" s="161"/>
      <c r="Q761" s="161"/>
      <c r="R761" s="161"/>
      <c r="S761" s="161"/>
      <c r="T761" s="161"/>
      <c r="U761" s="161"/>
    </row>
    <row r="762" spans="1:21" ht="12.75" customHeight="1" x14ac:dyDescent="0.25">
      <c r="A762" s="161"/>
      <c r="B762" s="161"/>
      <c r="C762" s="168"/>
      <c r="D762" s="168"/>
      <c r="E762" s="160"/>
      <c r="F762" s="161"/>
      <c r="G762" s="161"/>
      <c r="H762" s="161"/>
      <c r="I762" s="161"/>
      <c r="J762" s="161"/>
      <c r="K762" s="161"/>
      <c r="L762" s="161"/>
      <c r="M762" s="161"/>
      <c r="N762" s="161"/>
      <c r="O762" s="161"/>
      <c r="P762" s="161"/>
      <c r="Q762" s="161"/>
      <c r="R762" s="161"/>
      <c r="S762" s="161"/>
      <c r="T762" s="161"/>
      <c r="U762" s="161"/>
    </row>
    <row r="763" spans="1:21" ht="12.75" customHeight="1" x14ac:dyDescent="0.25">
      <c r="A763" s="161"/>
      <c r="B763" s="161"/>
      <c r="C763" s="168"/>
      <c r="D763" s="168"/>
      <c r="E763" s="160"/>
      <c r="F763" s="161"/>
      <c r="G763" s="161"/>
      <c r="H763" s="161"/>
      <c r="I763" s="161"/>
      <c r="J763" s="161"/>
      <c r="K763" s="161"/>
      <c r="L763" s="161"/>
      <c r="M763" s="161"/>
      <c r="N763" s="161"/>
      <c r="O763" s="161"/>
      <c r="P763" s="161"/>
      <c r="Q763" s="161"/>
      <c r="R763" s="161"/>
      <c r="S763" s="161"/>
      <c r="T763" s="161"/>
      <c r="U763" s="161"/>
    </row>
    <row r="764" spans="1:21" ht="12.75" customHeight="1" x14ac:dyDescent="0.25">
      <c r="A764" s="161"/>
      <c r="B764" s="161"/>
      <c r="C764" s="168"/>
      <c r="D764" s="168"/>
      <c r="E764" s="160"/>
      <c r="F764" s="161"/>
      <c r="G764" s="161"/>
      <c r="H764" s="161"/>
      <c r="I764" s="161"/>
      <c r="J764" s="161"/>
      <c r="K764" s="161"/>
      <c r="L764" s="161"/>
      <c r="M764" s="161"/>
      <c r="N764" s="161"/>
      <c r="O764" s="161"/>
      <c r="P764" s="161"/>
      <c r="Q764" s="161"/>
      <c r="R764" s="161"/>
      <c r="S764" s="161"/>
      <c r="T764" s="161"/>
      <c r="U764" s="161"/>
    </row>
    <row r="765" spans="1:21" ht="12.75" customHeight="1" x14ac:dyDescent="0.25">
      <c r="A765" s="161"/>
      <c r="B765" s="161"/>
      <c r="C765" s="168"/>
      <c r="D765" s="168"/>
      <c r="E765" s="160"/>
      <c r="F765" s="161"/>
      <c r="G765" s="161"/>
      <c r="H765" s="161"/>
      <c r="I765" s="161"/>
      <c r="J765" s="161"/>
      <c r="K765" s="161"/>
      <c r="L765" s="161"/>
      <c r="M765" s="161"/>
      <c r="N765" s="161"/>
      <c r="O765" s="161"/>
      <c r="P765" s="161"/>
      <c r="Q765" s="161"/>
      <c r="R765" s="161"/>
      <c r="S765" s="161"/>
      <c r="T765" s="161"/>
      <c r="U765" s="161"/>
    </row>
    <row r="766" spans="1:21" ht="12.75" customHeight="1" x14ac:dyDescent="0.25">
      <c r="A766" s="161"/>
      <c r="B766" s="161"/>
      <c r="C766" s="168"/>
      <c r="D766" s="168"/>
      <c r="E766" s="160"/>
      <c r="F766" s="161"/>
      <c r="G766" s="161"/>
      <c r="H766" s="161"/>
      <c r="I766" s="161"/>
      <c r="J766" s="161"/>
      <c r="K766" s="161"/>
      <c r="L766" s="161"/>
      <c r="M766" s="161"/>
      <c r="N766" s="161"/>
      <c r="O766" s="161"/>
      <c r="P766" s="161"/>
      <c r="Q766" s="161"/>
      <c r="R766" s="161"/>
      <c r="S766" s="161"/>
      <c r="T766" s="161"/>
      <c r="U766" s="161"/>
    </row>
    <row r="767" spans="1:21" ht="12.75" customHeight="1" x14ac:dyDescent="0.25">
      <c r="A767" s="161"/>
      <c r="B767" s="161"/>
      <c r="C767" s="168"/>
      <c r="D767" s="168"/>
      <c r="E767" s="160"/>
      <c r="F767" s="161"/>
      <c r="G767" s="161"/>
      <c r="H767" s="161"/>
      <c r="I767" s="161"/>
      <c r="J767" s="161"/>
      <c r="K767" s="161"/>
      <c r="L767" s="161"/>
      <c r="M767" s="161"/>
      <c r="N767" s="161"/>
      <c r="O767" s="161"/>
      <c r="P767" s="161"/>
      <c r="Q767" s="161"/>
      <c r="R767" s="161"/>
      <c r="S767" s="161"/>
      <c r="T767" s="161"/>
      <c r="U767" s="161"/>
    </row>
    <row r="768" spans="1:21" ht="12.75" customHeight="1" x14ac:dyDescent="0.25">
      <c r="A768" s="161"/>
      <c r="B768" s="161"/>
      <c r="C768" s="168"/>
      <c r="D768" s="168"/>
      <c r="E768" s="160"/>
      <c r="F768" s="161"/>
      <c r="G768" s="161"/>
      <c r="H768" s="161"/>
      <c r="I768" s="161"/>
      <c r="J768" s="161"/>
      <c r="K768" s="161"/>
      <c r="L768" s="161"/>
      <c r="M768" s="161"/>
      <c r="N768" s="161"/>
      <c r="O768" s="161"/>
      <c r="P768" s="161"/>
      <c r="Q768" s="161"/>
      <c r="R768" s="161"/>
      <c r="S768" s="161"/>
      <c r="T768" s="161"/>
      <c r="U768" s="161"/>
    </row>
    <row r="769" spans="1:21" ht="12.75" customHeight="1" x14ac:dyDescent="0.25">
      <c r="A769" s="161"/>
      <c r="B769" s="161"/>
      <c r="C769" s="168"/>
      <c r="D769" s="168"/>
      <c r="E769" s="160"/>
      <c r="F769" s="161"/>
      <c r="G769" s="161"/>
      <c r="H769" s="161"/>
      <c r="I769" s="161"/>
      <c r="J769" s="161"/>
      <c r="K769" s="161"/>
      <c r="L769" s="161"/>
      <c r="M769" s="161"/>
      <c r="N769" s="161"/>
      <c r="O769" s="161"/>
      <c r="P769" s="161"/>
      <c r="Q769" s="161"/>
      <c r="R769" s="161"/>
      <c r="S769" s="161"/>
      <c r="T769" s="161"/>
      <c r="U769" s="161"/>
    </row>
    <row r="770" spans="1:21" ht="12.75" customHeight="1" x14ac:dyDescent="0.25">
      <c r="A770" s="161"/>
      <c r="B770" s="161"/>
      <c r="C770" s="168"/>
      <c r="D770" s="168"/>
      <c r="E770" s="160"/>
      <c r="F770" s="161"/>
      <c r="G770" s="161"/>
      <c r="H770" s="161"/>
      <c r="I770" s="161"/>
      <c r="J770" s="161"/>
      <c r="K770" s="161"/>
      <c r="L770" s="161"/>
      <c r="M770" s="161"/>
      <c r="N770" s="161"/>
      <c r="O770" s="161"/>
      <c r="P770" s="161"/>
      <c r="Q770" s="161"/>
      <c r="R770" s="161"/>
      <c r="S770" s="161"/>
      <c r="T770" s="161"/>
      <c r="U770" s="161"/>
    </row>
    <row r="771" spans="1:21" ht="12.75" customHeight="1" x14ac:dyDescent="0.25">
      <c r="A771" s="161"/>
      <c r="B771" s="161"/>
      <c r="C771" s="168"/>
      <c r="D771" s="168"/>
      <c r="E771" s="160"/>
      <c r="F771" s="161"/>
      <c r="G771" s="161"/>
      <c r="H771" s="161"/>
      <c r="I771" s="161"/>
      <c r="J771" s="161"/>
      <c r="K771" s="161"/>
      <c r="L771" s="161"/>
      <c r="M771" s="161"/>
      <c r="N771" s="161"/>
      <c r="O771" s="161"/>
      <c r="P771" s="161"/>
      <c r="Q771" s="161"/>
      <c r="R771" s="161"/>
      <c r="S771" s="161"/>
      <c r="T771" s="161"/>
      <c r="U771" s="161"/>
    </row>
    <row r="772" spans="1:21" ht="12.75" customHeight="1" x14ac:dyDescent="0.25">
      <c r="A772" s="161"/>
      <c r="B772" s="161"/>
      <c r="C772" s="168"/>
      <c r="D772" s="168"/>
      <c r="E772" s="160"/>
      <c r="F772" s="161"/>
      <c r="G772" s="161"/>
      <c r="H772" s="161"/>
      <c r="I772" s="161"/>
      <c r="J772" s="161"/>
      <c r="K772" s="161"/>
      <c r="L772" s="161"/>
      <c r="M772" s="161"/>
      <c r="N772" s="161"/>
      <c r="O772" s="161"/>
      <c r="P772" s="161"/>
      <c r="Q772" s="161"/>
      <c r="R772" s="161"/>
      <c r="S772" s="161"/>
      <c r="T772" s="161"/>
      <c r="U772" s="161"/>
    </row>
    <row r="773" spans="1:21" ht="12.75" customHeight="1" x14ac:dyDescent="0.25">
      <c r="A773" s="161"/>
      <c r="B773" s="161"/>
      <c r="C773" s="168"/>
      <c r="D773" s="168"/>
      <c r="E773" s="160"/>
      <c r="F773" s="161"/>
      <c r="G773" s="161"/>
      <c r="H773" s="161"/>
      <c r="I773" s="161"/>
      <c r="J773" s="161"/>
      <c r="K773" s="161"/>
      <c r="L773" s="161"/>
      <c r="M773" s="161"/>
      <c r="N773" s="161"/>
      <c r="O773" s="161"/>
      <c r="P773" s="161"/>
      <c r="Q773" s="161"/>
      <c r="R773" s="161"/>
      <c r="S773" s="161"/>
      <c r="T773" s="161"/>
      <c r="U773" s="161"/>
    </row>
    <row r="774" spans="1:21" ht="12.75" customHeight="1" x14ac:dyDescent="0.25">
      <c r="A774" s="161"/>
      <c r="B774" s="161"/>
      <c r="C774" s="168"/>
      <c r="D774" s="168"/>
      <c r="E774" s="160"/>
      <c r="F774" s="161"/>
      <c r="G774" s="161"/>
      <c r="H774" s="161"/>
      <c r="I774" s="161"/>
      <c r="J774" s="161"/>
      <c r="K774" s="161"/>
      <c r="L774" s="161"/>
      <c r="M774" s="161"/>
      <c r="N774" s="161"/>
      <c r="O774" s="161"/>
      <c r="P774" s="161"/>
      <c r="Q774" s="161"/>
      <c r="R774" s="161"/>
      <c r="S774" s="161"/>
      <c r="T774" s="161"/>
      <c r="U774" s="161"/>
    </row>
    <row r="775" spans="1:21" ht="12.75" customHeight="1" x14ac:dyDescent="0.25">
      <c r="A775" s="161"/>
      <c r="B775" s="161"/>
      <c r="C775" s="168"/>
      <c r="D775" s="168"/>
      <c r="E775" s="160"/>
      <c r="F775" s="161"/>
      <c r="G775" s="161"/>
      <c r="H775" s="161"/>
      <c r="I775" s="161"/>
      <c r="J775" s="161"/>
      <c r="K775" s="161"/>
      <c r="L775" s="161"/>
      <c r="M775" s="161"/>
      <c r="N775" s="161"/>
      <c r="O775" s="161"/>
      <c r="P775" s="161"/>
      <c r="Q775" s="161"/>
      <c r="R775" s="161"/>
      <c r="S775" s="161"/>
      <c r="T775" s="161"/>
      <c r="U775" s="161"/>
    </row>
    <row r="776" spans="1:21" ht="12.75" customHeight="1" x14ac:dyDescent="0.25">
      <c r="A776" s="161"/>
      <c r="B776" s="161"/>
      <c r="C776" s="168"/>
      <c r="D776" s="168"/>
      <c r="E776" s="160"/>
      <c r="F776" s="161"/>
      <c r="G776" s="161"/>
      <c r="H776" s="161"/>
      <c r="I776" s="161"/>
      <c r="J776" s="161"/>
      <c r="K776" s="161"/>
      <c r="L776" s="161"/>
      <c r="M776" s="161"/>
      <c r="N776" s="161"/>
      <c r="O776" s="161"/>
      <c r="P776" s="161"/>
      <c r="Q776" s="161"/>
      <c r="R776" s="161"/>
      <c r="S776" s="161"/>
      <c r="T776" s="161"/>
      <c r="U776" s="161"/>
    </row>
    <row r="777" spans="1:21" ht="12.75" customHeight="1" x14ac:dyDescent="0.25">
      <c r="A777" s="161"/>
      <c r="B777" s="161"/>
      <c r="C777" s="168"/>
      <c r="D777" s="168"/>
      <c r="E777" s="160"/>
      <c r="F777" s="161"/>
      <c r="G777" s="161"/>
      <c r="H777" s="161"/>
      <c r="I777" s="161"/>
      <c r="J777" s="161"/>
      <c r="K777" s="161"/>
      <c r="L777" s="161"/>
      <c r="M777" s="161"/>
      <c r="N777" s="161"/>
      <c r="O777" s="161"/>
      <c r="P777" s="161"/>
      <c r="Q777" s="161"/>
      <c r="R777" s="161"/>
      <c r="S777" s="161"/>
      <c r="T777" s="161"/>
      <c r="U777" s="161"/>
    </row>
    <row r="778" spans="1:21" ht="12.75" customHeight="1" x14ac:dyDescent="0.25">
      <c r="A778" s="161"/>
      <c r="B778" s="161"/>
      <c r="C778" s="168"/>
      <c r="D778" s="168"/>
      <c r="E778" s="160"/>
      <c r="F778" s="161"/>
      <c r="G778" s="161"/>
      <c r="H778" s="161"/>
      <c r="I778" s="161"/>
      <c r="J778" s="161"/>
      <c r="K778" s="161"/>
      <c r="L778" s="161"/>
      <c r="M778" s="161"/>
      <c r="N778" s="161"/>
      <c r="O778" s="161"/>
      <c r="P778" s="161"/>
      <c r="Q778" s="161"/>
      <c r="R778" s="161"/>
      <c r="S778" s="161"/>
      <c r="T778" s="161"/>
      <c r="U778" s="161"/>
    </row>
    <row r="779" spans="1:21" ht="12.75" customHeight="1" x14ac:dyDescent="0.25">
      <c r="A779" s="161"/>
      <c r="B779" s="161"/>
      <c r="C779" s="168"/>
      <c r="D779" s="168"/>
      <c r="E779" s="160"/>
      <c r="F779" s="161"/>
      <c r="G779" s="161"/>
      <c r="H779" s="161"/>
      <c r="I779" s="161"/>
      <c r="J779" s="161"/>
      <c r="K779" s="161"/>
      <c r="L779" s="161"/>
      <c r="M779" s="161"/>
      <c r="N779" s="161"/>
      <c r="O779" s="161"/>
      <c r="P779" s="161"/>
      <c r="Q779" s="161"/>
      <c r="R779" s="161"/>
      <c r="S779" s="161"/>
      <c r="T779" s="161"/>
      <c r="U779" s="161"/>
    </row>
    <row r="780" spans="1:21" ht="12.75" customHeight="1" x14ac:dyDescent="0.25">
      <c r="A780" s="161"/>
      <c r="B780" s="161"/>
      <c r="C780" s="168"/>
      <c r="D780" s="168"/>
      <c r="E780" s="160"/>
      <c r="F780" s="161"/>
      <c r="G780" s="161"/>
      <c r="H780" s="161"/>
      <c r="I780" s="161"/>
      <c r="J780" s="161"/>
      <c r="K780" s="161"/>
      <c r="L780" s="161"/>
      <c r="M780" s="161"/>
      <c r="N780" s="161"/>
      <c r="O780" s="161"/>
      <c r="P780" s="161"/>
      <c r="Q780" s="161"/>
      <c r="R780" s="161"/>
      <c r="S780" s="161"/>
      <c r="T780" s="161"/>
      <c r="U780" s="161"/>
    </row>
    <row r="781" spans="1:21" ht="12.75" customHeight="1" x14ac:dyDescent="0.25">
      <c r="A781" s="161"/>
      <c r="B781" s="161"/>
      <c r="C781" s="168"/>
      <c r="D781" s="168"/>
      <c r="E781" s="160"/>
      <c r="F781" s="161"/>
      <c r="G781" s="161"/>
      <c r="H781" s="161"/>
      <c r="I781" s="161"/>
      <c r="J781" s="161"/>
      <c r="K781" s="161"/>
      <c r="L781" s="161"/>
      <c r="M781" s="161"/>
      <c r="N781" s="161"/>
      <c r="O781" s="161"/>
      <c r="P781" s="161"/>
      <c r="Q781" s="161"/>
      <c r="R781" s="161"/>
      <c r="S781" s="161"/>
      <c r="T781" s="161"/>
      <c r="U781" s="161"/>
    </row>
    <row r="782" spans="1:21" ht="12.75" customHeight="1" x14ac:dyDescent="0.25">
      <c r="A782" s="161"/>
      <c r="B782" s="161"/>
      <c r="C782" s="168"/>
      <c r="D782" s="168"/>
      <c r="E782" s="160"/>
      <c r="F782" s="161"/>
      <c r="G782" s="161"/>
      <c r="H782" s="161"/>
      <c r="I782" s="161"/>
      <c r="J782" s="161"/>
      <c r="K782" s="161"/>
      <c r="L782" s="161"/>
      <c r="M782" s="161"/>
      <c r="N782" s="161"/>
      <c r="O782" s="161"/>
      <c r="P782" s="161"/>
      <c r="Q782" s="161"/>
      <c r="R782" s="161"/>
      <c r="S782" s="161"/>
      <c r="T782" s="161"/>
      <c r="U782" s="161"/>
    </row>
    <row r="783" spans="1:21" ht="12.75" customHeight="1" x14ac:dyDescent="0.25">
      <c r="A783" s="161"/>
      <c r="B783" s="161"/>
      <c r="C783" s="168"/>
      <c r="D783" s="168"/>
      <c r="E783" s="160"/>
      <c r="F783" s="161"/>
      <c r="G783" s="161"/>
      <c r="H783" s="161"/>
      <c r="I783" s="161"/>
      <c r="J783" s="161"/>
      <c r="K783" s="161"/>
      <c r="L783" s="161"/>
      <c r="M783" s="161"/>
      <c r="N783" s="161"/>
      <c r="O783" s="161"/>
      <c r="P783" s="161"/>
      <c r="Q783" s="161"/>
      <c r="R783" s="161"/>
      <c r="S783" s="161"/>
      <c r="T783" s="161"/>
      <c r="U783" s="161"/>
    </row>
    <row r="784" spans="1:21" ht="12.75" customHeight="1" x14ac:dyDescent="0.25">
      <c r="A784" s="161"/>
      <c r="B784" s="161"/>
      <c r="C784" s="168"/>
      <c r="D784" s="168"/>
      <c r="E784" s="160"/>
      <c r="F784" s="161"/>
      <c r="G784" s="161"/>
      <c r="H784" s="161"/>
      <c r="I784" s="161"/>
      <c r="J784" s="161"/>
      <c r="K784" s="161"/>
      <c r="L784" s="161"/>
      <c r="M784" s="161"/>
      <c r="N784" s="161"/>
      <c r="O784" s="161"/>
      <c r="P784" s="161"/>
      <c r="Q784" s="161"/>
      <c r="R784" s="161"/>
      <c r="S784" s="161"/>
      <c r="T784" s="161"/>
      <c r="U784" s="161"/>
    </row>
    <row r="785" spans="1:21" ht="12.75" customHeight="1" x14ac:dyDescent="0.25">
      <c r="A785" s="161"/>
      <c r="B785" s="161"/>
      <c r="C785" s="168"/>
      <c r="D785" s="168"/>
      <c r="E785" s="160"/>
      <c r="F785" s="161"/>
      <c r="G785" s="161"/>
      <c r="H785" s="161"/>
      <c r="I785" s="161"/>
      <c r="J785" s="161"/>
      <c r="K785" s="161"/>
      <c r="L785" s="161"/>
      <c r="M785" s="161"/>
      <c r="N785" s="161"/>
      <c r="O785" s="161"/>
      <c r="P785" s="161"/>
      <c r="Q785" s="161"/>
      <c r="R785" s="161"/>
      <c r="S785" s="161"/>
      <c r="T785" s="161"/>
      <c r="U785" s="161"/>
    </row>
    <row r="786" spans="1:21" ht="12.75" customHeight="1" x14ac:dyDescent="0.25">
      <c r="A786" s="161"/>
      <c r="B786" s="161"/>
      <c r="C786" s="168"/>
      <c r="D786" s="168"/>
      <c r="E786" s="160"/>
      <c r="F786" s="161"/>
      <c r="G786" s="161"/>
      <c r="H786" s="161"/>
      <c r="I786" s="161"/>
      <c r="J786" s="161"/>
      <c r="K786" s="161"/>
      <c r="L786" s="161"/>
      <c r="M786" s="161"/>
      <c r="N786" s="161"/>
      <c r="O786" s="161"/>
      <c r="P786" s="161"/>
      <c r="Q786" s="161"/>
      <c r="R786" s="161"/>
      <c r="S786" s="161"/>
      <c r="T786" s="161"/>
      <c r="U786" s="161"/>
    </row>
    <row r="787" spans="1:21" ht="12.75" customHeight="1" x14ac:dyDescent="0.25">
      <c r="A787" s="161"/>
      <c r="B787" s="161"/>
      <c r="C787" s="168"/>
      <c r="D787" s="168"/>
      <c r="E787" s="160"/>
      <c r="F787" s="161"/>
      <c r="G787" s="161"/>
      <c r="H787" s="161"/>
      <c r="I787" s="161"/>
      <c r="J787" s="161"/>
      <c r="K787" s="161"/>
      <c r="L787" s="161"/>
      <c r="M787" s="161"/>
      <c r="N787" s="161"/>
      <c r="O787" s="161"/>
      <c r="P787" s="161"/>
      <c r="Q787" s="161"/>
      <c r="R787" s="161"/>
      <c r="S787" s="161"/>
      <c r="T787" s="161"/>
      <c r="U787" s="161"/>
    </row>
    <row r="788" spans="1:21" ht="12.75" customHeight="1" x14ac:dyDescent="0.25">
      <c r="A788" s="161"/>
      <c r="B788" s="161"/>
      <c r="C788" s="168"/>
      <c r="D788" s="168"/>
      <c r="E788" s="160"/>
      <c r="F788" s="161"/>
      <c r="G788" s="161"/>
      <c r="H788" s="161"/>
      <c r="I788" s="161"/>
      <c r="J788" s="161"/>
      <c r="K788" s="161"/>
      <c r="L788" s="161"/>
      <c r="M788" s="161"/>
      <c r="N788" s="161"/>
      <c r="O788" s="161"/>
      <c r="P788" s="161"/>
      <c r="Q788" s="161"/>
      <c r="R788" s="161"/>
      <c r="S788" s="161"/>
      <c r="T788" s="161"/>
      <c r="U788" s="161"/>
    </row>
    <row r="789" spans="1:21" ht="12.75" customHeight="1" x14ac:dyDescent="0.25">
      <c r="A789" s="161"/>
      <c r="B789" s="161"/>
      <c r="C789" s="168"/>
      <c r="D789" s="168"/>
      <c r="E789" s="160"/>
      <c r="F789" s="161"/>
      <c r="G789" s="161"/>
      <c r="H789" s="161"/>
      <c r="I789" s="161"/>
      <c r="J789" s="161"/>
      <c r="K789" s="161"/>
      <c r="L789" s="161"/>
      <c r="M789" s="161"/>
      <c r="N789" s="161"/>
      <c r="O789" s="161"/>
      <c r="P789" s="161"/>
      <c r="Q789" s="161"/>
      <c r="R789" s="161"/>
      <c r="S789" s="161"/>
      <c r="T789" s="161"/>
      <c r="U789" s="161"/>
    </row>
    <row r="790" spans="1:21" ht="12.75" customHeight="1" x14ac:dyDescent="0.25">
      <c r="A790" s="161"/>
      <c r="B790" s="161"/>
      <c r="C790" s="168"/>
      <c r="D790" s="168"/>
      <c r="E790" s="160"/>
      <c r="F790" s="161"/>
      <c r="G790" s="161"/>
      <c r="H790" s="161"/>
      <c r="I790" s="161"/>
      <c r="J790" s="161"/>
      <c r="K790" s="161"/>
      <c r="L790" s="161"/>
      <c r="M790" s="161"/>
      <c r="N790" s="161"/>
      <c r="O790" s="161"/>
      <c r="P790" s="161"/>
      <c r="Q790" s="161"/>
      <c r="R790" s="161"/>
      <c r="S790" s="161"/>
      <c r="T790" s="161"/>
      <c r="U790" s="161"/>
    </row>
    <row r="791" spans="1:21" ht="12.75" customHeight="1" x14ac:dyDescent="0.25">
      <c r="A791" s="161"/>
      <c r="B791" s="161"/>
      <c r="C791" s="168"/>
      <c r="D791" s="168"/>
      <c r="E791" s="160"/>
      <c r="F791" s="161"/>
      <c r="G791" s="161"/>
      <c r="H791" s="161"/>
      <c r="I791" s="161"/>
      <c r="J791" s="161"/>
      <c r="K791" s="161"/>
      <c r="L791" s="161"/>
      <c r="M791" s="161"/>
      <c r="N791" s="161"/>
      <c r="O791" s="161"/>
      <c r="P791" s="161"/>
      <c r="Q791" s="161"/>
      <c r="R791" s="161"/>
      <c r="S791" s="161"/>
      <c r="T791" s="161"/>
      <c r="U791" s="161"/>
    </row>
    <row r="792" spans="1:21" ht="12.75" customHeight="1" x14ac:dyDescent="0.25">
      <c r="A792" s="161"/>
      <c r="B792" s="161"/>
      <c r="C792" s="168"/>
      <c r="D792" s="168"/>
      <c r="E792" s="160"/>
      <c r="F792" s="161"/>
      <c r="G792" s="161"/>
      <c r="H792" s="161"/>
      <c r="I792" s="161"/>
      <c r="J792" s="161"/>
      <c r="K792" s="161"/>
      <c r="L792" s="161"/>
      <c r="M792" s="161"/>
      <c r="N792" s="161"/>
      <c r="O792" s="161"/>
      <c r="P792" s="161"/>
      <c r="Q792" s="161"/>
      <c r="R792" s="161"/>
      <c r="S792" s="161"/>
      <c r="T792" s="161"/>
      <c r="U792" s="161"/>
    </row>
    <row r="793" spans="1:21" ht="12.75" customHeight="1" x14ac:dyDescent="0.25">
      <c r="A793" s="161"/>
      <c r="B793" s="161"/>
      <c r="C793" s="168"/>
      <c r="D793" s="168"/>
      <c r="E793" s="160"/>
      <c r="F793" s="161"/>
      <c r="G793" s="161"/>
      <c r="H793" s="161"/>
      <c r="I793" s="161"/>
      <c r="J793" s="161"/>
      <c r="K793" s="161"/>
      <c r="L793" s="161"/>
      <c r="M793" s="161"/>
      <c r="N793" s="161"/>
      <c r="O793" s="161"/>
      <c r="P793" s="161"/>
      <c r="Q793" s="161"/>
      <c r="R793" s="161"/>
      <c r="S793" s="161"/>
      <c r="T793" s="161"/>
      <c r="U793" s="161"/>
    </row>
    <row r="794" spans="1:21" ht="12.75" customHeight="1" x14ac:dyDescent="0.25">
      <c r="A794" s="161"/>
      <c r="B794" s="161"/>
      <c r="C794" s="168"/>
      <c r="D794" s="168"/>
      <c r="E794" s="160"/>
      <c r="F794" s="161"/>
      <c r="G794" s="161"/>
      <c r="H794" s="161"/>
      <c r="I794" s="161"/>
      <c r="J794" s="161"/>
      <c r="K794" s="161"/>
      <c r="L794" s="161"/>
      <c r="M794" s="161"/>
      <c r="N794" s="161"/>
      <c r="O794" s="161"/>
      <c r="P794" s="161"/>
      <c r="Q794" s="161"/>
      <c r="R794" s="161"/>
      <c r="S794" s="161"/>
      <c r="T794" s="161"/>
      <c r="U794" s="161"/>
    </row>
    <row r="795" spans="1:21" ht="12.75" customHeight="1" x14ac:dyDescent="0.25">
      <c r="A795" s="161"/>
      <c r="B795" s="161"/>
      <c r="C795" s="168"/>
      <c r="D795" s="168"/>
      <c r="E795" s="160"/>
      <c r="F795" s="161"/>
      <c r="G795" s="161"/>
      <c r="H795" s="161"/>
      <c r="I795" s="161"/>
      <c r="J795" s="161"/>
      <c r="K795" s="161"/>
      <c r="L795" s="161"/>
      <c r="M795" s="161"/>
      <c r="N795" s="161"/>
      <c r="O795" s="161"/>
      <c r="P795" s="161"/>
      <c r="Q795" s="161"/>
      <c r="R795" s="161"/>
      <c r="S795" s="161"/>
      <c r="T795" s="161"/>
      <c r="U795" s="161"/>
    </row>
    <row r="796" spans="1:21" ht="12.75" customHeight="1" x14ac:dyDescent="0.25">
      <c r="A796" s="161"/>
      <c r="B796" s="161"/>
      <c r="C796" s="168"/>
      <c r="D796" s="168"/>
      <c r="E796" s="160"/>
      <c r="F796" s="161"/>
      <c r="G796" s="161"/>
      <c r="H796" s="161"/>
      <c r="I796" s="161"/>
      <c r="J796" s="161"/>
      <c r="K796" s="161"/>
      <c r="L796" s="161"/>
      <c r="M796" s="161"/>
      <c r="N796" s="161"/>
      <c r="O796" s="161"/>
      <c r="P796" s="161"/>
      <c r="Q796" s="161"/>
      <c r="R796" s="161"/>
      <c r="S796" s="161"/>
      <c r="T796" s="161"/>
      <c r="U796" s="161"/>
    </row>
    <row r="797" spans="1:21" ht="12.75" customHeight="1" x14ac:dyDescent="0.25">
      <c r="A797" s="161"/>
      <c r="B797" s="161"/>
      <c r="C797" s="168"/>
      <c r="D797" s="168"/>
      <c r="E797" s="160"/>
      <c r="F797" s="161"/>
      <c r="G797" s="161"/>
      <c r="H797" s="161"/>
      <c r="I797" s="161"/>
      <c r="J797" s="161"/>
      <c r="K797" s="161"/>
      <c r="L797" s="161"/>
      <c r="M797" s="161"/>
      <c r="N797" s="161"/>
      <c r="O797" s="161"/>
      <c r="P797" s="161"/>
      <c r="Q797" s="161"/>
      <c r="R797" s="161"/>
      <c r="S797" s="161"/>
      <c r="T797" s="161"/>
      <c r="U797" s="161"/>
    </row>
    <row r="798" spans="1:21" ht="12.75" customHeight="1" x14ac:dyDescent="0.25">
      <c r="A798" s="161"/>
      <c r="B798" s="161"/>
      <c r="C798" s="168"/>
      <c r="D798" s="168"/>
      <c r="E798" s="160"/>
      <c r="F798" s="161"/>
      <c r="G798" s="161"/>
      <c r="H798" s="161"/>
      <c r="I798" s="161"/>
      <c r="J798" s="161"/>
      <c r="K798" s="161"/>
      <c r="L798" s="161"/>
      <c r="M798" s="161"/>
      <c r="N798" s="161"/>
      <c r="O798" s="161"/>
      <c r="P798" s="161"/>
      <c r="Q798" s="161"/>
      <c r="R798" s="161"/>
      <c r="S798" s="161"/>
      <c r="T798" s="161"/>
      <c r="U798" s="161"/>
    </row>
    <row r="799" spans="1:21" ht="12.75" customHeight="1" x14ac:dyDescent="0.25">
      <c r="A799" s="161"/>
      <c r="B799" s="161"/>
      <c r="C799" s="168"/>
      <c r="D799" s="168"/>
      <c r="E799" s="160"/>
      <c r="F799" s="161"/>
      <c r="G799" s="161"/>
      <c r="H799" s="161"/>
      <c r="I799" s="161"/>
      <c r="J799" s="161"/>
      <c r="K799" s="161"/>
      <c r="L799" s="161"/>
      <c r="M799" s="161"/>
      <c r="N799" s="161"/>
      <c r="O799" s="161"/>
      <c r="P799" s="161"/>
      <c r="Q799" s="161"/>
      <c r="R799" s="161"/>
      <c r="S799" s="161"/>
      <c r="T799" s="161"/>
      <c r="U799" s="161"/>
    </row>
    <row r="800" spans="1:21" ht="12.75" customHeight="1" x14ac:dyDescent="0.25">
      <c r="A800" s="161"/>
      <c r="B800" s="161"/>
      <c r="C800" s="168"/>
      <c r="D800" s="168"/>
      <c r="E800" s="160"/>
      <c r="F800" s="161"/>
      <c r="G800" s="161"/>
      <c r="H800" s="161"/>
      <c r="I800" s="161"/>
      <c r="J800" s="161"/>
      <c r="K800" s="161"/>
      <c r="L800" s="161"/>
      <c r="M800" s="161"/>
      <c r="N800" s="161"/>
      <c r="O800" s="161"/>
      <c r="P800" s="161"/>
      <c r="Q800" s="161"/>
      <c r="R800" s="161"/>
      <c r="S800" s="161"/>
      <c r="T800" s="161"/>
      <c r="U800" s="161"/>
    </row>
    <row r="801" spans="1:21" ht="12.75" customHeight="1" x14ac:dyDescent="0.25">
      <c r="A801" s="161"/>
      <c r="B801" s="161"/>
      <c r="C801" s="168"/>
      <c r="D801" s="168"/>
      <c r="E801" s="160"/>
      <c r="F801" s="161"/>
      <c r="G801" s="161"/>
      <c r="H801" s="161"/>
      <c r="I801" s="161"/>
      <c r="J801" s="161"/>
      <c r="K801" s="161"/>
      <c r="L801" s="161"/>
      <c r="M801" s="161"/>
      <c r="N801" s="161"/>
      <c r="O801" s="161"/>
      <c r="P801" s="161"/>
      <c r="Q801" s="161"/>
      <c r="R801" s="161"/>
      <c r="S801" s="161"/>
      <c r="T801" s="161"/>
      <c r="U801" s="161"/>
    </row>
    <row r="802" spans="1:21" ht="12.75" customHeight="1" x14ac:dyDescent="0.25">
      <c r="A802" s="161"/>
      <c r="B802" s="161"/>
      <c r="C802" s="168"/>
      <c r="D802" s="168"/>
      <c r="E802" s="160"/>
      <c r="F802" s="161"/>
      <c r="G802" s="161"/>
      <c r="H802" s="161"/>
      <c r="I802" s="161"/>
      <c r="J802" s="161"/>
      <c r="K802" s="161"/>
      <c r="L802" s="161"/>
      <c r="M802" s="161"/>
      <c r="N802" s="161"/>
      <c r="O802" s="161"/>
      <c r="P802" s="161"/>
      <c r="Q802" s="161"/>
      <c r="R802" s="161"/>
      <c r="S802" s="161"/>
      <c r="T802" s="161"/>
      <c r="U802" s="161"/>
    </row>
    <row r="803" spans="1:21" ht="12.75" customHeight="1" x14ac:dyDescent="0.25">
      <c r="A803" s="161"/>
      <c r="B803" s="161"/>
      <c r="C803" s="168"/>
      <c r="D803" s="168"/>
      <c r="E803" s="160"/>
      <c r="F803" s="161"/>
      <c r="G803" s="161"/>
      <c r="H803" s="161"/>
      <c r="I803" s="161"/>
      <c r="J803" s="161"/>
      <c r="K803" s="161"/>
      <c r="L803" s="161"/>
      <c r="M803" s="161"/>
      <c r="N803" s="161"/>
      <c r="O803" s="161"/>
      <c r="P803" s="161"/>
      <c r="Q803" s="161"/>
      <c r="R803" s="161"/>
      <c r="S803" s="161"/>
      <c r="T803" s="161"/>
      <c r="U803" s="161"/>
    </row>
    <row r="804" spans="1:21" ht="12.75" customHeight="1" x14ac:dyDescent="0.25">
      <c r="A804" s="161"/>
      <c r="B804" s="161"/>
      <c r="C804" s="168"/>
      <c r="D804" s="168"/>
      <c r="E804" s="160"/>
      <c r="F804" s="161"/>
      <c r="G804" s="161"/>
      <c r="H804" s="161"/>
      <c r="I804" s="161"/>
      <c r="J804" s="161"/>
      <c r="K804" s="161"/>
      <c r="L804" s="161"/>
      <c r="M804" s="161"/>
      <c r="N804" s="161"/>
      <c r="O804" s="161"/>
      <c r="P804" s="161"/>
      <c r="Q804" s="161"/>
      <c r="R804" s="161"/>
      <c r="S804" s="161"/>
      <c r="T804" s="161"/>
      <c r="U804" s="161"/>
    </row>
    <row r="805" spans="1:21" ht="12.75" customHeight="1" x14ac:dyDescent="0.25">
      <c r="A805" s="161"/>
      <c r="B805" s="161"/>
      <c r="C805" s="168"/>
      <c r="D805" s="168"/>
      <c r="E805" s="160"/>
      <c r="F805" s="161"/>
      <c r="G805" s="161"/>
      <c r="H805" s="161"/>
      <c r="I805" s="161"/>
      <c r="J805" s="161"/>
      <c r="K805" s="161"/>
      <c r="L805" s="161"/>
      <c r="M805" s="161"/>
      <c r="N805" s="161"/>
      <c r="O805" s="161"/>
      <c r="P805" s="161"/>
      <c r="Q805" s="161"/>
      <c r="R805" s="161"/>
      <c r="S805" s="161"/>
      <c r="T805" s="161"/>
      <c r="U805" s="161"/>
    </row>
    <row r="806" spans="1:21" ht="12.75" customHeight="1" x14ac:dyDescent="0.25">
      <c r="A806" s="161"/>
      <c r="B806" s="161"/>
      <c r="C806" s="168"/>
      <c r="D806" s="168"/>
      <c r="E806" s="160"/>
      <c r="F806" s="161"/>
      <c r="G806" s="161"/>
      <c r="H806" s="161"/>
      <c r="I806" s="161"/>
      <c r="J806" s="161"/>
      <c r="K806" s="161"/>
      <c r="L806" s="161"/>
      <c r="M806" s="161"/>
      <c r="N806" s="161"/>
      <c r="O806" s="161"/>
      <c r="P806" s="161"/>
      <c r="Q806" s="161"/>
      <c r="R806" s="161"/>
      <c r="S806" s="161"/>
      <c r="T806" s="161"/>
      <c r="U806" s="161"/>
    </row>
    <row r="807" spans="1:21" ht="12.75" customHeight="1" x14ac:dyDescent="0.25">
      <c r="A807" s="161"/>
      <c r="B807" s="161"/>
      <c r="C807" s="168"/>
      <c r="D807" s="168"/>
      <c r="E807" s="160"/>
      <c r="F807" s="161"/>
      <c r="G807" s="161"/>
      <c r="H807" s="161"/>
      <c r="I807" s="161"/>
      <c r="J807" s="161"/>
      <c r="K807" s="161"/>
      <c r="L807" s="161"/>
      <c r="M807" s="161"/>
      <c r="N807" s="161"/>
      <c r="O807" s="161"/>
      <c r="P807" s="161"/>
      <c r="Q807" s="161"/>
      <c r="R807" s="161"/>
      <c r="S807" s="161"/>
      <c r="T807" s="161"/>
      <c r="U807" s="161"/>
    </row>
    <row r="808" spans="1:21" ht="12.75" customHeight="1" x14ac:dyDescent="0.25">
      <c r="A808" s="161"/>
      <c r="B808" s="161"/>
      <c r="C808" s="168"/>
      <c r="D808" s="168"/>
      <c r="E808" s="160"/>
      <c r="F808" s="161"/>
      <c r="G808" s="161"/>
      <c r="H808" s="161"/>
      <c r="I808" s="161"/>
      <c r="J808" s="161"/>
      <c r="K808" s="161"/>
      <c r="L808" s="161"/>
      <c r="M808" s="161"/>
      <c r="N808" s="161"/>
      <c r="O808" s="161"/>
      <c r="P808" s="161"/>
      <c r="Q808" s="161"/>
      <c r="R808" s="161"/>
      <c r="S808" s="161"/>
      <c r="T808" s="161"/>
      <c r="U808" s="161"/>
    </row>
    <row r="809" spans="1:21" ht="12.75" customHeight="1" x14ac:dyDescent="0.25">
      <c r="A809" s="161"/>
      <c r="B809" s="161"/>
      <c r="C809" s="168"/>
      <c r="D809" s="168"/>
      <c r="E809" s="160"/>
      <c r="F809" s="161"/>
      <c r="G809" s="161"/>
      <c r="H809" s="161"/>
      <c r="I809" s="161"/>
      <c r="J809" s="161"/>
      <c r="K809" s="161"/>
      <c r="L809" s="161"/>
      <c r="M809" s="161"/>
      <c r="N809" s="161"/>
      <c r="O809" s="161"/>
      <c r="P809" s="161"/>
      <c r="Q809" s="161"/>
      <c r="R809" s="161"/>
      <c r="S809" s="161"/>
      <c r="T809" s="161"/>
      <c r="U809" s="161"/>
    </row>
    <row r="810" spans="1:21" ht="12.75" customHeight="1" x14ac:dyDescent="0.25">
      <c r="A810" s="161"/>
      <c r="B810" s="161"/>
      <c r="C810" s="168"/>
      <c r="D810" s="168"/>
      <c r="E810" s="160"/>
      <c r="F810" s="161"/>
      <c r="G810" s="161"/>
      <c r="H810" s="161"/>
      <c r="I810" s="161"/>
      <c r="J810" s="161"/>
      <c r="K810" s="161"/>
      <c r="L810" s="161"/>
      <c r="M810" s="161"/>
      <c r="N810" s="161"/>
      <c r="O810" s="161"/>
      <c r="P810" s="161"/>
      <c r="Q810" s="161"/>
      <c r="R810" s="161"/>
      <c r="S810" s="161"/>
      <c r="T810" s="161"/>
      <c r="U810" s="161"/>
    </row>
    <row r="811" spans="1:21" ht="12.75" customHeight="1" x14ac:dyDescent="0.25">
      <c r="A811" s="161"/>
      <c r="B811" s="161"/>
      <c r="C811" s="168"/>
      <c r="D811" s="168"/>
      <c r="E811" s="160"/>
      <c r="F811" s="161"/>
      <c r="G811" s="161"/>
      <c r="H811" s="161"/>
      <c r="I811" s="161"/>
      <c r="J811" s="161"/>
      <c r="K811" s="161"/>
      <c r="L811" s="161"/>
      <c r="M811" s="161"/>
      <c r="N811" s="161"/>
      <c r="O811" s="161"/>
      <c r="P811" s="161"/>
      <c r="Q811" s="161"/>
      <c r="R811" s="161"/>
      <c r="S811" s="161"/>
      <c r="T811" s="161"/>
      <c r="U811" s="161"/>
    </row>
    <row r="812" spans="1:21" ht="12.75" customHeight="1" x14ac:dyDescent="0.25">
      <c r="A812" s="161"/>
      <c r="B812" s="161"/>
      <c r="C812" s="168"/>
      <c r="D812" s="168"/>
      <c r="E812" s="160"/>
      <c r="F812" s="161"/>
      <c r="G812" s="161"/>
      <c r="H812" s="161"/>
      <c r="I812" s="161"/>
      <c r="J812" s="161"/>
      <c r="K812" s="161"/>
      <c r="L812" s="161"/>
      <c r="M812" s="161"/>
      <c r="N812" s="161"/>
      <c r="O812" s="161"/>
      <c r="P812" s="161"/>
      <c r="Q812" s="161"/>
      <c r="R812" s="161"/>
      <c r="S812" s="161"/>
      <c r="T812" s="161"/>
      <c r="U812" s="161"/>
    </row>
    <row r="813" spans="1:21" ht="12.75" customHeight="1" x14ac:dyDescent="0.25">
      <c r="A813" s="161"/>
      <c r="B813" s="161"/>
      <c r="C813" s="168"/>
      <c r="D813" s="168"/>
      <c r="E813" s="160"/>
      <c r="F813" s="161"/>
      <c r="G813" s="161"/>
      <c r="H813" s="161"/>
      <c r="I813" s="161"/>
      <c r="J813" s="161"/>
      <c r="K813" s="161"/>
      <c r="L813" s="161"/>
      <c r="M813" s="161"/>
      <c r="N813" s="161"/>
      <c r="O813" s="161"/>
      <c r="P813" s="161"/>
      <c r="Q813" s="161"/>
      <c r="R813" s="161"/>
      <c r="S813" s="161"/>
      <c r="T813" s="161"/>
      <c r="U813" s="161"/>
    </row>
    <row r="814" spans="1:21" ht="12.75" customHeight="1" x14ac:dyDescent="0.25">
      <c r="A814" s="161"/>
      <c r="B814" s="161"/>
      <c r="C814" s="168"/>
      <c r="D814" s="168"/>
      <c r="E814" s="160"/>
      <c r="F814" s="161"/>
      <c r="G814" s="161"/>
      <c r="H814" s="161"/>
      <c r="I814" s="161"/>
      <c r="J814" s="161"/>
      <c r="K814" s="161"/>
      <c r="L814" s="161"/>
      <c r="M814" s="161"/>
      <c r="N814" s="161"/>
      <c r="O814" s="161"/>
      <c r="P814" s="161"/>
      <c r="Q814" s="161"/>
      <c r="R814" s="161"/>
      <c r="S814" s="161"/>
      <c r="T814" s="161"/>
      <c r="U814" s="161"/>
    </row>
    <row r="815" spans="1:21" ht="12.75" customHeight="1" x14ac:dyDescent="0.25">
      <c r="A815" s="161"/>
      <c r="B815" s="161"/>
      <c r="C815" s="168"/>
      <c r="D815" s="168"/>
      <c r="E815" s="160"/>
      <c r="F815" s="161"/>
      <c r="G815" s="161"/>
      <c r="H815" s="161"/>
      <c r="I815" s="161"/>
      <c r="J815" s="161"/>
      <c r="K815" s="161"/>
      <c r="L815" s="161"/>
      <c r="M815" s="161"/>
      <c r="N815" s="161"/>
      <c r="O815" s="161"/>
      <c r="P815" s="161"/>
      <c r="Q815" s="161"/>
      <c r="R815" s="161"/>
      <c r="S815" s="161"/>
      <c r="T815" s="161"/>
      <c r="U815" s="161"/>
    </row>
    <row r="816" spans="1:21" ht="12.75" customHeight="1" x14ac:dyDescent="0.25">
      <c r="A816" s="161"/>
      <c r="B816" s="161"/>
      <c r="C816" s="168"/>
      <c r="D816" s="168"/>
      <c r="E816" s="160"/>
      <c r="F816" s="161"/>
      <c r="G816" s="161"/>
      <c r="H816" s="161"/>
      <c r="I816" s="161"/>
      <c r="J816" s="161"/>
      <c r="K816" s="161"/>
      <c r="L816" s="161"/>
      <c r="M816" s="161"/>
      <c r="N816" s="161"/>
      <c r="O816" s="161"/>
      <c r="P816" s="161"/>
      <c r="Q816" s="161"/>
      <c r="R816" s="161"/>
      <c r="S816" s="161"/>
      <c r="T816" s="161"/>
      <c r="U816" s="161"/>
    </row>
    <row r="817" spans="1:21" ht="12.75" customHeight="1" x14ac:dyDescent="0.25">
      <c r="A817" s="161"/>
      <c r="B817" s="161"/>
      <c r="C817" s="168"/>
      <c r="D817" s="168"/>
      <c r="E817" s="160"/>
      <c r="F817" s="161"/>
      <c r="G817" s="161"/>
      <c r="H817" s="161"/>
      <c r="I817" s="161"/>
      <c r="J817" s="161"/>
      <c r="K817" s="161"/>
      <c r="L817" s="161"/>
      <c r="M817" s="161"/>
      <c r="N817" s="161"/>
      <c r="O817" s="161"/>
      <c r="P817" s="161"/>
      <c r="Q817" s="161"/>
      <c r="R817" s="161"/>
      <c r="S817" s="161"/>
      <c r="T817" s="161"/>
      <c r="U817" s="161"/>
    </row>
    <row r="818" spans="1:21" ht="12.75" customHeight="1" x14ac:dyDescent="0.25">
      <c r="A818" s="161"/>
      <c r="B818" s="161"/>
      <c r="C818" s="168"/>
      <c r="D818" s="168"/>
      <c r="E818" s="160"/>
      <c r="F818" s="161"/>
      <c r="G818" s="161"/>
      <c r="H818" s="161"/>
      <c r="I818" s="161"/>
      <c r="J818" s="161"/>
      <c r="K818" s="161"/>
      <c r="L818" s="161"/>
      <c r="M818" s="161"/>
      <c r="N818" s="161"/>
      <c r="O818" s="161"/>
      <c r="P818" s="161"/>
      <c r="Q818" s="161"/>
      <c r="R818" s="161"/>
      <c r="S818" s="161"/>
      <c r="T818" s="161"/>
      <c r="U818" s="161"/>
    </row>
    <row r="819" spans="1:21" ht="12.75" customHeight="1" x14ac:dyDescent="0.25">
      <c r="A819" s="161"/>
      <c r="B819" s="161"/>
      <c r="C819" s="168"/>
      <c r="D819" s="168"/>
      <c r="E819" s="160"/>
      <c r="F819" s="161"/>
      <c r="G819" s="161"/>
      <c r="H819" s="161"/>
      <c r="I819" s="161"/>
      <c r="J819" s="161"/>
      <c r="K819" s="161"/>
      <c r="L819" s="161"/>
      <c r="M819" s="161"/>
      <c r="N819" s="161"/>
      <c r="O819" s="161"/>
      <c r="P819" s="161"/>
      <c r="Q819" s="161"/>
      <c r="R819" s="161"/>
      <c r="S819" s="161"/>
      <c r="T819" s="161"/>
      <c r="U819" s="161"/>
    </row>
    <row r="820" spans="1:21" ht="12.75" customHeight="1" x14ac:dyDescent="0.25">
      <c r="A820" s="161"/>
      <c r="B820" s="161"/>
      <c r="C820" s="168"/>
      <c r="D820" s="168"/>
      <c r="E820" s="160"/>
      <c r="F820" s="161"/>
      <c r="G820" s="161"/>
      <c r="H820" s="161"/>
      <c r="I820" s="161"/>
      <c r="J820" s="161"/>
      <c r="K820" s="161"/>
      <c r="L820" s="161"/>
      <c r="M820" s="161"/>
      <c r="N820" s="161"/>
      <c r="O820" s="161"/>
      <c r="P820" s="161"/>
      <c r="Q820" s="161"/>
      <c r="R820" s="161"/>
      <c r="S820" s="161"/>
      <c r="T820" s="161"/>
      <c r="U820" s="161"/>
    </row>
    <row r="821" spans="1:21" ht="12.75" customHeight="1" x14ac:dyDescent="0.25">
      <c r="A821" s="161"/>
      <c r="B821" s="161"/>
      <c r="C821" s="168"/>
      <c r="D821" s="168"/>
      <c r="E821" s="160"/>
      <c r="F821" s="161"/>
      <c r="G821" s="161"/>
      <c r="H821" s="161"/>
      <c r="I821" s="161"/>
      <c r="J821" s="161"/>
      <c r="K821" s="161"/>
      <c r="L821" s="161"/>
      <c r="M821" s="161"/>
      <c r="N821" s="161"/>
      <c r="O821" s="161"/>
      <c r="P821" s="161"/>
      <c r="Q821" s="161"/>
      <c r="R821" s="161"/>
      <c r="S821" s="161"/>
      <c r="T821" s="161"/>
      <c r="U821" s="161"/>
    </row>
    <row r="822" spans="1:21" ht="12.75" customHeight="1" x14ac:dyDescent="0.25">
      <c r="A822" s="161"/>
      <c r="B822" s="161"/>
      <c r="C822" s="168"/>
      <c r="D822" s="168"/>
      <c r="E822" s="160"/>
      <c r="F822" s="161"/>
      <c r="G822" s="161"/>
      <c r="H822" s="161"/>
      <c r="I822" s="161"/>
      <c r="J822" s="161"/>
      <c r="K822" s="161"/>
      <c r="L822" s="161"/>
      <c r="M822" s="161"/>
      <c r="N822" s="161"/>
      <c r="O822" s="161"/>
      <c r="P822" s="161"/>
      <c r="Q822" s="161"/>
      <c r="R822" s="161"/>
      <c r="S822" s="161"/>
      <c r="T822" s="161"/>
      <c r="U822" s="161"/>
    </row>
    <row r="823" spans="1:21" ht="12.75" customHeight="1" x14ac:dyDescent="0.25">
      <c r="A823" s="161"/>
      <c r="B823" s="161"/>
      <c r="C823" s="168"/>
      <c r="D823" s="168"/>
      <c r="E823" s="160"/>
      <c r="F823" s="161"/>
      <c r="G823" s="161"/>
      <c r="H823" s="161"/>
      <c r="I823" s="161"/>
      <c r="J823" s="161"/>
      <c r="K823" s="161"/>
      <c r="L823" s="161"/>
      <c r="M823" s="161"/>
      <c r="N823" s="161"/>
      <c r="O823" s="161"/>
      <c r="P823" s="161"/>
      <c r="Q823" s="161"/>
      <c r="R823" s="161"/>
      <c r="S823" s="161"/>
      <c r="T823" s="161"/>
      <c r="U823" s="161"/>
    </row>
    <row r="824" spans="1:21" ht="12.75" customHeight="1" x14ac:dyDescent="0.25">
      <c r="A824" s="161"/>
      <c r="B824" s="161"/>
      <c r="C824" s="168"/>
      <c r="D824" s="168"/>
      <c r="E824" s="160"/>
      <c r="F824" s="161"/>
      <c r="G824" s="161"/>
      <c r="H824" s="161"/>
      <c r="I824" s="161"/>
      <c r="J824" s="161"/>
      <c r="K824" s="161"/>
      <c r="L824" s="161"/>
      <c r="M824" s="161"/>
      <c r="N824" s="161"/>
      <c r="O824" s="161"/>
      <c r="P824" s="161"/>
      <c r="Q824" s="161"/>
      <c r="R824" s="161"/>
      <c r="S824" s="161"/>
      <c r="T824" s="161"/>
      <c r="U824" s="161"/>
    </row>
    <row r="825" spans="1:21" ht="12.75" customHeight="1" x14ac:dyDescent="0.25">
      <c r="A825" s="161"/>
      <c r="B825" s="161"/>
      <c r="C825" s="168"/>
      <c r="D825" s="168"/>
      <c r="E825" s="160"/>
      <c r="F825" s="161"/>
      <c r="G825" s="161"/>
      <c r="H825" s="161"/>
      <c r="I825" s="161"/>
      <c r="J825" s="161"/>
      <c r="K825" s="161"/>
      <c r="L825" s="161"/>
      <c r="M825" s="161"/>
      <c r="N825" s="161"/>
      <c r="O825" s="161"/>
      <c r="P825" s="161"/>
      <c r="Q825" s="161"/>
      <c r="R825" s="161"/>
      <c r="S825" s="161"/>
      <c r="T825" s="161"/>
      <c r="U825" s="161"/>
    </row>
    <row r="826" spans="1:21" ht="12.75" customHeight="1" x14ac:dyDescent="0.25">
      <c r="A826" s="161"/>
      <c r="B826" s="161"/>
      <c r="C826" s="168"/>
      <c r="D826" s="168"/>
      <c r="E826" s="160"/>
      <c r="F826" s="161"/>
      <c r="G826" s="161"/>
      <c r="H826" s="161"/>
      <c r="I826" s="161"/>
      <c r="J826" s="161"/>
      <c r="K826" s="161"/>
      <c r="L826" s="161"/>
      <c r="M826" s="161"/>
      <c r="N826" s="161"/>
      <c r="O826" s="161"/>
      <c r="P826" s="161"/>
      <c r="Q826" s="161"/>
      <c r="R826" s="161"/>
      <c r="S826" s="161"/>
      <c r="T826" s="161"/>
      <c r="U826" s="161"/>
    </row>
    <row r="827" spans="1:21" ht="12.75" customHeight="1" x14ac:dyDescent="0.25">
      <c r="A827" s="161"/>
      <c r="B827" s="161"/>
      <c r="C827" s="168"/>
      <c r="D827" s="168"/>
      <c r="E827" s="160"/>
      <c r="F827" s="161"/>
      <c r="G827" s="161"/>
      <c r="H827" s="161"/>
      <c r="I827" s="161"/>
      <c r="J827" s="161"/>
      <c r="K827" s="161"/>
      <c r="L827" s="161"/>
      <c r="M827" s="161"/>
      <c r="N827" s="161"/>
      <c r="O827" s="161"/>
      <c r="P827" s="161"/>
      <c r="Q827" s="161"/>
      <c r="R827" s="161"/>
      <c r="S827" s="161"/>
      <c r="T827" s="161"/>
      <c r="U827" s="161"/>
    </row>
    <row r="828" spans="1:21" ht="12.75" customHeight="1" x14ac:dyDescent="0.25">
      <c r="A828" s="161"/>
      <c r="B828" s="161"/>
      <c r="C828" s="168"/>
      <c r="D828" s="168"/>
      <c r="E828" s="160"/>
      <c r="F828" s="161"/>
      <c r="G828" s="161"/>
      <c r="H828" s="161"/>
      <c r="I828" s="161"/>
      <c r="J828" s="161"/>
      <c r="K828" s="161"/>
      <c r="L828" s="161"/>
      <c r="M828" s="161"/>
      <c r="N828" s="161"/>
      <c r="O828" s="161"/>
      <c r="P828" s="161"/>
      <c r="Q828" s="161"/>
      <c r="R828" s="161"/>
      <c r="S828" s="161"/>
      <c r="T828" s="161"/>
      <c r="U828" s="161"/>
    </row>
    <row r="829" spans="1:21" ht="12.75" customHeight="1" x14ac:dyDescent="0.25">
      <c r="A829" s="161"/>
      <c r="B829" s="161"/>
      <c r="C829" s="168"/>
      <c r="D829" s="168"/>
      <c r="E829" s="160"/>
      <c r="F829" s="161"/>
      <c r="G829" s="161"/>
      <c r="H829" s="161"/>
      <c r="I829" s="161"/>
      <c r="J829" s="161"/>
      <c r="K829" s="161"/>
      <c r="L829" s="161"/>
      <c r="M829" s="161"/>
      <c r="N829" s="161"/>
      <c r="O829" s="161"/>
      <c r="P829" s="161"/>
      <c r="Q829" s="161"/>
      <c r="R829" s="161"/>
      <c r="S829" s="161"/>
      <c r="T829" s="161"/>
      <c r="U829" s="161"/>
    </row>
    <row r="830" spans="1:21" ht="12.75" customHeight="1" x14ac:dyDescent="0.25">
      <c r="A830" s="161"/>
      <c r="B830" s="161"/>
      <c r="C830" s="168"/>
      <c r="D830" s="168"/>
      <c r="E830" s="160"/>
      <c r="F830" s="161"/>
      <c r="G830" s="161"/>
      <c r="H830" s="161"/>
      <c r="I830" s="161"/>
      <c r="J830" s="161"/>
      <c r="K830" s="161"/>
      <c r="L830" s="161"/>
      <c r="M830" s="161"/>
      <c r="N830" s="161"/>
      <c r="O830" s="161"/>
      <c r="P830" s="161"/>
      <c r="Q830" s="161"/>
      <c r="R830" s="161"/>
      <c r="S830" s="161"/>
      <c r="T830" s="161"/>
      <c r="U830" s="161"/>
    </row>
    <row r="831" spans="1:21" ht="12.75" customHeight="1" x14ac:dyDescent="0.25">
      <c r="A831" s="161"/>
      <c r="B831" s="161"/>
      <c r="C831" s="168"/>
      <c r="D831" s="168"/>
      <c r="E831" s="160"/>
      <c r="F831" s="161"/>
      <c r="G831" s="161"/>
      <c r="H831" s="161"/>
      <c r="I831" s="161"/>
      <c r="J831" s="161"/>
      <c r="K831" s="161"/>
      <c r="L831" s="161"/>
      <c r="M831" s="161"/>
      <c r="N831" s="161"/>
      <c r="O831" s="161"/>
      <c r="P831" s="161"/>
      <c r="Q831" s="161"/>
      <c r="R831" s="161"/>
      <c r="S831" s="161"/>
      <c r="T831" s="161"/>
      <c r="U831" s="161"/>
    </row>
    <row r="832" spans="1:21" ht="12.75" customHeight="1" x14ac:dyDescent="0.25">
      <c r="A832" s="161"/>
      <c r="B832" s="161"/>
      <c r="C832" s="168"/>
      <c r="D832" s="168"/>
      <c r="E832" s="160"/>
      <c r="F832" s="161"/>
      <c r="G832" s="161"/>
      <c r="H832" s="161"/>
      <c r="I832" s="161"/>
      <c r="J832" s="161"/>
      <c r="K832" s="161"/>
      <c r="L832" s="161"/>
      <c r="M832" s="161"/>
      <c r="N832" s="161"/>
      <c r="O832" s="161"/>
      <c r="P832" s="161"/>
      <c r="Q832" s="161"/>
      <c r="R832" s="161"/>
      <c r="S832" s="161"/>
      <c r="T832" s="161"/>
      <c r="U832" s="161"/>
    </row>
    <row r="833" spans="1:21" ht="12.75" customHeight="1" x14ac:dyDescent="0.25">
      <c r="A833" s="161"/>
      <c r="B833" s="161"/>
      <c r="C833" s="168"/>
      <c r="D833" s="168"/>
      <c r="E833" s="160"/>
      <c r="F833" s="161"/>
      <c r="G833" s="161"/>
      <c r="H833" s="161"/>
      <c r="I833" s="161"/>
      <c r="J833" s="161"/>
      <c r="K833" s="161"/>
      <c r="L833" s="161"/>
      <c r="M833" s="161"/>
      <c r="N833" s="161"/>
      <c r="O833" s="161"/>
      <c r="P833" s="161"/>
      <c r="Q833" s="161"/>
      <c r="R833" s="161"/>
      <c r="S833" s="161"/>
      <c r="T833" s="161"/>
      <c r="U833" s="161"/>
    </row>
    <row r="834" spans="1:21" ht="12.75" customHeight="1" x14ac:dyDescent="0.25">
      <c r="A834" s="161"/>
      <c r="B834" s="161"/>
      <c r="C834" s="168"/>
      <c r="D834" s="168"/>
      <c r="E834" s="160"/>
      <c r="F834" s="161"/>
      <c r="G834" s="161"/>
      <c r="H834" s="161"/>
      <c r="I834" s="161"/>
      <c r="J834" s="161"/>
      <c r="K834" s="161"/>
      <c r="L834" s="161"/>
      <c r="M834" s="161"/>
      <c r="N834" s="161"/>
      <c r="O834" s="161"/>
      <c r="P834" s="161"/>
      <c r="Q834" s="161"/>
      <c r="R834" s="161"/>
      <c r="S834" s="161"/>
      <c r="T834" s="161"/>
      <c r="U834" s="161"/>
    </row>
    <row r="835" spans="1:21" ht="12.75" customHeight="1" x14ac:dyDescent="0.25">
      <c r="A835" s="161"/>
      <c r="B835" s="161"/>
      <c r="C835" s="168"/>
      <c r="D835" s="168"/>
      <c r="E835" s="160"/>
      <c r="F835" s="161"/>
      <c r="G835" s="161"/>
      <c r="H835" s="161"/>
      <c r="I835" s="161"/>
      <c r="J835" s="161"/>
      <c r="K835" s="161"/>
      <c r="L835" s="161"/>
      <c r="M835" s="161"/>
      <c r="N835" s="161"/>
      <c r="O835" s="161"/>
      <c r="P835" s="161"/>
      <c r="Q835" s="161"/>
      <c r="R835" s="161"/>
      <c r="S835" s="161"/>
      <c r="T835" s="161"/>
      <c r="U835" s="161"/>
    </row>
    <row r="836" spans="1:21" ht="12.75" customHeight="1" x14ac:dyDescent="0.25">
      <c r="A836" s="161"/>
      <c r="B836" s="161"/>
      <c r="C836" s="168"/>
      <c r="D836" s="168"/>
      <c r="E836" s="160"/>
      <c r="F836" s="161"/>
      <c r="G836" s="161"/>
      <c r="H836" s="161"/>
      <c r="I836" s="161"/>
      <c r="J836" s="161"/>
      <c r="K836" s="161"/>
      <c r="L836" s="161"/>
      <c r="M836" s="161"/>
      <c r="N836" s="161"/>
      <c r="O836" s="161"/>
      <c r="P836" s="161"/>
      <c r="Q836" s="161"/>
      <c r="R836" s="161"/>
      <c r="S836" s="161"/>
      <c r="T836" s="161"/>
      <c r="U836" s="161"/>
    </row>
    <row r="837" spans="1:21" ht="12.75" customHeight="1" x14ac:dyDescent="0.25">
      <c r="A837" s="161"/>
      <c r="B837" s="161"/>
      <c r="C837" s="168"/>
      <c r="D837" s="168"/>
      <c r="E837" s="160"/>
      <c r="F837" s="161"/>
      <c r="G837" s="161"/>
      <c r="H837" s="161"/>
      <c r="I837" s="161"/>
      <c r="J837" s="161"/>
      <c r="K837" s="161"/>
      <c r="L837" s="161"/>
      <c r="M837" s="161"/>
      <c r="N837" s="161"/>
      <c r="O837" s="161"/>
      <c r="P837" s="161"/>
      <c r="Q837" s="161"/>
      <c r="R837" s="161"/>
      <c r="S837" s="161"/>
      <c r="T837" s="161"/>
      <c r="U837" s="161"/>
    </row>
    <row r="838" spans="1:21" ht="12.75" customHeight="1" x14ac:dyDescent="0.25">
      <c r="A838" s="161"/>
      <c r="B838" s="161"/>
      <c r="C838" s="168"/>
      <c r="D838" s="168"/>
      <c r="E838" s="160"/>
      <c r="F838" s="161"/>
      <c r="G838" s="161"/>
      <c r="H838" s="161"/>
      <c r="I838" s="161"/>
      <c r="J838" s="161"/>
      <c r="K838" s="161"/>
      <c r="L838" s="161"/>
      <c r="M838" s="161"/>
      <c r="N838" s="161"/>
      <c r="O838" s="161"/>
      <c r="P838" s="161"/>
      <c r="Q838" s="161"/>
      <c r="R838" s="161"/>
      <c r="S838" s="161"/>
      <c r="T838" s="161"/>
      <c r="U838" s="161"/>
    </row>
    <row r="839" spans="1:21" ht="12.75" customHeight="1" x14ac:dyDescent="0.25">
      <c r="A839" s="161"/>
      <c r="B839" s="161"/>
      <c r="C839" s="168"/>
      <c r="D839" s="168"/>
      <c r="E839" s="160"/>
      <c r="F839" s="161"/>
      <c r="G839" s="161"/>
      <c r="H839" s="161"/>
      <c r="I839" s="161"/>
      <c r="J839" s="161"/>
      <c r="K839" s="161"/>
      <c r="L839" s="161"/>
      <c r="M839" s="161"/>
      <c r="N839" s="161"/>
      <c r="O839" s="161"/>
      <c r="P839" s="161"/>
      <c r="Q839" s="161"/>
      <c r="R839" s="161"/>
      <c r="S839" s="161"/>
      <c r="T839" s="161"/>
      <c r="U839" s="161"/>
    </row>
    <row r="840" spans="1:21" ht="12.75" customHeight="1" x14ac:dyDescent="0.25">
      <c r="A840" s="161"/>
      <c r="B840" s="161"/>
      <c r="C840" s="168"/>
      <c r="D840" s="168"/>
      <c r="E840" s="160"/>
      <c r="F840" s="161"/>
      <c r="G840" s="161"/>
      <c r="H840" s="161"/>
      <c r="I840" s="161"/>
      <c r="J840" s="161"/>
      <c r="K840" s="161"/>
      <c r="L840" s="161"/>
      <c r="M840" s="161"/>
      <c r="N840" s="161"/>
      <c r="O840" s="161"/>
      <c r="P840" s="161"/>
      <c r="Q840" s="161"/>
      <c r="R840" s="161"/>
      <c r="S840" s="161"/>
      <c r="T840" s="161"/>
      <c r="U840" s="161"/>
    </row>
    <row r="841" spans="1:21" ht="12.75" customHeight="1" x14ac:dyDescent="0.25">
      <c r="A841" s="161"/>
      <c r="B841" s="161"/>
      <c r="C841" s="168"/>
      <c r="D841" s="168"/>
      <c r="E841" s="160"/>
      <c r="F841" s="161"/>
      <c r="G841" s="161"/>
      <c r="H841" s="161"/>
      <c r="I841" s="161"/>
      <c r="J841" s="161"/>
      <c r="K841" s="161"/>
      <c r="L841" s="161"/>
      <c r="M841" s="161"/>
      <c r="N841" s="161"/>
      <c r="O841" s="161"/>
      <c r="P841" s="161"/>
      <c r="Q841" s="161"/>
      <c r="R841" s="161"/>
      <c r="S841" s="161"/>
      <c r="T841" s="161"/>
      <c r="U841" s="161"/>
    </row>
    <row r="842" spans="1:21" ht="12.75" customHeight="1" x14ac:dyDescent="0.25">
      <c r="A842" s="161"/>
      <c r="B842" s="161"/>
      <c r="C842" s="168"/>
      <c r="D842" s="168"/>
      <c r="E842" s="160"/>
      <c r="F842" s="161"/>
      <c r="G842" s="161"/>
      <c r="H842" s="161"/>
      <c r="I842" s="161"/>
      <c r="J842" s="161"/>
      <c r="K842" s="161"/>
      <c r="L842" s="161"/>
      <c r="M842" s="161"/>
      <c r="N842" s="161"/>
      <c r="O842" s="161"/>
      <c r="P842" s="161"/>
      <c r="Q842" s="161"/>
      <c r="R842" s="161"/>
      <c r="S842" s="161"/>
      <c r="T842" s="161"/>
      <c r="U842" s="161"/>
    </row>
    <row r="843" spans="1:21" ht="12.75" customHeight="1" x14ac:dyDescent="0.25">
      <c r="A843" s="161"/>
      <c r="B843" s="161"/>
      <c r="C843" s="168"/>
      <c r="D843" s="168"/>
      <c r="E843" s="160"/>
      <c r="F843" s="161"/>
      <c r="G843" s="161"/>
      <c r="H843" s="161"/>
      <c r="I843" s="161"/>
      <c r="J843" s="161"/>
      <c r="K843" s="161"/>
      <c r="L843" s="161"/>
      <c r="M843" s="161"/>
      <c r="N843" s="161"/>
      <c r="O843" s="161"/>
      <c r="P843" s="161"/>
      <c r="Q843" s="161"/>
      <c r="R843" s="161"/>
      <c r="S843" s="161"/>
      <c r="T843" s="161"/>
      <c r="U843" s="161"/>
    </row>
    <row r="844" spans="1:21" ht="12.75" customHeight="1" x14ac:dyDescent="0.25">
      <c r="A844" s="161"/>
      <c r="B844" s="161"/>
      <c r="C844" s="168"/>
      <c r="D844" s="168"/>
      <c r="E844" s="160"/>
      <c r="F844" s="161"/>
      <c r="G844" s="161"/>
      <c r="H844" s="161"/>
      <c r="I844" s="161"/>
      <c r="J844" s="161"/>
      <c r="K844" s="161"/>
      <c r="L844" s="161"/>
      <c r="M844" s="161"/>
      <c r="N844" s="161"/>
      <c r="O844" s="161"/>
      <c r="P844" s="161"/>
      <c r="Q844" s="161"/>
      <c r="R844" s="161"/>
      <c r="S844" s="161"/>
      <c r="T844" s="161"/>
      <c r="U844" s="161"/>
    </row>
    <row r="845" spans="1:21" ht="12.75" customHeight="1" x14ac:dyDescent="0.25">
      <c r="A845" s="161"/>
      <c r="B845" s="161"/>
      <c r="C845" s="168"/>
      <c r="D845" s="168"/>
      <c r="E845" s="160"/>
      <c r="F845" s="161"/>
      <c r="G845" s="161"/>
      <c r="H845" s="161"/>
      <c r="I845" s="161"/>
      <c r="J845" s="161"/>
      <c r="K845" s="161"/>
      <c r="L845" s="161"/>
      <c r="M845" s="161"/>
      <c r="N845" s="161"/>
      <c r="O845" s="161"/>
      <c r="P845" s="161"/>
      <c r="Q845" s="161"/>
      <c r="R845" s="161"/>
      <c r="S845" s="161"/>
      <c r="T845" s="161"/>
      <c r="U845" s="161"/>
    </row>
    <row r="846" spans="1:21" ht="12.75" customHeight="1" x14ac:dyDescent="0.25">
      <c r="A846" s="161"/>
      <c r="B846" s="161"/>
      <c r="C846" s="168"/>
      <c r="D846" s="168"/>
      <c r="E846" s="160"/>
      <c r="F846" s="161"/>
      <c r="G846" s="161"/>
      <c r="H846" s="161"/>
      <c r="I846" s="161"/>
      <c r="J846" s="161"/>
      <c r="K846" s="161"/>
      <c r="L846" s="161"/>
      <c r="M846" s="161"/>
      <c r="N846" s="161"/>
      <c r="O846" s="161"/>
      <c r="P846" s="161"/>
      <c r="Q846" s="161"/>
      <c r="R846" s="161"/>
      <c r="S846" s="161"/>
      <c r="T846" s="161"/>
      <c r="U846" s="161"/>
    </row>
    <row r="847" spans="1:21" ht="12.75" customHeight="1" x14ac:dyDescent="0.25">
      <c r="A847" s="161"/>
      <c r="B847" s="161"/>
      <c r="C847" s="168"/>
      <c r="D847" s="168"/>
      <c r="E847" s="160"/>
      <c r="F847" s="161"/>
      <c r="G847" s="161"/>
      <c r="H847" s="161"/>
      <c r="I847" s="161"/>
      <c r="J847" s="161"/>
      <c r="K847" s="161"/>
      <c r="L847" s="161"/>
      <c r="M847" s="161"/>
      <c r="N847" s="161"/>
      <c r="O847" s="161"/>
      <c r="P847" s="161"/>
      <c r="Q847" s="161"/>
      <c r="R847" s="161"/>
      <c r="S847" s="161"/>
      <c r="T847" s="161"/>
      <c r="U847" s="161"/>
    </row>
    <row r="848" spans="1:21" ht="12.75" customHeight="1" x14ac:dyDescent="0.25">
      <c r="A848" s="161"/>
      <c r="B848" s="161"/>
      <c r="C848" s="168"/>
      <c r="D848" s="168"/>
      <c r="E848" s="160"/>
      <c r="F848" s="161"/>
      <c r="G848" s="161"/>
      <c r="H848" s="161"/>
      <c r="I848" s="161"/>
      <c r="J848" s="161"/>
      <c r="K848" s="161"/>
      <c r="L848" s="161"/>
      <c r="M848" s="161"/>
      <c r="N848" s="161"/>
      <c r="O848" s="161"/>
      <c r="P848" s="161"/>
      <c r="Q848" s="161"/>
      <c r="R848" s="161"/>
      <c r="S848" s="161"/>
      <c r="T848" s="161"/>
      <c r="U848" s="161"/>
    </row>
    <row r="849" spans="1:21" ht="12.75" customHeight="1" x14ac:dyDescent="0.25">
      <c r="A849" s="161"/>
      <c r="B849" s="161"/>
      <c r="C849" s="168"/>
      <c r="D849" s="168"/>
      <c r="E849" s="160"/>
      <c r="F849" s="161"/>
      <c r="G849" s="161"/>
      <c r="H849" s="161"/>
      <c r="I849" s="161"/>
      <c r="J849" s="161"/>
      <c r="K849" s="161"/>
      <c r="L849" s="161"/>
      <c r="M849" s="161"/>
      <c r="N849" s="161"/>
      <c r="O849" s="161"/>
      <c r="P849" s="161"/>
      <c r="Q849" s="161"/>
      <c r="R849" s="161"/>
      <c r="S849" s="161"/>
      <c r="T849" s="161"/>
      <c r="U849" s="161"/>
    </row>
    <row r="850" spans="1:21" ht="12.75" customHeight="1" x14ac:dyDescent="0.25">
      <c r="A850" s="161"/>
      <c r="B850" s="161"/>
      <c r="C850" s="168"/>
      <c r="D850" s="168"/>
      <c r="E850" s="160"/>
      <c r="F850" s="161"/>
      <c r="G850" s="161"/>
      <c r="H850" s="161"/>
      <c r="I850" s="161"/>
      <c r="J850" s="161"/>
      <c r="K850" s="161"/>
      <c r="L850" s="161"/>
      <c r="M850" s="161"/>
      <c r="N850" s="161"/>
      <c r="O850" s="161"/>
      <c r="P850" s="161"/>
      <c r="Q850" s="161"/>
      <c r="R850" s="161"/>
      <c r="S850" s="161"/>
      <c r="T850" s="161"/>
      <c r="U850" s="161"/>
    </row>
    <row r="851" spans="1:21" ht="12.75" customHeight="1" x14ac:dyDescent="0.25">
      <c r="A851" s="161"/>
      <c r="B851" s="161"/>
      <c r="C851" s="168"/>
      <c r="D851" s="168"/>
      <c r="E851" s="160"/>
      <c r="F851" s="161"/>
      <c r="G851" s="161"/>
      <c r="H851" s="161"/>
      <c r="I851" s="161"/>
      <c r="J851" s="161"/>
      <c r="K851" s="161"/>
      <c r="L851" s="161"/>
      <c r="M851" s="161"/>
      <c r="N851" s="161"/>
      <c r="O851" s="161"/>
      <c r="P851" s="161"/>
      <c r="Q851" s="161"/>
      <c r="R851" s="161"/>
      <c r="S851" s="161"/>
      <c r="T851" s="161"/>
      <c r="U851" s="161"/>
    </row>
    <row r="852" spans="1:21" ht="12.75" customHeight="1" x14ac:dyDescent="0.25">
      <c r="A852" s="161"/>
      <c r="B852" s="161"/>
      <c r="C852" s="168"/>
      <c r="D852" s="168"/>
      <c r="E852" s="160"/>
      <c r="F852" s="161"/>
      <c r="G852" s="161"/>
      <c r="H852" s="161"/>
      <c r="I852" s="161"/>
      <c r="J852" s="161"/>
      <c r="K852" s="161"/>
      <c r="L852" s="161"/>
      <c r="M852" s="161"/>
      <c r="N852" s="161"/>
      <c r="O852" s="161"/>
      <c r="P852" s="161"/>
      <c r="Q852" s="161"/>
      <c r="R852" s="161"/>
      <c r="S852" s="161"/>
      <c r="T852" s="161"/>
      <c r="U852" s="161"/>
    </row>
    <row r="853" spans="1:21" ht="12.75" customHeight="1" x14ac:dyDescent="0.25">
      <c r="A853" s="161"/>
      <c r="B853" s="161"/>
      <c r="C853" s="168"/>
      <c r="D853" s="168"/>
      <c r="E853" s="160"/>
      <c r="F853" s="161"/>
      <c r="G853" s="161"/>
      <c r="H853" s="161"/>
      <c r="I853" s="161"/>
      <c r="J853" s="161"/>
      <c r="K853" s="161"/>
      <c r="L853" s="161"/>
      <c r="M853" s="161"/>
      <c r="N853" s="161"/>
      <c r="O853" s="161"/>
      <c r="P853" s="161"/>
      <c r="Q853" s="161"/>
      <c r="R853" s="161"/>
      <c r="S853" s="161"/>
      <c r="T853" s="161"/>
      <c r="U853" s="161"/>
    </row>
    <row r="854" spans="1:21" ht="12.75" customHeight="1" x14ac:dyDescent="0.25">
      <c r="A854" s="161"/>
      <c r="B854" s="161"/>
      <c r="C854" s="168"/>
      <c r="D854" s="168"/>
      <c r="E854" s="160"/>
      <c r="F854" s="161"/>
      <c r="G854" s="161"/>
      <c r="H854" s="161"/>
      <c r="I854" s="161"/>
      <c r="J854" s="161"/>
      <c r="K854" s="161"/>
      <c r="L854" s="161"/>
      <c r="M854" s="161"/>
      <c r="N854" s="161"/>
      <c r="O854" s="161"/>
      <c r="P854" s="161"/>
      <c r="Q854" s="161"/>
      <c r="R854" s="161"/>
      <c r="S854" s="161"/>
      <c r="T854" s="161"/>
      <c r="U854" s="161"/>
    </row>
    <row r="855" spans="1:21" ht="12.75" customHeight="1" x14ac:dyDescent="0.25">
      <c r="A855" s="161"/>
      <c r="B855" s="161"/>
      <c r="C855" s="168"/>
      <c r="D855" s="168"/>
      <c r="E855" s="160"/>
      <c r="F855" s="161"/>
      <c r="G855" s="161"/>
      <c r="H855" s="161"/>
      <c r="I855" s="161"/>
      <c r="J855" s="161"/>
      <c r="K855" s="161"/>
      <c r="L855" s="161"/>
      <c r="M855" s="161"/>
      <c r="N855" s="161"/>
      <c r="O855" s="161"/>
      <c r="P855" s="161"/>
      <c r="Q855" s="161"/>
      <c r="R855" s="161"/>
      <c r="S855" s="161"/>
      <c r="T855" s="161"/>
      <c r="U855" s="161"/>
    </row>
    <row r="856" spans="1:21" ht="12.75" customHeight="1" x14ac:dyDescent="0.25">
      <c r="A856" s="161"/>
      <c r="B856" s="161"/>
      <c r="C856" s="168"/>
      <c r="D856" s="168"/>
      <c r="E856" s="160"/>
      <c r="F856" s="161"/>
      <c r="G856" s="161"/>
      <c r="H856" s="161"/>
      <c r="I856" s="161"/>
      <c r="J856" s="161"/>
      <c r="K856" s="161"/>
      <c r="L856" s="161"/>
      <c r="M856" s="161"/>
      <c r="N856" s="161"/>
      <c r="O856" s="161"/>
      <c r="P856" s="161"/>
      <c r="Q856" s="161"/>
      <c r="R856" s="161"/>
      <c r="S856" s="161"/>
      <c r="T856" s="161"/>
      <c r="U856" s="161"/>
    </row>
    <row r="857" spans="1:21" ht="12.75" customHeight="1" x14ac:dyDescent="0.25">
      <c r="A857" s="161"/>
      <c r="B857" s="161"/>
      <c r="C857" s="168"/>
      <c r="D857" s="168"/>
      <c r="E857" s="160"/>
      <c r="F857" s="161"/>
      <c r="G857" s="161"/>
      <c r="H857" s="161"/>
      <c r="I857" s="161"/>
      <c r="J857" s="161"/>
      <c r="K857" s="161"/>
      <c r="L857" s="161"/>
      <c r="M857" s="161"/>
      <c r="N857" s="161"/>
      <c r="O857" s="161"/>
      <c r="P857" s="161"/>
      <c r="Q857" s="161"/>
      <c r="R857" s="161"/>
      <c r="S857" s="161"/>
      <c r="T857" s="161"/>
      <c r="U857" s="161"/>
    </row>
    <row r="858" spans="1:21" ht="12.75" customHeight="1" x14ac:dyDescent="0.25">
      <c r="A858" s="161"/>
      <c r="B858" s="161"/>
      <c r="C858" s="168"/>
      <c r="D858" s="168"/>
      <c r="E858" s="160"/>
      <c r="F858" s="161"/>
      <c r="G858" s="161"/>
      <c r="H858" s="161"/>
      <c r="I858" s="161"/>
      <c r="J858" s="161"/>
      <c r="K858" s="161"/>
      <c r="L858" s="161"/>
      <c r="M858" s="161"/>
      <c r="N858" s="161"/>
      <c r="O858" s="161"/>
      <c r="P858" s="161"/>
      <c r="Q858" s="161"/>
      <c r="R858" s="161"/>
      <c r="S858" s="161"/>
      <c r="T858" s="161"/>
      <c r="U858" s="161"/>
    </row>
    <row r="859" spans="1:21" ht="12.75" customHeight="1" x14ac:dyDescent="0.25">
      <c r="A859" s="161"/>
      <c r="B859" s="161"/>
      <c r="C859" s="168"/>
      <c r="D859" s="168"/>
      <c r="E859" s="160"/>
      <c r="F859" s="161"/>
      <c r="G859" s="161"/>
      <c r="H859" s="161"/>
      <c r="I859" s="161"/>
      <c r="J859" s="161"/>
      <c r="K859" s="161"/>
      <c r="L859" s="161"/>
      <c r="M859" s="161"/>
      <c r="N859" s="161"/>
      <c r="O859" s="161"/>
      <c r="P859" s="161"/>
      <c r="Q859" s="161"/>
      <c r="R859" s="161"/>
      <c r="S859" s="161"/>
      <c r="T859" s="161"/>
      <c r="U859" s="161"/>
    </row>
    <row r="860" spans="1:21" ht="12.75" customHeight="1" x14ac:dyDescent="0.25">
      <c r="A860" s="161"/>
      <c r="B860" s="161"/>
      <c r="C860" s="168"/>
      <c r="D860" s="168"/>
      <c r="E860" s="160"/>
      <c r="F860" s="161"/>
      <c r="G860" s="161"/>
      <c r="H860" s="161"/>
      <c r="I860" s="161"/>
      <c r="J860" s="161"/>
      <c r="K860" s="161"/>
      <c r="L860" s="161"/>
      <c r="M860" s="161"/>
      <c r="N860" s="161"/>
      <c r="O860" s="161"/>
      <c r="P860" s="161"/>
      <c r="Q860" s="161"/>
      <c r="R860" s="161"/>
      <c r="S860" s="161"/>
      <c r="T860" s="161"/>
      <c r="U860" s="161"/>
    </row>
    <row r="861" spans="1:21" ht="12.75" customHeight="1" x14ac:dyDescent="0.25">
      <c r="A861" s="161"/>
      <c r="B861" s="161"/>
      <c r="C861" s="168"/>
      <c r="D861" s="168"/>
      <c r="E861" s="160"/>
      <c r="F861" s="161"/>
      <c r="G861" s="161"/>
      <c r="H861" s="161"/>
      <c r="I861" s="161"/>
      <c r="J861" s="161"/>
      <c r="K861" s="161"/>
      <c r="L861" s="161"/>
      <c r="M861" s="161"/>
      <c r="N861" s="161"/>
      <c r="O861" s="161"/>
      <c r="P861" s="161"/>
      <c r="Q861" s="161"/>
      <c r="R861" s="161"/>
      <c r="S861" s="161"/>
      <c r="T861" s="161"/>
      <c r="U861" s="161"/>
    </row>
    <row r="862" spans="1:21" ht="12.75" customHeight="1" x14ac:dyDescent="0.25">
      <c r="A862" s="161"/>
      <c r="B862" s="161"/>
      <c r="C862" s="168"/>
      <c r="D862" s="168"/>
      <c r="E862" s="160"/>
      <c r="F862" s="161"/>
      <c r="G862" s="161"/>
      <c r="H862" s="161"/>
      <c r="I862" s="161"/>
      <c r="J862" s="161"/>
      <c r="K862" s="161"/>
      <c r="L862" s="161"/>
      <c r="M862" s="161"/>
      <c r="N862" s="161"/>
      <c r="O862" s="161"/>
      <c r="P862" s="161"/>
      <c r="Q862" s="161"/>
      <c r="R862" s="161"/>
      <c r="S862" s="161"/>
      <c r="T862" s="161"/>
      <c r="U862" s="161"/>
    </row>
    <row r="863" spans="1:21" ht="12.75" customHeight="1" x14ac:dyDescent="0.25">
      <c r="A863" s="161"/>
      <c r="B863" s="161"/>
      <c r="C863" s="168"/>
      <c r="D863" s="168"/>
      <c r="E863" s="160"/>
      <c r="F863" s="161"/>
      <c r="G863" s="161"/>
      <c r="H863" s="161"/>
      <c r="I863" s="161"/>
      <c r="J863" s="161"/>
      <c r="K863" s="161"/>
      <c r="L863" s="161"/>
      <c r="M863" s="161"/>
      <c r="N863" s="161"/>
      <c r="O863" s="161"/>
      <c r="P863" s="161"/>
      <c r="Q863" s="161"/>
      <c r="R863" s="161"/>
      <c r="S863" s="161"/>
      <c r="T863" s="161"/>
      <c r="U863" s="161"/>
    </row>
    <row r="864" spans="1:21" ht="12.75" customHeight="1" x14ac:dyDescent="0.25">
      <c r="A864" s="161"/>
      <c r="B864" s="161"/>
      <c r="C864" s="168"/>
      <c r="D864" s="168"/>
      <c r="E864" s="160"/>
      <c r="F864" s="161"/>
      <c r="G864" s="161"/>
      <c r="H864" s="161"/>
      <c r="I864" s="161"/>
      <c r="J864" s="161"/>
      <c r="K864" s="161"/>
      <c r="L864" s="161"/>
      <c r="M864" s="161"/>
      <c r="N864" s="161"/>
      <c r="O864" s="161"/>
      <c r="P864" s="161"/>
      <c r="Q864" s="161"/>
      <c r="R864" s="161"/>
      <c r="S864" s="161"/>
      <c r="T864" s="161"/>
      <c r="U864" s="161"/>
    </row>
    <row r="865" spans="1:21" ht="12.75" customHeight="1" x14ac:dyDescent="0.25">
      <c r="A865" s="161"/>
      <c r="B865" s="161"/>
      <c r="C865" s="168"/>
      <c r="D865" s="168"/>
      <c r="E865" s="160"/>
      <c r="F865" s="161"/>
      <c r="G865" s="161"/>
      <c r="H865" s="161"/>
      <c r="I865" s="161"/>
      <c r="J865" s="161"/>
      <c r="K865" s="161"/>
      <c r="L865" s="161"/>
      <c r="M865" s="161"/>
      <c r="N865" s="161"/>
      <c r="O865" s="161"/>
      <c r="P865" s="161"/>
      <c r="Q865" s="161"/>
      <c r="R865" s="161"/>
      <c r="S865" s="161"/>
      <c r="T865" s="161"/>
      <c r="U865" s="161"/>
    </row>
    <row r="866" spans="1:21" ht="12.75" customHeight="1" x14ac:dyDescent="0.25">
      <c r="A866" s="161"/>
      <c r="B866" s="161"/>
      <c r="C866" s="168"/>
      <c r="D866" s="168"/>
      <c r="E866" s="160"/>
      <c r="F866" s="161"/>
      <c r="G866" s="161"/>
      <c r="H866" s="161"/>
      <c r="I866" s="161"/>
      <c r="J866" s="161"/>
      <c r="K866" s="161"/>
      <c r="L866" s="161"/>
      <c r="M866" s="161"/>
      <c r="N866" s="161"/>
      <c r="O866" s="161"/>
      <c r="P866" s="161"/>
      <c r="Q866" s="161"/>
      <c r="R866" s="161"/>
      <c r="S866" s="161"/>
      <c r="T866" s="161"/>
      <c r="U866" s="161"/>
    </row>
    <row r="867" spans="1:21" ht="12.75" customHeight="1" x14ac:dyDescent="0.25">
      <c r="A867" s="161"/>
      <c r="B867" s="161"/>
      <c r="C867" s="168"/>
      <c r="D867" s="168"/>
      <c r="E867" s="160"/>
      <c r="F867" s="161"/>
      <c r="G867" s="161"/>
      <c r="H867" s="161"/>
      <c r="I867" s="161"/>
      <c r="J867" s="161"/>
      <c r="K867" s="161"/>
      <c r="L867" s="161"/>
      <c r="M867" s="161"/>
      <c r="N867" s="161"/>
      <c r="O867" s="161"/>
      <c r="P867" s="161"/>
      <c r="Q867" s="161"/>
      <c r="R867" s="161"/>
      <c r="S867" s="161"/>
      <c r="T867" s="161"/>
      <c r="U867" s="161"/>
    </row>
    <row r="868" spans="1:21" ht="12.75" customHeight="1" x14ac:dyDescent="0.25">
      <c r="A868" s="161"/>
      <c r="B868" s="161"/>
      <c r="C868" s="168"/>
      <c r="D868" s="168"/>
      <c r="E868" s="160"/>
      <c r="F868" s="161"/>
      <c r="G868" s="161"/>
      <c r="H868" s="161"/>
      <c r="I868" s="161"/>
      <c r="J868" s="161"/>
      <c r="K868" s="161"/>
      <c r="L868" s="161"/>
      <c r="M868" s="161"/>
      <c r="N868" s="161"/>
      <c r="O868" s="161"/>
      <c r="P868" s="161"/>
      <c r="Q868" s="161"/>
      <c r="R868" s="161"/>
      <c r="S868" s="161"/>
      <c r="T868" s="161"/>
      <c r="U868" s="161"/>
    </row>
    <row r="869" spans="1:21" ht="12.75" customHeight="1" x14ac:dyDescent="0.25">
      <c r="A869" s="161"/>
      <c r="B869" s="161"/>
      <c r="C869" s="168"/>
      <c r="D869" s="168"/>
      <c r="E869" s="160"/>
      <c r="F869" s="161"/>
      <c r="G869" s="161"/>
      <c r="H869" s="161"/>
      <c r="I869" s="161"/>
      <c r="J869" s="161"/>
      <c r="K869" s="161"/>
      <c r="L869" s="161"/>
      <c r="M869" s="161"/>
      <c r="N869" s="161"/>
      <c r="O869" s="161"/>
      <c r="P869" s="161"/>
      <c r="Q869" s="161"/>
      <c r="R869" s="161"/>
      <c r="S869" s="161"/>
      <c r="T869" s="161"/>
      <c r="U869" s="161"/>
    </row>
    <row r="870" spans="1:21" ht="12.75" customHeight="1" x14ac:dyDescent="0.25">
      <c r="A870" s="161"/>
      <c r="B870" s="161"/>
      <c r="C870" s="168"/>
      <c r="D870" s="168"/>
      <c r="E870" s="160"/>
      <c r="F870" s="161"/>
      <c r="G870" s="161"/>
      <c r="H870" s="161"/>
      <c r="I870" s="161"/>
      <c r="J870" s="161"/>
      <c r="K870" s="161"/>
      <c r="L870" s="161"/>
      <c r="M870" s="161"/>
      <c r="N870" s="161"/>
      <c r="O870" s="161"/>
      <c r="P870" s="161"/>
      <c r="Q870" s="161"/>
      <c r="R870" s="161"/>
      <c r="S870" s="161"/>
      <c r="T870" s="161"/>
      <c r="U870" s="161"/>
    </row>
    <row r="871" spans="1:21" ht="12.75" customHeight="1" x14ac:dyDescent="0.25">
      <c r="A871" s="161"/>
      <c r="B871" s="161"/>
      <c r="C871" s="168"/>
      <c r="D871" s="168"/>
      <c r="E871" s="160"/>
      <c r="F871" s="161"/>
      <c r="G871" s="161"/>
      <c r="H871" s="161"/>
      <c r="I871" s="161"/>
      <c r="J871" s="161"/>
      <c r="K871" s="161"/>
      <c r="L871" s="161"/>
      <c r="M871" s="161"/>
      <c r="N871" s="161"/>
      <c r="O871" s="161"/>
      <c r="P871" s="161"/>
      <c r="Q871" s="161"/>
      <c r="R871" s="161"/>
      <c r="S871" s="161"/>
      <c r="T871" s="161"/>
      <c r="U871" s="161"/>
    </row>
    <row r="872" spans="1:21" ht="12.75" customHeight="1" x14ac:dyDescent="0.25">
      <c r="A872" s="161"/>
      <c r="B872" s="161"/>
      <c r="C872" s="168"/>
      <c r="D872" s="168"/>
      <c r="E872" s="160"/>
      <c r="F872" s="161"/>
      <c r="G872" s="161"/>
      <c r="H872" s="161"/>
      <c r="I872" s="161"/>
      <c r="J872" s="161"/>
      <c r="K872" s="161"/>
      <c r="L872" s="161"/>
      <c r="M872" s="161"/>
      <c r="N872" s="161"/>
      <c r="O872" s="161"/>
      <c r="P872" s="161"/>
      <c r="Q872" s="161"/>
      <c r="R872" s="161"/>
      <c r="S872" s="161"/>
      <c r="T872" s="161"/>
      <c r="U872" s="161"/>
    </row>
    <row r="873" spans="1:21" ht="12.75" customHeight="1" x14ac:dyDescent="0.25">
      <c r="A873" s="161"/>
      <c r="B873" s="161"/>
      <c r="C873" s="168"/>
      <c r="D873" s="168"/>
      <c r="E873" s="160"/>
      <c r="F873" s="161"/>
      <c r="G873" s="161"/>
      <c r="H873" s="161"/>
      <c r="I873" s="161"/>
      <c r="J873" s="161"/>
      <c r="K873" s="161"/>
      <c r="L873" s="161"/>
      <c r="M873" s="161"/>
      <c r="N873" s="161"/>
      <c r="O873" s="161"/>
      <c r="P873" s="161"/>
      <c r="Q873" s="161"/>
      <c r="R873" s="161"/>
      <c r="S873" s="161"/>
      <c r="T873" s="161"/>
      <c r="U873" s="161"/>
    </row>
    <row r="874" spans="1:21" ht="12.75" customHeight="1" x14ac:dyDescent="0.25">
      <c r="A874" s="161"/>
      <c r="B874" s="161"/>
      <c r="C874" s="168"/>
      <c r="D874" s="168"/>
      <c r="E874" s="160"/>
      <c r="F874" s="161"/>
      <c r="G874" s="161"/>
      <c r="H874" s="161"/>
      <c r="I874" s="161"/>
      <c r="J874" s="161"/>
      <c r="K874" s="161"/>
      <c r="L874" s="161"/>
      <c r="M874" s="161"/>
      <c r="N874" s="161"/>
      <c r="O874" s="161"/>
      <c r="P874" s="161"/>
      <c r="Q874" s="161"/>
      <c r="R874" s="161"/>
      <c r="S874" s="161"/>
      <c r="T874" s="161"/>
      <c r="U874" s="161"/>
    </row>
    <row r="875" spans="1:21" ht="12.75" customHeight="1" x14ac:dyDescent="0.25">
      <c r="A875" s="161"/>
      <c r="B875" s="161"/>
      <c r="C875" s="168"/>
      <c r="D875" s="168"/>
      <c r="E875" s="160"/>
      <c r="F875" s="161"/>
      <c r="G875" s="161"/>
      <c r="H875" s="161"/>
      <c r="I875" s="161"/>
      <c r="J875" s="161"/>
      <c r="K875" s="161"/>
      <c r="L875" s="161"/>
      <c r="M875" s="161"/>
      <c r="N875" s="161"/>
      <c r="O875" s="161"/>
      <c r="P875" s="161"/>
      <c r="Q875" s="161"/>
      <c r="R875" s="161"/>
      <c r="S875" s="161"/>
      <c r="T875" s="161"/>
      <c r="U875" s="161"/>
    </row>
    <row r="876" spans="1:21" ht="12.75" customHeight="1" x14ac:dyDescent="0.25">
      <c r="A876" s="161"/>
      <c r="B876" s="161"/>
      <c r="C876" s="168"/>
      <c r="D876" s="168"/>
      <c r="E876" s="160"/>
      <c r="F876" s="161"/>
      <c r="G876" s="161"/>
      <c r="H876" s="161"/>
      <c r="I876" s="161"/>
      <c r="J876" s="161"/>
      <c r="K876" s="161"/>
      <c r="L876" s="161"/>
      <c r="M876" s="161"/>
      <c r="N876" s="161"/>
      <c r="O876" s="161"/>
      <c r="P876" s="161"/>
      <c r="Q876" s="161"/>
      <c r="R876" s="161"/>
      <c r="S876" s="161"/>
      <c r="T876" s="161"/>
      <c r="U876" s="161"/>
    </row>
    <row r="877" spans="1:21" ht="12.75" customHeight="1" x14ac:dyDescent="0.25">
      <c r="A877" s="161"/>
      <c r="B877" s="161"/>
      <c r="C877" s="168"/>
      <c r="D877" s="168"/>
      <c r="E877" s="160"/>
      <c r="F877" s="161"/>
      <c r="G877" s="161"/>
      <c r="H877" s="161"/>
      <c r="I877" s="161"/>
      <c r="J877" s="161"/>
      <c r="K877" s="161"/>
      <c r="L877" s="161"/>
      <c r="M877" s="161"/>
      <c r="N877" s="161"/>
      <c r="O877" s="161"/>
      <c r="P877" s="161"/>
      <c r="Q877" s="161"/>
      <c r="R877" s="161"/>
      <c r="S877" s="161"/>
      <c r="T877" s="161"/>
      <c r="U877" s="161"/>
    </row>
    <row r="878" spans="1:21" ht="12.75" customHeight="1" x14ac:dyDescent="0.25">
      <c r="A878" s="161"/>
      <c r="B878" s="161"/>
      <c r="C878" s="168"/>
      <c r="D878" s="168"/>
      <c r="E878" s="160"/>
      <c r="F878" s="161"/>
      <c r="G878" s="161"/>
      <c r="H878" s="161"/>
      <c r="I878" s="161"/>
      <c r="J878" s="161"/>
      <c r="K878" s="161"/>
      <c r="L878" s="161"/>
      <c r="M878" s="161"/>
      <c r="N878" s="161"/>
      <c r="O878" s="161"/>
      <c r="P878" s="161"/>
      <c r="Q878" s="161"/>
      <c r="R878" s="161"/>
      <c r="S878" s="161"/>
      <c r="T878" s="161"/>
      <c r="U878" s="161"/>
    </row>
    <row r="879" spans="1:21" ht="12.75" customHeight="1" x14ac:dyDescent="0.25">
      <c r="A879" s="161"/>
      <c r="B879" s="161"/>
      <c r="C879" s="168"/>
      <c r="D879" s="168"/>
      <c r="E879" s="160"/>
      <c r="F879" s="161"/>
      <c r="G879" s="161"/>
      <c r="H879" s="161"/>
      <c r="I879" s="161"/>
      <c r="J879" s="161"/>
      <c r="K879" s="161"/>
      <c r="L879" s="161"/>
      <c r="M879" s="161"/>
      <c r="N879" s="161"/>
      <c r="O879" s="161"/>
      <c r="P879" s="161"/>
      <c r="Q879" s="161"/>
      <c r="R879" s="161"/>
      <c r="S879" s="161"/>
      <c r="T879" s="161"/>
      <c r="U879" s="161"/>
    </row>
    <row r="880" spans="1:21" ht="12.75" customHeight="1" x14ac:dyDescent="0.25">
      <c r="A880" s="161"/>
      <c r="B880" s="161"/>
      <c r="C880" s="168"/>
      <c r="D880" s="168"/>
      <c r="E880" s="160"/>
      <c r="F880" s="161"/>
      <c r="G880" s="161"/>
      <c r="H880" s="161"/>
      <c r="I880" s="161"/>
      <c r="J880" s="161"/>
      <c r="K880" s="161"/>
      <c r="L880" s="161"/>
      <c r="M880" s="161"/>
      <c r="N880" s="161"/>
      <c r="O880" s="161"/>
      <c r="P880" s="161"/>
      <c r="Q880" s="161"/>
      <c r="R880" s="161"/>
      <c r="S880" s="161"/>
      <c r="T880" s="161"/>
      <c r="U880" s="161"/>
    </row>
    <row r="881" spans="1:21" ht="12.75" customHeight="1" x14ac:dyDescent="0.25">
      <c r="A881" s="161"/>
      <c r="B881" s="161"/>
      <c r="C881" s="168"/>
      <c r="D881" s="168"/>
      <c r="E881" s="160"/>
      <c r="F881" s="161"/>
      <c r="G881" s="161"/>
      <c r="H881" s="161"/>
      <c r="I881" s="161"/>
      <c r="J881" s="161"/>
      <c r="K881" s="161"/>
      <c r="L881" s="161"/>
      <c r="M881" s="161"/>
      <c r="N881" s="161"/>
      <c r="O881" s="161"/>
      <c r="P881" s="161"/>
      <c r="Q881" s="161"/>
      <c r="R881" s="161"/>
      <c r="S881" s="161"/>
      <c r="T881" s="161"/>
      <c r="U881" s="161"/>
    </row>
    <row r="882" spans="1:21" ht="12.75" customHeight="1" x14ac:dyDescent="0.25">
      <c r="A882" s="161"/>
      <c r="B882" s="161"/>
      <c r="C882" s="168"/>
      <c r="D882" s="168"/>
      <c r="E882" s="160"/>
      <c r="F882" s="161"/>
      <c r="G882" s="161"/>
      <c r="H882" s="161"/>
      <c r="I882" s="161"/>
      <c r="J882" s="161"/>
      <c r="K882" s="161"/>
      <c r="L882" s="161"/>
      <c r="M882" s="161"/>
      <c r="N882" s="161"/>
      <c r="O882" s="161"/>
      <c r="P882" s="161"/>
      <c r="Q882" s="161"/>
      <c r="R882" s="161"/>
      <c r="S882" s="161"/>
      <c r="T882" s="161"/>
      <c r="U882" s="161"/>
    </row>
    <row r="883" spans="1:21" ht="12.75" customHeight="1" x14ac:dyDescent="0.25">
      <c r="A883" s="161"/>
      <c r="B883" s="161"/>
      <c r="C883" s="168"/>
      <c r="D883" s="168"/>
      <c r="E883" s="160"/>
      <c r="F883" s="161"/>
      <c r="G883" s="161"/>
      <c r="H883" s="161"/>
      <c r="I883" s="161"/>
      <c r="J883" s="161"/>
      <c r="K883" s="161"/>
      <c r="L883" s="161"/>
      <c r="M883" s="161"/>
      <c r="N883" s="161"/>
      <c r="O883" s="161"/>
      <c r="P883" s="161"/>
      <c r="Q883" s="161"/>
      <c r="R883" s="161"/>
      <c r="S883" s="161"/>
      <c r="T883" s="161"/>
      <c r="U883" s="161"/>
    </row>
    <row r="884" spans="1:21" ht="12.75" customHeight="1" x14ac:dyDescent="0.25">
      <c r="A884" s="161"/>
      <c r="B884" s="161"/>
      <c r="C884" s="168"/>
      <c r="D884" s="168"/>
      <c r="E884" s="160"/>
      <c r="F884" s="161"/>
      <c r="G884" s="161"/>
      <c r="H884" s="161"/>
      <c r="I884" s="161"/>
      <c r="J884" s="161"/>
      <c r="K884" s="161"/>
      <c r="L884" s="161"/>
      <c r="M884" s="161"/>
      <c r="N884" s="161"/>
      <c r="O884" s="161"/>
      <c r="P884" s="161"/>
      <c r="Q884" s="161"/>
      <c r="R884" s="161"/>
      <c r="S884" s="161"/>
      <c r="T884" s="161"/>
      <c r="U884" s="161"/>
    </row>
    <row r="885" spans="1:21" ht="12.75" customHeight="1" x14ac:dyDescent="0.25">
      <c r="A885" s="161"/>
      <c r="B885" s="161"/>
      <c r="C885" s="168"/>
      <c r="D885" s="168"/>
      <c r="E885" s="160"/>
      <c r="F885" s="161"/>
      <c r="G885" s="161"/>
      <c r="H885" s="161"/>
      <c r="I885" s="161"/>
      <c r="J885" s="161"/>
      <c r="K885" s="161"/>
      <c r="L885" s="161"/>
      <c r="M885" s="161"/>
      <c r="N885" s="161"/>
      <c r="O885" s="161"/>
      <c r="P885" s="161"/>
      <c r="Q885" s="161"/>
      <c r="R885" s="161"/>
      <c r="S885" s="161"/>
      <c r="T885" s="161"/>
      <c r="U885" s="161"/>
    </row>
    <row r="886" spans="1:21" ht="12.75" customHeight="1" x14ac:dyDescent="0.25">
      <c r="A886" s="161"/>
      <c r="B886" s="161"/>
      <c r="C886" s="168"/>
      <c r="D886" s="168"/>
      <c r="E886" s="160"/>
      <c r="F886" s="161"/>
      <c r="G886" s="161"/>
      <c r="H886" s="161"/>
      <c r="I886" s="161"/>
      <c r="J886" s="161"/>
      <c r="K886" s="161"/>
      <c r="L886" s="161"/>
      <c r="M886" s="161"/>
      <c r="N886" s="161"/>
      <c r="O886" s="161"/>
      <c r="P886" s="161"/>
      <c r="Q886" s="161"/>
      <c r="R886" s="161"/>
      <c r="S886" s="161"/>
      <c r="T886" s="161"/>
      <c r="U886" s="161"/>
    </row>
    <row r="887" spans="1:21" ht="12.75" customHeight="1" x14ac:dyDescent="0.25">
      <c r="A887" s="161"/>
      <c r="B887" s="161"/>
      <c r="C887" s="168"/>
      <c r="D887" s="168"/>
      <c r="E887" s="160"/>
      <c r="F887" s="161"/>
      <c r="G887" s="161"/>
      <c r="H887" s="161"/>
      <c r="I887" s="161"/>
      <c r="J887" s="161"/>
      <c r="K887" s="161"/>
      <c r="L887" s="161"/>
      <c r="M887" s="161"/>
      <c r="N887" s="161"/>
      <c r="O887" s="161"/>
      <c r="P887" s="161"/>
      <c r="Q887" s="161"/>
      <c r="R887" s="161"/>
      <c r="S887" s="161"/>
      <c r="T887" s="161"/>
      <c r="U887" s="161"/>
    </row>
    <row r="888" spans="1:21" ht="12.75" customHeight="1" x14ac:dyDescent="0.25">
      <c r="A888" s="161"/>
      <c r="B888" s="161"/>
      <c r="C888" s="168"/>
      <c r="D888" s="168"/>
      <c r="E888" s="160"/>
      <c r="F888" s="161"/>
      <c r="G888" s="161"/>
      <c r="H888" s="161"/>
      <c r="I888" s="161"/>
      <c r="J888" s="161"/>
      <c r="K888" s="161"/>
      <c r="L888" s="161"/>
      <c r="M888" s="161"/>
      <c r="N888" s="161"/>
      <c r="O888" s="161"/>
      <c r="P888" s="161"/>
      <c r="Q888" s="161"/>
      <c r="R888" s="161"/>
      <c r="S888" s="161"/>
      <c r="T888" s="161"/>
      <c r="U888" s="161"/>
    </row>
    <row r="889" spans="1:21" ht="12.75" customHeight="1" x14ac:dyDescent="0.25">
      <c r="A889" s="161"/>
      <c r="B889" s="161"/>
      <c r="C889" s="168"/>
      <c r="D889" s="168"/>
      <c r="E889" s="160"/>
      <c r="F889" s="161"/>
      <c r="G889" s="161"/>
      <c r="H889" s="161"/>
      <c r="I889" s="161"/>
      <c r="J889" s="161"/>
      <c r="K889" s="161"/>
      <c r="L889" s="161"/>
      <c r="M889" s="161"/>
      <c r="N889" s="161"/>
      <c r="O889" s="161"/>
      <c r="P889" s="161"/>
      <c r="Q889" s="161"/>
      <c r="R889" s="161"/>
      <c r="S889" s="161"/>
      <c r="T889" s="161"/>
      <c r="U889" s="161"/>
    </row>
    <row r="890" spans="1:21" ht="12.75" customHeight="1" x14ac:dyDescent="0.25">
      <c r="A890" s="161"/>
      <c r="B890" s="161"/>
      <c r="C890" s="168"/>
      <c r="D890" s="168"/>
      <c r="E890" s="160"/>
      <c r="F890" s="161"/>
      <c r="G890" s="161"/>
      <c r="H890" s="161"/>
      <c r="I890" s="161"/>
      <c r="J890" s="161"/>
      <c r="K890" s="161"/>
      <c r="L890" s="161"/>
      <c r="M890" s="161"/>
      <c r="N890" s="161"/>
      <c r="O890" s="161"/>
      <c r="P890" s="161"/>
      <c r="Q890" s="161"/>
      <c r="R890" s="161"/>
      <c r="S890" s="161"/>
      <c r="T890" s="161"/>
      <c r="U890" s="161"/>
    </row>
    <row r="891" spans="1:21" ht="12.75" customHeight="1" x14ac:dyDescent="0.25">
      <c r="A891" s="161"/>
      <c r="B891" s="161"/>
      <c r="C891" s="168"/>
      <c r="D891" s="168"/>
      <c r="E891" s="160"/>
      <c r="F891" s="161"/>
      <c r="G891" s="161"/>
      <c r="H891" s="161"/>
      <c r="I891" s="161"/>
      <c r="J891" s="161"/>
      <c r="K891" s="161"/>
      <c r="L891" s="161"/>
      <c r="M891" s="161"/>
      <c r="N891" s="161"/>
      <c r="O891" s="161"/>
      <c r="P891" s="161"/>
      <c r="Q891" s="161"/>
      <c r="R891" s="161"/>
      <c r="S891" s="161"/>
      <c r="T891" s="161"/>
      <c r="U891" s="161"/>
    </row>
    <row r="892" spans="1:21" ht="12.75" customHeight="1" x14ac:dyDescent="0.25">
      <c r="A892" s="161"/>
      <c r="B892" s="161"/>
      <c r="C892" s="168"/>
      <c r="D892" s="168"/>
      <c r="E892" s="160"/>
      <c r="F892" s="161"/>
      <c r="G892" s="161"/>
      <c r="H892" s="161"/>
      <c r="I892" s="161"/>
      <c r="J892" s="161"/>
      <c r="K892" s="161"/>
      <c r="L892" s="161"/>
      <c r="M892" s="161"/>
      <c r="N892" s="161"/>
      <c r="O892" s="161"/>
      <c r="P892" s="161"/>
      <c r="Q892" s="161"/>
      <c r="R892" s="161"/>
      <c r="S892" s="161"/>
      <c r="T892" s="161"/>
      <c r="U892" s="161"/>
    </row>
    <row r="893" spans="1:21" ht="12.75" customHeight="1" x14ac:dyDescent="0.25">
      <c r="A893" s="161"/>
      <c r="B893" s="161"/>
      <c r="C893" s="168"/>
      <c r="D893" s="168"/>
      <c r="E893" s="160"/>
      <c r="F893" s="161"/>
      <c r="G893" s="161"/>
      <c r="H893" s="161"/>
      <c r="I893" s="161"/>
      <c r="J893" s="161"/>
      <c r="K893" s="161"/>
      <c r="L893" s="161"/>
      <c r="M893" s="161"/>
      <c r="N893" s="161"/>
      <c r="O893" s="161"/>
      <c r="P893" s="161"/>
      <c r="Q893" s="161"/>
      <c r="R893" s="161"/>
      <c r="S893" s="161"/>
      <c r="T893" s="161"/>
      <c r="U893" s="161"/>
    </row>
    <row r="894" spans="1:21" ht="12.75" customHeight="1" x14ac:dyDescent="0.25">
      <c r="A894" s="161"/>
      <c r="B894" s="161"/>
      <c r="C894" s="168"/>
      <c r="D894" s="168"/>
      <c r="E894" s="160"/>
      <c r="F894" s="161"/>
      <c r="G894" s="161"/>
      <c r="H894" s="161"/>
      <c r="I894" s="161"/>
      <c r="J894" s="161"/>
      <c r="K894" s="161"/>
      <c r="L894" s="161"/>
      <c r="M894" s="161"/>
      <c r="N894" s="161"/>
      <c r="O894" s="161"/>
      <c r="P894" s="161"/>
      <c r="Q894" s="161"/>
      <c r="R894" s="161"/>
      <c r="S894" s="161"/>
      <c r="T894" s="161"/>
      <c r="U894" s="161"/>
    </row>
    <row r="895" spans="1:21" ht="12.75" customHeight="1" x14ac:dyDescent="0.25">
      <c r="A895" s="161"/>
      <c r="B895" s="161"/>
      <c r="C895" s="168"/>
      <c r="D895" s="168"/>
      <c r="E895" s="160"/>
      <c r="F895" s="161"/>
      <c r="G895" s="161"/>
      <c r="H895" s="161"/>
      <c r="I895" s="161"/>
      <c r="J895" s="161"/>
      <c r="K895" s="161"/>
      <c r="L895" s="161"/>
      <c r="M895" s="161"/>
      <c r="N895" s="161"/>
      <c r="O895" s="161"/>
      <c r="P895" s="161"/>
      <c r="Q895" s="161"/>
      <c r="R895" s="161"/>
      <c r="S895" s="161"/>
      <c r="T895" s="161"/>
      <c r="U895" s="161"/>
    </row>
    <row r="896" spans="1:21" ht="12.75" customHeight="1" x14ac:dyDescent="0.25">
      <c r="A896" s="161"/>
      <c r="B896" s="161"/>
      <c r="C896" s="168"/>
      <c r="D896" s="168"/>
      <c r="E896" s="160"/>
      <c r="F896" s="161"/>
      <c r="G896" s="161"/>
      <c r="H896" s="161"/>
      <c r="I896" s="161"/>
      <c r="J896" s="161"/>
      <c r="K896" s="161"/>
      <c r="L896" s="161"/>
      <c r="M896" s="161"/>
      <c r="N896" s="161"/>
      <c r="O896" s="161"/>
      <c r="P896" s="161"/>
      <c r="Q896" s="161"/>
      <c r="R896" s="161"/>
      <c r="S896" s="161"/>
      <c r="T896" s="161"/>
      <c r="U896" s="161"/>
    </row>
    <row r="897" spans="1:21" ht="12.75" customHeight="1" x14ac:dyDescent="0.25">
      <c r="A897" s="161"/>
      <c r="B897" s="161"/>
      <c r="C897" s="168"/>
      <c r="D897" s="168"/>
      <c r="E897" s="160"/>
      <c r="F897" s="161"/>
      <c r="G897" s="161"/>
      <c r="H897" s="161"/>
      <c r="I897" s="161"/>
      <c r="J897" s="161"/>
      <c r="K897" s="161"/>
      <c r="L897" s="161"/>
      <c r="M897" s="161"/>
      <c r="N897" s="161"/>
      <c r="O897" s="161"/>
      <c r="P897" s="161"/>
      <c r="Q897" s="161"/>
      <c r="R897" s="161"/>
      <c r="S897" s="161"/>
      <c r="T897" s="161"/>
      <c r="U897" s="161"/>
    </row>
    <row r="898" spans="1:21" ht="12.75" customHeight="1" x14ac:dyDescent="0.25">
      <c r="A898" s="161"/>
      <c r="B898" s="161"/>
      <c r="C898" s="168"/>
      <c r="D898" s="168"/>
      <c r="E898" s="160"/>
      <c r="F898" s="161"/>
      <c r="G898" s="161"/>
      <c r="H898" s="161"/>
      <c r="I898" s="161"/>
      <c r="J898" s="161"/>
      <c r="K898" s="161"/>
      <c r="L898" s="161"/>
      <c r="M898" s="161"/>
      <c r="N898" s="161"/>
      <c r="O898" s="161"/>
      <c r="P898" s="161"/>
      <c r="Q898" s="161"/>
      <c r="R898" s="161"/>
      <c r="S898" s="161"/>
      <c r="T898" s="161"/>
      <c r="U898" s="161"/>
    </row>
    <row r="899" spans="1:21" ht="12.75" customHeight="1" x14ac:dyDescent="0.25">
      <c r="A899" s="161"/>
      <c r="B899" s="161"/>
      <c r="C899" s="168"/>
      <c r="D899" s="168"/>
      <c r="E899" s="160"/>
      <c r="F899" s="161"/>
      <c r="G899" s="161"/>
      <c r="H899" s="161"/>
      <c r="I899" s="161"/>
      <c r="J899" s="161"/>
      <c r="K899" s="161"/>
      <c r="L899" s="161"/>
      <c r="M899" s="161"/>
      <c r="N899" s="161"/>
      <c r="O899" s="161"/>
      <c r="P899" s="161"/>
      <c r="Q899" s="161"/>
      <c r="R899" s="161"/>
      <c r="S899" s="161"/>
      <c r="T899" s="161"/>
      <c r="U899" s="161"/>
    </row>
    <row r="900" spans="1:21" ht="12.75" customHeight="1" x14ac:dyDescent="0.25">
      <c r="A900" s="161"/>
      <c r="B900" s="161"/>
      <c r="C900" s="168"/>
      <c r="D900" s="168"/>
      <c r="E900" s="160"/>
      <c r="F900" s="161"/>
      <c r="G900" s="161"/>
      <c r="H900" s="161"/>
      <c r="I900" s="161"/>
      <c r="J900" s="161"/>
      <c r="K900" s="161"/>
      <c r="L900" s="161"/>
      <c r="M900" s="161"/>
      <c r="N900" s="161"/>
      <c r="O900" s="161"/>
      <c r="P900" s="161"/>
      <c r="Q900" s="161"/>
      <c r="R900" s="161"/>
      <c r="S900" s="161"/>
      <c r="T900" s="161"/>
      <c r="U900" s="161"/>
    </row>
    <row r="901" spans="1:21" ht="12.75" customHeight="1" x14ac:dyDescent="0.25">
      <c r="A901" s="161"/>
      <c r="B901" s="161"/>
      <c r="C901" s="168"/>
      <c r="D901" s="168"/>
      <c r="E901" s="160"/>
      <c r="F901" s="161"/>
      <c r="G901" s="161"/>
      <c r="H901" s="161"/>
      <c r="I901" s="161"/>
      <c r="J901" s="161"/>
      <c r="K901" s="161"/>
      <c r="L901" s="161"/>
      <c r="M901" s="161"/>
      <c r="N901" s="161"/>
      <c r="O901" s="161"/>
      <c r="P901" s="161"/>
      <c r="Q901" s="161"/>
      <c r="R901" s="161"/>
      <c r="S901" s="161"/>
      <c r="T901" s="161"/>
      <c r="U901" s="161"/>
    </row>
    <row r="902" spans="1:21" ht="12.75" customHeight="1" x14ac:dyDescent="0.25">
      <c r="A902" s="161"/>
      <c r="B902" s="161"/>
      <c r="C902" s="168"/>
      <c r="D902" s="168"/>
      <c r="E902" s="160"/>
      <c r="F902" s="161"/>
      <c r="G902" s="161"/>
      <c r="H902" s="161"/>
      <c r="I902" s="161"/>
      <c r="J902" s="161"/>
      <c r="K902" s="161"/>
      <c r="L902" s="161"/>
      <c r="M902" s="161"/>
      <c r="N902" s="161"/>
      <c r="O902" s="161"/>
      <c r="P902" s="161"/>
      <c r="Q902" s="161"/>
      <c r="R902" s="161"/>
      <c r="S902" s="161"/>
      <c r="T902" s="161"/>
      <c r="U902" s="161"/>
    </row>
    <row r="903" spans="1:21" ht="12.75" customHeight="1" x14ac:dyDescent="0.25">
      <c r="A903" s="161"/>
      <c r="B903" s="161"/>
      <c r="C903" s="168"/>
      <c r="D903" s="168"/>
      <c r="E903" s="160"/>
      <c r="F903" s="161"/>
      <c r="G903" s="161"/>
      <c r="H903" s="161"/>
      <c r="I903" s="161"/>
      <c r="J903" s="161"/>
      <c r="K903" s="161"/>
      <c r="L903" s="161"/>
      <c r="M903" s="161"/>
      <c r="N903" s="161"/>
      <c r="O903" s="161"/>
      <c r="P903" s="161"/>
      <c r="Q903" s="161"/>
      <c r="R903" s="161"/>
      <c r="S903" s="161"/>
      <c r="T903" s="161"/>
      <c r="U903" s="161"/>
    </row>
    <row r="904" spans="1:21" ht="12.75" customHeight="1" x14ac:dyDescent="0.25">
      <c r="A904" s="161"/>
      <c r="B904" s="161"/>
      <c r="C904" s="168"/>
      <c r="D904" s="168"/>
      <c r="E904" s="160"/>
      <c r="F904" s="161"/>
      <c r="G904" s="161"/>
      <c r="H904" s="161"/>
      <c r="I904" s="161"/>
      <c r="J904" s="161"/>
      <c r="K904" s="161"/>
      <c r="L904" s="161"/>
      <c r="M904" s="161"/>
      <c r="N904" s="161"/>
      <c r="O904" s="161"/>
      <c r="P904" s="161"/>
      <c r="Q904" s="161"/>
      <c r="R904" s="161"/>
      <c r="S904" s="161"/>
      <c r="T904" s="161"/>
      <c r="U904" s="161"/>
    </row>
    <row r="905" spans="1:21" ht="12.75" customHeight="1" x14ac:dyDescent="0.25">
      <c r="A905" s="161"/>
      <c r="B905" s="161"/>
      <c r="C905" s="168"/>
      <c r="D905" s="168"/>
      <c r="E905" s="160"/>
      <c r="F905" s="161"/>
      <c r="G905" s="161"/>
      <c r="H905" s="161"/>
      <c r="I905" s="161"/>
      <c r="J905" s="161"/>
      <c r="K905" s="161"/>
      <c r="L905" s="161"/>
      <c r="M905" s="161"/>
      <c r="N905" s="161"/>
      <c r="O905" s="161"/>
      <c r="P905" s="161"/>
      <c r="Q905" s="161"/>
      <c r="R905" s="161"/>
      <c r="S905" s="161"/>
      <c r="T905" s="161"/>
      <c r="U905" s="161"/>
    </row>
    <row r="906" spans="1:21" ht="12.75" customHeight="1" x14ac:dyDescent="0.25">
      <c r="A906" s="161"/>
      <c r="B906" s="161"/>
      <c r="C906" s="168"/>
      <c r="D906" s="168"/>
      <c r="E906" s="160"/>
      <c r="F906" s="161"/>
      <c r="G906" s="161"/>
      <c r="H906" s="161"/>
      <c r="I906" s="161"/>
      <c r="J906" s="161"/>
      <c r="K906" s="161"/>
      <c r="L906" s="161"/>
      <c r="M906" s="161"/>
      <c r="N906" s="161"/>
      <c r="O906" s="161"/>
      <c r="P906" s="161"/>
      <c r="Q906" s="161"/>
      <c r="R906" s="161"/>
      <c r="S906" s="161"/>
      <c r="T906" s="161"/>
      <c r="U906" s="161"/>
    </row>
    <row r="907" spans="1:21" ht="12.75" customHeight="1" x14ac:dyDescent="0.25">
      <c r="A907" s="161"/>
      <c r="B907" s="161"/>
      <c r="C907" s="168"/>
      <c r="D907" s="168"/>
      <c r="E907" s="160"/>
      <c r="F907" s="161"/>
      <c r="G907" s="161"/>
      <c r="H907" s="161"/>
      <c r="I907" s="161"/>
      <c r="J907" s="161"/>
      <c r="K907" s="161"/>
      <c r="L907" s="161"/>
      <c r="M907" s="161"/>
      <c r="N907" s="161"/>
      <c r="O907" s="161"/>
      <c r="P907" s="161"/>
      <c r="Q907" s="161"/>
      <c r="R907" s="161"/>
      <c r="S907" s="161"/>
      <c r="T907" s="161"/>
      <c r="U907" s="161"/>
    </row>
    <row r="908" spans="1:21" ht="12.75" customHeight="1" x14ac:dyDescent="0.25">
      <c r="A908" s="161"/>
      <c r="B908" s="161"/>
      <c r="C908" s="168"/>
      <c r="D908" s="168"/>
      <c r="E908" s="160"/>
      <c r="F908" s="161"/>
      <c r="G908" s="161"/>
      <c r="H908" s="161"/>
      <c r="I908" s="161"/>
      <c r="J908" s="161"/>
      <c r="K908" s="161"/>
      <c r="L908" s="161"/>
      <c r="M908" s="161"/>
      <c r="N908" s="161"/>
      <c r="O908" s="161"/>
      <c r="P908" s="161"/>
      <c r="Q908" s="161"/>
      <c r="R908" s="161"/>
      <c r="S908" s="161"/>
      <c r="T908" s="161"/>
      <c r="U908" s="161"/>
    </row>
    <row r="909" spans="1:21" ht="12.75" customHeight="1" x14ac:dyDescent="0.25">
      <c r="A909" s="161"/>
      <c r="B909" s="161"/>
      <c r="C909" s="168"/>
      <c r="D909" s="168"/>
      <c r="E909" s="160"/>
      <c r="F909" s="161"/>
      <c r="G909" s="161"/>
      <c r="H909" s="161"/>
      <c r="I909" s="161"/>
      <c r="J909" s="161"/>
      <c r="K909" s="161"/>
      <c r="L909" s="161"/>
      <c r="M909" s="161"/>
      <c r="N909" s="161"/>
      <c r="O909" s="161"/>
      <c r="P909" s="161"/>
      <c r="Q909" s="161"/>
      <c r="R909" s="161"/>
      <c r="S909" s="161"/>
      <c r="T909" s="161"/>
      <c r="U909" s="161"/>
    </row>
    <row r="910" spans="1:21" ht="12.75" customHeight="1" x14ac:dyDescent="0.25">
      <c r="A910" s="161"/>
      <c r="B910" s="161"/>
      <c r="C910" s="168"/>
      <c r="D910" s="168"/>
      <c r="E910" s="160"/>
      <c r="F910" s="161"/>
      <c r="G910" s="161"/>
      <c r="H910" s="161"/>
      <c r="I910" s="161"/>
      <c r="J910" s="161"/>
      <c r="K910" s="161"/>
      <c r="L910" s="161"/>
      <c r="M910" s="161"/>
      <c r="N910" s="161"/>
      <c r="O910" s="161"/>
      <c r="P910" s="161"/>
      <c r="Q910" s="161"/>
      <c r="R910" s="161"/>
      <c r="S910" s="161"/>
      <c r="T910" s="161"/>
      <c r="U910" s="161"/>
    </row>
    <row r="911" spans="1:21" ht="12.75" customHeight="1" x14ac:dyDescent="0.25">
      <c r="A911" s="161"/>
      <c r="B911" s="161"/>
      <c r="C911" s="168"/>
      <c r="D911" s="168"/>
      <c r="E911" s="160"/>
      <c r="F911" s="161"/>
      <c r="G911" s="161"/>
      <c r="H911" s="161"/>
      <c r="I911" s="161"/>
      <c r="J911" s="161"/>
      <c r="K911" s="161"/>
      <c r="L911" s="161"/>
      <c r="M911" s="161"/>
      <c r="N911" s="161"/>
      <c r="O911" s="161"/>
      <c r="P911" s="161"/>
      <c r="Q911" s="161"/>
      <c r="R911" s="161"/>
      <c r="S911" s="161"/>
      <c r="T911" s="161"/>
      <c r="U911" s="161"/>
    </row>
    <row r="912" spans="1:21" ht="12.75" customHeight="1" x14ac:dyDescent="0.25">
      <c r="A912" s="161"/>
      <c r="B912" s="161"/>
      <c r="C912" s="168"/>
      <c r="D912" s="168"/>
      <c r="E912" s="160"/>
      <c r="F912" s="161"/>
      <c r="G912" s="161"/>
      <c r="H912" s="161"/>
      <c r="I912" s="161"/>
      <c r="J912" s="161"/>
      <c r="K912" s="161"/>
      <c r="L912" s="161"/>
      <c r="M912" s="161"/>
      <c r="N912" s="161"/>
      <c r="O912" s="161"/>
      <c r="P912" s="161"/>
      <c r="Q912" s="161"/>
      <c r="R912" s="161"/>
      <c r="S912" s="161"/>
      <c r="T912" s="161"/>
      <c r="U912" s="161"/>
    </row>
    <row r="913" spans="1:21" ht="12.75" customHeight="1" x14ac:dyDescent="0.25">
      <c r="A913" s="161"/>
      <c r="B913" s="161"/>
      <c r="C913" s="168"/>
      <c r="D913" s="168"/>
      <c r="E913" s="160"/>
      <c r="F913" s="161"/>
      <c r="G913" s="161"/>
      <c r="H913" s="161"/>
      <c r="I913" s="161"/>
      <c r="J913" s="161"/>
      <c r="K913" s="161"/>
      <c r="L913" s="161"/>
      <c r="M913" s="161"/>
      <c r="N913" s="161"/>
      <c r="O913" s="161"/>
      <c r="P913" s="161"/>
      <c r="Q913" s="161"/>
      <c r="R913" s="161"/>
      <c r="S913" s="161"/>
      <c r="T913" s="161"/>
      <c r="U913" s="161"/>
    </row>
    <row r="914" spans="1:21" ht="12.75" customHeight="1" x14ac:dyDescent="0.25">
      <c r="A914" s="161"/>
      <c r="B914" s="161"/>
      <c r="C914" s="168"/>
      <c r="D914" s="168"/>
      <c r="E914" s="160"/>
      <c r="F914" s="161"/>
      <c r="G914" s="161"/>
      <c r="H914" s="161"/>
      <c r="I914" s="161"/>
      <c r="J914" s="161"/>
      <c r="K914" s="161"/>
      <c r="L914" s="161"/>
      <c r="M914" s="161"/>
      <c r="N914" s="161"/>
      <c r="O914" s="161"/>
      <c r="P914" s="161"/>
      <c r="Q914" s="161"/>
      <c r="R914" s="161"/>
      <c r="S914" s="161"/>
      <c r="T914" s="161"/>
      <c r="U914" s="161"/>
    </row>
    <row r="915" spans="1:21" ht="12.75" customHeight="1" x14ac:dyDescent="0.25">
      <c r="A915" s="161"/>
      <c r="B915" s="161"/>
      <c r="C915" s="168"/>
      <c r="D915" s="168"/>
      <c r="E915" s="160"/>
      <c r="F915" s="161"/>
      <c r="G915" s="161"/>
      <c r="H915" s="161"/>
      <c r="I915" s="161"/>
      <c r="J915" s="161"/>
      <c r="K915" s="161"/>
      <c r="L915" s="161"/>
      <c r="M915" s="161"/>
      <c r="N915" s="161"/>
      <c r="O915" s="161"/>
      <c r="P915" s="161"/>
      <c r="Q915" s="161"/>
      <c r="R915" s="161"/>
      <c r="S915" s="161"/>
      <c r="T915" s="161"/>
      <c r="U915" s="161"/>
    </row>
    <row r="916" spans="1:21" ht="12.75" customHeight="1" x14ac:dyDescent="0.25">
      <c r="A916" s="161"/>
      <c r="B916" s="161"/>
      <c r="C916" s="168"/>
      <c r="D916" s="168"/>
      <c r="E916" s="160"/>
      <c r="F916" s="161"/>
      <c r="G916" s="161"/>
      <c r="H916" s="161"/>
      <c r="I916" s="161"/>
      <c r="J916" s="161"/>
      <c r="K916" s="161"/>
      <c r="L916" s="161"/>
      <c r="M916" s="161"/>
      <c r="N916" s="161"/>
      <c r="O916" s="161"/>
      <c r="P916" s="161"/>
      <c r="Q916" s="161"/>
      <c r="R916" s="161"/>
      <c r="S916" s="161"/>
      <c r="T916" s="161"/>
      <c r="U916" s="161"/>
    </row>
    <row r="917" spans="1:21" ht="12.75" customHeight="1" x14ac:dyDescent="0.25">
      <c r="A917" s="161"/>
      <c r="B917" s="161"/>
      <c r="C917" s="168"/>
      <c r="D917" s="168"/>
      <c r="E917" s="160"/>
      <c r="F917" s="161"/>
      <c r="G917" s="161"/>
      <c r="H917" s="161"/>
      <c r="I917" s="161"/>
      <c r="J917" s="161"/>
      <c r="K917" s="161"/>
      <c r="L917" s="161"/>
      <c r="M917" s="161"/>
      <c r="N917" s="161"/>
      <c r="O917" s="161"/>
      <c r="P917" s="161"/>
      <c r="Q917" s="161"/>
      <c r="R917" s="161"/>
      <c r="S917" s="161"/>
      <c r="T917" s="161"/>
      <c r="U917" s="161"/>
    </row>
    <row r="918" spans="1:21" ht="12.75" customHeight="1" x14ac:dyDescent="0.25">
      <c r="A918" s="161"/>
      <c r="B918" s="161"/>
      <c r="C918" s="168"/>
      <c r="D918" s="168"/>
      <c r="E918" s="160"/>
      <c r="F918" s="161"/>
      <c r="G918" s="161"/>
      <c r="H918" s="161"/>
      <c r="I918" s="161"/>
      <c r="J918" s="161"/>
      <c r="K918" s="161"/>
      <c r="L918" s="161"/>
      <c r="M918" s="161"/>
      <c r="N918" s="161"/>
      <c r="O918" s="161"/>
      <c r="P918" s="161"/>
      <c r="Q918" s="161"/>
      <c r="R918" s="161"/>
      <c r="S918" s="161"/>
      <c r="T918" s="161"/>
      <c r="U918" s="161"/>
    </row>
    <row r="919" spans="1:21" ht="12.75" customHeight="1" x14ac:dyDescent="0.25">
      <c r="A919" s="161"/>
      <c r="B919" s="161"/>
      <c r="C919" s="168"/>
      <c r="D919" s="168"/>
      <c r="E919" s="160"/>
      <c r="F919" s="161"/>
      <c r="G919" s="161"/>
      <c r="H919" s="161"/>
      <c r="I919" s="161"/>
      <c r="J919" s="161"/>
      <c r="K919" s="161"/>
      <c r="L919" s="161"/>
      <c r="M919" s="161"/>
      <c r="N919" s="161"/>
      <c r="O919" s="161"/>
      <c r="P919" s="161"/>
      <c r="Q919" s="161"/>
      <c r="R919" s="161"/>
      <c r="S919" s="161"/>
      <c r="T919" s="161"/>
      <c r="U919" s="161"/>
    </row>
    <row r="920" spans="1:21" ht="12.75" customHeight="1" x14ac:dyDescent="0.25">
      <c r="A920" s="161"/>
      <c r="B920" s="161"/>
      <c r="C920" s="168"/>
      <c r="D920" s="168"/>
      <c r="E920" s="160"/>
      <c r="F920" s="161"/>
      <c r="G920" s="161"/>
      <c r="H920" s="161"/>
      <c r="I920" s="161"/>
      <c r="J920" s="161"/>
      <c r="K920" s="161"/>
      <c r="L920" s="161"/>
      <c r="M920" s="161"/>
      <c r="N920" s="161"/>
      <c r="O920" s="161"/>
      <c r="P920" s="161"/>
      <c r="Q920" s="161"/>
      <c r="R920" s="161"/>
      <c r="S920" s="161"/>
      <c r="T920" s="161"/>
      <c r="U920" s="161"/>
    </row>
    <row r="921" spans="1:21" ht="12.75" customHeight="1" x14ac:dyDescent="0.25">
      <c r="A921" s="161"/>
      <c r="B921" s="161"/>
      <c r="C921" s="168"/>
      <c r="D921" s="168"/>
      <c r="E921" s="160"/>
      <c r="F921" s="161"/>
      <c r="G921" s="161"/>
      <c r="H921" s="161"/>
      <c r="I921" s="161"/>
      <c r="J921" s="161"/>
      <c r="K921" s="161"/>
      <c r="L921" s="161"/>
      <c r="M921" s="161"/>
      <c r="N921" s="161"/>
      <c r="O921" s="161"/>
      <c r="P921" s="161"/>
      <c r="Q921" s="161"/>
      <c r="R921" s="161"/>
      <c r="S921" s="161"/>
      <c r="T921" s="161"/>
      <c r="U921" s="161"/>
    </row>
    <row r="922" spans="1:21" ht="12.75" customHeight="1" x14ac:dyDescent="0.25">
      <c r="A922" s="161"/>
      <c r="B922" s="161"/>
      <c r="C922" s="168"/>
      <c r="D922" s="168"/>
      <c r="E922" s="160"/>
      <c r="F922" s="161"/>
      <c r="G922" s="161"/>
      <c r="H922" s="161"/>
      <c r="I922" s="161"/>
      <c r="J922" s="161"/>
      <c r="K922" s="161"/>
      <c r="L922" s="161"/>
      <c r="M922" s="161"/>
      <c r="N922" s="161"/>
      <c r="O922" s="161"/>
      <c r="P922" s="161"/>
      <c r="Q922" s="161"/>
      <c r="R922" s="161"/>
      <c r="S922" s="161"/>
      <c r="T922" s="161"/>
      <c r="U922" s="161"/>
    </row>
    <row r="923" spans="1:21" ht="12.75" customHeight="1" x14ac:dyDescent="0.25">
      <c r="A923" s="161"/>
      <c r="B923" s="161"/>
      <c r="C923" s="168"/>
      <c r="D923" s="168"/>
      <c r="E923" s="160"/>
      <c r="F923" s="161"/>
      <c r="G923" s="161"/>
      <c r="H923" s="161"/>
      <c r="I923" s="161"/>
      <c r="J923" s="161"/>
      <c r="K923" s="161"/>
      <c r="L923" s="161"/>
      <c r="M923" s="161"/>
      <c r="N923" s="161"/>
      <c r="O923" s="161"/>
      <c r="P923" s="161"/>
      <c r="Q923" s="161"/>
      <c r="R923" s="161"/>
      <c r="S923" s="161"/>
      <c r="T923" s="161"/>
      <c r="U923" s="161"/>
    </row>
    <row r="924" spans="1:21" ht="12.75" customHeight="1" x14ac:dyDescent="0.25">
      <c r="A924" s="161"/>
      <c r="B924" s="161"/>
      <c r="C924" s="168"/>
      <c r="D924" s="168"/>
      <c r="E924" s="160"/>
      <c r="F924" s="161"/>
      <c r="G924" s="161"/>
      <c r="H924" s="161"/>
      <c r="I924" s="161"/>
      <c r="J924" s="161"/>
      <c r="K924" s="161"/>
      <c r="L924" s="161"/>
      <c r="M924" s="161"/>
      <c r="N924" s="161"/>
      <c r="O924" s="161"/>
      <c r="P924" s="161"/>
      <c r="Q924" s="161"/>
      <c r="R924" s="161"/>
      <c r="S924" s="161"/>
      <c r="T924" s="161"/>
      <c r="U924" s="161"/>
    </row>
    <row r="925" spans="1:21" ht="12.75" customHeight="1" x14ac:dyDescent="0.25">
      <c r="A925" s="161"/>
      <c r="B925" s="161"/>
      <c r="C925" s="168"/>
      <c r="D925" s="168"/>
      <c r="E925" s="160"/>
      <c r="F925" s="161"/>
      <c r="G925" s="161"/>
      <c r="H925" s="161"/>
      <c r="I925" s="161"/>
      <c r="J925" s="161"/>
      <c r="K925" s="161"/>
      <c r="L925" s="161"/>
      <c r="M925" s="161"/>
      <c r="N925" s="161"/>
      <c r="O925" s="161"/>
      <c r="P925" s="161"/>
      <c r="Q925" s="161"/>
      <c r="R925" s="161"/>
      <c r="S925" s="161"/>
      <c r="T925" s="161"/>
      <c r="U925" s="161"/>
    </row>
    <row r="926" spans="1:21" ht="12.75" customHeight="1" x14ac:dyDescent="0.25">
      <c r="A926" s="161"/>
      <c r="B926" s="161"/>
      <c r="C926" s="168"/>
      <c r="D926" s="168"/>
      <c r="E926" s="160"/>
      <c r="F926" s="161"/>
      <c r="G926" s="161"/>
      <c r="H926" s="161"/>
      <c r="I926" s="161"/>
      <c r="J926" s="161"/>
      <c r="K926" s="161"/>
      <c r="L926" s="161"/>
      <c r="M926" s="161"/>
      <c r="N926" s="161"/>
      <c r="O926" s="161"/>
      <c r="P926" s="161"/>
      <c r="Q926" s="161"/>
      <c r="R926" s="161"/>
      <c r="S926" s="161"/>
      <c r="T926" s="161"/>
      <c r="U926" s="161"/>
    </row>
    <row r="927" spans="1:21" ht="12.75" customHeight="1" x14ac:dyDescent="0.25">
      <c r="A927" s="161"/>
      <c r="B927" s="161"/>
      <c r="C927" s="168"/>
      <c r="D927" s="168"/>
      <c r="E927" s="160"/>
      <c r="F927" s="161"/>
      <c r="G927" s="161"/>
      <c r="H927" s="161"/>
      <c r="I927" s="161"/>
      <c r="J927" s="161"/>
      <c r="K927" s="161"/>
      <c r="L927" s="161"/>
      <c r="M927" s="161"/>
      <c r="N927" s="161"/>
      <c r="O927" s="161"/>
      <c r="P927" s="161"/>
      <c r="Q927" s="161"/>
      <c r="R927" s="161"/>
      <c r="S927" s="161"/>
      <c r="T927" s="161"/>
      <c r="U927" s="161"/>
    </row>
    <row r="928" spans="1:21" ht="12.75" customHeight="1" x14ac:dyDescent="0.25">
      <c r="A928" s="161"/>
      <c r="B928" s="161"/>
      <c r="C928" s="168"/>
      <c r="D928" s="168"/>
      <c r="E928" s="160"/>
      <c r="F928" s="161"/>
      <c r="G928" s="161"/>
      <c r="H928" s="161"/>
      <c r="I928" s="161"/>
      <c r="J928" s="161"/>
      <c r="K928" s="161"/>
      <c r="L928" s="161"/>
      <c r="M928" s="161"/>
      <c r="N928" s="161"/>
      <c r="O928" s="161"/>
      <c r="P928" s="161"/>
      <c r="Q928" s="161"/>
      <c r="R928" s="161"/>
      <c r="S928" s="161"/>
      <c r="T928" s="161"/>
      <c r="U928" s="161"/>
    </row>
    <row r="929" spans="1:21" ht="12.75" customHeight="1" x14ac:dyDescent="0.25">
      <c r="A929" s="161"/>
      <c r="B929" s="161"/>
      <c r="C929" s="168"/>
      <c r="D929" s="168"/>
      <c r="E929" s="160"/>
      <c r="F929" s="161"/>
      <c r="G929" s="161"/>
      <c r="H929" s="161"/>
      <c r="I929" s="161"/>
      <c r="J929" s="161"/>
      <c r="K929" s="161"/>
      <c r="L929" s="161"/>
      <c r="M929" s="161"/>
      <c r="N929" s="161"/>
      <c r="O929" s="161"/>
      <c r="P929" s="161"/>
      <c r="Q929" s="161"/>
      <c r="R929" s="161"/>
      <c r="S929" s="161"/>
      <c r="T929" s="161"/>
      <c r="U929" s="161"/>
    </row>
    <row r="930" spans="1:21" ht="12.75" customHeight="1" x14ac:dyDescent="0.25">
      <c r="A930" s="161"/>
      <c r="B930" s="161"/>
      <c r="C930" s="168"/>
      <c r="D930" s="168"/>
      <c r="E930" s="160"/>
      <c r="F930" s="161"/>
      <c r="G930" s="161"/>
      <c r="H930" s="161"/>
      <c r="I930" s="161"/>
      <c r="J930" s="161"/>
      <c r="K930" s="161"/>
      <c r="L930" s="161"/>
      <c r="M930" s="161"/>
      <c r="N930" s="161"/>
      <c r="O930" s="161"/>
      <c r="P930" s="161"/>
      <c r="Q930" s="161"/>
      <c r="R930" s="161"/>
      <c r="S930" s="161"/>
      <c r="T930" s="161"/>
      <c r="U930" s="161"/>
    </row>
    <row r="931" spans="1:21" ht="12.75" customHeight="1" x14ac:dyDescent="0.25">
      <c r="A931" s="161"/>
      <c r="B931" s="161"/>
      <c r="C931" s="168"/>
      <c r="D931" s="168"/>
      <c r="E931" s="160"/>
      <c r="F931" s="161"/>
      <c r="G931" s="161"/>
      <c r="H931" s="161"/>
      <c r="I931" s="161"/>
      <c r="J931" s="161"/>
      <c r="K931" s="161"/>
      <c r="L931" s="161"/>
      <c r="M931" s="161"/>
      <c r="N931" s="161"/>
      <c r="O931" s="161"/>
      <c r="P931" s="161"/>
      <c r="Q931" s="161"/>
      <c r="R931" s="161"/>
      <c r="S931" s="161"/>
      <c r="T931" s="161"/>
      <c r="U931" s="161"/>
    </row>
    <row r="932" spans="1:21" ht="12.75" customHeight="1" x14ac:dyDescent="0.25">
      <c r="A932" s="161"/>
      <c r="B932" s="161"/>
      <c r="C932" s="168"/>
      <c r="D932" s="168"/>
      <c r="E932" s="160"/>
      <c r="F932" s="161"/>
      <c r="G932" s="161"/>
      <c r="H932" s="161"/>
      <c r="I932" s="161"/>
      <c r="J932" s="161"/>
      <c r="K932" s="161"/>
      <c r="L932" s="161"/>
      <c r="M932" s="161"/>
      <c r="N932" s="161"/>
      <c r="O932" s="161"/>
      <c r="P932" s="161"/>
      <c r="Q932" s="161"/>
      <c r="R932" s="161"/>
      <c r="S932" s="161"/>
      <c r="T932" s="161"/>
      <c r="U932" s="161"/>
    </row>
    <row r="933" spans="1:21" ht="12.75" customHeight="1" x14ac:dyDescent="0.25">
      <c r="A933" s="161"/>
      <c r="B933" s="161"/>
      <c r="C933" s="168"/>
      <c r="D933" s="168"/>
      <c r="E933" s="160"/>
      <c r="F933" s="161"/>
      <c r="G933" s="161"/>
      <c r="H933" s="161"/>
      <c r="I933" s="161"/>
      <c r="J933" s="161"/>
      <c r="K933" s="161"/>
      <c r="L933" s="161"/>
      <c r="M933" s="161"/>
      <c r="N933" s="161"/>
      <c r="O933" s="161"/>
      <c r="P933" s="161"/>
      <c r="Q933" s="161"/>
      <c r="R933" s="161"/>
      <c r="S933" s="161"/>
      <c r="T933" s="161"/>
      <c r="U933" s="161"/>
    </row>
    <row r="934" spans="1:21" ht="12.75" customHeight="1" x14ac:dyDescent="0.25">
      <c r="A934" s="161"/>
      <c r="B934" s="161"/>
      <c r="C934" s="168"/>
      <c r="D934" s="168"/>
      <c r="E934" s="160"/>
      <c r="F934" s="161"/>
      <c r="G934" s="161"/>
      <c r="H934" s="161"/>
      <c r="I934" s="161"/>
      <c r="J934" s="161"/>
      <c r="K934" s="161"/>
      <c r="L934" s="161"/>
      <c r="M934" s="161"/>
      <c r="N934" s="161"/>
      <c r="O934" s="161"/>
      <c r="P934" s="161"/>
      <c r="Q934" s="161"/>
      <c r="R934" s="161"/>
      <c r="S934" s="161"/>
      <c r="T934" s="161"/>
      <c r="U934" s="161"/>
    </row>
    <row r="935" spans="1:21" ht="12.75" customHeight="1" x14ac:dyDescent="0.25">
      <c r="A935" s="161"/>
      <c r="B935" s="161"/>
      <c r="C935" s="168"/>
      <c r="D935" s="168"/>
      <c r="E935" s="160"/>
      <c r="F935" s="161"/>
      <c r="G935" s="161"/>
      <c r="H935" s="161"/>
      <c r="I935" s="161"/>
      <c r="J935" s="161"/>
      <c r="K935" s="161"/>
      <c r="L935" s="161"/>
      <c r="M935" s="161"/>
      <c r="N935" s="161"/>
      <c r="O935" s="161"/>
      <c r="P935" s="161"/>
      <c r="Q935" s="161"/>
      <c r="R935" s="161"/>
      <c r="S935" s="161"/>
      <c r="T935" s="161"/>
      <c r="U935" s="161"/>
    </row>
    <row r="936" spans="1:21" ht="12.75" customHeight="1" x14ac:dyDescent="0.25">
      <c r="A936" s="161"/>
      <c r="B936" s="161"/>
      <c r="C936" s="168"/>
      <c r="D936" s="168"/>
      <c r="E936" s="160"/>
      <c r="F936" s="161"/>
      <c r="G936" s="161"/>
      <c r="H936" s="161"/>
      <c r="I936" s="161"/>
      <c r="J936" s="161"/>
      <c r="K936" s="161"/>
      <c r="L936" s="161"/>
      <c r="M936" s="161"/>
      <c r="N936" s="161"/>
      <c r="O936" s="161"/>
      <c r="P936" s="161"/>
      <c r="Q936" s="161"/>
      <c r="R936" s="161"/>
      <c r="S936" s="161"/>
      <c r="T936" s="161"/>
      <c r="U936" s="161"/>
    </row>
    <row r="937" spans="1:21" ht="12.75" customHeight="1" x14ac:dyDescent="0.25">
      <c r="A937" s="161"/>
      <c r="B937" s="161"/>
      <c r="C937" s="168"/>
      <c r="D937" s="168"/>
      <c r="E937" s="160"/>
      <c r="F937" s="161"/>
      <c r="G937" s="161"/>
      <c r="H937" s="161"/>
      <c r="I937" s="161"/>
      <c r="J937" s="161"/>
      <c r="K937" s="161"/>
      <c r="L937" s="161"/>
      <c r="M937" s="161"/>
      <c r="N937" s="161"/>
      <c r="O937" s="161"/>
      <c r="P937" s="161"/>
      <c r="Q937" s="161"/>
      <c r="R937" s="161"/>
      <c r="S937" s="161"/>
      <c r="T937" s="161"/>
      <c r="U937" s="161"/>
    </row>
    <row r="938" spans="1:21" ht="12.75" customHeight="1" x14ac:dyDescent="0.25">
      <c r="A938" s="161"/>
      <c r="B938" s="161"/>
      <c r="C938" s="168"/>
      <c r="D938" s="168"/>
      <c r="E938" s="160"/>
      <c r="F938" s="161"/>
      <c r="G938" s="161"/>
      <c r="H938" s="161"/>
      <c r="I938" s="161"/>
      <c r="J938" s="161"/>
      <c r="K938" s="161"/>
      <c r="L938" s="161"/>
      <c r="M938" s="161"/>
      <c r="N938" s="161"/>
      <c r="O938" s="161"/>
      <c r="P938" s="161"/>
      <c r="Q938" s="161"/>
      <c r="R938" s="161"/>
      <c r="S938" s="161"/>
      <c r="T938" s="161"/>
      <c r="U938" s="161"/>
    </row>
    <row r="939" spans="1:21" ht="12.75" customHeight="1" x14ac:dyDescent="0.25">
      <c r="A939" s="161"/>
      <c r="B939" s="161"/>
      <c r="C939" s="168"/>
      <c r="D939" s="168"/>
      <c r="E939" s="160"/>
      <c r="F939" s="161"/>
      <c r="G939" s="161"/>
      <c r="H939" s="161"/>
      <c r="I939" s="161"/>
      <c r="J939" s="161"/>
      <c r="K939" s="161"/>
      <c r="L939" s="161"/>
      <c r="M939" s="161"/>
      <c r="N939" s="161"/>
      <c r="O939" s="161"/>
      <c r="P939" s="161"/>
      <c r="Q939" s="161"/>
      <c r="R939" s="161"/>
      <c r="S939" s="161"/>
      <c r="T939" s="161"/>
      <c r="U939" s="161"/>
    </row>
    <row r="940" spans="1:21" ht="12.75" customHeight="1" x14ac:dyDescent="0.25">
      <c r="A940" s="161"/>
      <c r="B940" s="161"/>
      <c r="C940" s="168"/>
      <c r="D940" s="168"/>
      <c r="E940" s="160"/>
      <c r="F940" s="161"/>
      <c r="G940" s="161"/>
      <c r="H940" s="161"/>
      <c r="I940" s="161"/>
      <c r="J940" s="161"/>
      <c r="K940" s="161"/>
      <c r="L940" s="161"/>
      <c r="M940" s="161"/>
      <c r="N940" s="161"/>
      <c r="O940" s="161"/>
      <c r="P940" s="161"/>
      <c r="Q940" s="161"/>
      <c r="R940" s="161"/>
      <c r="S940" s="161"/>
      <c r="T940" s="161"/>
      <c r="U940" s="161"/>
    </row>
    <row r="941" spans="1:21" ht="12.75" customHeight="1" x14ac:dyDescent="0.25">
      <c r="A941" s="161"/>
      <c r="B941" s="161"/>
      <c r="C941" s="168"/>
      <c r="D941" s="168"/>
      <c r="E941" s="160"/>
      <c r="F941" s="161"/>
      <c r="G941" s="161"/>
      <c r="H941" s="161"/>
      <c r="I941" s="161"/>
      <c r="J941" s="161"/>
      <c r="K941" s="161"/>
      <c r="L941" s="161"/>
      <c r="M941" s="161"/>
      <c r="N941" s="161"/>
      <c r="O941" s="161"/>
      <c r="P941" s="161"/>
      <c r="Q941" s="161"/>
      <c r="R941" s="161"/>
      <c r="S941" s="161"/>
      <c r="T941" s="161"/>
      <c r="U941" s="161"/>
    </row>
    <row r="942" spans="1:21" ht="12.75" customHeight="1" x14ac:dyDescent="0.25">
      <c r="A942" s="161"/>
      <c r="B942" s="161"/>
      <c r="C942" s="168"/>
      <c r="D942" s="168"/>
      <c r="E942" s="160"/>
      <c r="F942" s="161"/>
      <c r="G942" s="161"/>
      <c r="H942" s="161"/>
      <c r="I942" s="161"/>
      <c r="J942" s="161"/>
      <c r="K942" s="161"/>
      <c r="L942" s="161"/>
      <c r="M942" s="161"/>
      <c r="N942" s="161"/>
      <c r="O942" s="161"/>
      <c r="P942" s="161"/>
      <c r="Q942" s="161"/>
      <c r="R942" s="161"/>
      <c r="S942" s="161"/>
      <c r="T942" s="161"/>
      <c r="U942" s="161"/>
    </row>
    <row r="943" spans="1:21" ht="12.75" customHeight="1" x14ac:dyDescent="0.25">
      <c r="A943" s="161"/>
      <c r="B943" s="161"/>
      <c r="C943" s="168"/>
      <c r="D943" s="168"/>
      <c r="E943" s="160"/>
      <c r="F943" s="161"/>
      <c r="G943" s="161"/>
      <c r="H943" s="161"/>
      <c r="I943" s="161"/>
      <c r="J943" s="161"/>
      <c r="K943" s="161"/>
      <c r="L943" s="161"/>
      <c r="M943" s="161"/>
      <c r="N943" s="161"/>
      <c r="O943" s="161"/>
      <c r="P943" s="161"/>
      <c r="Q943" s="161"/>
      <c r="R943" s="161"/>
      <c r="S943" s="161"/>
      <c r="T943" s="161"/>
      <c r="U943" s="161"/>
    </row>
    <row r="944" spans="1:21" ht="12.75" customHeight="1" x14ac:dyDescent="0.25">
      <c r="A944" s="161"/>
      <c r="B944" s="161"/>
      <c r="C944" s="168"/>
      <c r="D944" s="168"/>
      <c r="E944" s="160"/>
      <c r="F944" s="161"/>
      <c r="G944" s="161"/>
      <c r="H944" s="161"/>
      <c r="I944" s="161"/>
      <c r="J944" s="161"/>
      <c r="K944" s="161"/>
      <c r="L944" s="161"/>
      <c r="M944" s="161"/>
      <c r="N944" s="161"/>
      <c r="O944" s="161"/>
      <c r="P944" s="161"/>
      <c r="Q944" s="161"/>
      <c r="R944" s="161"/>
      <c r="S944" s="161"/>
      <c r="T944" s="161"/>
      <c r="U944" s="161"/>
    </row>
    <row r="945" spans="1:21" ht="12.75" customHeight="1" x14ac:dyDescent="0.25">
      <c r="A945" s="161"/>
      <c r="B945" s="161"/>
      <c r="C945" s="168"/>
      <c r="D945" s="168"/>
      <c r="E945" s="160"/>
      <c r="F945" s="161"/>
      <c r="G945" s="161"/>
      <c r="H945" s="161"/>
      <c r="I945" s="161"/>
      <c r="J945" s="161"/>
      <c r="K945" s="161"/>
      <c r="L945" s="161"/>
      <c r="M945" s="161"/>
      <c r="N945" s="161"/>
      <c r="O945" s="161"/>
      <c r="P945" s="161"/>
      <c r="Q945" s="161"/>
      <c r="R945" s="161"/>
      <c r="S945" s="161"/>
      <c r="T945" s="161"/>
      <c r="U945" s="161"/>
    </row>
    <row r="946" spans="1:21" ht="12.75" customHeight="1" x14ac:dyDescent="0.25">
      <c r="A946" s="161"/>
      <c r="B946" s="161"/>
      <c r="C946" s="168"/>
      <c r="D946" s="168"/>
      <c r="E946" s="160"/>
      <c r="F946" s="161"/>
      <c r="G946" s="161"/>
      <c r="H946" s="161"/>
      <c r="I946" s="161"/>
      <c r="J946" s="161"/>
      <c r="K946" s="161"/>
      <c r="L946" s="161"/>
      <c r="M946" s="161"/>
      <c r="N946" s="161"/>
      <c r="O946" s="161"/>
      <c r="P946" s="161"/>
      <c r="Q946" s="161"/>
      <c r="R946" s="161"/>
      <c r="S946" s="161"/>
      <c r="T946" s="161"/>
      <c r="U946" s="161"/>
    </row>
    <row r="947" spans="1:21" ht="12.75" customHeight="1" x14ac:dyDescent="0.25">
      <c r="A947" s="161"/>
      <c r="B947" s="161"/>
      <c r="C947" s="168"/>
      <c r="D947" s="168"/>
      <c r="E947" s="160"/>
      <c r="F947" s="161"/>
      <c r="G947" s="161"/>
      <c r="H947" s="161"/>
      <c r="I947" s="161"/>
      <c r="J947" s="161"/>
      <c r="K947" s="161"/>
      <c r="L947" s="161"/>
      <c r="M947" s="161"/>
      <c r="N947" s="161"/>
      <c r="O947" s="161"/>
      <c r="P947" s="161"/>
      <c r="Q947" s="161"/>
      <c r="R947" s="161"/>
      <c r="S947" s="161"/>
      <c r="T947" s="161"/>
      <c r="U947" s="161"/>
    </row>
    <row r="948" spans="1:21" ht="12.75" customHeight="1" x14ac:dyDescent="0.25">
      <c r="A948" s="161"/>
      <c r="B948" s="161"/>
      <c r="C948" s="168"/>
      <c r="D948" s="168"/>
      <c r="E948" s="160"/>
      <c r="F948" s="161"/>
      <c r="G948" s="161"/>
      <c r="H948" s="161"/>
      <c r="I948" s="161"/>
      <c r="J948" s="161"/>
      <c r="K948" s="161"/>
      <c r="L948" s="161"/>
      <c r="M948" s="161"/>
      <c r="N948" s="161"/>
      <c r="O948" s="161"/>
      <c r="P948" s="161"/>
      <c r="Q948" s="161"/>
      <c r="R948" s="161"/>
      <c r="S948" s="161"/>
      <c r="T948" s="161"/>
      <c r="U948" s="161"/>
    </row>
    <row r="949" spans="1:21" ht="12.75" customHeight="1" x14ac:dyDescent="0.25">
      <c r="A949" s="161"/>
      <c r="B949" s="161"/>
      <c r="C949" s="168"/>
      <c r="D949" s="168"/>
      <c r="E949" s="160"/>
      <c r="F949" s="161"/>
      <c r="G949" s="161"/>
      <c r="H949" s="161"/>
      <c r="I949" s="161"/>
      <c r="J949" s="161"/>
      <c r="K949" s="161"/>
      <c r="L949" s="161"/>
      <c r="M949" s="161"/>
      <c r="N949" s="161"/>
      <c r="O949" s="161"/>
      <c r="P949" s="161"/>
      <c r="Q949" s="161"/>
      <c r="R949" s="161"/>
      <c r="S949" s="161"/>
      <c r="T949" s="161"/>
      <c r="U949" s="161"/>
    </row>
    <row r="950" spans="1:21" ht="12.75" customHeight="1" x14ac:dyDescent="0.25">
      <c r="A950" s="161"/>
      <c r="B950" s="161"/>
      <c r="C950" s="168"/>
      <c r="D950" s="168"/>
      <c r="E950" s="160"/>
      <c r="F950" s="161"/>
      <c r="G950" s="161"/>
      <c r="H950" s="161"/>
      <c r="I950" s="161"/>
      <c r="J950" s="161"/>
      <c r="K950" s="161"/>
      <c r="L950" s="161"/>
      <c r="M950" s="161"/>
      <c r="N950" s="161"/>
      <c r="O950" s="161"/>
      <c r="P950" s="161"/>
      <c r="Q950" s="161"/>
      <c r="R950" s="161"/>
      <c r="S950" s="161"/>
      <c r="T950" s="161"/>
      <c r="U950" s="161"/>
    </row>
    <row r="951" spans="1:21" ht="12.75" customHeight="1" x14ac:dyDescent="0.25">
      <c r="A951" s="161"/>
      <c r="B951" s="161"/>
      <c r="C951" s="168"/>
      <c r="D951" s="168"/>
      <c r="E951" s="160"/>
      <c r="F951" s="161"/>
      <c r="G951" s="161"/>
      <c r="H951" s="161"/>
      <c r="I951" s="161"/>
      <c r="J951" s="161"/>
      <c r="K951" s="161"/>
      <c r="L951" s="161"/>
      <c r="M951" s="161"/>
      <c r="N951" s="161"/>
      <c r="O951" s="161"/>
      <c r="P951" s="161"/>
      <c r="Q951" s="161"/>
      <c r="R951" s="161"/>
      <c r="S951" s="161"/>
      <c r="T951" s="161"/>
      <c r="U951" s="161"/>
    </row>
    <row r="952" spans="1:21" ht="12.75" customHeight="1" x14ac:dyDescent="0.25">
      <c r="A952" s="161"/>
      <c r="B952" s="161"/>
      <c r="C952" s="168"/>
      <c r="D952" s="168"/>
      <c r="E952" s="160"/>
      <c r="F952" s="161"/>
      <c r="G952" s="161"/>
      <c r="H952" s="161"/>
      <c r="I952" s="161"/>
      <c r="J952" s="161"/>
      <c r="K952" s="161"/>
      <c r="L952" s="161"/>
      <c r="M952" s="161"/>
      <c r="N952" s="161"/>
      <c r="O952" s="161"/>
      <c r="P952" s="161"/>
      <c r="Q952" s="161"/>
      <c r="R952" s="161"/>
      <c r="S952" s="161"/>
      <c r="T952" s="161"/>
      <c r="U952" s="161"/>
    </row>
    <row r="953" spans="1:21" ht="12.75" customHeight="1" x14ac:dyDescent="0.25">
      <c r="A953" s="161"/>
      <c r="B953" s="161"/>
      <c r="C953" s="168"/>
      <c r="D953" s="168"/>
      <c r="E953" s="160"/>
      <c r="F953" s="161"/>
      <c r="G953" s="161"/>
      <c r="H953" s="161"/>
      <c r="I953" s="161"/>
      <c r="J953" s="161"/>
      <c r="K953" s="161"/>
      <c r="L953" s="161"/>
      <c r="M953" s="161"/>
      <c r="N953" s="161"/>
      <c r="O953" s="161"/>
      <c r="P953" s="161"/>
      <c r="Q953" s="161"/>
      <c r="R953" s="161"/>
      <c r="S953" s="161"/>
      <c r="T953" s="161"/>
      <c r="U953" s="161"/>
    </row>
    <row r="954" spans="1:21" ht="12.75" customHeight="1" x14ac:dyDescent="0.25">
      <c r="A954" s="161"/>
      <c r="B954" s="161"/>
      <c r="C954" s="168"/>
      <c r="D954" s="168"/>
      <c r="E954" s="160"/>
      <c r="F954" s="161"/>
      <c r="G954" s="161"/>
      <c r="H954" s="161"/>
      <c r="I954" s="161"/>
      <c r="J954" s="161"/>
      <c r="K954" s="161"/>
      <c r="L954" s="161"/>
      <c r="M954" s="161"/>
      <c r="N954" s="161"/>
      <c r="O954" s="161"/>
      <c r="P954" s="161"/>
      <c r="Q954" s="161"/>
      <c r="R954" s="161"/>
      <c r="S954" s="161"/>
      <c r="T954" s="161"/>
      <c r="U954" s="161"/>
    </row>
    <row r="955" spans="1:21" ht="12.75" customHeight="1" x14ac:dyDescent="0.25">
      <c r="A955" s="161"/>
      <c r="B955" s="161"/>
      <c r="C955" s="168"/>
      <c r="D955" s="168"/>
      <c r="E955" s="160"/>
      <c r="F955" s="161"/>
      <c r="G955" s="161"/>
      <c r="H955" s="161"/>
      <c r="I955" s="161"/>
      <c r="J955" s="161"/>
      <c r="K955" s="161"/>
      <c r="L955" s="161"/>
      <c r="M955" s="161"/>
      <c r="N955" s="161"/>
      <c r="O955" s="161"/>
      <c r="P955" s="161"/>
      <c r="Q955" s="161"/>
      <c r="R955" s="161"/>
      <c r="S955" s="161"/>
      <c r="T955" s="161"/>
      <c r="U955" s="161"/>
    </row>
    <row r="956" spans="1:21" ht="12.75" customHeight="1" x14ac:dyDescent="0.25">
      <c r="A956" s="161"/>
      <c r="B956" s="161"/>
      <c r="C956" s="168"/>
      <c r="D956" s="168"/>
      <c r="E956" s="160"/>
      <c r="F956" s="161"/>
      <c r="G956" s="161"/>
      <c r="H956" s="161"/>
      <c r="I956" s="161"/>
      <c r="J956" s="161"/>
      <c r="K956" s="161"/>
      <c r="L956" s="161"/>
      <c r="M956" s="161"/>
      <c r="N956" s="161"/>
      <c r="O956" s="161"/>
      <c r="P956" s="161"/>
      <c r="Q956" s="161"/>
      <c r="R956" s="161"/>
      <c r="S956" s="161"/>
      <c r="T956" s="161"/>
      <c r="U956" s="161"/>
    </row>
    <row r="957" spans="1:21" ht="12.75" customHeight="1" x14ac:dyDescent="0.25">
      <c r="A957" s="161"/>
      <c r="B957" s="161"/>
      <c r="C957" s="168"/>
      <c r="D957" s="168"/>
      <c r="E957" s="160"/>
      <c r="F957" s="161"/>
      <c r="G957" s="161"/>
      <c r="H957" s="161"/>
      <c r="I957" s="161"/>
      <c r="J957" s="161"/>
      <c r="K957" s="161"/>
      <c r="L957" s="161"/>
      <c r="M957" s="161"/>
      <c r="N957" s="161"/>
      <c r="O957" s="161"/>
      <c r="P957" s="161"/>
      <c r="Q957" s="161"/>
      <c r="R957" s="161"/>
      <c r="S957" s="161"/>
      <c r="T957" s="161"/>
      <c r="U957" s="161"/>
    </row>
    <row r="958" spans="1:21" ht="12.75" customHeight="1" x14ac:dyDescent="0.25">
      <c r="A958" s="161"/>
      <c r="B958" s="161"/>
      <c r="C958" s="168"/>
      <c r="D958" s="168"/>
      <c r="E958" s="160"/>
      <c r="F958" s="161"/>
      <c r="G958" s="161"/>
      <c r="H958" s="161"/>
      <c r="I958" s="161"/>
      <c r="J958" s="161"/>
      <c r="K958" s="161"/>
      <c r="L958" s="161"/>
      <c r="M958" s="161"/>
      <c r="N958" s="161"/>
      <c r="O958" s="161"/>
      <c r="P958" s="161"/>
      <c r="Q958" s="161"/>
      <c r="R958" s="161"/>
      <c r="S958" s="161"/>
      <c r="T958" s="161"/>
      <c r="U958" s="161"/>
    </row>
    <row r="959" spans="1:21" ht="12.75" customHeight="1" x14ac:dyDescent="0.25">
      <c r="A959" s="161"/>
      <c r="B959" s="161"/>
      <c r="C959" s="168"/>
      <c r="D959" s="168"/>
      <c r="E959" s="160"/>
      <c r="F959" s="161"/>
      <c r="G959" s="161"/>
      <c r="H959" s="161"/>
      <c r="I959" s="161"/>
      <c r="J959" s="161"/>
      <c r="K959" s="161"/>
      <c r="L959" s="161"/>
      <c r="M959" s="161"/>
      <c r="N959" s="161"/>
      <c r="O959" s="161"/>
      <c r="P959" s="161"/>
      <c r="Q959" s="161"/>
      <c r="R959" s="161"/>
      <c r="S959" s="161"/>
      <c r="T959" s="161"/>
      <c r="U959" s="161"/>
    </row>
    <row r="960" spans="1:21" ht="12.75" customHeight="1" x14ac:dyDescent="0.25">
      <c r="A960" s="161"/>
      <c r="B960" s="161"/>
      <c r="C960" s="168"/>
      <c r="D960" s="168"/>
      <c r="E960" s="160"/>
      <c r="F960" s="161"/>
      <c r="G960" s="161"/>
      <c r="H960" s="161"/>
      <c r="I960" s="161"/>
      <c r="J960" s="161"/>
      <c r="K960" s="161"/>
      <c r="L960" s="161"/>
      <c r="M960" s="161"/>
      <c r="N960" s="161"/>
      <c r="O960" s="161"/>
      <c r="P960" s="161"/>
      <c r="Q960" s="161"/>
      <c r="R960" s="161"/>
      <c r="S960" s="161"/>
      <c r="T960" s="161"/>
      <c r="U960" s="161"/>
    </row>
    <row r="961" spans="1:21" ht="12.75" customHeight="1" x14ac:dyDescent="0.25">
      <c r="A961" s="161"/>
      <c r="B961" s="161"/>
      <c r="C961" s="168"/>
      <c r="D961" s="168"/>
      <c r="E961" s="160"/>
      <c r="F961" s="161"/>
      <c r="G961" s="161"/>
      <c r="H961" s="161"/>
      <c r="I961" s="161"/>
      <c r="J961" s="161"/>
      <c r="K961" s="161"/>
      <c r="L961" s="161"/>
      <c r="M961" s="161"/>
      <c r="N961" s="161"/>
      <c r="O961" s="161"/>
      <c r="P961" s="161"/>
      <c r="Q961" s="161"/>
      <c r="R961" s="161"/>
      <c r="S961" s="161"/>
      <c r="T961" s="161"/>
      <c r="U961" s="161"/>
    </row>
    <row r="962" spans="1:21" ht="12.75" customHeight="1" x14ac:dyDescent="0.25">
      <c r="A962" s="161"/>
      <c r="B962" s="161"/>
      <c r="C962" s="168"/>
      <c r="D962" s="168"/>
      <c r="E962" s="160"/>
      <c r="F962" s="161"/>
      <c r="G962" s="161"/>
      <c r="H962" s="161"/>
      <c r="I962" s="161"/>
      <c r="J962" s="161"/>
      <c r="K962" s="161"/>
      <c r="L962" s="161"/>
      <c r="M962" s="161"/>
      <c r="N962" s="161"/>
      <c r="O962" s="161"/>
      <c r="P962" s="161"/>
      <c r="Q962" s="161"/>
      <c r="R962" s="161"/>
      <c r="S962" s="161"/>
      <c r="T962" s="161"/>
      <c r="U962" s="161"/>
    </row>
    <row r="963" spans="1:21" ht="12.75" customHeight="1" x14ac:dyDescent="0.25">
      <c r="A963" s="161"/>
      <c r="B963" s="161"/>
      <c r="C963" s="168"/>
      <c r="D963" s="168"/>
      <c r="E963" s="160"/>
      <c r="F963" s="161"/>
      <c r="G963" s="161"/>
      <c r="H963" s="161"/>
      <c r="I963" s="161"/>
      <c r="J963" s="161"/>
      <c r="K963" s="161"/>
      <c r="L963" s="161"/>
      <c r="M963" s="161"/>
      <c r="N963" s="161"/>
      <c r="O963" s="161"/>
      <c r="P963" s="161"/>
      <c r="Q963" s="161"/>
      <c r="R963" s="161"/>
      <c r="S963" s="161"/>
      <c r="T963" s="161"/>
      <c r="U963" s="161"/>
    </row>
    <row r="964" spans="1:21" ht="12.75" customHeight="1" x14ac:dyDescent="0.25">
      <c r="A964" s="161"/>
      <c r="B964" s="161"/>
      <c r="C964" s="168"/>
      <c r="D964" s="168"/>
      <c r="E964" s="160"/>
      <c r="F964" s="161"/>
      <c r="G964" s="161"/>
      <c r="H964" s="161"/>
      <c r="I964" s="161"/>
      <c r="J964" s="161"/>
      <c r="K964" s="161"/>
      <c r="L964" s="161"/>
      <c r="M964" s="161"/>
      <c r="N964" s="161"/>
      <c r="O964" s="161"/>
      <c r="P964" s="161"/>
      <c r="Q964" s="161"/>
      <c r="R964" s="161"/>
      <c r="S964" s="161"/>
      <c r="T964" s="161"/>
      <c r="U964" s="161"/>
    </row>
    <row r="965" spans="1:21" ht="12.75" customHeight="1" x14ac:dyDescent="0.25">
      <c r="A965" s="161"/>
      <c r="B965" s="161"/>
      <c r="C965" s="168"/>
      <c r="D965" s="168"/>
      <c r="E965" s="160"/>
      <c r="F965" s="161"/>
      <c r="G965" s="161"/>
      <c r="H965" s="161"/>
      <c r="I965" s="161"/>
      <c r="J965" s="161"/>
      <c r="K965" s="161"/>
      <c r="L965" s="161"/>
      <c r="M965" s="161"/>
      <c r="N965" s="161"/>
      <c r="O965" s="161"/>
      <c r="P965" s="161"/>
      <c r="Q965" s="161"/>
      <c r="R965" s="161"/>
      <c r="S965" s="161"/>
      <c r="T965" s="161"/>
      <c r="U965" s="161"/>
    </row>
    <row r="966" spans="1:21" ht="13.8" x14ac:dyDescent="0.25"/>
    <row r="967" spans="1:21" ht="13.8" x14ac:dyDescent="0.25"/>
    <row r="968" spans="1:21" ht="13.8" x14ac:dyDescent="0.25"/>
    <row r="969" spans="1:21" ht="13.8" x14ac:dyDescent="0.25"/>
    <row r="970" spans="1:21" ht="13.8" x14ac:dyDescent="0.25"/>
    <row r="971" spans="1:21" ht="13.8" x14ac:dyDescent="0.25"/>
    <row r="972" spans="1:21" ht="13.8" x14ac:dyDescent="0.25"/>
    <row r="973" spans="1:21" ht="13.8" x14ac:dyDescent="0.25"/>
    <row r="974" spans="1:21" ht="13.8" x14ac:dyDescent="0.25"/>
    <row r="975" spans="1:21" ht="13.8" x14ac:dyDescent="0.25"/>
    <row r="976" spans="1:21" ht="13.8" x14ac:dyDescent="0.25"/>
    <row r="977" ht="13.8" x14ac:dyDescent="0.25"/>
    <row r="978" ht="13.8" x14ac:dyDescent="0.25"/>
    <row r="979" ht="13.8" x14ac:dyDescent="0.25"/>
    <row r="980" ht="13.8" x14ac:dyDescent="0.25"/>
    <row r="981" ht="13.8" x14ac:dyDescent="0.25"/>
    <row r="982" ht="13.8" x14ac:dyDescent="0.25"/>
    <row r="983" ht="13.8" x14ac:dyDescent="0.25"/>
    <row r="984" ht="13.8" x14ac:dyDescent="0.25"/>
    <row r="985" ht="13.8" x14ac:dyDescent="0.25"/>
    <row r="986" ht="13.8" x14ac:dyDescent="0.25"/>
    <row r="987" ht="13.8" x14ac:dyDescent="0.25"/>
    <row r="988" ht="13.8" x14ac:dyDescent="0.25"/>
    <row r="989" ht="13.8" x14ac:dyDescent="0.25"/>
    <row r="990" ht="13.8" x14ac:dyDescent="0.25"/>
    <row r="991" ht="13.8" x14ac:dyDescent="0.25"/>
    <row r="992" ht="13.8" x14ac:dyDescent="0.25"/>
    <row r="993" ht="13.8" x14ac:dyDescent="0.25"/>
    <row r="994" ht="13.8" x14ac:dyDescent="0.25"/>
    <row r="995" ht="13.8" x14ac:dyDescent="0.25"/>
    <row r="996" ht="13.8" x14ac:dyDescent="0.25"/>
    <row r="997" ht="13.8" x14ac:dyDescent="0.25"/>
    <row r="998" ht="13.8" x14ac:dyDescent="0.25"/>
    <row r="999" ht="13.8" x14ac:dyDescent="0.25"/>
    <row r="1000" ht="13.8" x14ac:dyDescent="0.25"/>
    <row r="1001" ht="13.8" x14ac:dyDescent="0.25"/>
    <row r="1002" ht="13.8" x14ac:dyDescent="0.25"/>
    <row r="1003" ht="13.8" x14ac:dyDescent="0.25"/>
    <row r="1004" ht="13.8" x14ac:dyDescent="0.25"/>
    <row r="1005" ht="13.8" x14ac:dyDescent="0.25"/>
  </sheetData>
  <mergeCells count="6">
    <mergeCell ref="A18:B18"/>
    <mergeCell ref="A20:B20"/>
    <mergeCell ref="D1:D2"/>
    <mergeCell ref="A1:A2"/>
    <mergeCell ref="B1:B2"/>
    <mergeCell ref="C1:C2"/>
  </mergeCells>
  <pageMargins left="0.47244094488188981" right="0.39370078740157483" top="1.4173228346456694" bottom="0.82677165354330717" header="0" footer="0"/>
  <pageSetup orientation="landscape" r:id="rId1"/>
  <headerFooter>
    <oddHeader>&amp;CGESTIÓN ENERGÉTICA S.A. E.S.P. CALIFICACIÓN SOBRE 2 LP 014-2008</oddHeader>
    <oddFooter>&amp;LPágina &amp;P de &amp;R&amp;D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SMMLV!$A$66:$A$69</xm:f>
          </x14:formula1>
          <xm:sqref>D18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8"/>
  <sheetViews>
    <sheetView tabSelected="1" zoomScale="82" zoomScaleNormal="82" workbookViewId="0">
      <pane xSplit="2" ySplit="2" topLeftCell="E3" activePane="bottomRight" state="frozenSplit"/>
      <selection activeCell="K16" sqref="K16"/>
      <selection pane="topRight" activeCell="K16" sqref="K16"/>
      <selection pane="bottomLeft" activeCell="K16" sqref="K16"/>
      <selection pane="bottomRight" activeCell="G19" sqref="G19"/>
    </sheetView>
  </sheetViews>
  <sheetFormatPr baseColWidth="10" defaultColWidth="11.44140625" defaultRowHeight="13.2" x14ac:dyDescent="0.25"/>
  <cols>
    <col min="1" max="1" width="5.44140625" style="7" bestFit="1" customWidth="1"/>
    <col min="2" max="2" width="62.44140625" style="6" bestFit="1" customWidth="1"/>
    <col min="3" max="4" width="14.6640625" style="7" customWidth="1"/>
    <col min="5" max="5" width="18.6640625" style="7" bestFit="1" customWidth="1"/>
    <col min="6" max="8" width="16.6640625" style="7" customWidth="1"/>
    <col min="9" max="9" width="18.6640625" style="7" customWidth="1"/>
    <col min="10" max="10" width="15" style="7" bestFit="1" customWidth="1"/>
    <col min="11" max="11" width="16" style="7" customWidth="1"/>
    <col min="12" max="12" width="14.6640625" style="7" customWidth="1"/>
    <col min="13" max="14" width="16.6640625" style="7" customWidth="1"/>
    <col min="15" max="15" width="16.6640625" style="7" hidden="1" customWidth="1"/>
    <col min="16" max="16" width="15.5546875" style="7" customWidth="1"/>
    <col min="17" max="17" width="56" style="6" customWidth="1"/>
    <col min="18" max="16384" width="11.44140625" style="7"/>
  </cols>
  <sheetData>
    <row r="1" spans="1:17" ht="36" customHeight="1" x14ac:dyDescent="0.25">
      <c r="A1" s="391" t="s">
        <v>0</v>
      </c>
      <c r="B1" s="391" t="s">
        <v>18</v>
      </c>
      <c r="C1" s="391" t="s">
        <v>54</v>
      </c>
      <c r="D1" s="391" t="s">
        <v>56</v>
      </c>
      <c r="E1" s="391" t="s">
        <v>72</v>
      </c>
      <c r="F1" s="393" t="s">
        <v>268</v>
      </c>
      <c r="G1" s="391" t="s">
        <v>279</v>
      </c>
      <c r="H1" s="391" t="s">
        <v>278</v>
      </c>
      <c r="I1" s="391" t="s">
        <v>141</v>
      </c>
      <c r="J1" s="394" t="s">
        <v>96</v>
      </c>
      <c r="K1" s="395"/>
      <c r="L1" s="395"/>
      <c r="M1" s="395"/>
      <c r="N1" s="396" t="s">
        <v>159</v>
      </c>
      <c r="O1" s="396" t="s">
        <v>160</v>
      </c>
      <c r="P1" s="397" t="s">
        <v>97</v>
      </c>
      <c r="Q1" s="391" t="s">
        <v>57</v>
      </c>
    </row>
    <row r="2" spans="1:17" ht="66" x14ac:dyDescent="0.25">
      <c r="A2" s="392"/>
      <c r="B2" s="392"/>
      <c r="C2" s="392"/>
      <c r="D2" s="392"/>
      <c r="E2" s="392"/>
      <c r="F2" s="392"/>
      <c r="G2" s="392"/>
      <c r="H2" s="392"/>
      <c r="I2" s="392"/>
      <c r="J2" s="10" t="s">
        <v>140</v>
      </c>
      <c r="K2" s="10" t="s">
        <v>139</v>
      </c>
      <c r="L2" s="10" t="s">
        <v>132</v>
      </c>
      <c r="M2" s="189" t="s">
        <v>104</v>
      </c>
      <c r="N2" s="396"/>
      <c r="O2" s="396"/>
      <c r="P2" s="398"/>
      <c r="Q2" s="392"/>
    </row>
    <row r="3" spans="1:17" ht="40.200000000000003" customHeight="1" x14ac:dyDescent="0.25">
      <c r="A3" s="95">
        <v>2</v>
      </c>
      <c r="B3" s="61" t="str">
        <f>VLOOKUP($A3,Cierre!$A:$E,2,FALSE)</f>
        <v>ARM CONSULTING LTDA.</v>
      </c>
      <c r="C3" s="62" t="str">
        <f>VLOOKUP($A3,'Capacidad Juridica'!$A:$AP,41,FALSE)</f>
        <v>HÁBIL</v>
      </c>
      <c r="D3" s="62" t="str">
        <f>VLOOKUP($A3,'Capacidad Financiera'!$A:$U,18,FALSE)</f>
        <v>HÁBIL</v>
      </c>
      <c r="E3" s="62" t="str">
        <f>VLOOKUP($A3,'Capacidad Financiera'!$A:$U,19,FALSE)</f>
        <v>HÁBIL</v>
      </c>
      <c r="F3" s="62" t="str">
        <f>IF(SUMIF(Experiencia!B:B,A3,Experiencia!O:O)&gt;Información!$B$29,"HÁBIL","NO HÁBIL")</f>
        <v>HÁBIL</v>
      </c>
      <c r="G3" s="62" t="s">
        <v>90</v>
      </c>
      <c r="H3" s="62" t="s">
        <v>90</v>
      </c>
      <c r="I3" s="93" t="s">
        <v>90</v>
      </c>
      <c r="J3" s="194">
        <f ca="1">+VLOOKUP(A3,'Puntaje Experiencia'!A:D,4,FALSE)/100</f>
        <v>0</v>
      </c>
      <c r="K3" s="86">
        <v>0.1</v>
      </c>
      <c r="L3" s="86">
        <v>0.2</v>
      </c>
      <c r="M3" s="86">
        <v>0.01</v>
      </c>
      <c r="N3" s="195">
        <f t="shared" ref="N3:N18" ca="1" si="0">+J3+K3+L3+M3</f>
        <v>0.31000000000000005</v>
      </c>
      <c r="O3" s="86">
        <f ca="1">+RANK(N3,N3:N19,0)</f>
        <v>10</v>
      </c>
      <c r="P3" s="62" t="s">
        <v>79</v>
      </c>
      <c r="Q3" s="35"/>
    </row>
    <row r="4" spans="1:17" ht="39.9" customHeight="1" x14ac:dyDescent="0.25">
      <c r="A4" s="95">
        <v>3</v>
      </c>
      <c r="B4" s="61" t="str">
        <f>VLOOKUP($A4,Cierre!$A:$E,2,FALSE)</f>
        <v>INGECO INGENIERÍA DE CONSTRUCCIONES S.A.S.</v>
      </c>
      <c r="C4" s="62" t="str">
        <f>VLOOKUP($A4,'Capacidad Juridica'!$A:$AP,41,FALSE)</f>
        <v>HÁBIL</v>
      </c>
      <c r="D4" s="62" t="str">
        <f>VLOOKUP($A4,'Capacidad Financiera'!$A:$U,18,FALSE)</f>
        <v>HÁBIL</v>
      </c>
      <c r="E4" s="62" t="str">
        <f>VLOOKUP($A4,'Capacidad Financiera'!$A:$U,19,FALSE)</f>
        <v>HÁBIL</v>
      </c>
      <c r="F4" s="62" t="str">
        <f>IF(SUMIF(Experiencia!B:B,A4,Experiencia!O:O)&gt;Información!$B$29,"HÁBIL","NO HÁBIL")</f>
        <v>HÁBIL</v>
      </c>
      <c r="G4" s="62" t="s">
        <v>90</v>
      </c>
      <c r="H4" s="62" t="s">
        <v>90</v>
      </c>
      <c r="I4" s="93" t="s">
        <v>90</v>
      </c>
      <c r="J4" s="194">
        <f ca="1">+VLOOKUP(A4,'Puntaje Experiencia'!A:D,4,FALSE)/100</f>
        <v>0.19324446878365051</v>
      </c>
      <c r="K4" s="86">
        <v>0.1</v>
      </c>
      <c r="L4" s="86">
        <v>0.2</v>
      </c>
      <c r="M4" s="86">
        <v>0.01</v>
      </c>
      <c r="N4" s="195">
        <f t="shared" ca="1" si="0"/>
        <v>0.50324446878365048</v>
      </c>
      <c r="O4" s="86">
        <f ca="1">+RANK(N4,N4:N20,0)</f>
        <v>8</v>
      </c>
      <c r="P4" s="62" t="s">
        <v>79</v>
      </c>
      <c r="Q4" s="35"/>
    </row>
    <row r="5" spans="1:17" ht="39.9" customHeight="1" x14ac:dyDescent="0.25">
      <c r="A5" s="95">
        <v>4</v>
      </c>
      <c r="B5" s="61" t="str">
        <f>VLOOKUP($A5,Cierre!$A:$E,2,FALSE)</f>
        <v>INGENIERÍA DEL FUTURO S.A.S.</v>
      </c>
      <c r="C5" s="62" t="str">
        <f>VLOOKUP($A5,'Capacidad Juridica'!$A:$AP,41,FALSE)</f>
        <v>HÁBIL</v>
      </c>
      <c r="D5" s="62" t="str">
        <f>VLOOKUP($A5,'Capacidad Financiera'!$A:$U,18,FALSE)</f>
        <v>HÁBIL</v>
      </c>
      <c r="E5" s="62" t="str">
        <f>VLOOKUP($A5,'Capacidad Financiera'!$A:$U,19,FALSE)</f>
        <v>HÁBIL</v>
      </c>
      <c r="F5" s="62" t="str">
        <f>IF(SUMIF(Experiencia!B:B,A5,Experiencia!O:O)&gt;Información!$B$29,"HÁBIL","NO HÁBIL")</f>
        <v>HÁBIL</v>
      </c>
      <c r="G5" s="62" t="s">
        <v>90</v>
      </c>
      <c r="H5" s="62" t="s">
        <v>90</v>
      </c>
      <c r="I5" s="93" t="s">
        <v>90</v>
      </c>
      <c r="J5" s="194">
        <f ca="1">+VLOOKUP(A5,'Puntaje Experiencia'!A:D,4,FALSE)/100</f>
        <v>0.65780658792449886</v>
      </c>
      <c r="K5" s="86">
        <v>0.1</v>
      </c>
      <c r="L5" s="86">
        <v>0.2</v>
      </c>
      <c r="M5" s="86">
        <v>0.01</v>
      </c>
      <c r="N5" s="195">
        <f t="shared" ca="1" si="0"/>
        <v>0.96780658792449881</v>
      </c>
      <c r="O5" s="86">
        <f ca="1">+RANK(N5,N5:N21,0)</f>
        <v>1</v>
      </c>
      <c r="P5" s="62" t="s">
        <v>79</v>
      </c>
      <c r="Q5" s="35"/>
    </row>
    <row r="6" spans="1:17" ht="39.9" customHeight="1" x14ac:dyDescent="0.25">
      <c r="A6" s="95">
        <v>5</v>
      </c>
      <c r="B6" s="61" t="str">
        <f>VLOOKUP($A6,Cierre!$A:$E,2,FALSE)</f>
        <v>R&amp;M CONSTRUCCIONES E INTERVENTORÍAS S.A.S.</v>
      </c>
      <c r="C6" s="62" t="str">
        <f>VLOOKUP($A6,'Capacidad Juridica'!$A:$AP,41,FALSE)</f>
        <v>HÁBIL</v>
      </c>
      <c r="D6" s="62" t="str">
        <f>VLOOKUP($A6,'Capacidad Financiera'!$A:$U,18,FALSE)</f>
        <v>HÁBIL</v>
      </c>
      <c r="E6" s="62" t="str">
        <f>VLOOKUP($A6,'Capacidad Financiera'!$A:$U,19,FALSE)</f>
        <v>HÁBIL</v>
      </c>
      <c r="F6" s="62" t="str">
        <f>IF(SUMIF(Experiencia!B:B,A6,Experiencia!O:O)&gt;Información!$B$29,"HÁBIL","NO HÁBIL")</f>
        <v>HÁBIL</v>
      </c>
      <c r="G6" s="62" t="s">
        <v>90</v>
      </c>
      <c r="H6" s="62" t="s">
        <v>90</v>
      </c>
      <c r="I6" s="93" t="s">
        <v>90</v>
      </c>
      <c r="J6" s="194">
        <f ca="1">+VLOOKUP(A6,'Puntaje Experiencia'!A:D,4,FALSE)/100</f>
        <v>0</v>
      </c>
      <c r="K6" s="86">
        <v>0.1</v>
      </c>
      <c r="L6" s="86">
        <v>0.2</v>
      </c>
      <c r="M6" s="86">
        <v>0.01</v>
      </c>
      <c r="N6" s="195">
        <f t="shared" ca="1" si="0"/>
        <v>0.31000000000000005</v>
      </c>
      <c r="O6" s="86">
        <f ca="1">+RANK(N6,N6:N22,0)</f>
        <v>8</v>
      </c>
      <c r="P6" s="62" t="s">
        <v>79</v>
      </c>
      <c r="Q6" s="35"/>
    </row>
    <row r="7" spans="1:17" ht="39.9" customHeight="1" x14ac:dyDescent="0.25">
      <c r="A7" s="95">
        <v>7</v>
      </c>
      <c r="B7" s="61" t="str">
        <f>VLOOKUP($A7,Cierre!$A:$E,2,FALSE)</f>
        <v>CARMONA CARVAJAL INGENIEROS S.A.S.</v>
      </c>
      <c r="C7" s="62" t="str">
        <f>VLOOKUP($A7,'Capacidad Juridica'!$A:$AP,41,FALSE)</f>
        <v>HÁBIL</v>
      </c>
      <c r="D7" s="62" t="str">
        <f>VLOOKUP($A7,'Capacidad Financiera'!$A:$U,18,FALSE)</f>
        <v>HÁBIL</v>
      </c>
      <c r="E7" s="62" t="str">
        <f>VLOOKUP($A7,'Capacidad Financiera'!$A:$U,19,FALSE)</f>
        <v>HÁBIL</v>
      </c>
      <c r="F7" s="62" t="str">
        <f>IF(SUMIF(Experiencia!B:B,A7,Experiencia!O:O)&gt;Información!$B$29,"HÁBIL","NO HÁBIL")</f>
        <v>HÁBIL</v>
      </c>
      <c r="G7" s="62" t="s">
        <v>90</v>
      </c>
      <c r="H7" s="62" t="s">
        <v>90</v>
      </c>
      <c r="I7" s="93" t="s">
        <v>90</v>
      </c>
      <c r="J7" s="194">
        <f ca="1">+VLOOKUP(A7,'Puntaje Experiencia'!A:D,4,FALSE)/100</f>
        <v>0.39564594536719111</v>
      </c>
      <c r="K7" s="86">
        <v>0.1</v>
      </c>
      <c r="L7" s="86">
        <v>0.2</v>
      </c>
      <c r="M7" s="86">
        <v>0.01</v>
      </c>
      <c r="N7" s="195">
        <f t="shared" ca="1" si="0"/>
        <v>0.70564594536719105</v>
      </c>
      <c r="O7" s="86">
        <f ca="1">+RANK(N7,N7:N24,0)</f>
        <v>5</v>
      </c>
      <c r="P7" s="62" t="s">
        <v>79</v>
      </c>
      <c r="Q7" s="35"/>
    </row>
    <row r="8" spans="1:17" ht="39.9" customHeight="1" x14ac:dyDescent="0.25">
      <c r="A8" s="95">
        <v>8</v>
      </c>
      <c r="B8" s="61" t="str">
        <f>VLOOKUP($A8,Cierre!$A:$E,2,FALSE)</f>
        <v>CONSORCIO INTERVIAS CALDAS</v>
      </c>
      <c r="C8" s="62" t="str">
        <f>VLOOKUP($A8,'Capacidad Juridica'!$A:$AP,41,FALSE)</f>
        <v>HÁBIL</v>
      </c>
      <c r="D8" s="62" t="str">
        <f>VLOOKUP($A8,'Capacidad Financiera'!$A:$U,18,FALSE)</f>
        <v>HÁBIL</v>
      </c>
      <c r="E8" s="62" t="str">
        <f>VLOOKUP($A8,'Capacidad Financiera'!$A:$U,19,FALSE)</f>
        <v>HÁBIL</v>
      </c>
      <c r="F8" s="62" t="str">
        <f>IF(SUMIF(Experiencia!B:B,A8,Experiencia!O:O)&gt;Información!$B$29,"HÁBIL","NO HÁBIL")</f>
        <v>HÁBIL</v>
      </c>
      <c r="G8" s="62" t="s">
        <v>90</v>
      </c>
      <c r="H8" s="62" t="s">
        <v>90</v>
      </c>
      <c r="I8" s="93" t="s">
        <v>90</v>
      </c>
      <c r="J8" s="194">
        <f>+VLOOKUP(A8,'Puntaje Experiencia'!A:D,4,FALSE)/100</f>
        <v>0</v>
      </c>
      <c r="K8" s="86">
        <v>0.1</v>
      </c>
      <c r="L8" s="86">
        <v>0.2</v>
      </c>
      <c r="M8" s="86">
        <v>0.01</v>
      </c>
      <c r="N8" s="195">
        <f t="shared" si="0"/>
        <v>0.31000000000000005</v>
      </c>
      <c r="O8" s="86">
        <f ca="1">+RANK(N8,N8:N25,0)</f>
        <v>7</v>
      </c>
      <c r="P8" s="62" t="s">
        <v>79</v>
      </c>
      <c r="Q8" s="35"/>
    </row>
    <row r="9" spans="1:17" ht="40.950000000000003" customHeight="1" x14ac:dyDescent="0.25">
      <c r="A9" s="95">
        <v>9</v>
      </c>
      <c r="B9" s="61" t="str">
        <f>VLOOKUP($A9,Cierre!$A:$E,2,FALSE)</f>
        <v>ARA INGENIERÍA S.A.S.</v>
      </c>
      <c r="C9" s="62" t="str">
        <f>VLOOKUP($A9,'Capacidad Juridica'!$A:$AP,41,FALSE)</f>
        <v>HÁBIL</v>
      </c>
      <c r="D9" s="62" t="str">
        <f>VLOOKUP($A9,'Capacidad Financiera'!$A:$U,18,FALSE)</f>
        <v>HÁBIL</v>
      </c>
      <c r="E9" s="62" t="str">
        <f>VLOOKUP($A9,'Capacidad Financiera'!$A:$U,19,FALSE)</f>
        <v>HÁBIL</v>
      </c>
      <c r="F9" s="62" t="str">
        <f>IF(SUMIF(Experiencia!B:B,A9,Experiencia!O:O)&gt;Información!$B$29,"HÁBIL","NO HÁBIL")</f>
        <v>HÁBIL</v>
      </c>
      <c r="G9" s="62" t="s">
        <v>90</v>
      </c>
      <c r="H9" s="62" t="s">
        <v>90</v>
      </c>
      <c r="I9" s="93" t="s">
        <v>90</v>
      </c>
      <c r="J9" s="194">
        <f ca="1">+VLOOKUP(A9,'Puntaje Experiencia'!A:D,4,FALSE)/100</f>
        <v>0</v>
      </c>
      <c r="K9" s="86">
        <v>0.1</v>
      </c>
      <c r="L9" s="86">
        <v>0.2</v>
      </c>
      <c r="M9" s="86">
        <v>0.01</v>
      </c>
      <c r="N9" s="195">
        <f t="shared" ca="1" si="0"/>
        <v>0.31000000000000005</v>
      </c>
      <c r="O9" s="86">
        <f ca="1">+RANK(N9,N9:N26,0)</f>
        <v>7</v>
      </c>
      <c r="P9" s="62" t="s">
        <v>79</v>
      </c>
      <c r="Q9" s="136"/>
    </row>
    <row r="10" spans="1:17" ht="96.75" customHeight="1" x14ac:dyDescent="0.25">
      <c r="A10" s="95">
        <v>10</v>
      </c>
      <c r="B10" s="61" t="str">
        <f>VLOOKUP($A10,Cierre!$A:$E,2,FALSE)</f>
        <v>HR INGENIERÍA S.A.S.</v>
      </c>
      <c r="C10" s="62" t="str">
        <f>VLOOKUP($A10,'Capacidad Juridica'!$A:$AP,41,FALSE)</f>
        <v>HÁBIL</v>
      </c>
      <c r="D10" s="62" t="str">
        <f>VLOOKUP($A10,'Capacidad Financiera'!$A:$U,18,FALSE)</f>
        <v>HÁBIL</v>
      </c>
      <c r="E10" s="62" t="str">
        <f>VLOOKUP($A10,'Capacidad Financiera'!$A:$U,19,FALSE)</f>
        <v>HÁBIL</v>
      </c>
      <c r="F10" s="62" t="str">
        <f>IF(SUMIF(Experiencia!B:B,A10,Experiencia!O:O)&gt;Información!$B$29,"HÁBIL","NO HÁBIL")</f>
        <v>HÁBIL</v>
      </c>
      <c r="G10" s="62" t="s">
        <v>90</v>
      </c>
      <c r="H10" s="62" t="s">
        <v>90</v>
      </c>
      <c r="I10" s="93" t="s">
        <v>90</v>
      </c>
      <c r="J10" s="194">
        <f ca="1">+VLOOKUP(A10,'Puntaje Experiencia'!A:D,4,FALSE)/100</f>
        <v>0.41191178787101079</v>
      </c>
      <c r="K10" s="86">
        <v>0.1</v>
      </c>
      <c r="L10" s="86">
        <v>0.2</v>
      </c>
      <c r="M10" s="86">
        <v>0.01</v>
      </c>
      <c r="N10" s="195">
        <f t="shared" ca="1" si="0"/>
        <v>0.72191178787101085</v>
      </c>
      <c r="O10" s="86">
        <f ca="1">+RANK(N10,N10:N27,0)</f>
        <v>4</v>
      </c>
      <c r="P10" s="62" t="s">
        <v>79</v>
      </c>
      <c r="Q10" s="35" t="s">
        <v>445</v>
      </c>
    </row>
    <row r="11" spans="1:17" ht="39.9" customHeight="1" x14ac:dyDescent="0.25">
      <c r="A11" s="95">
        <v>13</v>
      </c>
      <c r="B11" s="61" t="str">
        <f>VLOOKUP($A11,Cierre!$A:$E,2,FALSE)</f>
        <v>CONSORCIO NP MANIZALES</v>
      </c>
      <c r="C11" s="62" t="str">
        <f>VLOOKUP($A11,'Capacidad Juridica'!$A:$AP,41,FALSE)</f>
        <v>HÁBIL</v>
      </c>
      <c r="D11" s="62" t="str">
        <f>VLOOKUP($A11,'Capacidad Financiera'!$A:$U,18,FALSE)</f>
        <v>HÁBIL</v>
      </c>
      <c r="E11" s="62" t="str">
        <f>VLOOKUP($A11,'Capacidad Financiera'!$A:$U,19,FALSE)</f>
        <v>HÁBIL</v>
      </c>
      <c r="F11" s="62" t="str">
        <f>IF(SUMIF(Experiencia!B:B,A11,Experiencia!O:O)&gt;Información!$B$29,"HÁBIL","NO HÁBIL")</f>
        <v>HÁBIL</v>
      </c>
      <c r="G11" s="62" t="s">
        <v>90</v>
      </c>
      <c r="H11" s="62" t="s">
        <v>90</v>
      </c>
      <c r="I11" s="93" t="s">
        <v>90</v>
      </c>
      <c r="J11" s="194">
        <f>+VLOOKUP(A11,'Puntaje Experiencia'!A:D,4,FALSE)/100</f>
        <v>0</v>
      </c>
      <c r="K11" s="86">
        <v>0.1</v>
      </c>
      <c r="L11" s="86">
        <v>0.2</v>
      </c>
      <c r="M11" s="86">
        <v>0.01</v>
      </c>
      <c r="N11" s="195">
        <f t="shared" si="0"/>
        <v>0.31000000000000005</v>
      </c>
      <c r="O11" s="86">
        <f ca="1">+RANK(N11,N11:N30,0)</f>
        <v>6</v>
      </c>
      <c r="P11" s="62" t="s">
        <v>79</v>
      </c>
      <c r="Q11" s="35"/>
    </row>
    <row r="12" spans="1:17" ht="39.9" customHeight="1" x14ac:dyDescent="0.25">
      <c r="A12" s="95">
        <v>15</v>
      </c>
      <c r="B12" s="61" t="str">
        <f>VLOOKUP($A12,Cierre!$A:$E,2,FALSE)</f>
        <v>CIMAG S.A.S.</v>
      </c>
      <c r="C12" s="62" t="str">
        <f>VLOOKUP($A12,'Capacidad Juridica'!$A:$AP,41,FALSE)</f>
        <v>HÁBIL</v>
      </c>
      <c r="D12" s="62" t="str">
        <f>VLOOKUP($A12,'Capacidad Financiera'!$A:$U,18,FALSE)</f>
        <v>HÁBIL</v>
      </c>
      <c r="E12" s="62" t="str">
        <f>VLOOKUP($A12,'Capacidad Financiera'!$A:$U,19,FALSE)</f>
        <v>HÁBIL</v>
      </c>
      <c r="F12" s="62" t="str">
        <f>IF(SUMIF(Experiencia!B:B,A12,Experiencia!O:O)&gt;Información!$B$29,"HÁBIL","NO HÁBIL")</f>
        <v>HÁBIL</v>
      </c>
      <c r="G12" s="62" t="s">
        <v>90</v>
      </c>
      <c r="H12" s="62" t="s">
        <v>90</v>
      </c>
      <c r="I12" s="93" t="s">
        <v>90</v>
      </c>
      <c r="J12" s="194">
        <f ca="1">+VLOOKUP(A12,'Puntaje Experiencia'!A:D,4,FALSE)/100</f>
        <v>0.61481219796604225</v>
      </c>
      <c r="K12" s="86">
        <v>0.1</v>
      </c>
      <c r="L12" s="86">
        <v>0.2</v>
      </c>
      <c r="M12" s="86">
        <v>0.01</v>
      </c>
      <c r="N12" s="195">
        <f t="shared" ca="1" si="0"/>
        <v>0.92481219796604219</v>
      </c>
      <c r="O12" s="86">
        <f ca="1">+RANK(N12,N12:N32,0)</f>
        <v>1</v>
      </c>
      <c r="P12" s="62" t="s">
        <v>79</v>
      </c>
      <c r="Q12" s="35"/>
    </row>
    <row r="13" spans="1:17" ht="39.9" customHeight="1" x14ac:dyDescent="0.25">
      <c r="A13" s="95">
        <v>17</v>
      </c>
      <c r="B13" s="61" t="str">
        <f>VLOOKUP($A13,Cierre!$A:$E,2,FALSE)</f>
        <v>ORGANIZACIÓN VICAN S.A.S.</v>
      </c>
      <c r="C13" s="62" t="str">
        <f>VLOOKUP($A13,'Capacidad Juridica'!$A:$AP,41,FALSE)</f>
        <v>HÁBIL</v>
      </c>
      <c r="D13" s="62" t="str">
        <f>VLOOKUP($A13,'Capacidad Financiera'!$A:$U,18,FALSE)</f>
        <v>HÁBIL</v>
      </c>
      <c r="E13" s="62" t="str">
        <f>VLOOKUP($A13,'Capacidad Financiera'!$A:$U,19,FALSE)</f>
        <v>HÁBIL</v>
      </c>
      <c r="F13" s="62" t="str">
        <f>IF(SUMIF(Experiencia!B:B,A13,Experiencia!O:O)&gt;Información!$B$29,"HÁBIL","NO HÁBIL")</f>
        <v>HÁBIL</v>
      </c>
      <c r="G13" s="62" t="s">
        <v>90</v>
      </c>
      <c r="H13" s="62" t="s">
        <v>90</v>
      </c>
      <c r="I13" s="93" t="s">
        <v>90</v>
      </c>
      <c r="J13" s="194">
        <f ca="1">+VLOOKUP(A13,'Puntaje Experiencia'!A:D,4,FALSE)/100</f>
        <v>0.45804970530981298</v>
      </c>
      <c r="K13" s="86">
        <v>0.1</v>
      </c>
      <c r="L13" s="86">
        <v>0.2</v>
      </c>
      <c r="M13" s="86">
        <v>0.01</v>
      </c>
      <c r="N13" s="195">
        <f t="shared" ca="1" si="0"/>
        <v>0.76804970530981298</v>
      </c>
      <c r="O13" s="86">
        <f ca="1">+RANK(N13,N13:N34,0)</f>
        <v>2</v>
      </c>
      <c r="P13" s="62" t="s">
        <v>79</v>
      </c>
      <c r="Q13" s="35"/>
    </row>
    <row r="14" spans="1:17" ht="39.9" customHeight="1" x14ac:dyDescent="0.25">
      <c r="A14" s="95">
        <v>18</v>
      </c>
      <c r="B14" s="61" t="str">
        <f>VLOOKUP($A14,Cierre!$A:$E,2,FALSE)</f>
        <v>ICONSULTING S.A.S.</v>
      </c>
      <c r="C14" s="62" t="str">
        <f>VLOOKUP($A14,'Capacidad Juridica'!$A:$AP,41,FALSE)</f>
        <v>HÁBIL</v>
      </c>
      <c r="D14" s="62" t="str">
        <f>VLOOKUP($A14,'Capacidad Financiera'!$A:$U,18,FALSE)</f>
        <v>HÁBIL</v>
      </c>
      <c r="E14" s="62" t="str">
        <f>VLOOKUP($A14,'Capacidad Financiera'!$A:$U,19,FALSE)</f>
        <v>HÁBIL</v>
      </c>
      <c r="F14" s="62" t="str">
        <f>IF(SUMIF(Experiencia!B:B,A14,Experiencia!O:O)&gt;Información!$B$29,"HÁBIL","NO HÁBIL")</f>
        <v>HÁBIL</v>
      </c>
      <c r="G14" s="62" t="s">
        <v>90</v>
      </c>
      <c r="H14" s="62" t="s">
        <v>90</v>
      </c>
      <c r="I14" s="93" t="s">
        <v>90</v>
      </c>
      <c r="J14" s="194">
        <f ca="1">+VLOOKUP(A14,'Puntaje Experiencia'!A:D,4,FALSE)/100</f>
        <v>0.61013996073064436</v>
      </c>
      <c r="K14" s="86">
        <v>0.1</v>
      </c>
      <c r="L14" s="86">
        <v>0.2</v>
      </c>
      <c r="M14" s="86">
        <v>0.01</v>
      </c>
      <c r="N14" s="195">
        <f t="shared" ca="1" si="0"/>
        <v>0.92013996073064441</v>
      </c>
      <c r="O14" s="86">
        <f ca="1">+RANK(N14,N14:N35,0)</f>
        <v>1</v>
      </c>
      <c r="P14" s="62" t="s">
        <v>79</v>
      </c>
      <c r="Q14" s="35"/>
    </row>
    <row r="15" spans="1:17" ht="39.9" customHeight="1" x14ac:dyDescent="0.25">
      <c r="A15" s="95">
        <v>20</v>
      </c>
      <c r="B15" s="61" t="str">
        <f>VLOOKUP($A15,Cierre!$A:$E,2,FALSE)</f>
        <v>INGENIERÍA Y CONSULTORÍA - INGECON S.A.S.</v>
      </c>
      <c r="C15" s="62" t="str">
        <f>VLOOKUP($A15,'Capacidad Juridica'!$A:$AP,41,FALSE)</f>
        <v>HÁBIL</v>
      </c>
      <c r="D15" s="62" t="str">
        <f>VLOOKUP($A15,'Capacidad Financiera'!$A:$U,18,FALSE)</f>
        <v>HÁBIL</v>
      </c>
      <c r="E15" s="62" t="str">
        <f>VLOOKUP($A15,'Capacidad Financiera'!$A:$U,19,FALSE)</f>
        <v>HÁBIL</v>
      </c>
      <c r="F15" s="62" t="str">
        <f>IF(SUMIF(Experiencia!B:B,A15,Experiencia!O:O)&gt;Información!$B$29,"HÁBIL","NO HÁBIL")</f>
        <v>NO HÁBIL</v>
      </c>
      <c r="G15" s="62" t="s">
        <v>89</v>
      </c>
      <c r="H15" s="62" t="s">
        <v>90</v>
      </c>
      <c r="I15" s="62" t="s">
        <v>90</v>
      </c>
      <c r="J15" s="194">
        <v>0</v>
      </c>
      <c r="K15" s="86">
        <v>0.1</v>
      </c>
      <c r="L15" s="86">
        <v>0.2</v>
      </c>
      <c r="M15" s="86">
        <v>0.01</v>
      </c>
      <c r="N15" s="195">
        <f t="shared" si="0"/>
        <v>0.31000000000000005</v>
      </c>
      <c r="O15" s="86">
        <f ca="1">+RANK(N15,N15:N37,0)</f>
        <v>3</v>
      </c>
      <c r="P15" s="62" t="s">
        <v>79</v>
      </c>
      <c r="Q15" s="35"/>
    </row>
    <row r="16" spans="1:17" ht="39.9" customHeight="1" x14ac:dyDescent="0.25">
      <c r="A16" s="95">
        <v>21</v>
      </c>
      <c r="B16" s="61" t="str">
        <f>VLOOKUP($A16,Cierre!$A:$E,2,FALSE)</f>
        <v>INGEOCILCON S.A.S.</v>
      </c>
      <c r="C16" s="62" t="str">
        <f>VLOOKUP($A16,'Capacidad Juridica'!$A:$AP,41,FALSE)</f>
        <v>HÁBIL</v>
      </c>
      <c r="D16" s="62" t="str">
        <f>VLOOKUP($A16,'Capacidad Financiera'!$A:$U,18,FALSE)</f>
        <v>HÁBIL</v>
      </c>
      <c r="E16" s="62" t="str">
        <f>VLOOKUP($A16,'Capacidad Financiera'!$A:$U,19,FALSE)</f>
        <v>HÁBIL</v>
      </c>
      <c r="F16" s="62" t="str">
        <f>IF(SUMIF(Experiencia!B:B,A16,Experiencia!O:O)&gt;Información!$B$29,"HÁBIL","NO HÁBIL")</f>
        <v>HÁBIL</v>
      </c>
      <c r="G16" s="62" t="s">
        <v>90</v>
      </c>
      <c r="H16" s="62" t="s">
        <v>90</v>
      </c>
      <c r="I16" s="62" t="s">
        <v>90</v>
      </c>
      <c r="J16" s="194">
        <f ca="1">+VLOOKUP(A16,'Puntaje Experiencia'!A:D,4,FALSE)/100</f>
        <v>0.29480307133048844</v>
      </c>
      <c r="K16" s="86">
        <v>0.1</v>
      </c>
      <c r="L16" s="86">
        <v>0.2</v>
      </c>
      <c r="M16" s="86">
        <v>0.01</v>
      </c>
      <c r="N16" s="195">
        <f t="shared" ca="1" si="0"/>
        <v>0.60480307133048838</v>
      </c>
      <c r="O16" s="86">
        <f ca="1">+RANK(N16,N16:N38,0)</f>
        <v>1</v>
      </c>
      <c r="P16" s="62" t="s">
        <v>79</v>
      </c>
      <c r="Q16" s="35"/>
    </row>
    <row r="17" spans="1:17" ht="39.9" customHeight="1" x14ac:dyDescent="0.25">
      <c r="A17" s="95">
        <v>26</v>
      </c>
      <c r="B17" s="61" t="str">
        <f>VLOOKUP($A17,Cierre!$A:$E,2,FALSE)</f>
        <v>CONSORCIO CAPITAL</v>
      </c>
      <c r="C17" s="62" t="str">
        <f>VLOOKUP($A17,'Capacidad Juridica'!$A:$AP,41,FALSE)</f>
        <v>HÁBIL</v>
      </c>
      <c r="D17" s="62" t="str">
        <f>VLOOKUP($A17,'Capacidad Financiera'!$A:$U,18,FALSE)</f>
        <v>HÁBIL</v>
      </c>
      <c r="E17" s="62" t="str">
        <f>VLOOKUP($A17,'Capacidad Financiera'!$A:$U,19,FALSE)</f>
        <v>HÁBIL</v>
      </c>
      <c r="F17" s="62" t="str">
        <f>IF(SUMIF(Experiencia!B:B,A17,Experiencia!O:O)&gt;Información!$B$29,"HÁBIL","NO HÁBIL")</f>
        <v>HÁBIL</v>
      </c>
      <c r="G17" s="62" t="s">
        <v>90</v>
      </c>
      <c r="H17" s="62" t="s">
        <v>90</v>
      </c>
      <c r="I17" s="62" t="s">
        <v>90</v>
      </c>
      <c r="J17" s="194">
        <f ca="1">+VLOOKUP(A17,'Puntaje Experiencia'!A:D,4,FALSE)/100</f>
        <v>8.9379955796684563E-2</v>
      </c>
      <c r="K17" s="86">
        <v>0.1</v>
      </c>
      <c r="L17" s="86">
        <v>0.2</v>
      </c>
      <c r="M17" s="86">
        <v>0.01</v>
      </c>
      <c r="N17" s="195">
        <f t="shared" ca="1" si="0"/>
        <v>0.39937995579668462</v>
      </c>
      <c r="O17" s="86">
        <f ca="1">+RANK(N17,N17:N43,0)</f>
        <v>1</v>
      </c>
      <c r="P17" s="62" t="s">
        <v>79</v>
      </c>
      <c r="Q17" s="35"/>
    </row>
    <row r="18" spans="1:17" ht="39.9" customHeight="1" x14ac:dyDescent="0.25">
      <c r="A18" s="95">
        <v>34</v>
      </c>
      <c r="B18" s="61" t="str">
        <f>VLOOKUP($A18,Cierre!$A:$E,2,FALSE)</f>
        <v>INGENIERÍA MASTERS S.A.S.</v>
      </c>
      <c r="C18" s="62" t="str">
        <f>VLOOKUP($A18,'Capacidad Juridica'!$A:$AP,41,FALSE)</f>
        <v>HÁBIL</v>
      </c>
      <c r="D18" s="62" t="str">
        <f>VLOOKUP($A18,'Capacidad Financiera'!$A:$U,18,FALSE)</f>
        <v>HÁBIL</v>
      </c>
      <c r="E18" s="62" t="str">
        <f>VLOOKUP($A18,'Capacidad Financiera'!$A:$U,19,FALSE)</f>
        <v>HÁBIL</v>
      </c>
      <c r="F18" s="62" t="str">
        <f>IF(SUMIF(Experiencia!B:B,A18,Experiencia!O:O)&gt;Información!$B$29,"HÁBIL","NO HÁBIL")</f>
        <v>NO HÁBIL</v>
      </c>
      <c r="G18" s="62" t="s">
        <v>89</v>
      </c>
      <c r="H18" s="62" t="s">
        <v>90</v>
      </c>
      <c r="I18" s="62" t="s">
        <v>90</v>
      </c>
      <c r="J18" s="194">
        <v>0</v>
      </c>
      <c r="K18" s="86">
        <v>0.1</v>
      </c>
      <c r="L18" s="86">
        <v>0.2</v>
      </c>
      <c r="M18" s="86">
        <v>0.01</v>
      </c>
      <c r="N18" s="195">
        <f t="shared" si="0"/>
        <v>0.31000000000000005</v>
      </c>
      <c r="O18" s="86">
        <f>+RANK(N18,N18:N51,0)</f>
        <v>1</v>
      </c>
      <c r="P18" s="62" t="s">
        <v>79</v>
      </c>
      <c r="Q18" s="35"/>
    </row>
  </sheetData>
  <mergeCells count="14">
    <mergeCell ref="C1:C2"/>
    <mergeCell ref="A1:A2"/>
    <mergeCell ref="B1:B2"/>
    <mergeCell ref="D1:D2"/>
    <mergeCell ref="Q1:Q2"/>
    <mergeCell ref="E1:E2"/>
    <mergeCell ref="F1:F2"/>
    <mergeCell ref="I1:I2"/>
    <mergeCell ref="J1:M1"/>
    <mergeCell ref="N1:N2"/>
    <mergeCell ref="P1:P2"/>
    <mergeCell ref="O1:O2"/>
    <mergeCell ref="G1:G2"/>
    <mergeCell ref="H1:H2"/>
  </mergeCells>
  <phoneticPr fontId="5" type="noConversion"/>
  <conditionalFormatting sqref="C3:J18">
    <cfRule type="cellIs" dxfId="1" priority="7" operator="equal">
      <formula>"NO HÁBIL"</formula>
    </cfRule>
    <cfRule type="cellIs" dxfId="0" priority="8" operator="equal">
      <formula>"SUBSANAR"</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SMMLV!$A$62:$A$64</xm:f>
          </x14:formula1>
          <xm:sqref>G3:I14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69"/>
  <sheetViews>
    <sheetView topLeftCell="A43" workbookViewId="0">
      <selection activeCell="C66" sqref="C66"/>
    </sheetView>
  </sheetViews>
  <sheetFormatPr baseColWidth="10" defaultRowHeight="13.2" x14ac:dyDescent="0.25"/>
  <cols>
    <col min="1" max="1" width="14.44140625" customWidth="1"/>
    <col min="2" max="2" width="27" style="9" customWidth="1"/>
  </cols>
  <sheetData>
    <row r="1" spans="1:2" ht="13.8" x14ac:dyDescent="0.25">
      <c r="A1" s="18" t="s">
        <v>62</v>
      </c>
      <c r="B1" s="19" t="s">
        <v>63</v>
      </c>
    </row>
    <row r="2" spans="1:2" ht="13.8" x14ac:dyDescent="0.25">
      <c r="A2" s="16">
        <v>1980</v>
      </c>
      <c r="B2" s="17">
        <v>4500</v>
      </c>
    </row>
    <row r="3" spans="1:2" ht="13.8" x14ac:dyDescent="0.25">
      <c r="A3" s="16">
        <v>1981</v>
      </c>
      <c r="B3" s="17">
        <v>5700</v>
      </c>
    </row>
    <row r="4" spans="1:2" ht="13.8" x14ac:dyDescent="0.25">
      <c r="A4" s="16">
        <v>1982</v>
      </c>
      <c r="B4" s="17">
        <v>7410</v>
      </c>
    </row>
    <row r="5" spans="1:2" ht="13.8" x14ac:dyDescent="0.25">
      <c r="A5" s="16">
        <v>1983</v>
      </c>
      <c r="B5" s="17">
        <v>9261</v>
      </c>
    </row>
    <row r="6" spans="1:2" ht="13.8" x14ac:dyDescent="0.25">
      <c r="A6" s="16">
        <v>1984</v>
      </c>
      <c r="B6" s="17">
        <v>11298</v>
      </c>
    </row>
    <row r="7" spans="1:2" ht="13.8" x14ac:dyDescent="0.25">
      <c r="A7" s="16">
        <v>1985</v>
      </c>
      <c r="B7" s="17">
        <v>13558</v>
      </c>
    </row>
    <row r="8" spans="1:2" ht="13.8" x14ac:dyDescent="0.25">
      <c r="A8" s="16">
        <v>1986</v>
      </c>
      <c r="B8" s="17">
        <v>16811</v>
      </c>
    </row>
    <row r="9" spans="1:2" ht="13.8" x14ac:dyDescent="0.25">
      <c r="A9" s="16">
        <v>1987</v>
      </c>
      <c r="B9" s="17">
        <v>20510</v>
      </c>
    </row>
    <row r="10" spans="1:2" ht="13.8" x14ac:dyDescent="0.25">
      <c r="A10" s="16">
        <v>1988</v>
      </c>
      <c r="B10" s="17">
        <v>25637</v>
      </c>
    </row>
    <row r="11" spans="1:2" ht="13.8" x14ac:dyDescent="0.25">
      <c r="A11" s="16">
        <v>1989</v>
      </c>
      <c r="B11" s="17">
        <v>32560</v>
      </c>
    </row>
    <row r="12" spans="1:2" ht="13.8" x14ac:dyDescent="0.25">
      <c r="A12" s="16">
        <v>1990</v>
      </c>
      <c r="B12" s="17">
        <v>41025</v>
      </c>
    </row>
    <row r="13" spans="1:2" ht="13.8" x14ac:dyDescent="0.25">
      <c r="A13" s="16">
        <v>1991</v>
      </c>
      <c r="B13" s="17">
        <v>51716</v>
      </c>
    </row>
    <row r="14" spans="1:2" ht="13.8" x14ac:dyDescent="0.25">
      <c r="A14" s="16">
        <v>1992</v>
      </c>
      <c r="B14" s="17">
        <v>65190</v>
      </c>
    </row>
    <row r="15" spans="1:2" ht="13.8" x14ac:dyDescent="0.25">
      <c r="A15" s="16">
        <v>1993</v>
      </c>
      <c r="B15" s="17">
        <v>81510</v>
      </c>
    </row>
    <row r="16" spans="1:2" ht="13.8" x14ac:dyDescent="0.25">
      <c r="A16" s="16">
        <v>1994</v>
      </c>
      <c r="B16" s="17">
        <v>98700</v>
      </c>
    </row>
    <row r="17" spans="1:2" ht="13.8" x14ac:dyDescent="0.25">
      <c r="A17" s="16">
        <v>1995</v>
      </c>
      <c r="B17" s="17">
        <v>118934</v>
      </c>
    </row>
    <row r="18" spans="1:2" ht="13.8" x14ac:dyDescent="0.25">
      <c r="A18" s="16">
        <v>1996</v>
      </c>
      <c r="B18" s="17">
        <v>142125</v>
      </c>
    </row>
    <row r="19" spans="1:2" ht="13.8" x14ac:dyDescent="0.25">
      <c r="A19" s="16">
        <v>1997</v>
      </c>
      <c r="B19" s="17">
        <v>172005</v>
      </c>
    </row>
    <row r="20" spans="1:2" ht="13.8" x14ac:dyDescent="0.25">
      <c r="A20" s="16">
        <v>1998</v>
      </c>
      <c r="B20" s="17">
        <v>203826</v>
      </c>
    </row>
    <row r="21" spans="1:2" ht="13.8" x14ac:dyDescent="0.25">
      <c r="A21" s="16">
        <v>1999</v>
      </c>
      <c r="B21" s="17">
        <v>236460</v>
      </c>
    </row>
    <row r="22" spans="1:2" ht="13.8" x14ac:dyDescent="0.25">
      <c r="A22" s="16">
        <v>2000</v>
      </c>
      <c r="B22" s="17">
        <v>260100</v>
      </c>
    </row>
    <row r="23" spans="1:2" ht="13.8" x14ac:dyDescent="0.25">
      <c r="A23" s="16">
        <v>2001</v>
      </c>
      <c r="B23" s="17">
        <v>286000</v>
      </c>
    </row>
    <row r="24" spans="1:2" ht="13.8" x14ac:dyDescent="0.25">
      <c r="A24" s="16">
        <v>2002</v>
      </c>
      <c r="B24" s="17">
        <v>309000</v>
      </c>
    </row>
    <row r="25" spans="1:2" ht="13.8" x14ac:dyDescent="0.25">
      <c r="A25" s="16">
        <v>2003</v>
      </c>
      <c r="B25" s="17">
        <v>332000</v>
      </c>
    </row>
    <row r="26" spans="1:2" ht="13.8" x14ac:dyDescent="0.25">
      <c r="A26" s="16">
        <v>2004</v>
      </c>
      <c r="B26" s="17">
        <v>358000</v>
      </c>
    </row>
    <row r="27" spans="1:2" ht="13.8" x14ac:dyDescent="0.25">
      <c r="A27" s="16">
        <v>2005</v>
      </c>
      <c r="B27" s="17">
        <v>381500</v>
      </c>
    </row>
    <row r="28" spans="1:2" ht="13.8" x14ac:dyDescent="0.25">
      <c r="A28" s="16">
        <v>2006</v>
      </c>
      <c r="B28" s="17">
        <v>408000</v>
      </c>
    </row>
    <row r="29" spans="1:2" ht="13.8" x14ac:dyDescent="0.25">
      <c r="A29" s="16">
        <v>2007</v>
      </c>
      <c r="B29" s="17">
        <v>433700</v>
      </c>
    </row>
    <row r="30" spans="1:2" ht="13.8" x14ac:dyDescent="0.25">
      <c r="A30" s="16">
        <v>2008</v>
      </c>
      <c r="B30" s="17">
        <v>461500</v>
      </c>
    </row>
    <row r="31" spans="1:2" ht="13.8" x14ac:dyDescent="0.25">
      <c r="A31" s="16">
        <v>2009</v>
      </c>
      <c r="B31" s="17">
        <v>496900</v>
      </c>
    </row>
    <row r="32" spans="1:2" ht="13.8" x14ac:dyDescent="0.25">
      <c r="A32" s="16">
        <v>2010</v>
      </c>
      <c r="B32" s="17">
        <v>515000</v>
      </c>
    </row>
    <row r="33" spans="1:2" ht="13.8" x14ac:dyDescent="0.25">
      <c r="A33" s="16">
        <v>2011</v>
      </c>
      <c r="B33" s="17">
        <v>535600</v>
      </c>
    </row>
    <row r="34" spans="1:2" ht="13.8" x14ac:dyDescent="0.25">
      <c r="A34" s="16">
        <v>2012</v>
      </c>
      <c r="B34" s="17">
        <v>566700</v>
      </c>
    </row>
    <row r="35" spans="1:2" ht="13.8" x14ac:dyDescent="0.25">
      <c r="A35" s="16">
        <v>2013</v>
      </c>
      <c r="B35" s="17">
        <v>589500</v>
      </c>
    </row>
    <row r="36" spans="1:2" ht="13.8" x14ac:dyDescent="0.25">
      <c r="A36" s="16">
        <v>2014</v>
      </c>
      <c r="B36" s="17">
        <v>616000</v>
      </c>
    </row>
    <row r="37" spans="1:2" ht="13.8" x14ac:dyDescent="0.25">
      <c r="A37" s="16">
        <v>2015</v>
      </c>
      <c r="B37" s="17">
        <v>644350</v>
      </c>
    </row>
    <row r="38" spans="1:2" ht="13.8" x14ac:dyDescent="0.25">
      <c r="A38" s="16">
        <v>2016</v>
      </c>
      <c r="B38" s="17">
        <v>689455</v>
      </c>
    </row>
    <row r="39" spans="1:2" ht="13.8" x14ac:dyDescent="0.25">
      <c r="A39" s="16">
        <v>2017</v>
      </c>
      <c r="B39" s="17">
        <v>737717</v>
      </c>
    </row>
    <row r="40" spans="1:2" ht="13.8" x14ac:dyDescent="0.25">
      <c r="A40" s="16">
        <v>2018</v>
      </c>
      <c r="B40" s="17">
        <v>781242</v>
      </c>
    </row>
    <row r="41" spans="1:2" ht="13.8" x14ac:dyDescent="0.25">
      <c r="A41" s="16">
        <v>2019</v>
      </c>
      <c r="B41" s="17">
        <v>828116</v>
      </c>
    </row>
    <row r="42" spans="1:2" ht="13.8" x14ac:dyDescent="0.25">
      <c r="A42" s="16">
        <v>2020</v>
      </c>
      <c r="B42" s="17">
        <v>877803</v>
      </c>
    </row>
    <row r="43" spans="1:2" ht="13.8" x14ac:dyDescent="0.25">
      <c r="A43" s="16">
        <v>2021</v>
      </c>
      <c r="B43" s="17">
        <v>908526</v>
      </c>
    </row>
    <row r="45" spans="1:2" x14ac:dyDescent="0.25">
      <c r="A45" t="s">
        <v>79</v>
      </c>
    </row>
    <row r="46" spans="1:2" x14ac:dyDescent="0.25">
      <c r="A46" t="s">
        <v>88</v>
      </c>
    </row>
    <row r="47" spans="1:2" x14ac:dyDescent="0.25">
      <c r="A47" t="s">
        <v>82</v>
      </c>
    </row>
    <row r="48" spans="1:2" x14ac:dyDescent="0.25">
      <c r="A48" t="s">
        <v>94</v>
      </c>
    </row>
    <row r="49" spans="1:1" x14ac:dyDescent="0.25">
      <c r="A49" t="s">
        <v>85</v>
      </c>
    </row>
    <row r="50" spans="1:1" x14ac:dyDescent="0.25">
      <c r="A50" t="s">
        <v>82</v>
      </c>
    </row>
    <row r="52" spans="1:1" x14ac:dyDescent="0.25">
      <c r="A52" t="s">
        <v>80</v>
      </c>
    </row>
    <row r="53" spans="1:1" x14ac:dyDescent="0.25">
      <c r="A53" t="s">
        <v>87</v>
      </c>
    </row>
    <row r="54" spans="1:1" x14ac:dyDescent="0.25">
      <c r="A54" t="s">
        <v>84</v>
      </c>
    </row>
    <row r="56" spans="1:1" x14ac:dyDescent="0.25">
      <c r="A56" t="s">
        <v>81</v>
      </c>
    </row>
    <row r="57" spans="1:1" x14ac:dyDescent="0.25">
      <c r="A57" t="s">
        <v>86</v>
      </c>
    </row>
    <row r="58" spans="1:1" x14ac:dyDescent="0.25">
      <c r="A58" t="s">
        <v>82</v>
      </c>
    </row>
    <row r="59" spans="1:1" x14ac:dyDescent="0.25">
      <c r="A59" t="s">
        <v>95</v>
      </c>
    </row>
    <row r="62" spans="1:1" x14ac:dyDescent="0.25">
      <c r="A62" t="s">
        <v>90</v>
      </c>
    </row>
    <row r="63" spans="1:1" x14ac:dyDescent="0.25">
      <c r="A63" t="s">
        <v>89</v>
      </c>
    </row>
    <row r="64" spans="1:1" x14ac:dyDescent="0.25">
      <c r="A64" t="s">
        <v>83</v>
      </c>
    </row>
    <row r="66" spans="1:3" x14ac:dyDescent="0.25">
      <c r="A66" t="s">
        <v>115</v>
      </c>
      <c r="B66" s="9">
        <v>284000885</v>
      </c>
      <c r="C66">
        <f>+B66/908526</f>
        <v>312.5952201698135</v>
      </c>
    </row>
    <row r="67" spans="1:3" x14ac:dyDescent="0.25">
      <c r="A67" t="s">
        <v>116</v>
      </c>
      <c r="B67" s="9">
        <v>286887217</v>
      </c>
      <c r="C67">
        <f t="shared" ref="C67:C69" si="0">+B67/908526</f>
        <v>315.77215951992571</v>
      </c>
    </row>
    <row r="68" spans="1:3" x14ac:dyDescent="0.25">
      <c r="A68" t="s">
        <v>117</v>
      </c>
      <c r="B68" s="9">
        <v>87497955</v>
      </c>
      <c r="C68">
        <f t="shared" si="0"/>
        <v>96.307596040179362</v>
      </c>
    </row>
    <row r="69" spans="1:3" x14ac:dyDescent="0.25">
      <c r="A69" t="s">
        <v>119</v>
      </c>
      <c r="B69" s="9">
        <v>303173378</v>
      </c>
      <c r="C69">
        <f t="shared" si="0"/>
        <v>333.69807578429237</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Información</vt:lpstr>
      <vt:lpstr>Cierre</vt:lpstr>
      <vt:lpstr>Capacidad Juridica</vt:lpstr>
      <vt:lpstr>Capacidad Financiera</vt:lpstr>
      <vt:lpstr>Experiencia</vt:lpstr>
      <vt:lpstr>Puntaje Experiencia</vt:lpstr>
      <vt:lpstr>Resumen Calificación</vt:lpstr>
      <vt:lpstr>SMMLV</vt:lpstr>
    </vt:vector>
  </TitlesOfParts>
  <Company>gensa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Carolina Duque</cp:lastModifiedBy>
  <cp:lastPrinted>2018-04-26T20:54:52Z</cp:lastPrinted>
  <dcterms:created xsi:type="dcterms:W3CDTF">2010-05-03T23:53:06Z</dcterms:created>
  <dcterms:modified xsi:type="dcterms:W3CDTF">2021-08-05T22:09:05Z</dcterms:modified>
</cp:coreProperties>
</file>