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\\SEC-INFRA\Users\Public\compartir-dir\06 PROCESOS 2021\07.  LP-0002-2021 PUENTE VEHICULAR CLL. 47 x CRA. 53\01. PRECONTRACTUAL\EVALUACIÓN\"/>
    </mc:Choice>
  </mc:AlternateContent>
  <xr:revisionPtr revIDLastSave="0" documentId="13_ncr:1_{9DA1582C-4757-4B6F-B9FD-CEE0449FAACC}" xr6:coauthVersionLast="47" xr6:coauthVersionMax="47" xr10:uidLastSave="{00000000-0000-0000-0000-000000000000}"/>
  <bookViews>
    <workbookView xWindow="-120" yWindow="-120" windowWidth="29040" windowHeight="15840" firstSheet="2" activeTab="2" xr2:uid="{00000000-000D-0000-FFFF-FFFF00000000}"/>
  </bookViews>
  <sheets>
    <sheet name="MEDIANA CON VALOR ABSO" sheetId="4" state="hidden" r:id="rId1"/>
    <sheet name="CON MEDIA GEOMETRICA" sheetId="1" state="hidden" r:id="rId2"/>
    <sheet name="MEDIA ARITMETICA ALTA" sheetId="2" r:id="rId3"/>
    <sheet name="MENOR VALOR" sheetId="6" state="hidden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2" l="1"/>
  <c r="E33" i="2" s="1"/>
  <c r="E32" i="2" l="1"/>
  <c r="H56" i="2" s="1"/>
  <c r="H53" i="2" l="1"/>
  <c r="L53" i="2" s="1"/>
  <c r="H58" i="2"/>
  <c r="L58" i="2" s="1"/>
  <c r="K29" i="2"/>
  <c r="K25" i="2"/>
  <c r="K21" i="2"/>
  <c r="K18" i="2"/>
  <c r="H62" i="2"/>
  <c r="L62" i="2" s="1"/>
  <c r="H57" i="2"/>
  <c r="L57" i="2" s="1"/>
  <c r="H50" i="2"/>
  <c r="L50" i="2" s="1"/>
  <c r="K16" i="2"/>
  <c r="K27" i="2"/>
  <c r="K23" i="2"/>
  <c r="K20" i="2"/>
  <c r="H49" i="2"/>
  <c r="L49" i="2" s="1"/>
  <c r="H60" i="2"/>
  <c r="L60" i="2" s="1"/>
  <c r="H55" i="2"/>
  <c r="L55" i="2" s="1"/>
  <c r="L52" i="2"/>
  <c r="K30" i="2"/>
  <c r="K26" i="2"/>
  <c r="K22" i="2"/>
  <c r="K19" i="2"/>
  <c r="H63" i="2"/>
  <c r="L63" i="2" s="1"/>
  <c r="H59" i="2"/>
  <c r="L59" i="2" s="1"/>
  <c r="H54" i="2"/>
  <c r="L54" i="2" s="1"/>
  <c r="H51" i="2"/>
  <c r="L51" i="2" s="1"/>
  <c r="K28" i="2"/>
  <c r="K24" i="2"/>
  <c r="K17" i="2"/>
  <c r="H61" i="2"/>
  <c r="L61" i="2" s="1"/>
  <c r="L56" i="2"/>
  <c r="F36" i="6"/>
  <c r="E30" i="6"/>
  <c r="F35" i="6" s="1"/>
  <c r="F34" i="6" l="1"/>
  <c r="D17" i="4"/>
  <c r="N25" i="4" s="1"/>
  <c r="N24" i="4" l="1"/>
  <c r="N23" i="4"/>
  <c r="D19" i="1"/>
  <c r="D25" i="1" l="1"/>
  <c r="D23" i="1"/>
  <c r="G23" i="1"/>
  <c r="G24" i="1"/>
  <c r="G25" i="1"/>
</calcChain>
</file>

<file path=xl/sharedStrings.xml><?xml version="1.0" encoding="utf-8"?>
<sst xmlns="http://schemas.openxmlformats.org/spreadsheetml/2006/main" count="184" uniqueCount="55">
  <si>
    <t>Media Geometrica</t>
  </si>
  <si>
    <t xml:space="preserve">V1 = </t>
  </si>
  <si>
    <t xml:space="preserve">V2 = </t>
  </si>
  <si>
    <t xml:space="preserve">V3 = </t>
  </si>
  <si>
    <t xml:space="preserve">n = </t>
  </si>
  <si>
    <t>Inversiones y contatos de Antioquia</t>
  </si>
  <si>
    <t xml:space="preserve">MG </t>
  </si>
  <si>
    <t>MAS PROXIMOS A ESTE VALOR ES:</t>
  </si>
  <si>
    <t>PUNTOS</t>
  </si>
  <si>
    <t xml:space="preserve">Vmin = </t>
  </si>
  <si>
    <t>Diferencia Vs el MG</t>
  </si>
  <si>
    <t>De 0.00 a 0.24</t>
  </si>
  <si>
    <t>De 0.25 a 0.49</t>
  </si>
  <si>
    <t>De 0.75 a 0.99</t>
  </si>
  <si>
    <t>Me</t>
  </si>
  <si>
    <t>si es Impar</t>
  </si>
  <si>
    <t>si es par</t>
  </si>
  <si>
    <t>Puntaje</t>
  </si>
  <si>
    <t>v1 =</t>
  </si>
  <si>
    <t>v2 =</t>
  </si>
  <si>
    <t>v3 =</t>
  </si>
  <si>
    <t>x2</t>
  </si>
  <si>
    <t>x3</t>
  </si>
  <si>
    <t>V2 =</t>
  </si>
  <si>
    <t xml:space="preserve">V3 =  </t>
  </si>
  <si>
    <t>PROPONENTE</t>
  </si>
  <si>
    <t>TRM</t>
  </si>
  <si>
    <t>#</t>
  </si>
  <si>
    <t>3911,36</t>
  </si>
  <si>
    <t>PROPUESTA</t>
  </si>
  <si>
    <t xml:space="preserve">evaluacion TRM del dia 05 de agosto del 2021 </t>
  </si>
  <si>
    <t>LUIS ALFONSO MAESTRE BROCHERO</t>
  </si>
  <si>
    <t>TOGRACON S.A.S.</t>
  </si>
  <si>
    <t>CONSORCIO PUENTES CAS</t>
  </si>
  <si>
    <t xml:space="preserve">JAIME ALBERTO GALAN VILLAMIZAR </t>
  </si>
  <si>
    <t xml:space="preserve">COOTRAGUACAL CTA </t>
  </si>
  <si>
    <t>COREACID</t>
  </si>
  <si>
    <t>ZEAR INGENIERIA S.A.S.</t>
  </si>
  <si>
    <t>INGEADE S.A.S.</t>
  </si>
  <si>
    <t>SOTARCO S.A.S.</t>
  </si>
  <si>
    <t>ACEROS Y CONCRETOS S.A.S.</t>
  </si>
  <si>
    <t xml:space="preserve">CONSORCIO OBRAS VIALES SEGOVIA </t>
  </si>
  <si>
    <t xml:space="preserve">UNIÓN TEMPORAL TIGRITO </t>
  </si>
  <si>
    <t xml:space="preserve">PAECIA S.A.S. </t>
  </si>
  <si>
    <t xml:space="preserve">CONSORCIO CORREDOR INGENIERÍA </t>
  </si>
  <si>
    <t>SUN TREE CONSTRUCTOR S.A.S. ZOMAC</t>
  </si>
  <si>
    <t>PRESUPUESTO OFICIAL</t>
  </si>
  <si>
    <t>media geometrica =</t>
  </si>
  <si>
    <t>PROPUESTAS DE LOS OFERENTES HABILITADOS</t>
  </si>
  <si>
    <t>VINCULACIÓN DE PERSONAS CON DISCAPACIDAD</t>
  </si>
  <si>
    <t>OFERTA ECONOMICA</t>
  </si>
  <si>
    <t>FACTOR CALIDAD</t>
  </si>
  <si>
    <t xml:space="preserve"> APOYO A LA INDUSTRIA NACIONAL</t>
  </si>
  <si>
    <t xml:space="preserve">ACERCAMIENTO por exceso o por defecto </t>
  </si>
  <si>
    <t>TOTAL PUNTAJE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</si>
</sst>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  <numFmt numFmtId="166" formatCode="0.000"/>
    <numFmt numFmtId="167" formatCode="0.0000"/>
    <numFmt numFmtId="168" formatCode="0.00000"/>
    <numFmt numFmtId="169" formatCode="\$\ #,##0.00"/>
    <numFmt numFmtId="170" formatCode="_-* #,##0.00\ &quot;Pts&quot;_-;\-* #,##0.00\ &quot;Pts&quot;_-;_-* &quot;-&quot;??\ &quot;Pts&quot;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20"/>
      <color theme="1"/>
      <name val="Arial"/>
      <family val="2"/>
    </font>
    <font>
      <b/>
      <sz val="16"/>
      <color theme="1"/>
      <name val="Arial"/>
      <family val="2"/>
    </font>
    <font>
      <b/>
      <sz val="8.5"/>
      <color rgb="FF00000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70" fontId="11" fillId="0" borderId="0" applyFont="0" applyFill="0" applyBorder="0" applyAlignment="0" applyProtection="0"/>
  </cellStyleXfs>
  <cellXfs count="71">
    <xf numFmtId="0" fontId="0" fillId="0" borderId="0" xfId="0"/>
    <xf numFmtId="0" fontId="0" fillId="0" borderId="0" xfId="0" applyAlignment="1">
      <alignment horizontal="right"/>
    </xf>
    <xf numFmtId="165" fontId="0" fillId="0" borderId="0" xfId="0" applyNumberFormat="1"/>
    <xf numFmtId="0" fontId="0" fillId="2" borderId="0" xfId="0" applyFill="1"/>
    <xf numFmtId="0" fontId="2" fillId="2" borderId="0" xfId="0" applyFont="1" applyFill="1" applyAlignment="1"/>
    <xf numFmtId="0" fontId="0" fillId="2" borderId="0" xfId="0" applyFill="1" applyAlignment="1">
      <alignment horizontal="right"/>
    </xf>
    <xf numFmtId="165" fontId="0" fillId="2" borderId="0" xfId="1" applyNumberFormat="1" applyFont="1" applyFill="1"/>
    <xf numFmtId="165" fontId="0" fillId="2" borderId="0" xfId="0" applyNumberFormat="1" applyFill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  <xf numFmtId="165" fontId="0" fillId="2" borderId="1" xfId="0" applyNumberFormat="1" applyFill="1" applyBorder="1"/>
    <xf numFmtId="167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right"/>
    </xf>
    <xf numFmtId="2" fontId="0" fillId="2" borderId="1" xfId="0" applyNumberFormat="1" applyFill="1" applyBorder="1" applyAlignment="1">
      <alignment horizontal="center"/>
    </xf>
    <xf numFmtId="166" fontId="0" fillId="2" borderId="1" xfId="0" applyNumberFormat="1" applyFill="1" applyBorder="1" applyAlignment="1">
      <alignment horizontal="center"/>
    </xf>
    <xf numFmtId="0" fontId="5" fillId="0" borderId="0" xfId="0" applyFont="1"/>
    <xf numFmtId="0" fontId="9" fillId="0" borderId="0" xfId="0" applyFont="1" applyAlignment="1"/>
    <xf numFmtId="0" fontId="5" fillId="2" borderId="0" xfId="0" applyFont="1" applyFill="1" applyBorder="1"/>
    <xf numFmtId="0" fontId="5" fillId="2" borderId="3" xfId="0" applyFont="1" applyFill="1" applyBorder="1"/>
    <xf numFmtId="0" fontId="5" fillId="2" borderId="0" xfId="0" applyFont="1" applyFill="1"/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4" fillId="2" borderId="0" xfId="0" applyFont="1" applyFill="1" applyBorder="1"/>
    <xf numFmtId="0" fontId="5" fillId="0" borderId="0" xfId="0" applyFont="1" applyAlignment="1">
      <alignment vertical="center"/>
    </xf>
    <xf numFmtId="0" fontId="5" fillId="0" borderId="7" xfId="0" applyFont="1" applyBorder="1"/>
    <xf numFmtId="0" fontId="4" fillId="0" borderId="7" xfId="0" applyFont="1" applyBorder="1"/>
    <xf numFmtId="0" fontId="5" fillId="0" borderId="8" xfId="0" applyFont="1" applyBorder="1"/>
    <xf numFmtId="0" fontId="6" fillId="2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164" fontId="6" fillId="2" borderId="5" xfId="1" applyFont="1" applyFill="1" applyBorder="1" applyAlignment="1">
      <alignment horizontal="center"/>
    </xf>
    <xf numFmtId="164" fontId="7" fillId="2" borderId="5" xfId="1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1" xfId="0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8" fillId="2" borderId="2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164" fontId="5" fillId="2" borderId="10" xfId="1" applyFont="1" applyFill="1" applyBorder="1" applyAlignment="1">
      <alignment horizontal="center"/>
    </xf>
    <xf numFmtId="164" fontId="5" fillId="2" borderId="11" xfId="1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7" fillId="2" borderId="12" xfId="0" applyFont="1" applyFill="1" applyBorder="1" applyAlignment="1">
      <alignment horizontal="center" vertical="center" wrapText="1"/>
    </xf>
    <xf numFmtId="164" fontId="7" fillId="2" borderId="13" xfId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164" fontId="7" fillId="2" borderId="1" xfId="1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169" fontId="10" fillId="0" borderId="14" xfId="0" applyNumberFormat="1" applyFont="1" applyBorder="1" applyAlignment="1">
      <alignment horizontal="left" vertical="top" shrinkToFit="1"/>
    </xf>
    <xf numFmtId="164" fontId="5" fillId="0" borderId="1" xfId="1" applyFont="1" applyBorder="1"/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168" fontId="5" fillId="2" borderId="1" xfId="0" applyNumberFormat="1" applyFont="1" applyFill="1" applyBorder="1"/>
    <xf numFmtId="0" fontId="5" fillId="0" borderId="1" xfId="0" applyFont="1" applyBorder="1"/>
    <xf numFmtId="168" fontId="5" fillId="0" borderId="1" xfId="0" applyNumberFormat="1" applyFont="1" applyBorder="1"/>
    <xf numFmtId="168" fontId="4" fillId="2" borderId="1" xfId="0" applyNumberFormat="1" applyFont="1" applyFill="1" applyBorder="1"/>
    <xf numFmtId="0" fontId="6" fillId="2" borderId="1" xfId="0" applyFont="1" applyFill="1" applyBorder="1" applyAlignment="1">
      <alignment vertical="center"/>
    </xf>
  </cellXfs>
  <cellStyles count="3">
    <cellStyle name="Moneda" xfId="1" builtinId="4"/>
    <cellStyle name="Moneda 2 2 2 2 2" xfId="2" xr:uid="{AAFA694D-F1A8-4FF6-AB7D-3C632202B2CF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238124</xdr:colOff>
      <xdr:row>2</xdr:row>
      <xdr:rowOff>152400</xdr:rowOff>
    </xdr:from>
    <xdr:to>
      <xdr:col>8</xdr:col>
      <xdr:colOff>406718</xdr:colOff>
      <xdr:row>9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0864" t="42598" r="30497" b="36235"/>
        <a:stretch/>
      </xdr:blipFill>
      <xdr:spPr>
        <a:xfrm>
          <a:off x="1000124" y="1019175"/>
          <a:ext cx="5816919" cy="1181100"/>
        </a:xfrm>
        <a:prstGeom prst="rect">
          <a:avLst/>
        </a:prstGeom>
      </xdr:spPr>
    </xdr:pic>
    <xdr:clientData/>
  </xdr:twoCellAnchor>
  <xdr:twoCellAnchor editAs="oneCell">
    <xdr:from>
      <xdr:col>1</xdr:col>
      <xdr:colOff>142914</xdr:colOff>
      <xdr:row>17</xdr:row>
      <xdr:rowOff>123825</xdr:rowOff>
    </xdr:from>
    <xdr:to>
      <xdr:col>9</xdr:col>
      <xdr:colOff>101147</xdr:colOff>
      <xdr:row>39</xdr:row>
      <xdr:rowOff>108825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1459" t="24725" r="29835" b="6842"/>
        <a:stretch/>
      </xdr:blipFill>
      <xdr:spPr>
        <a:xfrm>
          <a:off x="904914" y="3848100"/>
          <a:ext cx="6368558" cy="4176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95249</xdr:colOff>
      <xdr:row>2</xdr:row>
      <xdr:rowOff>94656</xdr:rowOff>
    </xdr:from>
    <xdr:to>
      <xdr:col>7</xdr:col>
      <xdr:colOff>66675</xdr:colOff>
      <xdr:row>11</xdr:row>
      <xdr:rowOff>142875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8929" t="43718" r="29158" b="17187"/>
        <a:stretch/>
      </xdr:blipFill>
      <xdr:spPr>
        <a:xfrm>
          <a:off x="1619249" y="1037631"/>
          <a:ext cx="4962526" cy="176271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152399</xdr:colOff>
      <xdr:row>4</xdr:row>
      <xdr:rowOff>9526</xdr:rowOff>
    </xdr:from>
    <xdr:to>
      <xdr:col>7</xdr:col>
      <xdr:colOff>1375041</xdr:colOff>
      <xdr:row>11</xdr:row>
      <xdr:rowOff>295275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4A431C3-3DBA-46D8-95CD-CAC8FD9FF8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76399" y="1057276"/>
          <a:ext cx="6489967" cy="2619374"/>
        </a:xfrm>
        <a:prstGeom prst="rect">
          <a:avLst/>
        </a:prstGeom>
      </xdr:spPr>
    </xdr:pic>
    <xdr:clientData/>
  </xdr:twoCellAnchor>
  <xdr:twoCellAnchor editAs="oneCell">
    <xdr:from>
      <xdr:col>2</xdr:col>
      <xdr:colOff>57151</xdr:colOff>
      <xdr:row>33</xdr:row>
      <xdr:rowOff>76200</xdr:rowOff>
    </xdr:from>
    <xdr:to>
      <xdr:col>7</xdr:col>
      <xdr:colOff>1499800</xdr:colOff>
      <xdr:row>44</xdr:row>
      <xdr:rowOff>9525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325794B-8908-408D-A7F3-44DF6EA59A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81151" y="8115300"/>
          <a:ext cx="6709974" cy="1924050"/>
        </a:xfrm>
        <a:prstGeom prst="rect">
          <a:avLst/>
        </a:prstGeom>
      </xdr:spPr>
    </xdr:pic>
    <xdr:clientData/>
  </xdr:twoCellAnchor>
  <xdr:twoCellAnchor editAs="oneCell">
    <xdr:from>
      <xdr:col>12</xdr:col>
      <xdr:colOff>409575</xdr:colOff>
      <xdr:row>7</xdr:row>
      <xdr:rowOff>219075</xdr:rowOff>
    </xdr:from>
    <xdr:to>
      <xdr:col>19</xdr:col>
      <xdr:colOff>418432</xdr:colOff>
      <xdr:row>16</xdr:row>
      <xdr:rowOff>123520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1E852CC6-8A00-4531-95A5-F80F6399E2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249275" y="2266950"/>
          <a:ext cx="5342857" cy="243809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133350</xdr:colOff>
      <xdr:row>3</xdr:row>
      <xdr:rowOff>133349</xdr:rowOff>
    </xdr:from>
    <xdr:to>
      <xdr:col>9</xdr:col>
      <xdr:colOff>381000</xdr:colOff>
      <xdr:row>21</xdr:row>
      <xdr:rowOff>123824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0517" t="28046" r="29555" b="8631"/>
        <a:stretch/>
      </xdr:blipFill>
      <xdr:spPr>
        <a:xfrm>
          <a:off x="1657350" y="809624"/>
          <a:ext cx="5753100" cy="34194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N41"/>
  <sheetViews>
    <sheetView workbookViewId="0">
      <selection activeCell="O24" sqref="O24"/>
    </sheetView>
  </sheetViews>
  <sheetFormatPr baseColWidth="10" defaultRowHeight="15" x14ac:dyDescent="0.25"/>
  <cols>
    <col min="4" max="4" width="14" bestFit="1" customWidth="1"/>
    <col min="6" max="6" width="13.5703125" customWidth="1"/>
    <col min="14" max="14" width="13.5703125" bestFit="1" customWidth="1"/>
  </cols>
  <sheetData>
    <row r="2" spans="2:9" ht="23.25" x14ac:dyDescent="0.35">
      <c r="B2" s="3"/>
      <c r="C2" s="36" t="s">
        <v>11</v>
      </c>
      <c r="D2" s="36"/>
      <c r="E2" s="36"/>
      <c r="F2" s="36"/>
      <c r="G2" s="36"/>
      <c r="H2" s="3"/>
      <c r="I2" s="3"/>
    </row>
    <row r="3" spans="2:9" x14ac:dyDescent="0.25">
      <c r="B3" s="3"/>
      <c r="C3" s="3"/>
      <c r="D3" s="3"/>
      <c r="E3" s="3"/>
      <c r="F3" s="3"/>
      <c r="G3" s="3"/>
      <c r="H3" s="3"/>
      <c r="I3" s="3"/>
    </row>
    <row r="4" spans="2:9" x14ac:dyDescent="0.25">
      <c r="B4" s="3"/>
      <c r="C4" s="3"/>
      <c r="D4" s="3"/>
      <c r="E4" s="3"/>
      <c r="F4" s="3"/>
      <c r="G4" s="3"/>
      <c r="H4" s="3"/>
      <c r="I4" s="3"/>
    </row>
    <row r="5" spans="2:9" x14ac:dyDescent="0.25">
      <c r="B5" s="3"/>
      <c r="C5" s="3"/>
      <c r="D5" s="3"/>
      <c r="E5" s="3"/>
      <c r="F5" s="3"/>
      <c r="G5" s="3"/>
      <c r="H5" s="3"/>
      <c r="I5" s="3"/>
    </row>
    <row r="6" spans="2:9" x14ac:dyDescent="0.25">
      <c r="B6" s="3"/>
      <c r="C6" s="3"/>
      <c r="D6" s="3"/>
      <c r="E6" s="3"/>
      <c r="F6" s="3"/>
      <c r="G6" s="3"/>
      <c r="H6" s="3"/>
      <c r="I6" s="3"/>
    </row>
    <row r="7" spans="2:9" x14ac:dyDescent="0.25">
      <c r="B7" s="3"/>
      <c r="C7" s="3"/>
      <c r="D7" s="3"/>
      <c r="E7" s="3"/>
      <c r="F7" s="3"/>
      <c r="G7" s="3"/>
      <c r="H7" s="3"/>
      <c r="I7" s="3"/>
    </row>
    <row r="8" spans="2:9" x14ac:dyDescent="0.25">
      <c r="B8" s="3"/>
      <c r="C8" s="3"/>
      <c r="D8" s="3"/>
      <c r="E8" s="3"/>
      <c r="F8" s="3"/>
      <c r="G8" s="3"/>
      <c r="H8" s="3"/>
      <c r="I8" s="3"/>
    </row>
    <row r="9" spans="2:9" x14ac:dyDescent="0.25">
      <c r="B9" s="3"/>
      <c r="C9" s="3"/>
      <c r="D9" s="3"/>
      <c r="E9" s="3"/>
      <c r="F9" s="3"/>
      <c r="G9" s="3"/>
      <c r="H9" s="3"/>
      <c r="I9" s="3"/>
    </row>
    <row r="10" spans="2:9" x14ac:dyDescent="0.25">
      <c r="B10" s="3"/>
      <c r="C10" s="3"/>
      <c r="D10" s="3"/>
      <c r="E10" s="3"/>
      <c r="F10" s="3"/>
      <c r="G10" s="3"/>
      <c r="H10" s="3"/>
      <c r="I10" s="3"/>
    </row>
    <row r="11" spans="2:9" x14ac:dyDescent="0.25">
      <c r="B11" s="3"/>
      <c r="C11" s="3"/>
      <c r="D11" s="3"/>
      <c r="E11" s="3"/>
      <c r="F11" s="3"/>
      <c r="G11" s="3"/>
      <c r="H11" s="3"/>
      <c r="I11" s="3"/>
    </row>
    <row r="12" spans="2:9" x14ac:dyDescent="0.25">
      <c r="B12" s="3"/>
      <c r="C12" s="5" t="s">
        <v>1</v>
      </c>
      <c r="D12" s="6">
        <v>117184566</v>
      </c>
      <c r="E12" s="37" t="s">
        <v>21</v>
      </c>
      <c r="F12" s="37"/>
      <c r="G12" s="37"/>
      <c r="H12" s="3"/>
      <c r="I12" s="3"/>
    </row>
    <row r="13" spans="2:9" x14ac:dyDescent="0.25">
      <c r="B13" s="3"/>
      <c r="C13" s="5" t="s">
        <v>2</v>
      </c>
      <c r="D13" s="6">
        <v>116064000</v>
      </c>
      <c r="E13" s="37" t="s">
        <v>5</v>
      </c>
      <c r="F13" s="37"/>
      <c r="G13" s="37"/>
      <c r="H13" s="3"/>
      <c r="I13" s="3"/>
    </row>
    <row r="14" spans="2:9" x14ac:dyDescent="0.25">
      <c r="B14" s="3"/>
      <c r="C14" s="5" t="s">
        <v>3</v>
      </c>
      <c r="D14" s="6">
        <v>115394984</v>
      </c>
      <c r="E14" s="37" t="s">
        <v>22</v>
      </c>
      <c r="F14" s="37"/>
      <c r="G14" s="37"/>
      <c r="H14" s="3"/>
      <c r="I14" s="3"/>
    </row>
    <row r="15" spans="2:9" x14ac:dyDescent="0.25">
      <c r="B15" s="3"/>
      <c r="C15" s="3"/>
      <c r="D15" s="3"/>
      <c r="E15" s="3"/>
      <c r="F15" s="3"/>
      <c r="G15" s="3"/>
      <c r="H15" s="3"/>
      <c r="I15" s="3"/>
    </row>
    <row r="16" spans="2:9" x14ac:dyDescent="0.25">
      <c r="B16" s="3"/>
      <c r="C16" s="3"/>
      <c r="D16" s="3"/>
      <c r="E16" s="3"/>
      <c r="F16" s="3"/>
      <c r="G16" s="3"/>
      <c r="H16" s="3"/>
      <c r="I16" s="3"/>
    </row>
    <row r="17" spans="2:14" x14ac:dyDescent="0.25">
      <c r="B17" s="3"/>
      <c r="C17" s="10" t="s">
        <v>14</v>
      </c>
      <c r="D17" s="11">
        <f>+MEDIAN(D12:D14)</f>
        <v>116064000</v>
      </c>
      <c r="E17" s="3"/>
      <c r="F17" s="3"/>
      <c r="G17" s="3"/>
      <c r="H17" s="3"/>
      <c r="I17" s="3"/>
    </row>
    <row r="18" spans="2:14" x14ac:dyDescent="0.25">
      <c r="B18" s="3"/>
      <c r="C18" s="3"/>
      <c r="D18" s="3"/>
      <c r="E18" s="3"/>
      <c r="F18" s="3"/>
      <c r="G18" s="3"/>
      <c r="H18" s="3"/>
      <c r="I18" s="3"/>
    </row>
    <row r="19" spans="2:14" x14ac:dyDescent="0.25">
      <c r="B19" s="3"/>
      <c r="C19" s="3"/>
      <c r="D19" s="3"/>
      <c r="E19" s="3"/>
      <c r="F19" s="3"/>
      <c r="G19" s="3"/>
      <c r="H19" s="3"/>
      <c r="I19" s="3"/>
      <c r="K19" s="8" t="s">
        <v>15</v>
      </c>
    </row>
    <row r="20" spans="2:14" x14ac:dyDescent="0.25">
      <c r="B20" s="3"/>
      <c r="C20" s="3"/>
      <c r="D20" s="3"/>
      <c r="E20" s="3"/>
      <c r="F20" s="3"/>
      <c r="G20" s="3"/>
      <c r="H20" s="3"/>
      <c r="I20" s="3"/>
    </row>
    <row r="21" spans="2:14" x14ac:dyDescent="0.25">
      <c r="B21" s="3"/>
      <c r="C21" s="3"/>
      <c r="D21" s="3"/>
      <c r="E21" s="3"/>
      <c r="F21" s="3"/>
      <c r="G21" s="3"/>
      <c r="H21" s="3"/>
      <c r="I21" s="3"/>
    </row>
    <row r="22" spans="2:14" x14ac:dyDescent="0.25">
      <c r="B22" s="3"/>
      <c r="C22" s="3"/>
      <c r="D22" s="3"/>
      <c r="E22" s="3"/>
      <c r="F22" s="3"/>
      <c r="G22" s="3"/>
      <c r="H22" s="3"/>
      <c r="I22" s="3"/>
    </row>
    <row r="23" spans="2:14" x14ac:dyDescent="0.25">
      <c r="B23" s="3"/>
      <c r="C23" s="3"/>
      <c r="D23" s="3"/>
      <c r="E23" s="3"/>
      <c r="F23" s="3"/>
      <c r="G23" s="3"/>
      <c r="H23" s="3"/>
      <c r="I23" s="3"/>
      <c r="L23" s="38" t="s">
        <v>17</v>
      </c>
      <c r="M23" s="10" t="s">
        <v>18</v>
      </c>
      <c r="N23" s="12">
        <f>+((1-((D12-D17)/D17))*60)</f>
        <v>59.420716501240697</v>
      </c>
    </row>
    <row r="24" spans="2:14" x14ac:dyDescent="0.25">
      <c r="B24" s="3"/>
      <c r="C24" s="3"/>
      <c r="D24" s="3"/>
      <c r="E24" s="3"/>
      <c r="F24" s="3"/>
      <c r="G24" s="3"/>
      <c r="H24" s="3"/>
      <c r="I24" s="3"/>
      <c r="L24" s="38"/>
      <c r="M24" s="10" t="s">
        <v>19</v>
      </c>
      <c r="N24" s="12">
        <f>+((1-((D13-D17)/D17))*60)</f>
        <v>60</v>
      </c>
    </row>
    <row r="25" spans="2:14" x14ac:dyDescent="0.25">
      <c r="B25" s="3"/>
      <c r="C25" s="3"/>
      <c r="D25" s="3"/>
      <c r="E25" s="3"/>
      <c r="F25" s="3"/>
      <c r="G25" s="3"/>
      <c r="H25" s="3"/>
      <c r="I25" s="3"/>
      <c r="L25" s="38"/>
      <c r="M25" s="10" t="s">
        <v>20</v>
      </c>
      <c r="N25" s="12">
        <f>+((1-((-D14+D17)/D17))*60)</f>
        <v>59.654148056244829</v>
      </c>
    </row>
    <row r="26" spans="2:14" x14ac:dyDescent="0.25">
      <c r="B26" s="3"/>
      <c r="C26" s="3"/>
      <c r="D26" s="3"/>
      <c r="E26" s="3"/>
      <c r="F26" s="3"/>
      <c r="G26" s="3"/>
      <c r="H26" s="3"/>
      <c r="I26" s="3"/>
    </row>
    <row r="27" spans="2:14" x14ac:dyDescent="0.25">
      <c r="B27" s="3"/>
      <c r="C27" s="3"/>
      <c r="D27" s="3"/>
      <c r="E27" s="3"/>
      <c r="F27" s="3"/>
      <c r="G27" s="3"/>
      <c r="H27" s="3"/>
      <c r="I27" s="3"/>
    </row>
    <row r="28" spans="2:14" x14ac:dyDescent="0.25">
      <c r="B28" s="3"/>
      <c r="C28" s="3"/>
      <c r="D28" s="3"/>
      <c r="E28" s="3"/>
      <c r="F28" s="3"/>
      <c r="G28" s="3"/>
      <c r="H28" s="3"/>
      <c r="I28" s="3"/>
    </row>
    <row r="29" spans="2:14" x14ac:dyDescent="0.25">
      <c r="B29" s="3"/>
      <c r="C29" s="3"/>
      <c r="D29" s="3"/>
      <c r="E29" s="3"/>
      <c r="F29" s="3"/>
      <c r="G29" s="3"/>
      <c r="H29" s="3"/>
      <c r="I29" s="3"/>
    </row>
    <row r="30" spans="2:14" x14ac:dyDescent="0.25">
      <c r="B30" s="3"/>
      <c r="C30" s="3"/>
      <c r="D30" s="3"/>
      <c r="E30" s="3"/>
      <c r="F30" s="3"/>
      <c r="G30" s="3"/>
      <c r="H30" s="3"/>
      <c r="I30" s="3"/>
    </row>
    <row r="31" spans="2:14" x14ac:dyDescent="0.25">
      <c r="B31" s="3"/>
      <c r="C31" s="3"/>
      <c r="D31" s="3"/>
      <c r="E31" s="3"/>
      <c r="F31" s="3"/>
      <c r="G31" s="3"/>
      <c r="H31" s="3"/>
      <c r="I31" s="3"/>
    </row>
    <row r="32" spans="2:14" x14ac:dyDescent="0.25">
      <c r="B32" s="3"/>
      <c r="C32" s="3"/>
      <c r="D32" s="3"/>
      <c r="E32" s="3"/>
      <c r="F32" s="3"/>
      <c r="G32" s="3"/>
      <c r="H32" s="3"/>
      <c r="I32" s="3"/>
    </row>
    <row r="33" spans="2:11" x14ac:dyDescent="0.25">
      <c r="B33" s="3"/>
      <c r="C33" s="3"/>
      <c r="D33" s="3"/>
      <c r="E33" s="3"/>
      <c r="F33" s="3"/>
      <c r="G33" s="3"/>
      <c r="H33" s="3"/>
      <c r="I33" s="3"/>
    </row>
    <row r="34" spans="2:11" x14ac:dyDescent="0.25">
      <c r="B34" s="3"/>
      <c r="C34" s="3"/>
      <c r="D34" s="3"/>
      <c r="E34" s="3"/>
      <c r="F34" s="3"/>
      <c r="G34" s="3"/>
      <c r="H34" s="3"/>
      <c r="I34" s="3"/>
    </row>
    <row r="35" spans="2:11" x14ac:dyDescent="0.25">
      <c r="B35" s="3"/>
      <c r="C35" s="3"/>
      <c r="D35" s="3"/>
      <c r="E35" s="3"/>
      <c r="F35" s="3"/>
      <c r="G35" s="3"/>
      <c r="H35" s="3"/>
      <c r="I35" s="3"/>
      <c r="K35" s="8" t="s">
        <v>16</v>
      </c>
    </row>
    <row r="36" spans="2:11" x14ac:dyDescent="0.25">
      <c r="B36" s="3"/>
      <c r="C36" s="3"/>
      <c r="D36" s="3"/>
      <c r="E36" s="3"/>
      <c r="F36" s="3"/>
      <c r="G36" s="3"/>
      <c r="H36" s="3"/>
      <c r="I36" s="3"/>
    </row>
    <row r="37" spans="2:11" x14ac:dyDescent="0.25">
      <c r="B37" s="3"/>
      <c r="C37" s="3"/>
      <c r="D37" s="3"/>
      <c r="E37" s="3"/>
      <c r="F37" s="3"/>
      <c r="G37" s="3"/>
      <c r="H37" s="3"/>
      <c r="I37" s="3"/>
    </row>
    <row r="38" spans="2:11" x14ac:dyDescent="0.25">
      <c r="B38" s="3"/>
      <c r="C38" s="3"/>
      <c r="D38" s="3"/>
      <c r="E38" s="3"/>
      <c r="F38" s="3"/>
      <c r="G38" s="3"/>
      <c r="H38" s="3"/>
      <c r="I38" s="3"/>
    </row>
    <row r="39" spans="2:11" x14ac:dyDescent="0.25">
      <c r="B39" s="3"/>
      <c r="C39" s="3"/>
      <c r="D39" s="3"/>
      <c r="E39" s="3"/>
      <c r="F39" s="3"/>
      <c r="G39" s="3"/>
      <c r="H39" s="3"/>
      <c r="I39" s="3"/>
    </row>
    <row r="40" spans="2:11" x14ac:dyDescent="0.25">
      <c r="B40" s="3"/>
      <c r="C40" s="3"/>
      <c r="D40" s="3"/>
      <c r="E40" s="3"/>
      <c r="F40" s="3"/>
      <c r="G40" s="3"/>
      <c r="H40" s="3"/>
      <c r="I40" s="3"/>
    </row>
    <row r="41" spans="2:11" x14ac:dyDescent="0.25">
      <c r="B41" s="3"/>
      <c r="C41" s="3"/>
      <c r="D41" s="3"/>
      <c r="E41" s="3"/>
      <c r="F41" s="3"/>
      <c r="G41" s="3"/>
      <c r="H41" s="3"/>
      <c r="I41" s="3"/>
    </row>
  </sheetData>
  <mergeCells count="5">
    <mergeCell ref="C2:G2"/>
    <mergeCell ref="E12:G12"/>
    <mergeCell ref="E13:G13"/>
    <mergeCell ref="E14:G14"/>
    <mergeCell ref="L23:L2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I27"/>
  <sheetViews>
    <sheetView workbookViewId="0">
      <selection activeCell="D24" sqref="D24"/>
    </sheetView>
  </sheetViews>
  <sheetFormatPr baseColWidth="10" defaultRowHeight="15" x14ac:dyDescent="0.25"/>
  <cols>
    <col min="3" max="3" width="17.42578125" bestFit="1" customWidth="1"/>
    <col min="4" max="4" width="20.42578125" customWidth="1"/>
    <col min="5" max="5" width="16" customWidth="1"/>
    <col min="6" max="6" width="9" customWidth="1"/>
    <col min="7" max="7" width="12" bestFit="1" customWidth="1"/>
    <col min="9" max="9" width="19.42578125" customWidth="1"/>
  </cols>
  <sheetData>
    <row r="1" spans="2:9" ht="23.25" x14ac:dyDescent="0.35">
      <c r="B1" s="3"/>
      <c r="C1" s="39" t="s">
        <v>12</v>
      </c>
      <c r="D1" s="39"/>
      <c r="E1" s="39"/>
      <c r="F1" s="39"/>
      <c r="G1" s="39"/>
      <c r="H1" s="3"/>
    </row>
    <row r="2" spans="2:9" ht="21" x14ac:dyDescent="0.35">
      <c r="B2" s="3"/>
      <c r="C2" s="41" t="s">
        <v>0</v>
      </c>
      <c r="D2" s="41"/>
      <c r="E2" s="41"/>
      <c r="F2" s="41"/>
      <c r="G2" s="41"/>
      <c r="H2" s="4"/>
      <c r="I2" s="9"/>
    </row>
    <row r="3" spans="2:9" x14ac:dyDescent="0.25">
      <c r="B3" s="3"/>
      <c r="C3" s="3"/>
      <c r="D3" s="3"/>
      <c r="E3" s="3"/>
      <c r="F3" s="3"/>
      <c r="G3" s="3"/>
      <c r="H3" s="3"/>
    </row>
    <row r="4" spans="2:9" x14ac:dyDescent="0.25">
      <c r="B4" s="3"/>
      <c r="C4" s="3"/>
      <c r="D4" s="3"/>
      <c r="E4" s="3"/>
      <c r="F4" s="3"/>
      <c r="G4" s="3"/>
      <c r="H4" s="3"/>
    </row>
    <row r="5" spans="2:9" x14ac:dyDescent="0.25">
      <c r="B5" s="3"/>
      <c r="C5" s="3"/>
      <c r="D5" s="3"/>
      <c r="E5" s="3"/>
      <c r="F5" s="3"/>
      <c r="G5" s="3"/>
      <c r="H5" s="3"/>
    </row>
    <row r="6" spans="2:9" x14ac:dyDescent="0.25">
      <c r="B6" s="3"/>
      <c r="C6" s="3"/>
      <c r="D6" s="3"/>
      <c r="E6" s="3"/>
      <c r="F6" s="3"/>
      <c r="G6" s="3"/>
      <c r="H6" s="3"/>
    </row>
    <row r="7" spans="2:9" x14ac:dyDescent="0.25">
      <c r="B7" s="3"/>
      <c r="C7" s="3"/>
      <c r="D7" s="3"/>
      <c r="E7" s="3"/>
      <c r="F7" s="3"/>
      <c r="G7" s="3"/>
      <c r="H7" s="3"/>
    </row>
    <row r="8" spans="2:9" x14ac:dyDescent="0.25">
      <c r="B8" s="3"/>
      <c r="C8" s="3"/>
      <c r="D8" s="3"/>
      <c r="E8" s="3"/>
      <c r="F8" s="3"/>
      <c r="G8" s="3"/>
      <c r="H8" s="3"/>
    </row>
    <row r="9" spans="2:9" x14ac:dyDescent="0.25">
      <c r="B9" s="3"/>
      <c r="C9" s="3"/>
      <c r="D9" s="3"/>
      <c r="E9" s="3"/>
      <c r="F9" s="3"/>
      <c r="G9" s="3"/>
      <c r="H9" s="3"/>
    </row>
    <row r="10" spans="2:9" x14ac:dyDescent="0.25">
      <c r="B10" s="3"/>
      <c r="C10" s="3"/>
      <c r="D10" s="3"/>
      <c r="E10" s="3"/>
      <c r="F10" s="3"/>
      <c r="G10" s="3"/>
      <c r="H10" s="3"/>
    </row>
    <row r="11" spans="2:9" x14ac:dyDescent="0.25">
      <c r="B11" s="3"/>
      <c r="C11" s="3"/>
      <c r="D11" s="3"/>
      <c r="E11" s="3"/>
      <c r="F11" s="3"/>
      <c r="G11" s="3"/>
      <c r="H11" s="3"/>
    </row>
    <row r="12" spans="2:9" x14ac:dyDescent="0.25">
      <c r="B12" s="3"/>
      <c r="C12" s="3"/>
      <c r="D12" s="3"/>
      <c r="E12" s="3"/>
      <c r="F12" s="3"/>
      <c r="G12" s="3"/>
      <c r="H12" s="3"/>
    </row>
    <row r="13" spans="2:9" x14ac:dyDescent="0.25">
      <c r="B13" s="3"/>
      <c r="C13" s="3"/>
      <c r="D13" s="3"/>
      <c r="E13" s="3"/>
      <c r="F13" s="3"/>
      <c r="G13" s="3"/>
      <c r="H13" s="3"/>
    </row>
    <row r="14" spans="2:9" x14ac:dyDescent="0.25">
      <c r="B14" s="3"/>
      <c r="C14" s="5" t="s">
        <v>1</v>
      </c>
      <c r="D14" s="6">
        <v>117184566</v>
      </c>
      <c r="E14" s="37" t="s">
        <v>21</v>
      </c>
      <c r="F14" s="37"/>
      <c r="G14" s="37"/>
      <c r="H14" s="3"/>
      <c r="I14" s="1"/>
    </row>
    <row r="15" spans="2:9" x14ac:dyDescent="0.25">
      <c r="B15" s="3"/>
      <c r="C15" s="5" t="s">
        <v>2</v>
      </c>
      <c r="D15" s="6">
        <v>116064000</v>
      </c>
      <c r="E15" s="37" t="s">
        <v>5</v>
      </c>
      <c r="F15" s="37"/>
      <c r="G15" s="37"/>
      <c r="H15" s="3"/>
      <c r="I15" s="1"/>
    </row>
    <row r="16" spans="2:9" x14ac:dyDescent="0.25">
      <c r="B16" s="3"/>
      <c r="C16" s="5" t="s">
        <v>3</v>
      </c>
      <c r="D16" s="6">
        <v>115394984</v>
      </c>
      <c r="E16" s="37" t="s">
        <v>22</v>
      </c>
      <c r="F16" s="37"/>
      <c r="G16" s="37"/>
      <c r="H16" s="3"/>
      <c r="I16" s="1"/>
    </row>
    <row r="17" spans="2:9" x14ac:dyDescent="0.25">
      <c r="B17" s="3"/>
      <c r="C17" s="5" t="s">
        <v>4</v>
      </c>
      <c r="D17" s="3">
        <v>3</v>
      </c>
      <c r="E17" s="3"/>
      <c r="F17" s="3"/>
      <c r="G17" s="3"/>
      <c r="H17" s="3"/>
    </row>
    <row r="18" spans="2:9" x14ac:dyDescent="0.25">
      <c r="B18" s="3"/>
      <c r="C18" s="3"/>
      <c r="D18" s="3"/>
      <c r="E18" s="3"/>
      <c r="F18" s="3"/>
      <c r="G18" s="3"/>
      <c r="H18" s="3"/>
    </row>
    <row r="19" spans="2:9" x14ac:dyDescent="0.25">
      <c r="B19" s="3"/>
      <c r="C19" s="5" t="s">
        <v>6</v>
      </c>
      <c r="D19" s="6">
        <f>(D14*D15*D16)^(1/D17)</f>
        <v>116212174.36259829</v>
      </c>
      <c r="E19" s="3"/>
      <c r="F19" s="3"/>
      <c r="G19" s="3"/>
      <c r="H19" s="3"/>
      <c r="I19" s="1"/>
    </row>
    <row r="20" spans="2:9" x14ac:dyDescent="0.25">
      <c r="B20" s="3"/>
      <c r="C20" s="3"/>
      <c r="D20" s="3"/>
      <c r="E20" s="3"/>
      <c r="F20" s="3"/>
      <c r="G20" s="3"/>
      <c r="H20" s="3"/>
    </row>
    <row r="21" spans="2:9" x14ac:dyDescent="0.25">
      <c r="B21" s="3"/>
      <c r="C21" s="40" t="s">
        <v>7</v>
      </c>
      <c r="D21" s="40"/>
      <c r="E21" s="40"/>
      <c r="F21" s="40"/>
      <c r="G21" s="40"/>
      <c r="H21" s="3"/>
      <c r="I21" s="8"/>
    </row>
    <row r="22" spans="2:9" x14ac:dyDescent="0.25">
      <c r="B22" s="3"/>
      <c r="C22" s="3"/>
      <c r="D22" s="3"/>
      <c r="E22" s="3"/>
      <c r="F22" s="40" t="s">
        <v>10</v>
      </c>
      <c r="G22" s="40"/>
      <c r="H22" s="3"/>
    </row>
    <row r="23" spans="2:9" x14ac:dyDescent="0.25">
      <c r="B23" s="3"/>
      <c r="C23" s="13" t="s">
        <v>1</v>
      </c>
      <c r="D23" s="14">
        <f>60*(1-((D14-D19)/D19))</f>
        <v>59.497957089572537</v>
      </c>
      <c r="E23" s="10" t="s">
        <v>8</v>
      </c>
      <c r="F23" s="3"/>
      <c r="G23" s="7">
        <f>+D14-D19</f>
        <v>972391.63740171492</v>
      </c>
      <c r="H23" s="3"/>
      <c r="I23" s="1"/>
    </row>
    <row r="24" spans="2:9" x14ac:dyDescent="0.25">
      <c r="B24" s="3"/>
      <c r="C24" s="13" t="s">
        <v>23</v>
      </c>
      <c r="D24" s="14">
        <v>60</v>
      </c>
      <c r="E24" s="10" t="s">
        <v>8</v>
      </c>
      <c r="F24" s="3"/>
      <c r="G24" s="7">
        <f>+D15-D19</f>
        <v>-148174.36259828508</v>
      </c>
      <c r="H24" s="3"/>
      <c r="I24" s="1"/>
    </row>
    <row r="25" spans="2:9" x14ac:dyDescent="0.25">
      <c r="B25" s="3"/>
      <c r="C25" s="13" t="s">
        <v>24</v>
      </c>
      <c r="D25" s="14">
        <f>60*(1-((D19-D16)/D16))</f>
        <v>59.575099193601886</v>
      </c>
      <c r="E25" s="10" t="s">
        <v>8</v>
      </c>
      <c r="F25" s="3"/>
      <c r="G25" s="7">
        <f>+D19-D16</f>
        <v>817190.36259828508</v>
      </c>
      <c r="H25" s="3"/>
      <c r="I25" s="1"/>
    </row>
    <row r="26" spans="2:9" x14ac:dyDescent="0.25">
      <c r="B26" s="3"/>
      <c r="C26" s="3"/>
      <c r="D26" s="3"/>
      <c r="E26" s="3"/>
      <c r="F26" s="3"/>
      <c r="G26" s="3"/>
      <c r="H26" s="3"/>
    </row>
    <row r="27" spans="2:9" x14ac:dyDescent="0.25">
      <c r="B27" s="3"/>
      <c r="C27" s="3"/>
      <c r="D27" s="3"/>
      <c r="E27" s="3"/>
      <c r="F27" s="3"/>
      <c r="G27" s="3"/>
      <c r="H27" s="3"/>
    </row>
  </sheetData>
  <mergeCells count="7">
    <mergeCell ref="C1:G1"/>
    <mergeCell ref="F22:G22"/>
    <mergeCell ref="C21:G21"/>
    <mergeCell ref="C2:G2"/>
    <mergeCell ref="E14:G14"/>
    <mergeCell ref="E15:G15"/>
    <mergeCell ref="E16:G16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L64"/>
  <sheetViews>
    <sheetView tabSelected="1" topLeftCell="C4" workbookViewId="0">
      <selection activeCell="K33" sqref="K33"/>
    </sheetView>
  </sheetViews>
  <sheetFormatPr baseColWidth="10" defaultRowHeight="14.25" x14ac:dyDescent="0.2"/>
  <cols>
    <col min="1" max="2" width="11.42578125" style="16"/>
    <col min="3" max="3" width="8.140625" style="29" customWidth="1"/>
    <col min="4" max="7" width="17.7109375" style="16" customWidth="1"/>
    <col min="8" max="8" width="24.140625" style="16" customWidth="1"/>
    <col min="9" max="9" width="13.7109375" style="16" customWidth="1"/>
    <col min="10" max="10" width="20.5703125" style="16" customWidth="1"/>
    <col min="11" max="11" width="20.85546875" style="16" customWidth="1"/>
    <col min="12" max="16384" width="11.42578125" style="16"/>
  </cols>
  <sheetData>
    <row r="1" spans="2:11" ht="15" thickBot="1" x14ac:dyDescent="0.25"/>
    <row r="2" spans="2:11" ht="15" x14ac:dyDescent="0.25">
      <c r="C2" s="46" t="s">
        <v>30</v>
      </c>
      <c r="D2" s="47"/>
      <c r="E2" s="47"/>
      <c r="F2" s="25" t="s">
        <v>26</v>
      </c>
      <c r="G2" s="26" t="s">
        <v>28</v>
      </c>
      <c r="H2" s="27"/>
    </row>
    <row r="3" spans="2:11" ht="24.75" customHeight="1" x14ac:dyDescent="0.2">
      <c r="C3" s="48" t="s">
        <v>12</v>
      </c>
      <c r="D3" s="49"/>
      <c r="E3" s="49"/>
      <c r="F3" s="49"/>
      <c r="G3" s="49"/>
      <c r="H3" s="50"/>
    </row>
    <row r="4" spans="2:11" ht="27.75" customHeight="1" x14ac:dyDescent="0.3">
      <c r="B4" s="17"/>
      <c r="C4" s="48" t="s">
        <v>0</v>
      </c>
      <c r="D4" s="49"/>
      <c r="E4" s="49"/>
      <c r="F4" s="49"/>
      <c r="G4" s="49"/>
      <c r="H4" s="50"/>
    </row>
    <row r="5" spans="2:11" ht="26.25" customHeight="1" x14ac:dyDescent="0.2">
      <c r="C5" s="30"/>
      <c r="D5" s="18"/>
      <c r="E5" s="18"/>
      <c r="F5" s="18"/>
      <c r="G5" s="18"/>
      <c r="H5" s="19"/>
    </row>
    <row r="6" spans="2:11" ht="26.25" customHeight="1" x14ac:dyDescent="0.2">
      <c r="C6" s="30"/>
      <c r="D6" s="18"/>
      <c r="E6" s="18"/>
      <c r="F6" s="18"/>
      <c r="G6" s="18"/>
      <c r="H6" s="19"/>
    </row>
    <row r="7" spans="2:11" ht="26.25" customHeight="1" x14ac:dyDescent="0.2">
      <c r="C7" s="30"/>
      <c r="D7" s="18"/>
      <c r="E7" s="18"/>
      <c r="F7" s="18"/>
      <c r="G7" s="18"/>
      <c r="H7" s="19"/>
    </row>
    <row r="8" spans="2:11" ht="26.25" customHeight="1" x14ac:dyDescent="0.2">
      <c r="C8" s="30"/>
      <c r="D8" s="18"/>
      <c r="E8" s="18"/>
      <c r="F8" s="18"/>
      <c r="G8" s="18"/>
      <c r="H8" s="19"/>
    </row>
    <row r="9" spans="2:11" ht="26.25" customHeight="1" x14ac:dyDescent="0.2">
      <c r="C9" s="30"/>
      <c r="D9" s="18"/>
      <c r="E9" s="18"/>
      <c r="F9" s="18"/>
      <c r="G9" s="18"/>
      <c r="H9" s="19"/>
    </row>
    <row r="10" spans="2:11" ht="26.25" customHeight="1" x14ac:dyDescent="0.2">
      <c r="C10" s="30"/>
      <c r="D10" s="18"/>
      <c r="E10" s="18"/>
      <c r="F10" s="18"/>
      <c r="G10" s="18"/>
      <c r="H10" s="19"/>
    </row>
    <row r="11" spans="2:11" ht="26.25" customHeight="1" x14ac:dyDescent="0.2">
      <c r="C11" s="30"/>
      <c r="D11" s="18"/>
      <c r="E11" s="18"/>
      <c r="F11" s="18"/>
      <c r="G11" s="18"/>
      <c r="H11" s="19"/>
    </row>
    <row r="12" spans="2:11" ht="26.25" customHeight="1" thickBot="1" x14ac:dyDescent="0.25">
      <c r="C12" s="30"/>
      <c r="D12" s="18"/>
      <c r="E12" s="18"/>
      <c r="F12" s="18"/>
      <c r="G12" s="18"/>
      <c r="H12" s="19"/>
    </row>
    <row r="13" spans="2:11" x14ac:dyDescent="0.2">
      <c r="C13" s="59" t="s">
        <v>48</v>
      </c>
      <c r="D13" s="60"/>
      <c r="E13" s="60"/>
      <c r="F13" s="60"/>
      <c r="G13" s="60"/>
      <c r="H13" s="61">
        <f>COUNT(H16:H30)</f>
        <v>15</v>
      </c>
    </row>
    <row r="14" spans="2:11" x14ac:dyDescent="0.2">
      <c r="C14" s="44" t="s">
        <v>46</v>
      </c>
      <c r="D14" s="45"/>
      <c r="E14" s="45"/>
      <c r="F14" s="45"/>
      <c r="G14" s="45"/>
      <c r="H14" s="33">
        <v>567640660</v>
      </c>
    </row>
    <row r="15" spans="2:11" ht="25.5" x14ac:dyDescent="0.2">
      <c r="C15" s="21" t="s">
        <v>27</v>
      </c>
      <c r="D15" s="43" t="s">
        <v>25</v>
      </c>
      <c r="E15" s="43"/>
      <c r="F15" s="43"/>
      <c r="G15" s="43"/>
      <c r="H15" s="22" t="s">
        <v>29</v>
      </c>
      <c r="J15" s="32" t="s">
        <v>50</v>
      </c>
      <c r="K15" s="57" t="s">
        <v>53</v>
      </c>
    </row>
    <row r="16" spans="2:11" x14ac:dyDescent="0.2">
      <c r="C16" s="28">
        <v>1</v>
      </c>
      <c r="D16" s="42" t="s">
        <v>31</v>
      </c>
      <c r="E16" s="42" t="s">
        <v>31</v>
      </c>
      <c r="F16" s="42" t="s">
        <v>31</v>
      </c>
      <c r="G16" s="42" t="s">
        <v>31</v>
      </c>
      <c r="H16" s="34">
        <v>527779928</v>
      </c>
      <c r="I16" s="62"/>
      <c r="J16" s="58">
        <v>527779928</v>
      </c>
      <c r="K16" s="63">
        <f t="shared" ref="K16:K30" si="0">ABS($E$32-J16)</f>
        <v>17657240.996225715</v>
      </c>
    </row>
    <row r="17" spans="3:11" ht="14.25" customHeight="1" x14ac:dyDescent="0.2">
      <c r="C17" s="28">
        <v>2</v>
      </c>
      <c r="D17" s="42" t="s">
        <v>32</v>
      </c>
      <c r="E17" s="42" t="s">
        <v>32</v>
      </c>
      <c r="F17" s="42" t="s">
        <v>32</v>
      </c>
      <c r="G17" s="42" t="s">
        <v>32</v>
      </c>
      <c r="H17" s="34">
        <v>559617400</v>
      </c>
      <c r="J17" s="58">
        <v>559617400</v>
      </c>
      <c r="K17" s="63">
        <f t="shared" si="0"/>
        <v>14180231.003774285</v>
      </c>
    </row>
    <row r="18" spans="3:11" x14ac:dyDescent="0.2">
      <c r="C18" s="28">
        <v>3</v>
      </c>
      <c r="D18" s="42" t="s">
        <v>33</v>
      </c>
      <c r="E18" s="42" t="s">
        <v>33</v>
      </c>
      <c r="F18" s="42" t="s">
        <v>33</v>
      </c>
      <c r="G18" s="42" t="s">
        <v>33</v>
      </c>
      <c r="H18" s="34">
        <v>545772992</v>
      </c>
      <c r="J18" s="58">
        <v>545772992</v>
      </c>
      <c r="K18" s="63">
        <f t="shared" si="0"/>
        <v>335823.00377428532</v>
      </c>
    </row>
    <row r="19" spans="3:11" s="24" customFormat="1" ht="13.5" customHeight="1" x14ac:dyDescent="0.2">
      <c r="C19" s="28">
        <v>4</v>
      </c>
      <c r="D19" s="42" t="s">
        <v>34</v>
      </c>
      <c r="E19" s="42" t="s">
        <v>34</v>
      </c>
      <c r="F19" s="42" t="s">
        <v>34</v>
      </c>
      <c r="G19" s="42" t="s">
        <v>34</v>
      </c>
      <c r="H19" s="34">
        <v>545342303</v>
      </c>
      <c r="J19" s="58">
        <v>545342303</v>
      </c>
      <c r="K19" s="63">
        <f t="shared" si="0"/>
        <v>94865.996225714684</v>
      </c>
    </row>
    <row r="20" spans="3:11" x14ac:dyDescent="0.2">
      <c r="C20" s="28">
        <v>5</v>
      </c>
      <c r="D20" s="42" t="s">
        <v>35</v>
      </c>
      <c r="E20" s="42" t="s">
        <v>35</v>
      </c>
      <c r="F20" s="42" t="s">
        <v>35</v>
      </c>
      <c r="G20" s="42" t="s">
        <v>35</v>
      </c>
      <c r="H20" s="34">
        <v>546948167</v>
      </c>
      <c r="J20" s="58">
        <v>546948167</v>
      </c>
      <c r="K20" s="63">
        <f t="shared" si="0"/>
        <v>1510998.0037742853</v>
      </c>
    </row>
    <row r="21" spans="3:11" x14ac:dyDescent="0.2">
      <c r="C21" s="28">
        <v>7</v>
      </c>
      <c r="D21" s="42" t="s">
        <v>36</v>
      </c>
      <c r="E21" s="42" t="s">
        <v>36</v>
      </c>
      <c r="F21" s="42" t="s">
        <v>36</v>
      </c>
      <c r="G21" s="42" t="s">
        <v>36</v>
      </c>
      <c r="H21" s="34">
        <v>548220665</v>
      </c>
      <c r="J21" s="58">
        <v>548220665</v>
      </c>
      <c r="K21" s="63">
        <f t="shared" si="0"/>
        <v>2783496.0037742853</v>
      </c>
    </row>
    <row r="22" spans="3:11" x14ac:dyDescent="0.2">
      <c r="C22" s="28">
        <v>8</v>
      </c>
      <c r="D22" s="42" t="s">
        <v>37</v>
      </c>
      <c r="E22" s="42" t="s">
        <v>37</v>
      </c>
      <c r="F22" s="42" t="s">
        <v>37</v>
      </c>
      <c r="G22" s="42" t="s">
        <v>37</v>
      </c>
      <c r="H22" s="34">
        <v>549037880</v>
      </c>
      <c r="J22" s="58">
        <v>549037880</v>
      </c>
      <c r="K22" s="63">
        <f t="shared" si="0"/>
        <v>3600711.0037742853</v>
      </c>
    </row>
    <row r="23" spans="3:11" x14ac:dyDescent="0.2">
      <c r="C23" s="28">
        <v>9</v>
      </c>
      <c r="D23" s="42" t="s">
        <v>38</v>
      </c>
      <c r="E23" s="42" t="s">
        <v>38</v>
      </c>
      <c r="F23" s="42" t="s">
        <v>38</v>
      </c>
      <c r="G23" s="42" t="s">
        <v>38</v>
      </c>
      <c r="H23" s="34">
        <v>546700908</v>
      </c>
      <c r="J23" s="58">
        <v>546700835.12</v>
      </c>
      <c r="K23" s="63">
        <f t="shared" si="0"/>
        <v>1263666.1237742901</v>
      </c>
    </row>
    <row r="24" spans="3:11" x14ac:dyDescent="0.2">
      <c r="C24" s="28">
        <v>10</v>
      </c>
      <c r="D24" s="42" t="s">
        <v>39</v>
      </c>
      <c r="E24" s="42" t="s">
        <v>39</v>
      </c>
      <c r="F24" s="42" t="s">
        <v>39</v>
      </c>
      <c r="G24" s="42" t="s">
        <v>39</v>
      </c>
      <c r="H24" s="34">
        <v>544744543</v>
      </c>
      <c r="J24" s="58">
        <v>544744543</v>
      </c>
      <c r="K24" s="63">
        <f t="shared" si="0"/>
        <v>692625.99622571468</v>
      </c>
    </row>
    <row r="25" spans="3:11" x14ac:dyDescent="0.2">
      <c r="C25" s="28">
        <v>12</v>
      </c>
      <c r="D25" s="42" t="s">
        <v>40</v>
      </c>
      <c r="E25" s="42" t="s">
        <v>40</v>
      </c>
      <c r="F25" s="42" t="s">
        <v>40</v>
      </c>
      <c r="G25" s="42" t="s">
        <v>40</v>
      </c>
      <c r="H25" s="34">
        <v>549294360</v>
      </c>
      <c r="J25" s="58">
        <v>549294360</v>
      </c>
      <c r="K25" s="63">
        <f t="shared" si="0"/>
        <v>3857191.0037742853</v>
      </c>
    </row>
    <row r="26" spans="3:11" x14ac:dyDescent="0.2">
      <c r="C26" s="28">
        <v>13</v>
      </c>
      <c r="D26" s="42" t="s">
        <v>41</v>
      </c>
      <c r="E26" s="42" t="s">
        <v>41</v>
      </c>
      <c r="F26" s="42" t="s">
        <v>41</v>
      </c>
      <c r="G26" s="42" t="s">
        <v>41</v>
      </c>
      <c r="H26" s="34">
        <v>546427997</v>
      </c>
      <c r="J26" s="58">
        <v>546427997</v>
      </c>
      <c r="K26" s="63">
        <f t="shared" si="0"/>
        <v>990828.00377428532</v>
      </c>
    </row>
    <row r="27" spans="3:11" x14ac:dyDescent="0.2">
      <c r="C27" s="28">
        <v>14</v>
      </c>
      <c r="D27" s="42" t="s">
        <v>42</v>
      </c>
      <c r="E27" s="42" t="s">
        <v>42</v>
      </c>
      <c r="F27" s="42" t="s">
        <v>42</v>
      </c>
      <c r="G27" s="42" t="s">
        <v>42</v>
      </c>
      <c r="H27" s="34">
        <v>529644801</v>
      </c>
      <c r="J27" s="58">
        <v>529644801</v>
      </c>
      <c r="K27" s="63">
        <f t="shared" si="0"/>
        <v>15792367.996225715</v>
      </c>
    </row>
    <row r="28" spans="3:11" x14ac:dyDescent="0.2">
      <c r="C28" s="28">
        <v>15</v>
      </c>
      <c r="D28" s="42" t="s">
        <v>43</v>
      </c>
      <c r="E28" s="42" t="s">
        <v>43</v>
      </c>
      <c r="F28" s="42" t="s">
        <v>43</v>
      </c>
      <c r="G28" s="42" t="s">
        <v>43</v>
      </c>
      <c r="H28" s="34">
        <v>554551583</v>
      </c>
      <c r="J28" s="58">
        <v>554554554</v>
      </c>
      <c r="K28" s="63">
        <f t="shared" si="0"/>
        <v>9117385.0037742853</v>
      </c>
    </row>
    <row r="29" spans="3:11" x14ac:dyDescent="0.2">
      <c r="C29" s="28">
        <v>16</v>
      </c>
      <c r="D29" s="42" t="s">
        <v>44</v>
      </c>
      <c r="E29" s="42" t="s">
        <v>44</v>
      </c>
      <c r="F29" s="42" t="s">
        <v>44</v>
      </c>
      <c r="G29" s="42" t="s">
        <v>44</v>
      </c>
      <c r="H29" s="34">
        <v>545131841</v>
      </c>
      <c r="J29" s="58">
        <v>545131841</v>
      </c>
      <c r="K29" s="63">
        <f t="shared" si="0"/>
        <v>305327.99622571468</v>
      </c>
    </row>
    <row r="30" spans="3:11" ht="15" thickBot="1" x14ac:dyDescent="0.25">
      <c r="C30" s="35">
        <v>17</v>
      </c>
      <c r="D30" s="55" t="s">
        <v>45</v>
      </c>
      <c r="E30" s="55" t="s">
        <v>45</v>
      </c>
      <c r="F30" s="55" t="s">
        <v>45</v>
      </c>
      <c r="G30" s="55" t="s">
        <v>45</v>
      </c>
      <c r="H30" s="56">
        <v>543166251</v>
      </c>
      <c r="J30" s="58">
        <v>543166251</v>
      </c>
      <c r="K30" s="63">
        <f t="shared" si="0"/>
        <v>2270917.9962257147</v>
      </c>
    </row>
    <row r="31" spans="3:11" ht="15" thickBot="1" x14ac:dyDescent="0.25">
      <c r="C31" s="30"/>
      <c r="D31" s="18"/>
      <c r="E31" s="18"/>
      <c r="F31" s="18"/>
      <c r="G31" s="18"/>
      <c r="H31" s="19"/>
    </row>
    <row r="32" spans="3:11" ht="15.75" thickBot="1" x14ac:dyDescent="0.3">
      <c r="C32" s="53" t="s">
        <v>47</v>
      </c>
      <c r="D32" s="54"/>
      <c r="E32" s="51">
        <f>GEOMEAN(H16:H30)</f>
        <v>545437168.99622571</v>
      </c>
      <c r="F32" s="52"/>
      <c r="G32" s="18"/>
      <c r="H32" s="19"/>
    </row>
    <row r="33" spans="3:12" ht="15.75" thickBot="1" x14ac:dyDescent="0.3">
      <c r="C33" s="30"/>
      <c r="D33" s="23"/>
      <c r="E33" s="51">
        <f>(H16*H17*H18*H19*H20*H21*H22*H23*H24*H25*H26*H27*H28*H29*H30)^(1/H13)</f>
        <v>545437168.99622571</v>
      </c>
      <c r="F33" s="52"/>
      <c r="G33" s="18"/>
      <c r="H33" s="19"/>
    </row>
    <row r="34" spans="3:12" x14ac:dyDescent="0.2">
      <c r="C34" s="30"/>
      <c r="D34" s="18"/>
      <c r="E34" s="18"/>
      <c r="F34" s="18"/>
      <c r="G34" s="18"/>
      <c r="H34" s="19"/>
    </row>
    <row r="35" spans="3:12" x14ac:dyDescent="0.2">
      <c r="C35" s="30"/>
      <c r="D35" s="18"/>
      <c r="E35" s="18"/>
      <c r="F35" s="18"/>
      <c r="G35" s="18"/>
      <c r="H35" s="19"/>
    </row>
    <row r="36" spans="3:12" x14ac:dyDescent="0.2">
      <c r="C36" s="30"/>
      <c r="D36" s="18"/>
      <c r="E36" s="18"/>
      <c r="F36" s="18"/>
      <c r="G36" s="18"/>
      <c r="H36" s="19"/>
    </row>
    <row r="37" spans="3:12" x14ac:dyDescent="0.2">
      <c r="C37" s="30"/>
      <c r="D37" s="18"/>
      <c r="E37" s="18"/>
      <c r="F37" s="18"/>
      <c r="G37" s="18"/>
      <c r="H37" s="19"/>
    </row>
    <row r="38" spans="3:12" x14ac:dyDescent="0.2">
      <c r="C38" s="30"/>
      <c r="D38" s="18"/>
      <c r="E38" s="18"/>
      <c r="F38" s="18"/>
      <c r="G38" s="18"/>
      <c r="H38" s="19"/>
    </row>
    <row r="39" spans="3:12" x14ac:dyDescent="0.2">
      <c r="C39" s="30"/>
      <c r="D39" s="18"/>
      <c r="E39" s="18"/>
      <c r="F39" s="18"/>
      <c r="G39" s="18"/>
      <c r="H39" s="19"/>
    </row>
    <row r="40" spans="3:12" x14ac:dyDescent="0.2">
      <c r="C40" s="30"/>
      <c r="D40" s="18"/>
      <c r="E40" s="18"/>
      <c r="F40" s="18"/>
      <c r="G40" s="18"/>
      <c r="H40" s="19"/>
    </row>
    <row r="41" spans="3:12" x14ac:dyDescent="0.2">
      <c r="C41" s="30"/>
      <c r="D41" s="18"/>
      <c r="E41" s="18"/>
      <c r="F41" s="18"/>
      <c r="G41" s="18"/>
      <c r="H41" s="19"/>
    </row>
    <row r="42" spans="3:12" x14ac:dyDescent="0.2">
      <c r="C42" s="30"/>
      <c r="D42" s="18"/>
      <c r="E42" s="18"/>
      <c r="F42" s="18"/>
      <c r="G42" s="18"/>
      <c r="H42" s="19"/>
    </row>
    <row r="43" spans="3:12" x14ac:dyDescent="0.2">
      <c r="C43" s="30"/>
      <c r="D43" s="18"/>
      <c r="E43" s="18"/>
      <c r="F43" s="18"/>
      <c r="G43" s="18"/>
      <c r="H43" s="19"/>
    </row>
    <row r="44" spans="3:12" x14ac:dyDescent="0.2">
      <c r="C44" s="30"/>
      <c r="D44" s="18"/>
      <c r="E44" s="18"/>
      <c r="F44" s="18"/>
      <c r="G44" s="18"/>
      <c r="H44" s="19"/>
    </row>
    <row r="45" spans="3:12" x14ac:dyDescent="0.2">
      <c r="C45" s="30"/>
      <c r="D45" s="18"/>
      <c r="E45" s="18"/>
      <c r="F45" s="18"/>
      <c r="G45" s="18"/>
      <c r="H45" s="19"/>
    </row>
    <row r="46" spans="3:12" x14ac:dyDescent="0.2">
      <c r="C46" s="30"/>
      <c r="D46" s="18"/>
      <c r="E46" s="18"/>
      <c r="F46" s="18"/>
      <c r="G46" s="18"/>
      <c r="H46" s="19"/>
    </row>
    <row r="47" spans="3:12" x14ac:dyDescent="0.2">
      <c r="C47" s="30"/>
      <c r="D47" s="18"/>
      <c r="E47" s="18"/>
      <c r="F47" s="18"/>
      <c r="G47" s="18"/>
      <c r="H47" s="19"/>
    </row>
    <row r="48" spans="3:12" ht="39" customHeight="1" x14ac:dyDescent="0.2">
      <c r="C48" s="32" t="s">
        <v>27</v>
      </c>
      <c r="D48" s="43" t="s">
        <v>25</v>
      </c>
      <c r="E48" s="43"/>
      <c r="F48" s="43"/>
      <c r="G48" s="43"/>
      <c r="H48" s="70" t="s">
        <v>50</v>
      </c>
      <c r="I48" s="65" t="s">
        <v>51</v>
      </c>
      <c r="J48" s="57" t="s">
        <v>52</v>
      </c>
      <c r="K48" s="57" t="s">
        <v>49</v>
      </c>
      <c r="L48" s="57" t="s">
        <v>54</v>
      </c>
    </row>
    <row r="49" spans="3:12" x14ac:dyDescent="0.2">
      <c r="C49" s="57">
        <v>1</v>
      </c>
      <c r="D49" s="42" t="s">
        <v>31</v>
      </c>
      <c r="E49" s="42" t="s">
        <v>31</v>
      </c>
      <c r="F49" s="42" t="s">
        <v>31</v>
      </c>
      <c r="G49" s="42" t="s">
        <v>31</v>
      </c>
      <c r="H49" s="66">
        <f>70*(1-((ABS($E$32-H16))/$E$32))</f>
        <v>67.733915215183373</v>
      </c>
      <c r="I49" s="67">
        <v>19</v>
      </c>
      <c r="J49" s="67">
        <v>10</v>
      </c>
      <c r="K49" s="67">
        <v>1</v>
      </c>
      <c r="L49" s="68">
        <f>H49+I49+J49+K49</f>
        <v>97.733915215183373</v>
      </c>
    </row>
    <row r="50" spans="3:12" x14ac:dyDescent="0.2">
      <c r="C50" s="57">
        <v>2</v>
      </c>
      <c r="D50" s="42" t="s">
        <v>32</v>
      </c>
      <c r="E50" s="42" t="s">
        <v>32</v>
      </c>
      <c r="F50" s="42" t="s">
        <v>32</v>
      </c>
      <c r="G50" s="42" t="s">
        <v>32</v>
      </c>
      <c r="H50" s="66">
        <f>70*(1-((ABS($E$32-H17))/$E$32))</f>
        <v>68.180145713041668</v>
      </c>
      <c r="I50" s="67">
        <v>19</v>
      </c>
      <c r="J50" s="67">
        <v>10</v>
      </c>
      <c r="K50" s="67">
        <v>1</v>
      </c>
      <c r="L50" s="68">
        <f t="shared" ref="L50:L63" si="1">H50+I50+J50+K50</f>
        <v>98.180145713041668</v>
      </c>
    </row>
    <row r="51" spans="3:12" x14ac:dyDescent="0.2">
      <c r="C51" s="57">
        <v>3</v>
      </c>
      <c r="D51" s="42" t="s">
        <v>33</v>
      </c>
      <c r="E51" s="42" t="s">
        <v>33</v>
      </c>
      <c r="F51" s="42" t="s">
        <v>33</v>
      </c>
      <c r="G51" s="42" t="s">
        <v>33</v>
      </c>
      <c r="H51" s="66">
        <f>70*(1-((ABS($E$32-H18))/$E$32))</f>
        <v>69.95690134152855</v>
      </c>
      <c r="I51" s="67">
        <v>19</v>
      </c>
      <c r="J51" s="67">
        <v>10</v>
      </c>
      <c r="K51" s="67">
        <v>1</v>
      </c>
      <c r="L51" s="68">
        <f t="shared" si="1"/>
        <v>99.95690134152855</v>
      </c>
    </row>
    <row r="52" spans="3:12" ht="15" x14ac:dyDescent="0.25">
      <c r="C52" s="57">
        <v>4</v>
      </c>
      <c r="D52" s="64" t="s">
        <v>34</v>
      </c>
      <c r="E52" s="64" t="s">
        <v>34</v>
      </c>
      <c r="F52" s="64" t="s">
        <v>34</v>
      </c>
      <c r="G52" s="64" t="s">
        <v>34</v>
      </c>
      <c r="H52" s="69">
        <v>70</v>
      </c>
      <c r="I52" s="67">
        <v>19</v>
      </c>
      <c r="J52" s="67">
        <v>10</v>
      </c>
      <c r="K52" s="67">
        <v>1</v>
      </c>
      <c r="L52" s="68">
        <f t="shared" si="1"/>
        <v>100</v>
      </c>
    </row>
    <row r="53" spans="3:12" x14ac:dyDescent="0.2">
      <c r="C53" s="57">
        <v>5</v>
      </c>
      <c r="D53" s="42" t="s">
        <v>35</v>
      </c>
      <c r="E53" s="42" t="s">
        <v>35</v>
      </c>
      <c r="F53" s="42" t="s">
        <v>35</v>
      </c>
      <c r="G53" s="42" t="s">
        <v>35</v>
      </c>
      <c r="H53" s="66">
        <f>70*(1-((ABS($E$32-H20))/$E$32))</f>
        <v>69.806082411914005</v>
      </c>
      <c r="I53" s="67">
        <v>19</v>
      </c>
      <c r="J53" s="67">
        <v>10</v>
      </c>
      <c r="K53" s="67">
        <v>1</v>
      </c>
      <c r="L53" s="68">
        <f t="shared" si="1"/>
        <v>99.806082411914005</v>
      </c>
    </row>
    <row r="54" spans="3:12" x14ac:dyDescent="0.2">
      <c r="C54" s="57">
        <v>7</v>
      </c>
      <c r="D54" s="42" t="s">
        <v>36</v>
      </c>
      <c r="E54" s="42" t="s">
        <v>36</v>
      </c>
      <c r="F54" s="42" t="s">
        <v>36</v>
      </c>
      <c r="G54" s="42" t="s">
        <v>36</v>
      </c>
      <c r="H54" s="66">
        <f>70*(1-((ABS($E$32-H21))/$E$32))</f>
        <v>69.642773299401696</v>
      </c>
      <c r="I54" s="67">
        <v>19</v>
      </c>
      <c r="J54" s="67">
        <v>10</v>
      </c>
      <c r="K54" s="67">
        <v>1</v>
      </c>
      <c r="L54" s="68">
        <f t="shared" si="1"/>
        <v>99.642773299401696</v>
      </c>
    </row>
    <row r="55" spans="3:12" x14ac:dyDescent="0.2">
      <c r="C55" s="57">
        <v>8</v>
      </c>
      <c r="D55" s="42" t="s">
        <v>37</v>
      </c>
      <c r="E55" s="42" t="s">
        <v>37</v>
      </c>
      <c r="F55" s="42" t="s">
        <v>37</v>
      </c>
      <c r="G55" s="42" t="s">
        <v>37</v>
      </c>
      <c r="H55" s="66">
        <f>70*(1-((ABS($E$32-H22))/$E$32))</f>
        <v>69.53789403327967</v>
      </c>
      <c r="I55" s="67">
        <v>19</v>
      </c>
      <c r="J55" s="67">
        <v>10</v>
      </c>
      <c r="K55" s="67">
        <v>1</v>
      </c>
      <c r="L55" s="68">
        <f t="shared" si="1"/>
        <v>99.53789403327967</v>
      </c>
    </row>
    <row r="56" spans="3:12" x14ac:dyDescent="0.2">
      <c r="C56" s="57">
        <v>9</v>
      </c>
      <c r="D56" s="42" t="s">
        <v>38</v>
      </c>
      <c r="E56" s="42" t="s">
        <v>38</v>
      </c>
      <c r="F56" s="42" t="s">
        <v>38</v>
      </c>
      <c r="G56" s="42" t="s">
        <v>38</v>
      </c>
      <c r="H56" s="66">
        <f>70*(1-((ABS($E$32-H23))/$E$32))</f>
        <v>69.837814994480482</v>
      </c>
      <c r="I56" s="67">
        <v>19</v>
      </c>
      <c r="J56" s="67">
        <v>10</v>
      </c>
      <c r="K56" s="67">
        <v>1</v>
      </c>
      <c r="L56" s="68">
        <f t="shared" si="1"/>
        <v>99.837814994480482</v>
      </c>
    </row>
    <row r="57" spans="3:12" x14ac:dyDescent="0.2">
      <c r="C57" s="57">
        <v>10</v>
      </c>
      <c r="D57" s="42" t="s">
        <v>39</v>
      </c>
      <c r="E57" s="42" t="s">
        <v>39</v>
      </c>
      <c r="F57" s="42" t="s">
        <v>39</v>
      </c>
      <c r="G57" s="42" t="s">
        <v>39</v>
      </c>
      <c r="H57" s="66">
        <f>70*(1-((ABS($E$32-H24))/$E$32))</f>
        <v>69.91111016540178</v>
      </c>
      <c r="I57" s="67">
        <v>19</v>
      </c>
      <c r="J57" s="67">
        <v>10</v>
      </c>
      <c r="K57" s="67">
        <v>1</v>
      </c>
      <c r="L57" s="68">
        <f t="shared" si="1"/>
        <v>99.91111016540178</v>
      </c>
    </row>
    <row r="58" spans="3:12" x14ac:dyDescent="0.2">
      <c r="C58" s="57">
        <v>12</v>
      </c>
      <c r="D58" s="42" t="s">
        <v>40</v>
      </c>
      <c r="E58" s="42" t="s">
        <v>40</v>
      </c>
      <c r="F58" s="42" t="s">
        <v>40</v>
      </c>
      <c r="G58" s="42" t="s">
        <v>40</v>
      </c>
      <c r="H58" s="66">
        <f>70*(1-((ABS($E$32-H25))/$E$32))</f>
        <v>69.504978051347166</v>
      </c>
      <c r="I58" s="67">
        <v>19</v>
      </c>
      <c r="J58" s="67">
        <v>10</v>
      </c>
      <c r="K58" s="67">
        <v>1</v>
      </c>
      <c r="L58" s="68">
        <f t="shared" si="1"/>
        <v>99.504978051347166</v>
      </c>
    </row>
    <row r="59" spans="3:12" x14ac:dyDescent="0.2">
      <c r="C59" s="57">
        <v>13</v>
      </c>
      <c r="D59" s="42" t="s">
        <v>41</v>
      </c>
      <c r="E59" s="42" t="s">
        <v>41</v>
      </c>
      <c r="F59" s="42" t="s">
        <v>41</v>
      </c>
      <c r="G59" s="42" t="s">
        <v>41</v>
      </c>
      <c r="H59" s="66">
        <f>70*(1-((ABS($E$32-H26))/$E$32))</f>
        <v>69.872839688589906</v>
      </c>
      <c r="I59" s="67">
        <v>19</v>
      </c>
      <c r="J59" s="67">
        <v>10</v>
      </c>
      <c r="K59" s="67">
        <v>1</v>
      </c>
      <c r="L59" s="68">
        <f t="shared" si="1"/>
        <v>99.872839688589906</v>
      </c>
    </row>
    <row r="60" spans="3:12" x14ac:dyDescent="0.2">
      <c r="C60" s="57">
        <v>14</v>
      </c>
      <c r="D60" s="42" t="s">
        <v>42</v>
      </c>
      <c r="E60" s="42" t="s">
        <v>42</v>
      </c>
      <c r="F60" s="42" t="s">
        <v>42</v>
      </c>
      <c r="G60" s="42" t="s">
        <v>42</v>
      </c>
      <c r="H60" s="66">
        <f>70*(1-((ABS($E$32-H27))/$E$32))</f>
        <v>67.973248207909634</v>
      </c>
      <c r="I60" s="67">
        <v>19</v>
      </c>
      <c r="J60" s="67">
        <v>10</v>
      </c>
      <c r="K60" s="67">
        <v>1</v>
      </c>
      <c r="L60" s="68">
        <f t="shared" si="1"/>
        <v>97.973248207909634</v>
      </c>
    </row>
    <row r="61" spans="3:12" x14ac:dyDescent="0.2">
      <c r="C61" s="57">
        <v>15</v>
      </c>
      <c r="D61" s="42" t="s">
        <v>43</v>
      </c>
      <c r="E61" s="42" t="s">
        <v>43</v>
      </c>
      <c r="F61" s="42" t="s">
        <v>43</v>
      </c>
      <c r="G61" s="42" t="s">
        <v>43</v>
      </c>
      <c r="H61" s="66">
        <f>70*(1-((ABS($E$32-H28))/$E$32))</f>
        <v>68.830279605919898</v>
      </c>
      <c r="I61" s="67">
        <v>19</v>
      </c>
      <c r="J61" s="67">
        <v>10</v>
      </c>
      <c r="K61" s="67">
        <v>1</v>
      </c>
      <c r="L61" s="68">
        <f t="shared" si="1"/>
        <v>98.830279605919898</v>
      </c>
    </row>
    <row r="62" spans="3:12" x14ac:dyDescent="0.2">
      <c r="C62" s="57">
        <v>16</v>
      </c>
      <c r="D62" s="42" t="s">
        <v>44</v>
      </c>
      <c r="E62" s="42" t="s">
        <v>44</v>
      </c>
      <c r="F62" s="42" t="s">
        <v>44</v>
      </c>
      <c r="G62" s="42" t="s">
        <v>44</v>
      </c>
      <c r="H62" s="66">
        <f>70*(1-((ABS($E$32-H29))/$E$32))</f>
        <v>69.960814992173837</v>
      </c>
      <c r="I62" s="67">
        <v>19</v>
      </c>
      <c r="J62" s="67">
        <v>10</v>
      </c>
      <c r="K62" s="67">
        <v>1</v>
      </c>
      <c r="L62" s="68">
        <f t="shared" si="1"/>
        <v>99.960814992173837</v>
      </c>
    </row>
    <row r="63" spans="3:12" x14ac:dyDescent="0.2">
      <c r="C63" s="57">
        <v>17</v>
      </c>
      <c r="D63" s="42" t="s">
        <v>45</v>
      </c>
      <c r="E63" s="42" t="s">
        <v>45</v>
      </c>
      <c r="F63" s="42" t="s">
        <v>45</v>
      </c>
      <c r="G63" s="42" t="s">
        <v>45</v>
      </c>
      <c r="H63" s="66">
        <f>70*(1-((ABS($E$32-H30))/$E$32))</f>
        <v>69.708556239340368</v>
      </c>
      <c r="I63" s="67">
        <v>19</v>
      </c>
      <c r="J63" s="67">
        <v>10</v>
      </c>
      <c r="K63" s="67">
        <v>1</v>
      </c>
      <c r="L63" s="68">
        <f t="shared" si="1"/>
        <v>99.708556239340368</v>
      </c>
    </row>
    <row r="64" spans="3:12" x14ac:dyDescent="0.2">
      <c r="C64" s="31"/>
      <c r="D64" s="20"/>
      <c r="E64" s="20"/>
      <c r="F64" s="20"/>
      <c r="G64" s="20"/>
      <c r="H64" s="20"/>
    </row>
  </sheetData>
  <mergeCells count="40">
    <mergeCell ref="D18:G18"/>
    <mergeCell ref="D19:G19"/>
    <mergeCell ref="D20:G20"/>
    <mergeCell ref="D21:G21"/>
    <mergeCell ref="C2:E2"/>
    <mergeCell ref="C3:H3"/>
    <mergeCell ref="C4:H4"/>
    <mergeCell ref="D15:G15"/>
    <mergeCell ref="D16:G16"/>
    <mergeCell ref="D17:G17"/>
    <mergeCell ref="C13:G13"/>
    <mergeCell ref="D22:G22"/>
    <mergeCell ref="D23:G23"/>
    <mergeCell ref="D24:G24"/>
    <mergeCell ref="D25:G25"/>
    <mergeCell ref="D26:G26"/>
    <mergeCell ref="D57:G57"/>
    <mergeCell ref="D58:G58"/>
    <mergeCell ref="D59:G59"/>
    <mergeCell ref="D60:G60"/>
    <mergeCell ref="D27:G27"/>
    <mergeCell ref="D28:G28"/>
    <mergeCell ref="D29:G29"/>
    <mergeCell ref="D30:G30"/>
    <mergeCell ref="D61:G61"/>
    <mergeCell ref="D62:G62"/>
    <mergeCell ref="D63:G63"/>
    <mergeCell ref="D48:G48"/>
    <mergeCell ref="C14:G14"/>
    <mergeCell ref="C32:D32"/>
    <mergeCell ref="E32:F32"/>
    <mergeCell ref="E33:F33"/>
    <mergeCell ref="D49:G49"/>
    <mergeCell ref="D50:G50"/>
    <mergeCell ref="D51:G51"/>
    <mergeCell ref="D52:G52"/>
    <mergeCell ref="D53:G53"/>
    <mergeCell ref="D54:G54"/>
    <mergeCell ref="D55:G55"/>
    <mergeCell ref="D56:G56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D3:H36"/>
  <sheetViews>
    <sheetView workbookViewId="0">
      <selection activeCell="G30" sqref="G30"/>
    </sheetView>
  </sheetViews>
  <sheetFormatPr baseColWidth="10" defaultRowHeight="15" x14ac:dyDescent="0.25"/>
  <cols>
    <col min="5" max="5" width="14" bestFit="1" customWidth="1"/>
  </cols>
  <sheetData>
    <row r="3" spans="4:8" ht="23.25" x14ac:dyDescent="0.35">
      <c r="D3" s="39" t="s">
        <v>13</v>
      </c>
      <c r="E3" s="39"/>
      <c r="F3" s="39"/>
      <c r="G3" s="39"/>
      <c r="H3" s="39"/>
    </row>
    <row r="25" spans="4:8" x14ac:dyDescent="0.25">
      <c r="D25" s="5" t="s">
        <v>1</v>
      </c>
      <c r="E25" s="6">
        <v>117184566</v>
      </c>
      <c r="F25" s="37" t="s">
        <v>21</v>
      </c>
      <c r="G25" s="37"/>
      <c r="H25" s="37"/>
    </row>
    <row r="26" spans="4:8" x14ac:dyDescent="0.25">
      <c r="D26" s="5" t="s">
        <v>2</v>
      </c>
      <c r="E26" s="6">
        <v>116064000</v>
      </c>
      <c r="F26" s="37" t="s">
        <v>5</v>
      </c>
      <c r="G26" s="37"/>
      <c r="H26" s="37"/>
    </row>
    <row r="27" spans="4:8" x14ac:dyDescent="0.25">
      <c r="D27" s="5" t="s">
        <v>3</v>
      </c>
      <c r="E27" s="6">
        <v>115394984</v>
      </c>
      <c r="F27" s="37" t="s">
        <v>22</v>
      </c>
      <c r="G27" s="37"/>
      <c r="H27" s="37"/>
    </row>
    <row r="30" spans="4:8" x14ac:dyDescent="0.25">
      <c r="D30" s="5" t="s">
        <v>9</v>
      </c>
      <c r="E30" s="2">
        <f>+E27</f>
        <v>115394984</v>
      </c>
    </row>
    <row r="34" spans="4:6" x14ac:dyDescent="0.25">
      <c r="D34" s="38" t="s">
        <v>17</v>
      </c>
      <c r="E34" s="10" t="s">
        <v>1</v>
      </c>
      <c r="F34" s="15">
        <f>+(60*E30)/E25</f>
        <v>59.083711075057444</v>
      </c>
    </row>
    <row r="35" spans="4:6" x14ac:dyDescent="0.25">
      <c r="D35" s="38"/>
      <c r="E35" s="10" t="s">
        <v>2</v>
      </c>
      <c r="F35" s="15">
        <f>+(60*E30)/E26</f>
        <v>59.654148056244829</v>
      </c>
    </row>
    <row r="36" spans="4:6" x14ac:dyDescent="0.25">
      <c r="D36" s="38"/>
      <c r="E36" s="10" t="s">
        <v>3</v>
      </c>
      <c r="F36" s="15">
        <f>+(60*E30)/E27</f>
        <v>60</v>
      </c>
    </row>
  </sheetData>
  <mergeCells count="5">
    <mergeCell ref="D3:H3"/>
    <mergeCell ref="F25:H25"/>
    <mergeCell ref="F26:H26"/>
    <mergeCell ref="F27:H27"/>
    <mergeCell ref="D34:D3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MEDIANA CON VALOR ABSO</vt:lpstr>
      <vt:lpstr>CON MEDIA GEOMETRICA</vt:lpstr>
      <vt:lpstr>MEDIA ARITMETICA ALTA</vt:lpstr>
      <vt:lpstr>MENOR VALOR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Alcaldia de Segovia</cp:lastModifiedBy>
  <dcterms:created xsi:type="dcterms:W3CDTF">2021-02-17T20:11:45Z</dcterms:created>
  <dcterms:modified xsi:type="dcterms:W3CDTF">2021-08-05T20:50:22Z</dcterms:modified>
</cp:coreProperties>
</file>