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eronautica Civil\Estructuracion 2021\5. Oficinas CLO\1. Documentos Actualizados\"/>
    </mc:Choice>
  </mc:AlternateContent>
  <xr:revisionPtr revIDLastSave="0" documentId="13_ncr:1_{63D39824-18B8-4178-A909-BED98F224ABC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Mercado" sheetId="4" r:id="rId1"/>
    <sheet name="Memorias" sheetId="6" r:id="rId2"/>
    <sheet name="Presupesto" sheetId="8" r:id="rId3"/>
    <sheet name="Apus" sheetId="7" r:id="rId4"/>
    <sheet name="Datos Finacieros" sheetId="9" r:id="rId5"/>
  </sheets>
  <externalReferences>
    <externalReference r:id="rId6"/>
  </externalReferences>
  <definedNames>
    <definedName name="_xlnm._FilterDatabase" localSheetId="0" hidden="1">Mercado!$A$9:$M$41</definedName>
    <definedName name="Adm" localSheetId="3">#REF!</definedName>
    <definedName name="Adm" localSheetId="4">[1]PRESUPUESTO!$F$99</definedName>
    <definedName name="Adm">[1]PRESUPUESTO!$F$99</definedName>
    <definedName name="_xlnm.Print_Area" localSheetId="3">Apus!$A$1:$F$455</definedName>
    <definedName name="_xlnm.Print_Area" localSheetId="1">Memorias!$B$1:$M$456</definedName>
    <definedName name="_xlnm.Print_Area" localSheetId="0">Mercado!$A$1:$K$49</definedName>
    <definedName name="_xlnm.Print_Area" localSheetId="2">Presupesto!$A$1:$H$49</definedName>
    <definedName name="Imprev" localSheetId="3">#REF!</definedName>
    <definedName name="Imprev" localSheetId="4">[1]PRESUPUESTO!$F$100</definedName>
    <definedName name="Imprev">[1]PRESUPUESTO!$F$100</definedName>
    <definedName name="IvaSUtl" localSheetId="3">#REF!</definedName>
    <definedName name="IvaSUtl" localSheetId="4">[1]PRESUPUESTO!$F$103</definedName>
    <definedName name="IvaSUtl">[1]PRESUPUESTO!$F$103</definedName>
    <definedName name="SbtPpto" localSheetId="3">#REF!</definedName>
    <definedName name="SbtPpto" localSheetId="4">[1]PRESUPUESTO!$G$70</definedName>
    <definedName name="SbtPpto">[1]PRESUPUESTO!$G$70</definedName>
    <definedName name="_xlnm.Print_Titles" localSheetId="1">Memorias!$2:$5</definedName>
    <definedName name="TtlCD" localSheetId="3">#REF!</definedName>
    <definedName name="TtlCD" localSheetId="4">[1]PRESUPUESTO!$G$98</definedName>
    <definedName name="TtlCD">[1]PRESUPUESTO!$G$98</definedName>
    <definedName name="Utilidad" localSheetId="3">#REF!</definedName>
    <definedName name="Utilidad" localSheetId="4">[1]PRESUPUESTO!$F$101</definedName>
    <definedName name="Utilidad">[1]PRESUPUESTO!$F$101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8" l="1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F27" i="4" l="1"/>
  <c r="F245" i="7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31" i="4"/>
  <c r="J32" i="4"/>
  <c r="J33" i="4"/>
  <c r="J34" i="4"/>
  <c r="J35" i="4"/>
  <c r="J36" i="4"/>
  <c r="J37" i="4"/>
  <c r="J38" i="4"/>
  <c r="J39" i="4"/>
  <c r="J40" i="4"/>
  <c r="J41" i="4"/>
  <c r="K14" i="6"/>
  <c r="I258" i="6"/>
  <c r="E258" i="6"/>
  <c r="I259" i="6"/>
  <c r="C93" i="6"/>
  <c r="K65" i="6"/>
  <c r="K53" i="6"/>
  <c r="I9" i="8"/>
  <c r="F47" i="8" l="1"/>
  <c r="C29" i="8"/>
  <c r="A9" i="8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L176" i="6"/>
  <c r="E20" i="8" s="1"/>
  <c r="G20" i="8" s="1"/>
  <c r="I456" i="6"/>
  <c r="E41" i="8" s="1"/>
  <c r="D446" i="6"/>
  <c r="C446" i="6"/>
  <c r="A435" i="7"/>
  <c r="F453" i="7"/>
  <c r="F450" i="7"/>
  <c r="F449" i="7"/>
  <c r="F448" i="7"/>
  <c r="F445" i="7"/>
  <c r="F446" i="7" s="1"/>
  <c r="F442" i="7"/>
  <c r="F441" i="7"/>
  <c r="F440" i="7"/>
  <c r="K440" i="6"/>
  <c r="K439" i="6"/>
  <c r="K438" i="6"/>
  <c r="K437" i="6"/>
  <c r="K436" i="6"/>
  <c r="E435" i="6"/>
  <c r="K435" i="6" s="1"/>
  <c r="K434" i="6"/>
  <c r="K443" i="6" s="1"/>
  <c r="E40" i="4" s="1"/>
  <c r="D433" i="6"/>
  <c r="C433" i="6"/>
  <c r="K311" i="6"/>
  <c r="K421" i="6"/>
  <c r="K430" i="6" s="1"/>
  <c r="D420" i="6"/>
  <c r="C420" i="6"/>
  <c r="E38" i="4"/>
  <c r="I417" i="6"/>
  <c r="E38" i="8" s="1"/>
  <c r="D407" i="6"/>
  <c r="C407" i="6"/>
  <c r="F408" i="7"/>
  <c r="F404" i="7"/>
  <c r="F403" i="7"/>
  <c r="F405" i="7" s="1"/>
  <c r="F400" i="7"/>
  <c r="F401" i="7" s="1"/>
  <c r="F397" i="7"/>
  <c r="F396" i="7"/>
  <c r="F395" i="7"/>
  <c r="E39" i="8" l="1"/>
  <c r="E39" i="4"/>
  <c r="E41" i="4"/>
  <c r="E40" i="8"/>
  <c r="G40" i="8" s="1"/>
  <c r="G39" i="8"/>
  <c r="G38" i="8"/>
  <c r="F443" i="7"/>
  <c r="F455" i="7" s="1"/>
  <c r="F41" i="4" s="1"/>
  <c r="F398" i="7"/>
  <c r="F410" i="7" s="1"/>
  <c r="F38" i="4" s="1"/>
  <c r="G41" i="8" l="1"/>
  <c r="G34" i="8"/>
  <c r="E455" i="7"/>
  <c r="E410" i="7"/>
  <c r="G397" i="6" l="1"/>
  <c r="J397" i="6" s="1"/>
  <c r="J396" i="6"/>
  <c r="G395" i="6"/>
  <c r="J395" i="6" s="1"/>
  <c r="J404" i="6" s="1"/>
  <c r="D394" i="6"/>
  <c r="C394" i="6"/>
  <c r="D381" i="6"/>
  <c r="C381" i="6"/>
  <c r="I391" i="6"/>
  <c r="E36" i="8" s="1"/>
  <c r="G36" i="8" s="1"/>
  <c r="E359" i="7"/>
  <c r="E35" i="4"/>
  <c r="D368" i="6"/>
  <c r="C368" i="6"/>
  <c r="I378" i="6"/>
  <c r="E35" i="8" s="1"/>
  <c r="G35" i="8" s="1"/>
  <c r="F369" i="7"/>
  <c r="F365" i="7"/>
  <c r="F366" i="7" s="1"/>
  <c r="F362" i="7"/>
  <c r="F363" i="7" s="1"/>
  <c r="F359" i="7"/>
  <c r="I365" i="6"/>
  <c r="D355" i="6"/>
  <c r="C355" i="6"/>
  <c r="F346" i="7"/>
  <c r="F348" i="7" s="1"/>
  <c r="F352" i="7" s="1"/>
  <c r="F34" i="4" s="1"/>
  <c r="E37" i="8" l="1"/>
  <c r="G37" i="8" s="1"/>
  <c r="E37" i="4"/>
  <c r="E36" i="4"/>
  <c r="F360" i="7"/>
  <c r="E371" i="7" s="1"/>
  <c r="F371" i="7" l="1"/>
  <c r="F35" i="4" s="1"/>
  <c r="D342" i="6"/>
  <c r="C342" i="6"/>
  <c r="K343" i="6"/>
  <c r="K352" i="6" s="1"/>
  <c r="E33" i="8" s="1"/>
  <c r="G33" i="8" s="1"/>
  <c r="K332" i="6"/>
  <c r="K331" i="6"/>
  <c r="K330" i="6"/>
  <c r="D329" i="6"/>
  <c r="C329" i="6"/>
  <c r="E33" i="4" l="1"/>
  <c r="K339" i="6"/>
  <c r="I326" i="6"/>
  <c r="E31" i="8" s="1"/>
  <c r="G31" i="8" s="1"/>
  <c r="D316" i="6"/>
  <c r="C316" i="6"/>
  <c r="A303" i="7"/>
  <c r="C312" i="7"/>
  <c r="F312" i="7" s="1"/>
  <c r="F313" i="7" s="1"/>
  <c r="F309" i="7"/>
  <c r="F310" i="7" s="1"/>
  <c r="C306" i="7"/>
  <c r="F306" i="7" s="1"/>
  <c r="F307" i="7" s="1"/>
  <c r="F303" i="7"/>
  <c r="K310" i="6"/>
  <c r="G306" i="6"/>
  <c r="K306" i="6" s="1"/>
  <c r="K313" i="6" s="1"/>
  <c r="D303" i="6"/>
  <c r="C303" i="6"/>
  <c r="J286" i="6"/>
  <c r="J287" i="6"/>
  <c r="J294" i="6"/>
  <c r="J295" i="6"/>
  <c r="D282" i="6"/>
  <c r="E287" i="6"/>
  <c r="C29" i="4"/>
  <c r="C282" i="6" s="1"/>
  <c r="F285" i="7"/>
  <c r="F281" i="7"/>
  <c r="F282" i="7" s="1"/>
  <c r="F278" i="7"/>
  <c r="F279" i="7" s="1"/>
  <c r="F275" i="7"/>
  <c r="F274" i="7"/>
  <c r="D270" i="6"/>
  <c r="C270" i="6"/>
  <c r="I279" i="6"/>
  <c r="I265" i="6"/>
  <c r="I264" i="6"/>
  <c r="E260" i="6"/>
  <c r="I260" i="6" s="1"/>
  <c r="I267" i="6" s="1"/>
  <c r="D257" i="6"/>
  <c r="C257" i="6"/>
  <c r="C254" i="7"/>
  <c r="F254" i="7" s="1"/>
  <c r="F255" i="7" s="1"/>
  <c r="F251" i="7"/>
  <c r="F252" i="7" s="1"/>
  <c r="C248" i="7"/>
  <c r="F248" i="7" s="1"/>
  <c r="F249" i="7" s="1"/>
  <c r="I254" i="6"/>
  <c r="D244" i="6"/>
  <c r="C244" i="6"/>
  <c r="F235" i="7"/>
  <c r="F236" i="7" s="1"/>
  <c r="F232" i="7"/>
  <c r="F233" i="7" s="1"/>
  <c r="F229" i="7"/>
  <c r="F230" i="7" s="1"/>
  <c r="F226" i="7"/>
  <c r="F227" i="7" s="1"/>
  <c r="K238" i="6"/>
  <c r="K239" i="6"/>
  <c r="G234" i="6"/>
  <c r="K234" i="6" s="1"/>
  <c r="D231" i="6"/>
  <c r="C231" i="6"/>
  <c r="F216" i="7"/>
  <c r="F217" i="7" s="1"/>
  <c r="F213" i="7"/>
  <c r="F214" i="7" s="1"/>
  <c r="F210" i="7"/>
  <c r="F211" i="7" s="1"/>
  <c r="F207" i="7"/>
  <c r="J225" i="6"/>
  <c r="J228" i="6" s="1"/>
  <c r="D218" i="6"/>
  <c r="C218" i="6"/>
  <c r="F197" i="7"/>
  <c r="F198" i="7" s="1"/>
  <c r="F194" i="7"/>
  <c r="F195" i="7" s="1"/>
  <c r="F191" i="7"/>
  <c r="F192" i="7" s="1"/>
  <c r="F188" i="7"/>
  <c r="D205" i="6"/>
  <c r="C205" i="6"/>
  <c r="K212" i="6"/>
  <c r="K215" i="6" s="1"/>
  <c r="D192" i="6"/>
  <c r="C192" i="6"/>
  <c r="K199" i="6"/>
  <c r="K202" i="6" s="1"/>
  <c r="F168" i="7"/>
  <c r="F169" i="7" s="1"/>
  <c r="F165" i="7"/>
  <c r="F166" i="7" s="1"/>
  <c r="F162" i="7"/>
  <c r="F163" i="7" s="1"/>
  <c r="F159" i="7"/>
  <c r="F158" i="7"/>
  <c r="F157" i="7"/>
  <c r="F156" i="7"/>
  <c r="F155" i="7"/>
  <c r="E30" i="4" l="1"/>
  <c r="E30" i="8"/>
  <c r="G30" i="8" s="1"/>
  <c r="J300" i="6"/>
  <c r="E27" i="4"/>
  <c r="E27" i="8"/>
  <c r="G27" i="8" s="1"/>
  <c r="E23" i="4"/>
  <c r="E23" i="8"/>
  <c r="G23" i="8" s="1"/>
  <c r="E31" i="4"/>
  <c r="E24" i="4"/>
  <c r="E24" i="8"/>
  <c r="G24" i="8" s="1"/>
  <c r="E32" i="4"/>
  <c r="E32" i="8"/>
  <c r="G32" i="8" s="1"/>
  <c r="E22" i="4"/>
  <c r="E22" i="8"/>
  <c r="G22" i="8" s="1"/>
  <c r="E26" i="4"/>
  <c r="E26" i="8"/>
  <c r="G26" i="8" s="1"/>
  <c r="E28" i="4"/>
  <c r="E28" i="8"/>
  <c r="G28" i="8" s="1"/>
  <c r="F304" i="7"/>
  <c r="E315" i="7" s="1"/>
  <c r="F276" i="7"/>
  <c r="E287" i="7" s="1"/>
  <c r="K241" i="6"/>
  <c r="F246" i="7"/>
  <c r="F257" i="7" s="1"/>
  <c r="E238" i="7"/>
  <c r="F238" i="7"/>
  <c r="F26" i="4" s="1"/>
  <c r="F208" i="7"/>
  <c r="F219" i="7" s="1"/>
  <c r="F25" i="4" s="1"/>
  <c r="F189" i="7"/>
  <c r="F200" i="7" s="1"/>
  <c r="F24" i="4" s="1"/>
  <c r="F160" i="7"/>
  <c r="F171" i="7" s="1"/>
  <c r="F22" i="4" s="1"/>
  <c r="E257" i="7" l="1"/>
  <c r="E25" i="4"/>
  <c r="E25" i="8"/>
  <c r="G25" i="8" s="1"/>
  <c r="E29" i="4"/>
  <c r="E29" i="8"/>
  <c r="G29" i="8" s="1"/>
  <c r="F315" i="7"/>
  <c r="F31" i="4" s="1"/>
  <c r="F287" i="7"/>
  <c r="F29" i="4" s="1"/>
  <c r="E219" i="7"/>
  <c r="E200" i="7"/>
  <c r="E171" i="7"/>
  <c r="K186" i="6" l="1"/>
  <c r="K185" i="6"/>
  <c r="K189" i="6"/>
  <c r="E21" i="8" s="1"/>
  <c r="G21" i="8" s="1"/>
  <c r="D179" i="6"/>
  <c r="C179" i="6"/>
  <c r="D166" i="6"/>
  <c r="C166" i="6"/>
  <c r="L163" i="6"/>
  <c r="E19" i="8" s="1"/>
  <c r="G19" i="8" s="1"/>
  <c r="D153" i="6"/>
  <c r="C153" i="6"/>
  <c r="E19" i="4" l="1"/>
  <c r="E20" i="4"/>
  <c r="E21" i="4"/>
  <c r="J148" i="6" l="1"/>
  <c r="J142" i="6"/>
  <c r="J143" i="6"/>
  <c r="J144" i="6"/>
  <c r="J141" i="6"/>
  <c r="D140" i="6"/>
  <c r="C140" i="6"/>
  <c r="D127" i="6"/>
  <c r="C127" i="6"/>
  <c r="I137" i="6"/>
  <c r="I124" i="6"/>
  <c r="D114" i="6"/>
  <c r="C114" i="6"/>
  <c r="K110" i="6"/>
  <c r="K109" i="6"/>
  <c r="K88" i="6"/>
  <c r="K89" i="6"/>
  <c r="D93" i="6"/>
  <c r="K108" i="6"/>
  <c r="K107" i="6"/>
  <c r="K106" i="6"/>
  <c r="K105" i="6"/>
  <c r="K104" i="6"/>
  <c r="K103" i="6"/>
  <c r="K102" i="6"/>
  <c r="K101" i="6"/>
  <c r="K100" i="6"/>
  <c r="K99" i="6"/>
  <c r="E98" i="6"/>
  <c r="K98" i="6" s="1"/>
  <c r="K97" i="6"/>
  <c r="K96" i="6"/>
  <c r="K95" i="6"/>
  <c r="K86" i="6"/>
  <c r="K84" i="6"/>
  <c r="K83" i="6"/>
  <c r="K80" i="6"/>
  <c r="K81" i="6"/>
  <c r="K79" i="6"/>
  <c r="K82" i="6"/>
  <c r="K85" i="6"/>
  <c r="K87" i="6"/>
  <c r="K78" i="6"/>
  <c r="K76" i="6"/>
  <c r="K75" i="6"/>
  <c r="K74" i="6"/>
  <c r="D72" i="6"/>
  <c r="C72" i="6"/>
  <c r="E77" i="6"/>
  <c r="K77" i="6" s="1"/>
  <c r="D60" i="6"/>
  <c r="C60" i="6"/>
  <c r="K68" i="6"/>
  <c r="K67" i="6"/>
  <c r="K66" i="6"/>
  <c r="K64" i="6"/>
  <c r="E63" i="6"/>
  <c r="K63" i="6" s="1"/>
  <c r="K62" i="6"/>
  <c r="E16" i="4" l="1"/>
  <c r="E16" i="8"/>
  <c r="G16" i="8" s="1"/>
  <c r="E17" i="4"/>
  <c r="E17" i="8"/>
  <c r="G17" i="8" s="1"/>
  <c r="J150" i="6"/>
  <c r="K90" i="6"/>
  <c r="K111" i="6"/>
  <c r="K69" i="6"/>
  <c r="E13" i="4" l="1"/>
  <c r="E13" i="8"/>
  <c r="G13" i="8" s="1"/>
  <c r="E15" i="4"/>
  <c r="E15" i="8"/>
  <c r="G15" i="8" s="1"/>
  <c r="E18" i="4"/>
  <c r="E18" i="8"/>
  <c r="G18" i="8" s="1"/>
  <c r="E14" i="4"/>
  <c r="E14" i="8"/>
  <c r="G14" i="8" s="1"/>
  <c r="K56" i="6"/>
  <c r="K17" i="6"/>
  <c r="E51" i="6"/>
  <c r="K51" i="6" s="1"/>
  <c r="K52" i="6"/>
  <c r="K54" i="6"/>
  <c r="K55" i="6"/>
  <c r="K50" i="6"/>
  <c r="D48" i="6"/>
  <c r="C48" i="6"/>
  <c r="E12" i="6"/>
  <c r="D36" i="6"/>
  <c r="C36" i="6"/>
  <c r="I45" i="6"/>
  <c r="I33" i="6"/>
  <c r="D23" i="6"/>
  <c r="C23" i="6"/>
  <c r="D10" i="6"/>
  <c r="C10" i="6"/>
  <c r="K13" i="6"/>
  <c r="K15" i="6"/>
  <c r="K16" i="6"/>
  <c r="K12" i="6"/>
  <c r="K11" i="6"/>
  <c r="F17" i="7"/>
  <c r="F13" i="7"/>
  <c r="F12" i="7"/>
  <c r="F11" i="7"/>
  <c r="E10" i="4" l="1"/>
  <c r="E10" i="8"/>
  <c r="G10" i="8" s="1"/>
  <c r="E11" i="4"/>
  <c r="E11" i="8"/>
  <c r="G11" i="8" s="1"/>
  <c r="K57" i="6"/>
  <c r="K19" i="6"/>
  <c r="F14" i="7"/>
  <c r="E12" i="4" l="1"/>
  <c r="E12" i="8"/>
  <c r="G12" i="8" s="1"/>
  <c r="E9" i="4"/>
  <c r="E9" i="8"/>
  <c r="G9" i="8" s="1"/>
  <c r="E19" i="7"/>
  <c r="F19" i="7"/>
  <c r="F9" i="4" s="1"/>
  <c r="G43" i="8" l="1"/>
  <c r="G47" i="8" s="1"/>
  <c r="A9" i="4"/>
  <c r="B10" i="6" s="1"/>
  <c r="G44" i="8" l="1"/>
  <c r="G45" i="8"/>
  <c r="G46" i="8"/>
  <c r="G48" i="8" s="1"/>
  <c r="A10" i="4"/>
  <c r="G17" i="4"/>
  <c r="H17" i="4" s="1"/>
  <c r="G18" i="4"/>
  <c r="H18" i="4" s="1"/>
  <c r="G19" i="4"/>
  <c r="H19" i="4" s="1"/>
  <c r="I19" i="4" s="1"/>
  <c r="G20" i="4"/>
  <c r="H20" i="4" s="1"/>
  <c r="G21" i="4"/>
  <c r="H21" i="4" s="1"/>
  <c r="G22" i="4"/>
  <c r="H22" i="4" s="1"/>
  <c r="G23" i="4"/>
  <c r="H23" i="4" s="1"/>
  <c r="I23" i="4" s="1"/>
  <c r="G24" i="4"/>
  <c r="H24" i="4" s="1"/>
  <c r="G25" i="4"/>
  <c r="H25" i="4" s="1"/>
  <c r="G26" i="4"/>
  <c r="H26" i="4" s="1"/>
  <c r="G27" i="4"/>
  <c r="H27" i="4" s="1"/>
  <c r="G28" i="4"/>
  <c r="H28" i="4" s="1"/>
  <c r="G29" i="4"/>
  <c r="H29" i="4" s="1"/>
  <c r="G30" i="4"/>
  <c r="H30" i="4" s="1"/>
  <c r="G31" i="4"/>
  <c r="H31" i="4" s="1"/>
  <c r="I31" i="4" s="1"/>
  <c r="G32" i="4"/>
  <c r="H32" i="4" s="1"/>
  <c r="G33" i="4"/>
  <c r="H33" i="4" s="1"/>
  <c r="G34" i="4"/>
  <c r="H34" i="4" s="1"/>
  <c r="G35" i="4"/>
  <c r="H35" i="4" s="1"/>
  <c r="I35" i="4" s="1"/>
  <c r="G36" i="4"/>
  <c r="H36" i="4" s="1"/>
  <c r="G37" i="4"/>
  <c r="H37" i="4" s="1"/>
  <c r="G38" i="4"/>
  <c r="H38" i="4" s="1"/>
  <c r="G39" i="4"/>
  <c r="H39" i="4" s="1"/>
  <c r="I39" i="4" s="1"/>
  <c r="G40" i="4"/>
  <c r="H40" i="4" s="1"/>
  <c r="G41" i="4"/>
  <c r="H41" i="4" s="1"/>
  <c r="J29" i="4" l="1"/>
  <c r="I27" i="4"/>
  <c r="G49" i="8"/>
  <c r="B23" i="6"/>
  <c r="A11" i="4"/>
  <c r="I29" i="4"/>
  <c r="I28" i="4"/>
  <c r="I25" i="4"/>
  <c r="I22" i="4"/>
  <c r="K22" i="4" s="1"/>
  <c r="I26" i="4"/>
  <c r="I40" i="4"/>
  <c r="K40" i="4" s="1"/>
  <c r="I34" i="4"/>
  <c r="K34" i="4" s="1"/>
  <c r="I24" i="4"/>
  <c r="K24" i="4" s="1"/>
  <c r="I21" i="4"/>
  <c r="K21" i="4" s="1"/>
  <c r="I18" i="4"/>
  <c r="K18" i="4" s="1"/>
  <c r="I32" i="4"/>
  <c r="K32" i="4"/>
  <c r="I41" i="4"/>
  <c r="K41" i="4" s="1"/>
  <c r="I38" i="4"/>
  <c r="K38" i="4" s="1"/>
  <c r="I37" i="4"/>
  <c r="K37" i="4" s="1"/>
  <c r="I36" i="4"/>
  <c r="K36" i="4"/>
  <c r="I33" i="4"/>
  <c r="K33" i="4" s="1"/>
  <c r="I30" i="4"/>
  <c r="I20" i="4"/>
  <c r="K20" i="4" s="1"/>
  <c r="I17" i="4"/>
  <c r="K17" i="4" s="1"/>
  <c r="K39" i="4"/>
  <c r="K35" i="4"/>
  <c r="K31" i="4"/>
  <c r="K23" i="4"/>
  <c r="K19" i="4"/>
  <c r="J30" i="4" l="1"/>
  <c r="K30" i="4" s="1"/>
  <c r="J25" i="4"/>
  <c r="K25" i="4" s="1"/>
  <c r="J26" i="4"/>
  <c r="K26" i="4" s="1"/>
  <c r="K28" i="4"/>
  <c r="K29" i="4"/>
  <c r="J28" i="4"/>
  <c r="J27" i="4"/>
  <c r="K27" i="4" s="1"/>
  <c r="B36" i="6"/>
  <c r="A12" i="4"/>
  <c r="B8" i="6"/>
  <c r="B48" i="6" l="1"/>
  <c r="A13" i="4"/>
  <c r="J47" i="4"/>
  <c r="D20" i="9"/>
  <c r="A14" i="4" l="1"/>
  <c r="B60" i="6"/>
  <c r="G10" i="4"/>
  <c r="H10" i="4" s="1"/>
  <c r="G11" i="4"/>
  <c r="H11" i="4" s="1"/>
  <c r="G12" i="4"/>
  <c r="H12" i="4" s="1"/>
  <c r="I12" i="4" s="1"/>
  <c r="G13" i="4"/>
  <c r="H13" i="4" s="1"/>
  <c r="G14" i="4"/>
  <c r="H14" i="4" s="1"/>
  <c r="I14" i="4" s="1"/>
  <c r="K14" i="4" s="1"/>
  <c r="G15" i="4"/>
  <c r="H15" i="4" s="1"/>
  <c r="G16" i="4"/>
  <c r="H16" i="4" s="1"/>
  <c r="G9" i="4"/>
  <c r="H9" i="4" s="1"/>
  <c r="A15" i="4" l="1"/>
  <c r="B72" i="6"/>
  <c r="I15" i="4"/>
  <c r="K15" i="4" s="1"/>
  <c r="I16" i="4"/>
  <c r="K16" i="4" s="1"/>
  <c r="I11" i="4"/>
  <c r="K11" i="4" s="1"/>
  <c r="I13" i="4"/>
  <c r="K13" i="4" s="1"/>
  <c r="I10" i="4"/>
  <c r="K10" i="4" s="1"/>
  <c r="K12" i="4"/>
  <c r="I9" i="4"/>
  <c r="J9" i="4" s="1"/>
  <c r="K9" i="4" s="1"/>
  <c r="B7" i="6"/>
  <c r="K43" i="4" l="1"/>
  <c r="A16" i="4"/>
  <c r="B93" i="6"/>
  <c r="A4" i="7"/>
  <c r="K45" i="4" l="1"/>
  <c r="K46" i="4"/>
  <c r="K48" i="4" s="1"/>
  <c r="K44" i="4"/>
  <c r="A17" i="4"/>
  <c r="B114" i="6"/>
  <c r="K47" i="4"/>
  <c r="K49" i="4" l="1"/>
  <c r="A18" i="4"/>
  <c r="B127" i="6"/>
  <c r="A19" i="4" l="1"/>
  <c r="B140" i="6"/>
  <c r="E4" i="9"/>
  <c r="E8" i="9" s="1"/>
  <c r="A20" i="4" l="1"/>
  <c r="B153" i="6"/>
  <c r="E6" i="9"/>
  <c r="E7" i="9" s="1"/>
  <c r="A21" i="4" l="1"/>
  <c r="B166" i="6"/>
  <c r="A22" i="4" l="1"/>
  <c r="B179" i="6"/>
  <c r="A23" i="4" l="1"/>
  <c r="B192" i="6"/>
  <c r="A24" i="4" l="1"/>
  <c r="B205" i="6"/>
  <c r="A25" i="4" l="1"/>
  <c r="B218" i="6"/>
  <c r="A26" i="4" l="1"/>
  <c r="B231" i="6"/>
  <c r="A27" i="4" l="1"/>
  <c r="B244" i="6"/>
  <c r="A28" i="4" l="1"/>
  <c r="B257" i="6"/>
  <c r="A29" i="4" l="1"/>
  <c r="B270" i="6"/>
  <c r="A30" i="4" l="1"/>
  <c r="B282" i="6"/>
  <c r="A31" i="4" l="1"/>
  <c r="B303" i="6"/>
  <c r="A32" i="4" l="1"/>
  <c r="B316" i="6"/>
  <c r="A33" i="4" l="1"/>
  <c r="B329" i="6"/>
  <c r="A34" i="4" l="1"/>
  <c r="B342" i="6"/>
  <c r="A35" i="4" l="1"/>
  <c r="B355" i="6"/>
  <c r="A36" i="4" l="1"/>
  <c r="B368" i="6"/>
  <c r="A37" i="4" l="1"/>
  <c r="B381" i="6"/>
  <c r="A38" i="4" l="1"/>
  <c r="B394" i="6"/>
  <c r="A39" i="4" l="1"/>
  <c r="B407" i="6"/>
  <c r="A40" i="4" l="1"/>
  <c r="B420" i="6"/>
  <c r="A41" i="4" l="1"/>
  <c r="B446" i="6" s="1"/>
  <c r="B433" i="6"/>
</calcChain>
</file>

<file path=xl/sharedStrings.xml><?xml version="1.0" encoding="utf-8"?>
<sst xmlns="http://schemas.openxmlformats.org/spreadsheetml/2006/main" count="1336" uniqueCount="201">
  <si>
    <t>ITEM</t>
  </si>
  <si>
    <t>DESCRIPCION</t>
  </si>
  <si>
    <t>UND</t>
  </si>
  <si>
    <t>CANT</t>
  </si>
  <si>
    <t>VR UNITA</t>
  </si>
  <si>
    <t>VR TOTAL</t>
  </si>
  <si>
    <t>IMPREVISTOS</t>
  </si>
  <si>
    <t>ADMINISTRACION</t>
  </si>
  <si>
    <t>UTILIDAD</t>
  </si>
  <si>
    <t xml:space="preserve">COSTO DIRECTO </t>
  </si>
  <si>
    <t xml:space="preserve">COSTO TOTAL </t>
  </si>
  <si>
    <t>IVA SOBRE UTILIDAD</t>
  </si>
  <si>
    <t>Cod</t>
  </si>
  <si>
    <t>IPC</t>
  </si>
  <si>
    <t>FID</t>
  </si>
  <si>
    <t>VR Unitaro F</t>
  </si>
  <si>
    <t>Valor Unitario IPC</t>
  </si>
  <si>
    <t>UNIDAD</t>
  </si>
  <si>
    <t>DESCRIPCIÓN</t>
  </si>
  <si>
    <t>MEMORIA DE CANTIDADES DE OBRA</t>
  </si>
  <si>
    <t>N° ITEM</t>
  </si>
  <si>
    <t>DIMENSIONES</t>
  </si>
  <si>
    <t>TOTAL</t>
  </si>
  <si>
    <t>LOCALIZACIÓN</t>
  </si>
  <si>
    <t>Ancho (M)</t>
  </si>
  <si>
    <t>Altura (M)</t>
  </si>
  <si>
    <t>Longitud (M)</t>
  </si>
  <si>
    <t>Descuento:</t>
  </si>
  <si>
    <t>Cant (Und)</t>
  </si>
  <si>
    <t>Long Total (ML)</t>
  </si>
  <si>
    <t>Area (M²)</t>
  </si>
  <si>
    <t>Volumen (M³)</t>
  </si>
  <si>
    <t xml:space="preserve">LUGAR </t>
  </si>
  <si>
    <t>Total AIU 31%</t>
  </si>
  <si>
    <t>DATOS FINANCIEROS</t>
  </si>
  <si>
    <t>VALOR DEL PRESUPUESTO(Po)</t>
  </si>
  <si>
    <t>PLAZO DEL PROYECTO (n)</t>
  </si>
  <si>
    <t>CAPITAL DE TRABAJO DEMANDADO (CTd)= (Po/n)</t>
  </si>
  <si>
    <t>CAPITAL DE TRABAJO (CT)&gt;= CTd</t>
  </si>
  <si>
    <t>PATRIMONIO(P)= &gt;=10%*Po</t>
  </si>
  <si>
    <t xml:space="preserve">45 dias </t>
  </si>
  <si>
    <t>x</t>
  </si>
  <si>
    <t xml:space="preserve">AERONAUTICA CIVIL- REGIONAL VALLE </t>
  </si>
  <si>
    <t xml:space="preserve">ANALISIS DE PRECIOS UNITARIOS </t>
  </si>
  <si>
    <t>RVLC0202 REALIZAR MANTENIMIENTO DE LA INFRAESTRUCTURA AEROPORTUARIA DE LA AEROCIVIL UBICADA EN EL AEROPUERTO ALFONSO BONILLA ARAGON PALMIRA</t>
  </si>
  <si>
    <t>Estudio de Mercado</t>
  </si>
  <si>
    <t>Oficinas Administrativas Aerocivil Regional Valle.</t>
  </si>
  <si>
    <t>APU-001</t>
  </si>
  <si>
    <t>APU-002</t>
  </si>
  <si>
    <t>APU-003</t>
  </si>
  <si>
    <t>APU-004</t>
  </si>
  <si>
    <t>APU-005</t>
  </si>
  <si>
    <t>APU-006</t>
  </si>
  <si>
    <t>APU-007</t>
  </si>
  <si>
    <t>APU-008</t>
  </si>
  <si>
    <t>APU-009</t>
  </si>
  <si>
    <t>APU-010</t>
  </si>
  <si>
    <t>APU-011</t>
  </si>
  <si>
    <t>APU-012</t>
  </si>
  <si>
    <t>RE DISEÑO DE INTERIOR OFICINA O DISTRIBUCION PUESTOS DE TRABAJO.</t>
  </si>
  <si>
    <t>M2</t>
  </si>
  <si>
    <t>UNIDAD:   M2</t>
  </si>
  <si>
    <t>CANT.</t>
  </si>
  <si>
    <t>DESP.%</t>
  </si>
  <si>
    <t>PRECIO UNIT</t>
  </si>
  <si>
    <t>VALOR TOTAL</t>
  </si>
  <si>
    <t>MANO DE OBRA</t>
  </si>
  <si>
    <t>ARQUITECTO</t>
  </si>
  <si>
    <t>HH</t>
  </si>
  <si>
    <t>INGENIERO CIVIL</t>
  </si>
  <si>
    <t>DIBUJANTE ARQUITECTURA-INGENIERIA</t>
  </si>
  <si>
    <t>HC</t>
  </si>
  <si>
    <t>SUBTOTAL MANO DE OBRA</t>
  </si>
  <si>
    <t>OTROS</t>
  </si>
  <si>
    <t>SUBTOTAL OTROS</t>
  </si>
  <si>
    <t>COSTO DIRECTO</t>
  </si>
  <si>
    <t>Contratacion</t>
  </si>
  <si>
    <t xml:space="preserve">Administrativa y financiera </t>
  </si>
  <si>
    <t xml:space="preserve">Salon de Reuniones y Capacitaciones </t>
  </si>
  <si>
    <t>Inmuebles</t>
  </si>
  <si>
    <t xml:space="preserve">Ambiental </t>
  </si>
  <si>
    <t>Seguridad Aeroportuaria</t>
  </si>
  <si>
    <t>240515</t>
  </si>
  <si>
    <t>DESMONTE REUBICACION PUESTO TRABAJO</t>
  </si>
  <si>
    <t>Juridica</t>
  </si>
  <si>
    <t>DESMONTE DE LUMINARIAS</t>
  </si>
  <si>
    <t>061211</t>
  </si>
  <si>
    <t>DEMOL.CIELO FALSO ESTRUCIELO</t>
  </si>
  <si>
    <t>100404</t>
  </si>
  <si>
    <t>Salon de Operaciones Aereas</t>
  </si>
  <si>
    <t>C.FALSO LAMINA PVC A=25CM E=10MM</t>
  </si>
  <si>
    <t>180441</t>
  </si>
  <si>
    <t>RASQUETEADA-LIJADA-RESANE</t>
  </si>
  <si>
    <t>290115</t>
  </si>
  <si>
    <t>VINILO MURO TIPO 1 [3M]</t>
  </si>
  <si>
    <t>290304</t>
  </si>
  <si>
    <t>M3</t>
  </si>
  <si>
    <t xml:space="preserve">Sindicato </t>
  </si>
  <si>
    <t>TOMA BLANCO NORMAL</t>
  </si>
  <si>
    <t>051017</t>
  </si>
  <si>
    <t>RETIRO SWITCHE O TOMA</t>
  </si>
  <si>
    <t>172417</t>
  </si>
  <si>
    <t>DIV.ALUM.BOARD-VIDRIO 1C H=2.50M</t>
  </si>
  <si>
    <t>240211</t>
  </si>
  <si>
    <t>ML</t>
  </si>
  <si>
    <t>RETIRO DE SALDOS EN SITIO</t>
  </si>
  <si>
    <t>100622</t>
  </si>
  <si>
    <t>RETIRO SOBRANTES MAQUINA &lt;=10KM.</t>
  </si>
  <si>
    <t>100608</t>
  </si>
  <si>
    <t>DEMOL.ENCHAPE CERAMICO</t>
  </si>
  <si>
    <t>100305</t>
  </si>
  <si>
    <t>Demoliciones de Enchape</t>
  </si>
  <si>
    <t xml:space="preserve">PORCELANATO 60X90 BRILLANTE </t>
  </si>
  <si>
    <t>MATERIALES</t>
  </si>
  <si>
    <t>AGUA</t>
  </si>
  <si>
    <t>LTS</t>
  </si>
  <si>
    <t>WAIPE</t>
  </si>
  <si>
    <t>KLS</t>
  </si>
  <si>
    <t>PEGANTE CERAMICA PEGACOR-ALFALISTO</t>
  </si>
  <si>
    <t>EMBOQUILLADOR</t>
  </si>
  <si>
    <t>PORCELANATO 60X90 OXIDUM GRIS</t>
  </si>
  <si>
    <t>SUBTOTAL MATERIALES</t>
  </si>
  <si>
    <t>M.O. ALBANILERIA 1 AYUDANTE-1 OFI</t>
  </si>
  <si>
    <t>EQUIPO</t>
  </si>
  <si>
    <t>HERRAMIENTA MENOR</t>
  </si>
  <si>
    <t>GLB</t>
  </si>
  <si>
    <t>SUBTOTAL EQUIPO</t>
  </si>
  <si>
    <t>ITEM:   APU-002</t>
  </si>
  <si>
    <t>ALISTADO PISO  IMPERMEABLE  4 CM</t>
  </si>
  <si>
    <t>200107</t>
  </si>
  <si>
    <t>DESMONTE MUEBLE INFERIOR EN MADERA</t>
  </si>
  <si>
    <t>UNIDAD:   ML</t>
  </si>
  <si>
    <t>M.O. CARP.MADERA 1 AYUDANTE-1 OFI</t>
  </si>
  <si>
    <t>ITEM:  APU-003</t>
  </si>
  <si>
    <t>MANTENIMIENTO VENTANA EN ALUMINIO</t>
  </si>
  <si>
    <t>UNIDAD:  M2</t>
  </si>
  <si>
    <t>AEROSOL COLOR ALUMINIO X 250G</t>
  </si>
  <si>
    <t>M.O. PINTURA 1 AYUDANTE-1 OFI</t>
  </si>
  <si>
    <t>ITEM:   APU-004</t>
  </si>
  <si>
    <t>ITEM:   APU-005</t>
  </si>
  <si>
    <t xml:space="preserve">LIMPIEZA Y PINTURA DE REJILLAS DE A.A. </t>
  </si>
  <si>
    <t>UNIDAD:  UND</t>
  </si>
  <si>
    <t>M.O INSTALACIÓN</t>
  </si>
  <si>
    <t>TRANSPORTE</t>
  </si>
  <si>
    <t>ITEM:   APU-006</t>
  </si>
  <si>
    <t>Oficina Apoyo a Direccion</t>
  </si>
  <si>
    <t>BALA PANEL LED 18W</t>
  </si>
  <si>
    <t>170656</t>
  </si>
  <si>
    <t>GUARDAESCOBA CERAMICA</t>
  </si>
  <si>
    <t>SIKA CERAM</t>
  </si>
  <si>
    <t>GUARDAESCOBAS EN PORCELANATO</t>
  </si>
  <si>
    <t>ITEM:   APU-007</t>
  </si>
  <si>
    <t>PELICULA CONTROL SOLAR-POLARIZADO</t>
  </si>
  <si>
    <t>260402</t>
  </si>
  <si>
    <t>SISTEMA DE CONEXIÓN PARA VIDEO BEAM + PANTALLA DE PROYECCIONES</t>
  </si>
  <si>
    <t>ITEM:   APU-008</t>
  </si>
  <si>
    <t>SISTEMA DE CONEXIÓN PARA VIDEO BEAM - PANTALLA DE PROYECCIONES</t>
  </si>
  <si>
    <t xml:space="preserve">VIDRIO TEMPLADO INCOLORO 10 MM </t>
  </si>
  <si>
    <t>260126</t>
  </si>
  <si>
    <t>Sala de descanso Controladores Aereos TC 3</t>
  </si>
  <si>
    <t>Sala de descanso Controladores Aereos TC 4</t>
  </si>
  <si>
    <t>DIV.ANGEO FIBRA ALUMINIO PESADO</t>
  </si>
  <si>
    <t>240209</t>
  </si>
  <si>
    <t>GLOB</t>
  </si>
  <si>
    <t>UNIDAD:   GLB</t>
  </si>
  <si>
    <t xml:space="preserve">REPARACION Y MANTENIMIENTO DE BAÑO INCLUYE ACCESORIOS </t>
  </si>
  <si>
    <t>REPARACION Y MANTENIMIENTO DE BAÑO INCLUYE ACCESORIOS + DESTAPONAMIENTO +REPARACION DE TUBERIA SANITARIA + IMPEARMEABILIZACION DE HUMEDAD + DESTAPONAMIENTO DE PUNTO SANITARIO E HIDRAHULICO BAÑO DE AREA DE 2M2</t>
  </si>
  <si>
    <t xml:space="preserve">PUERTA PRINCIPAL EN VIDRIO, CON CUERPO FIJO DE 1.0 x 2 MTS </t>
  </si>
  <si>
    <t>UNIDAD:   UND</t>
  </si>
  <si>
    <t>M.O. ALB. ACABADOS 1 AYUDANTE-1 OFI</t>
  </si>
  <si>
    <t>SUBTOTAL  MANO DE OBRA</t>
  </si>
  <si>
    <t>SUBTOTAL TRANSPORTE</t>
  </si>
  <si>
    <t>APU-0010</t>
  </si>
  <si>
    <t>VIDRIO CRISTAL CLARO 8MM TEMPLADO   FIJA DE 1X2. Mts y  NAVE BATIENTE CON TUBOS PISCO TECHO EN ACERO 1" 1/2, 2 MANIJAS DE LUJO TIPO ROMA EN ACERO DE 1" X 40CMS + logotipos de la Aeronautica Civil</t>
  </si>
  <si>
    <t>LIMPIEZA PERMANENTE OBRA (CUADRILLA 2P)</t>
  </si>
  <si>
    <t>310107</t>
  </si>
  <si>
    <t>MES</t>
  </si>
  <si>
    <t>Cant (Mes)</t>
  </si>
  <si>
    <t>DESMONTE DIVISION PANEL H=161 A 200CM</t>
  </si>
  <si>
    <t>100802</t>
  </si>
  <si>
    <t>APERTURA VANO PARA VENTANA</t>
  </si>
  <si>
    <t>TORN PANEL 6 x 1</t>
  </si>
  <si>
    <t>CANAL 40 GUIA L.GALV 3.05M PERFILERIA ROLADA CAL.26</t>
  </si>
  <si>
    <t>PERFIL D OMEGA 60 244-C26</t>
  </si>
  <si>
    <t>MANO OBRA PANELERIA 1 OFICIAL-1AYUDANTE</t>
  </si>
  <si>
    <t>ANDAMIO METALICO TUBULAR</t>
  </si>
  <si>
    <t>U/D</t>
  </si>
  <si>
    <t>ITEM:   APU-011</t>
  </si>
  <si>
    <t>INSTALACION VENTANA EXISTENTE LAMINA</t>
  </si>
  <si>
    <t>22-09-06</t>
  </si>
  <si>
    <t>310202</t>
  </si>
  <si>
    <t>DESTRONQUE-PULIDA-BRILLADA PISO E</t>
  </si>
  <si>
    <t xml:space="preserve">MANTENIMIENTO Y LIMPIEZA DE PUERTAS </t>
  </si>
  <si>
    <t>ITEM:   APU-012</t>
  </si>
  <si>
    <t>LIJA DE AGUA</t>
  </si>
  <si>
    <t xml:space="preserve">TINTULLA </t>
  </si>
  <si>
    <t>PRESUPUESTO</t>
  </si>
  <si>
    <t>Asesor direccion</t>
  </si>
  <si>
    <t>CORTINA TWILINE RODEO DRIVE DIVIDIDA MANUAL (2.0X1,60)</t>
  </si>
  <si>
    <t>CORTINA TWILINE RODEO DRIVE (2,0X1,60)</t>
  </si>
  <si>
    <t>Soporte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</si>
</sst>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[$$-240A]* #,##0_-;\-[$$-240A]* #,##0_-;_-[$$-240A]* &quot;-&quot;??_-;_-@_-"/>
    <numFmt numFmtId="166" formatCode="_([$$-240A]\ * #,##0.00_);_([$$-240A]\ * \(#,##0.00\);_([$$-240A]\ * &quot;-&quot;??_);_(@_)"/>
    <numFmt numFmtId="167" formatCode="_(&quot;$&quot;\ * #,##0.00_);_(&quot;$&quot;\ * \(#,##0.00\);_(&quot;$&quot;\ * &quot;-&quot;??_);_(@_)"/>
    <numFmt numFmtId="168" formatCode="_-&quot;$&quot;\ * #,##0.0_-;\-&quot;$&quot;\ * #,##0.0_-;_-&quot;$&quot;\ * &quot;-&quot;_-;_-@_-"/>
    <numFmt numFmtId="169" formatCode="_ * #,##0.00_ ;_ * \-#,##0.00_ ;_ * &quot;-&quot;??_ ;_ @_ "/>
    <numFmt numFmtId="170" formatCode="_(&quot;$&quot;\ * #,##0_);_(&quot;$&quot;\ * \(#,##0\);_(&quot;$&quot;\ * &quot;-&quot;??_);_(@_)"/>
    <numFmt numFmtId="171" formatCode="_-&quot;$&quot;\ * #,##0_-;\-&quot;$&quot;\ * #,##0_-;_-&quot;$&quot;\ * &quot;-&quot;??_-;_-@_-"/>
    <numFmt numFmtId="172" formatCode="0.0000"/>
    <numFmt numFmtId="173" formatCode="_-&quot;$&quot;* #,##0.00_-;\-&quot;$&quot;* #,##0.00_-;_-&quot;$&quot;* &quot;-&quot;_-;_-@_-"/>
    <numFmt numFmtId="174" formatCode="_-* #,##0\ _€_-;\-* #,##0\ _€_-;_-* &quot;-&quot;??\ _€_-;_-@_-"/>
    <numFmt numFmtId="175" formatCode="_-* #,##0.000000_-;\-* #,##0.00000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Swis721 Lt BT"/>
      <family val="2"/>
    </font>
    <font>
      <sz val="8"/>
      <name val="Swis721 Lt BT"/>
      <family val="2"/>
    </font>
    <font>
      <sz val="8"/>
      <name val="Calibri"/>
      <family val="2"/>
      <scheme val="minor"/>
    </font>
    <font>
      <b/>
      <sz val="9"/>
      <name val="Swis721 Lt BT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b/>
      <sz val="8"/>
      <name val="Swis721 Lt BT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Arial"/>
      <family val="2"/>
    </font>
    <font>
      <b/>
      <u/>
      <sz val="9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EDEDE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0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6" fontId="1" fillId="0" borderId="0"/>
    <xf numFmtId="0" fontId="2" fillId="0" borderId="0"/>
    <xf numFmtId="167" fontId="1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0" borderId="0"/>
  </cellStyleXfs>
  <cellXfs count="304">
    <xf numFmtId="0" fontId="0" fillId="0" borderId="0" xfId="0"/>
    <xf numFmtId="0" fontId="2" fillId="0" borderId="0" xfId="0" applyFont="1" applyFill="1" applyBorder="1"/>
    <xf numFmtId="41" fontId="2" fillId="0" borderId="0" xfId="2" applyFont="1" applyFill="1" applyBorder="1" applyAlignment="1">
      <alignment horizontal="center"/>
    </xf>
    <xf numFmtId="42" fontId="2" fillId="0" borderId="0" xfId="3" applyFont="1" applyFill="1" applyBorder="1"/>
    <xf numFmtId="42" fontId="2" fillId="0" borderId="16" xfId="3" applyFont="1" applyFill="1" applyBorder="1"/>
    <xf numFmtId="164" fontId="5" fillId="0" borderId="5" xfId="2" applyNumberFormat="1" applyFont="1" applyFill="1" applyBorder="1" applyAlignment="1">
      <alignment horizontal="left" vertical="top" wrapText="1"/>
    </xf>
    <xf numFmtId="165" fontId="3" fillId="0" borderId="0" xfId="2" applyNumberFormat="1" applyFont="1" applyFill="1" applyBorder="1" applyAlignment="1">
      <alignment vertical="top" wrapText="1"/>
    </xf>
    <xf numFmtId="0" fontId="4" fillId="2" borderId="24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Alignment="1">
      <alignment vertical="top" wrapText="1"/>
    </xf>
    <xf numFmtId="0" fontId="3" fillId="0" borderId="18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0" fontId="12" fillId="2" borderId="9" xfId="4" applyNumberFormat="1" applyFont="1" applyFill="1" applyBorder="1" applyAlignment="1">
      <alignment horizontal="center" vertical="center"/>
    </xf>
    <xf numFmtId="9" fontId="4" fillId="2" borderId="9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horizontal="left" vertical="top" wrapText="1"/>
    </xf>
    <xf numFmtId="43" fontId="7" fillId="0" borderId="39" xfId="1" applyFont="1" applyFill="1" applyBorder="1" applyAlignment="1">
      <alignment horizontal="left" wrapText="1"/>
    </xf>
    <xf numFmtId="164" fontId="4" fillId="0" borderId="35" xfId="3" applyNumberFormat="1" applyFont="1" applyFill="1" applyBorder="1" applyAlignment="1">
      <alignment wrapText="1"/>
    </xf>
    <xf numFmtId="9" fontId="7" fillId="0" borderId="40" xfId="4" applyFont="1" applyFill="1" applyBorder="1" applyAlignment="1">
      <alignment horizontal="center" wrapText="1"/>
    </xf>
    <xf numFmtId="164" fontId="4" fillId="0" borderId="36" xfId="3" applyNumberFormat="1" applyFont="1" applyFill="1" applyBorder="1" applyAlignment="1">
      <alignment wrapText="1"/>
    </xf>
    <xf numFmtId="164" fontId="4" fillId="0" borderId="37" xfId="3" applyNumberFormat="1" applyFont="1" applyFill="1" applyBorder="1" applyAlignment="1">
      <alignment wrapText="1"/>
    </xf>
    <xf numFmtId="43" fontId="7" fillId="0" borderId="41" xfId="1" applyFont="1" applyFill="1" applyBorder="1" applyAlignment="1">
      <alignment horizontal="left" vertical="center" wrapText="1"/>
    </xf>
    <xf numFmtId="164" fontId="4" fillId="0" borderId="38" xfId="3" applyNumberFormat="1" applyFont="1" applyFill="1" applyBorder="1" applyAlignment="1">
      <alignment vertical="center" wrapText="1"/>
    </xf>
    <xf numFmtId="49" fontId="5" fillId="4" borderId="3" xfId="0" applyNumberFormat="1" applyFont="1" applyFill="1" applyBorder="1" applyAlignment="1">
      <alignment vertical="center"/>
    </xf>
    <xf numFmtId="43" fontId="5" fillId="4" borderId="1" xfId="0" applyNumberFormat="1" applyFont="1" applyFill="1" applyBorder="1"/>
    <xf numFmtId="0" fontId="5" fillId="4" borderId="1" xfId="0" applyFont="1" applyFill="1" applyBorder="1" applyAlignment="1">
      <alignment horizontal="center"/>
    </xf>
    <xf numFmtId="164" fontId="5" fillId="4" borderId="1" xfId="1" applyNumberFormat="1" applyFont="1" applyFill="1" applyBorder="1" applyAlignment="1">
      <alignment horizontal="left" vertical="top" wrapText="1"/>
    </xf>
    <xf numFmtId="0" fontId="9" fillId="2" borderId="22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 wrapText="1"/>
    </xf>
    <xf numFmtId="43" fontId="5" fillId="4" borderId="1" xfId="1" applyNumberFormat="1" applyFont="1" applyFill="1" applyBorder="1" applyAlignment="1">
      <alignment horizontal="right" vertical="top" wrapText="1"/>
    </xf>
    <xf numFmtId="168" fontId="5" fillId="0" borderId="2" xfId="1" applyNumberFormat="1" applyFont="1" applyFill="1" applyBorder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6" fillId="0" borderId="0" xfId="0" applyFont="1"/>
    <xf numFmtId="0" fontId="4" fillId="3" borderId="6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/>
    <xf numFmtId="0" fontId="18" fillId="4" borderId="1" xfId="0" applyFont="1" applyFill="1" applyBorder="1" applyAlignment="1">
      <alignment vertical="center" wrapText="1"/>
    </xf>
    <xf numFmtId="2" fontId="20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8" fillId="4" borderId="0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center" vertical="center" wrapText="1"/>
    </xf>
    <xf numFmtId="2" fontId="20" fillId="0" borderId="0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170" fontId="21" fillId="8" borderId="1" xfId="10" applyNumberFormat="1" applyFont="1" applyFill="1" applyBorder="1"/>
    <xf numFmtId="0" fontId="21" fillId="8" borderId="1" xfId="0" applyFont="1" applyFill="1" applyBorder="1" applyAlignment="1">
      <alignment horizontal="center" vertical="center"/>
    </xf>
    <xf numFmtId="170" fontId="0" fillId="0" borderId="1" xfId="0" applyNumberFormat="1" applyBorder="1"/>
    <xf numFmtId="170" fontId="0" fillId="9" borderId="1" xfId="0" applyNumberFormat="1" applyFill="1" applyBorder="1"/>
    <xf numFmtId="0" fontId="22" fillId="0" borderId="0" xfId="0" applyFont="1"/>
    <xf numFmtId="10" fontId="4" fillId="2" borderId="9" xfId="4" applyNumberFormat="1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 wrapText="1"/>
    </xf>
    <xf numFmtId="44" fontId="2" fillId="0" borderId="0" xfId="0" applyNumberFormat="1" applyFont="1" applyFill="1" applyBorder="1"/>
    <xf numFmtId="0" fontId="0" fillId="0" borderId="1" xfId="0" applyBorder="1" applyAlignment="1">
      <alignment vertical="center" wrapText="1"/>
    </xf>
    <xf numFmtId="43" fontId="10" fillId="0" borderId="1" xfId="0" applyNumberFormat="1" applyFont="1" applyBorder="1" applyAlignment="1">
      <alignment horizontal="left" vertical="top" wrapText="1"/>
    </xf>
    <xf numFmtId="10" fontId="7" fillId="0" borderId="40" xfId="4" applyNumberFormat="1" applyFont="1" applyFill="1" applyBorder="1" applyAlignment="1">
      <alignment horizontal="center" wrapText="1"/>
    </xf>
    <xf numFmtId="171" fontId="2" fillId="0" borderId="0" xfId="0" applyNumberFormat="1" applyFont="1" applyFill="1" applyBorder="1"/>
    <xf numFmtId="0" fontId="17" fillId="7" borderId="7" xfId="0" applyFont="1" applyFill="1" applyBorder="1" applyAlignment="1">
      <alignment horizontal="center" vertical="center" wrapText="1"/>
    </xf>
    <xf numFmtId="0" fontId="2" fillId="10" borderId="48" xfId="0" applyFont="1" applyFill="1" applyBorder="1" applyAlignment="1" applyProtection="1">
      <alignment horizontal="center"/>
      <protection hidden="1"/>
    </xf>
    <xf numFmtId="43" fontId="10" fillId="10" borderId="49" xfId="1" applyFont="1" applyFill="1" applyBorder="1" applyAlignment="1" applyProtection="1">
      <alignment horizontal="right" vertical="center"/>
      <protection hidden="1"/>
    </xf>
    <xf numFmtId="0" fontId="2" fillId="10" borderId="0" xfId="0" applyFont="1" applyFill="1" applyAlignment="1" applyProtection="1">
      <alignment horizontal="center"/>
      <protection hidden="1"/>
    </xf>
    <xf numFmtId="43" fontId="10" fillId="10" borderId="52" xfId="1" applyFont="1" applyFill="1" applyBorder="1" applyAlignment="1" applyProtection="1">
      <alignment horizontal="right" vertical="center"/>
      <protection hidden="1"/>
    </xf>
    <xf numFmtId="0" fontId="25" fillId="0" borderId="53" xfId="0" applyFont="1" applyBorder="1" applyAlignment="1">
      <alignment horizontal="left" vertical="top"/>
    </xf>
    <xf numFmtId="0" fontId="25" fillId="0" borderId="54" xfId="0" applyFont="1" applyBorder="1" applyAlignment="1">
      <alignment horizontal="center"/>
    </xf>
    <xf numFmtId="0" fontId="25" fillId="0" borderId="54" xfId="0" applyFont="1" applyBorder="1"/>
    <xf numFmtId="0" fontId="25" fillId="0" borderId="54" xfId="0" applyFont="1" applyBorder="1" applyAlignment="1">
      <alignment horizontal="right"/>
    </xf>
    <xf numFmtId="43" fontId="25" fillId="0" borderId="54" xfId="1" applyFont="1" applyBorder="1" applyAlignment="1" applyProtection="1">
      <alignment horizontal="right"/>
      <protection hidden="1"/>
    </xf>
    <xf numFmtId="43" fontId="25" fillId="0" borderId="55" xfId="1" applyFont="1" applyBorder="1" applyAlignment="1" applyProtection="1">
      <alignment horizontal="right" vertical="center"/>
      <protection hidden="1"/>
    </xf>
    <xf numFmtId="0" fontId="25" fillId="0" borderId="56" xfId="0" applyFont="1" applyBorder="1" applyAlignment="1">
      <alignment horizontal="left" vertical="top"/>
    </xf>
    <xf numFmtId="0" fontId="25" fillId="0" borderId="0" xfId="0" applyFont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right"/>
    </xf>
    <xf numFmtId="43" fontId="25" fillId="0" borderId="0" xfId="1" applyFont="1" applyAlignment="1" applyProtection="1">
      <alignment horizontal="right"/>
      <protection hidden="1"/>
    </xf>
    <xf numFmtId="43" fontId="25" fillId="0" borderId="52" xfId="1" applyFont="1" applyBorder="1" applyAlignment="1" applyProtection="1">
      <alignment horizontal="right" vertical="center"/>
      <protection hidden="1"/>
    </xf>
    <xf numFmtId="0" fontId="10" fillId="0" borderId="56" xfId="0" applyFont="1" applyBorder="1" applyAlignment="1">
      <alignment horizontal="left" vertical="top"/>
    </xf>
    <xf numFmtId="43" fontId="10" fillId="0" borderId="57" xfId="1" applyFont="1" applyBorder="1" applyAlignment="1" applyProtection="1">
      <alignment horizontal="right" vertical="center"/>
      <protection hidden="1"/>
    </xf>
    <xf numFmtId="4" fontId="25" fillId="10" borderId="58" xfId="0" applyNumberFormat="1" applyFont="1" applyFill="1" applyBorder="1" applyAlignment="1">
      <alignment horizontal="left" vertical="top"/>
    </xf>
    <xf numFmtId="0" fontId="25" fillId="10" borderId="59" xfId="0" applyFont="1" applyFill="1" applyBorder="1" applyAlignment="1">
      <alignment horizontal="center"/>
    </xf>
    <xf numFmtId="0" fontId="25" fillId="10" borderId="60" xfId="0" applyFont="1" applyFill="1" applyBorder="1"/>
    <xf numFmtId="0" fontId="10" fillId="10" borderId="60" xfId="0" applyFont="1" applyFill="1" applyBorder="1" applyAlignment="1">
      <alignment horizontal="right"/>
    </xf>
    <xf numFmtId="43" fontId="25" fillId="10" borderId="60" xfId="0" applyNumberFormat="1" applyFont="1" applyFill="1" applyBorder="1" applyAlignment="1" applyProtection="1">
      <alignment horizontal="right"/>
      <protection hidden="1"/>
    </xf>
    <xf numFmtId="43" fontId="10" fillId="10" borderId="61" xfId="1" applyFont="1" applyFill="1" applyBorder="1" applyAlignment="1" applyProtection="1">
      <alignment horizontal="right"/>
      <protection hidden="1"/>
    </xf>
    <xf numFmtId="0" fontId="0" fillId="0" borderId="1" xfId="0" applyFont="1" applyBorder="1" applyAlignment="1">
      <alignment vertical="center" wrapText="1"/>
    </xf>
    <xf numFmtId="0" fontId="13" fillId="0" borderId="1" xfId="0" applyFont="1" applyBorder="1"/>
    <xf numFmtId="0" fontId="26" fillId="0" borderId="1" xfId="0" applyFont="1" applyBorder="1" applyAlignment="1">
      <alignment horizontal="center"/>
    </xf>
    <xf numFmtId="0" fontId="17" fillId="7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3" fontId="5" fillId="4" borderId="1" xfId="1" applyNumberFormat="1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center"/>
    </xf>
    <xf numFmtId="43" fontId="10" fillId="0" borderId="1" xfId="0" applyNumberFormat="1" applyFont="1" applyBorder="1" applyAlignment="1">
      <alignment horizontal="center" vertical="center" wrapText="1"/>
    </xf>
    <xf numFmtId="0" fontId="13" fillId="0" borderId="46" xfId="0" applyFont="1" applyBorder="1" applyAlignment="1">
      <alignment vertical="center"/>
    </xf>
    <xf numFmtId="0" fontId="0" fillId="0" borderId="46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43" fontId="25" fillId="0" borderId="54" xfId="1" applyFont="1" applyFill="1" applyBorder="1" applyAlignment="1" applyProtection="1">
      <alignment horizontal="right"/>
      <protection hidden="1"/>
    </xf>
    <xf numFmtId="0" fontId="10" fillId="0" borderId="56" xfId="0" quotePrefix="1" applyFont="1" applyBorder="1" applyAlignment="1">
      <alignment horizontal="left" vertical="top"/>
    </xf>
    <xf numFmtId="2" fontId="25" fillId="0" borderId="54" xfId="0" applyNumberFormat="1" applyFont="1" applyBorder="1"/>
    <xf numFmtId="43" fontId="0" fillId="0" borderId="0" xfId="0" applyNumberFormat="1"/>
    <xf numFmtId="0" fontId="0" fillId="10" borderId="48" xfId="0" applyFill="1" applyBorder="1" applyAlignment="1" applyProtection="1">
      <alignment horizontal="center"/>
      <protection hidden="1"/>
    </xf>
    <xf numFmtId="0" fontId="0" fillId="10" borderId="0" xfId="0" applyFill="1" applyBorder="1" applyAlignment="1" applyProtection="1">
      <alignment horizontal="center"/>
      <protection hidden="1"/>
    </xf>
    <xf numFmtId="0" fontId="25" fillId="0" borderId="53" xfId="0" applyFont="1" applyFill="1" applyBorder="1" applyAlignment="1" applyProtection="1">
      <alignment horizontal="left" vertical="top"/>
    </xf>
    <xf numFmtId="0" fontId="25" fillId="0" borderId="54" xfId="0" applyFont="1" applyFill="1" applyBorder="1" applyAlignment="1" applyProtection="1">
      <alignment horizontal="center"/>
    </xf>
    <xf numFmtId="0" fontId="25" fillId="0" borderId="54" xfId="0" applyFont="1" applyFill="1" applyBorder="1" applyProtection="1"/>
    <xf numFmtId="0" fontId="25" fillId="0" borderId="54" xfId="0" applyNumberFormat="1" applyFont="1" applyFill="1" applyBorder="1" applyProtection="1"/>
    <xf numFmtId="43" fontId="25" fillId="0" borderId="55" xfId="1" applyNumberFormat="1" applyFont="1" applyFill="1" applyBorder="1" applyAlignment="1" applyProtection="1">
      <alignment horizontal="right" vertical="center"/>
      <protection hidden="1"/>
    </xf>
    <xf numFmtId="0" fontId="10" fillId="0" borderId="53" xfId="0" applyFont="1" applyFill="1" applyBorder="1" applyAlignment="1" applyProtection="1">
      <alignment horizontal="left" vertical="top"/>
    </xf>
    <xf numFmtId="0" fontId="25" fillId="0" borderId="53" xfId="0" applyFont="1" applyFill="1" applyBorder="1" applyAlignment="1" applyProtection="1">
      <alignment horizontal="left" vertical="top" wrapText="1"/>
    </xf>
    <xf numFmtId="0" fontId="25" fillId="0" borderId="54" xfId="0" applyFont="1" applyFill="1" applyBorder="1" applyAlignment="1" applyProtection="1">
      <alignment horizontal="center" vertical="center"/>
    </xf>
    <xf numFmtId="0" fontId="25" fillId="0" borderId="54" xfId="0" applyNumberFormat="1" applyFont="1" applyFill="1" applyBorder="1" applyAlignment="1" applyProtection="1">
      <alignment vertical="center"/>
    </xf>
    <xf numFmtId="43" fontId="25" fillId="0" borderId="54" xfId="1" applyFont="1" applyFill="1" applyBorder="1" applyAlignment="1" applyProtection="1">
      <alignment horizontal="right" vertical="center"/>
      <protection hidden="1"/>
    </xf>
    <xf numFmtId="173" fontId="25" fillId="0" borderId="54" xfId="3" applyNumberFormat="1" applyFont="1" applyBorder="1" applyAlignment="1" applyProtection="1">
      <alignment horizontal="right" vertical="center"/>
      <protection hidden="1"/>
    </xf>
    <xf numFmtId="173" fontId="10" fillId="0" borderId="55" xfId="3" applyNumberFormat="1" applyFont="1" applyBorder="1" applyAlignment="1" applyProtection="1">
      <alignment horizontal="right" vertical="center"/>
      <protection hidden="1"/>
    </xf>
    <xf numFmtId="4" fontId="25" fillId="10" borderId="58" xfId="0" applyNumberFormat="1" applyFont="1" applyFill="1" applyBorder="1" applyAlignment="1" applyProtection="1">
      <alignment horizontal="left" vertical="top"/>
    </xf>
    <xf numFmtId="0" fontId="25" fillId="10" borderId="62" xfId="0" applyFont="1" applyFill="1" applyBorder="1" applyAlignment="1" applyProtection="1">
      <alignment horizontal="center"/>
    </xf>
    <xf numFmtId="0" fontId="25" fillId="10" borderId="63" xfId="0" applyNumberFormat="1" applyFont="1" applyFill="1" applyBorder="1" applyProtection="1"/>
    <xf numFmtId="0" fontId="10" fillId="10" borderId="63" xfId="0" applyNumberFormat="1" applyFont="1" applyFill="1" applyBorder="1" applyAlignment="1" applyProtection="1">
      <alignment horizontal="right"/>
    </xf>
    <xf numFmtId="43" fontId="25" fillId="10" borderId="63" xfId="0" applyNumberFormat="1" applyFont="1" applyFill="1" applyBorder="1" applyAlignment="1" applyProtection="1">
      <alignment horizontal="right"/>
      <protection hidden="1"/>
    </xf>
    <xf numFmtId="174" fontId="10" fillId="10" borderId="64" xfId="1" applyNumberFormat="1" applyFont="1" applyFill="1" applyBorder="1" applyAlignment="1" applyProtection="1">
      <alignment horizontal="right"/>
      <protection hidden="1"/>
    </xf>
    <xf numFmtId="0" fontId="2" fillId="10" borderId="48" xfId="11" applyFill="1" applyBorder="1" applyAlignment="1" applyProtection="1">
      <alignment horizontal="center"/>
      <protection hidden="1"/>
    </xf>
    <xf numFmtId="169" fontId="10" fillId="10" borderId="49" xfId="12" applyFont="1" applyFill="1" applyBorder="1" applyAlignment="1" applyProtection="1">
      <alignment horizontal="right" vertical="top"/>
      <protection hidden="1"/>
    </xf>
    <xf numFmtId="0" fontId="2" fillId="10" borderId="0" xfId="11" applyFill="1" applyAlignment="1" applyProtection="1">
      <alignment horizontal="center"/>
      <protection hidden="1"/>
    </xf>
    <xf numFmtId="169" fontId="10" fillId="10" borderId="52" xfId="12" applyFont="1" applyFill="1" applyBorder="1" applyAlignment="1" applyProtection="1">
      <alignment horizontal="right" vertical="top"/>
      <protection hidden="1"/>
    </xf>
    <xf numFmtId="0" fontId="25" fillId="0" borderId="53" xfId="11" applyFont="1" applyBorder="1" applyAlignment="1" applyProtection="1">
      <alignment horizontal="left" vertical="center"/>
      <protection hidden="1"/>
    </xf>
    <xf numFmtId="0" fontId="25" fillId="0" borderId="54" xfId="11" applyFont="1" applyBorder="1" applyAlignment="1" applyProtection="1">
      <alignment horizontal="center" vertical="center"/>
      <protection hidden="1"/>
    </xf>
    <xf numFmtId="0" fontId="25" fillId="0" borderId="54" xfId="11" applyFont="1" applyBorder="1" applyAlignment="1" applyProtection="1">
      <alignment vertical="center"/>
      <protection hidden="1"/>
    </xf>
    <xf numFmtId="169" fontId="25" fillId="0" borderId="54" xfId="12" applyFont="1" applyBorder="1" applyAlignment="1" applyProtection="1">
      <alignment horizontal="right" vertical="center"/>
      <protection hidden="1"/>
    </xf>
    <xf numFmtId="169" fontId="25" fillId="0" borderId="55" xfId="12" applyFont="1" applyBorder="1" applyAlignment="1" applyProtection="1">
      <alignment horizontal="right" vertical="center"/>
      <protection hidden="1"/>
    </xf>
    <xf numFmtId="0" fontId="25" fillId="0" borderId="56" xfId="11" applyFont="1" applyBorder="1" applyAlignment="1" applyProtection="1">
      <alignment horizontal="left" vertical="top"/>
      <protection hidden="1"/>
    </xf>
    <xf numFmtId="0" fontId="25" fillId="0" borderId="0" xfId="11" applyFont="1" applyAlignment="1" applyProtection="1">
      <alignment horizontal="center"/>
      <protection hidden="1"/>
    </xf>
    <xf numFmtId="0" fontId="25" fillId="0" borderId="0" xfId="11" applyFont="1" applyProtection="1">
      <protection hidden="1"/>
    </xf>
    <xf numFmtId="169" fontId="25" fillId="0" borderId="0" xfId="12" applyFont="1" applyAlignment="1" applyProtection="1">
      <alignment horizontal="right"/>
      <protection hidden="1"/>
    </xf>
    <xf numFmtId="169" fontId="25" fillId="0" borderId="52" xfId="12" applyFont="1" applyBorder="1" applyAlignment="1" applyProtection="1">
      <alignment horizontal="right" vertical="center"/>
      <protection hidden="1"/>
    </xf>
    <xf numFmtId="0" fontId="10" fillId="0" borderId="56" xfId="11" applyFont="1" applyBorder="1" applyAlignment="1" applyProtection="1">
      <alignment horizontal="left" vertical="top"/>
      <protection hidden="1"/>
    </xf>
    <xf numFmtId="0" fontId="25" fillId="0" borderId="53" xfId="11" applyFont="1" applyBorder="1" applyAlignment="1" applyProtection="1">
      <alignment horizontal="left" vertical="top" wrapText="1"/>
      <protection hidden="1"/>
    </xf>
    <xf numFmtId="0" fontId="25" fillId="0" borderId="56" xfId="11" applyFont="1" applyBorder="1" applyAlignment="1" applyProtection="1">
      <alignment horizontal="left" vertical="top" wrapText="1"/>
      <protection hidden="1"/>
    </xf>
    <xf numFmtId="169" fontId="10" fillId="0" borderId="57" xfId="12" applyFont="1" applyBorder="1" applyAlignment="1" applyProtection="1">
      <alignment horizontal="right" vertical="center"/>
      <protection hidden="1"/>
    </xf>
    <xf numFmtId="0" fontId="25" fillId="0" borderId="53" xfId="11" applyFont="1" applyBorder="1" applyAlignment="1" applyProtection="1">
      <alignment horizontal="left" vertical="top"/>
      <protection hidden="1"/>
    </xf>
    <xf numFmtId="0" fontId="25" fillId="0" borderId="54" xfId="11" applyFont="1" applyBorder="1" applyAlignment="1" applyProtection="1">
      <alignment horizontal="center"/>
      <protection hidden="1"/>
    </xf>
    <xf numFmtId="0" fontId="25" fillId="0" borderId="54" xfId="11" applyFont="1" applyBorder="1" applyProtection="1">
      <protection hidden="1"/>
    </xf>
    <xf numFmtId="169" fontId="25" fillId="0" borderId="54" xfId="12" applyFont="1" applyBorder="1" applyAlignment="1" applyProtection="1">
      <alignment horizontal="right"/>
      <protection hidden="1"/>
    </xf>
    <xf numFmtId="0" fontId="10" fillId="0" borderId="56" xfId="11" quotePrefix="1" applyFont="1" applyBorder="1" applyAlignment="1" applyProtection="1">
      <alignment horizontal="left" vertical="top"/>
      <protection hidden="1"/>
    </xf>
    <xf numFmtId="0" fontId="25" fillId="0" borderId="53" xfId="11" quotePrefix="1" applyFont="1" applyBorder="1" applyAlignment="1" applyProtection="1">
      <alignment horizontal="left" vertical="top"/>
      <protection hidden="1"/>
    </xf>
    <xf numFmtId="4" fontId="25" fillId="10" borderId="58" xfId="11" applyNumberFormat="1" applyFont="1" applyFill="1" applyBorder="1" applyAlignment="1" applyProtection="1">
      <alignment horizontal="left" vertical="top"/>
      <protection hidden="1"/>
    </xf>
    <xf numFmtId="0" fontId="25" fillId="10" borderId="59" xfId="11" applyFont="1" applyFill="1" applyBorder="1" applyAlignment="1" applyProtection="1">
      <alignment horizontal="center"/>
      <protection hidden="1"/>
    </xf>
    <xf numFmtId="0" fontId="25" fillId="10" borderId="60" xfId="11" applyFont="1" applyFill="1" applyBorder="1" applyProtection="1">
      <protection hidden="1"/>
    </xf>
    <xf numFmtId="0" fontId="10" fillId="10" borderId="60" xfId="11" applyFont="1" applyFill="1" applyBorder="1" applyAlignment="1" applyProtection="1">
      <alignment horizontal="right"/>
      <protection hidden="1"/>
    </xf>
    <xf numFmtId="43" fontId="25" fillId="10" borderId="60" xfId="11" applyNumberFormat="1" applyFont="1" applyFill="1" applyBorder="1" applyAlignment="1" applyProtection="1">
      <alignment horizontal="right"/>
      <protection hidden="1"/>
    </xf>
    <xf numFmtId="169" fontId="10" fillId="10" borderId="61" xfId="12" applyFont="1" applyFill="1" applyBorder="1" applyAlignment="1" applyProtection="1">
      <alignment horizontal="right"/>
      <protection hidden="1"/>
    </xf>
    <xf numFmtId="0" fontId="25" fillId="0" borderId="66" xfId="11" applyFont="1" applyBorder="1" applyAlignment="1" applyProtection="1">
      <alignment horizontal="left" vertical="top"/>
      <protection hidden="1"/>
    </xf>
    <xf numFmtId="0" fontId="25" fillId="0" borderId="67" xfId="11" applyFont="1" applyBorder="1" applyAlignment="1" applyProtection="1">
      <alignment horizontal="center"/>
      <protection hidden="1"/>
    </xf>
    <xf numFmtId="0" fontId="25" fillId="0" borderId="67" xfId="11" applyFont="1" applyBorder="1" applyProtection="1">
      <protection hidden="1"/>
    </xf>
    <xf numFmtId="169" fontId="25" fillId="0" borderId="67" xfId="12" applyFont="1" applyBorder="1" applyAlignment="1" applyProtection="1">
      <alignment horizontal="right"/>
      <protection hidden="1"/>
    </xf>
    <xf numFmtId="169" fontId="25" fillId="0" borderId="68" xfId="12" applyFont="1" applyBorder="1" applyAlignment="1" applyProtection="1">
      <alignment horizontal="right" vertical="center"/>
      <protection hidden="1"/>
    </xf>
    <xf numFmtId="0" fontId="25" fillId="0" borderId="66" xfId="11" quotePrefix="1" applyFont="1" applyBorder="1" applyAlignment="1" applyProtection="1">
      <alignment horizontal="left" vertical="top"/>
      <protection hidden="1"/>
    </xf>
    <xf numFmtId="175" fontId="5" fillId="4" borderId="1" xfId="1" applyNumberFormat="1" applyFont="1" applyFill="1" applyBorder="1" applyAlignment="1">
      <alignment horizontal="center" vertical="top" wrapText="1"/>
    </xf>
    <xf numFmtId="175" fontId="5" fillId="4" borderId="1" xfId="1" applyNumberFormat="1" applyFont="1" applyFill="1" applyBorder="1" applyAlignment="1">
      <alignment horizontal="right" vertical="top" wrapText="1"/>
    </xf>
    <xf numFmtId="2" fontId="0" fillId="0" borderId="1" xfId="0" applyNumberFormat="1" applyBorder="1" applyAlignment="1">
      <alignment horizontal="center"/>
    </xf>
    <xf numFmtId="168" fontId="2" fillId="0" borderId="0" xfId="0" applyNumberFormat="1" applyFont="1" applyFill="1" applyBorder="1"/>
    <xf numFmtId="168" fontId="5" fillId="4" borderId="2" xfId="1" applyNumberFormat="1" applyFont="1" applyFill="1" applyBorder="1" applyAlignment="1">
      <alignment horizontal="left" vertical="top" wrapText="1"/>
    </xf>
    <xf numFmtId="42" fontId="2" fillId="0" borderId="0" xfId="3" applyNumberFormat="1" applyFont="1" applyFill="1" applyBorder="1"/>
    <xf numFmtId="172" fontId="20" fillId="4" borderId="1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/>
    <xf numFmtId="164" fontId="27" fillId="0" borderId="0" xfId="3" applyNumberFormat="1" applyFont="1" applyFill="1" applyBorder="1"/>
    <xf numFmtId="44" fontId="27" fillId="0" borderId="0" xfId="0" applyNumberFormat="1" applyFont="1" applyFill="1" applyBorder="1"/>
    <xf numFmtId="42" fontId="27" fillId="0" borderId="0" xfId="3" applyFont="1" applyFill="1" applyBorder="1"/>
    <xf numFmtId="0" fontId="0" fillId="0" borderId="1" xfId="0" applyBorder="1" applyAlignment="1">
      <alignment horizontal="center"/>
    </xf>
    <xf numFmtId="43" fontId="7" fillId="0" borderId="28" xfId="1" applyFont="1" applyFill="1" applyBorder="1" applyAlignment="1">
      <alignment horizontal="right" vertical="center" wrapText="1"/>
    </xf>
    <xf numFmtId="43" fontId="7" fillId="0" borderId="29" xfId="1" applyFont="1" applyFill="1" applyBorder="1" applyAlignment="1">
      <alignment horizontal="right" vertical="center" wrapText="1"/>
    </xf>
    <xf numFmtId="43" fontId="7" fillId="0" borderId="26" xfId="1" applyFont="1" applyFill="1" applyBorder="1" applyAlignment="1">
      <alignment horizontal="right" wrapText="1"/>
    </xf>
    <xf numFmtId="43" fontId="7" fillId="0" borderId="27" xfId="1" applyFont="1" applyFill="1" applyBorder="1" applyAlignment="1">
      <alignment horizontal="right" wrapText="1"/>
    </xf>
    <xf numFmtId="43" fontId="7" fillId="0" borderId="15" xfId="1" applyFont="1" applyFill="1" applyBorder="1" applyAlignment="1">
      <alignment horizontal="right" wrapText="1"/>
    </xf>
    <xf numFmtId="43" fontId="7" fillId="0" borderId="0" xfId="1" applyFont="1" applyFill="1" applyBorder="1" applyAlignment="1">
      <alignment horizontal="right" wrapText="1"/>
    </xf>
    <xf numFmtId="43" fontId="7" fillId="0" borderId="15" xfId="1" applyFont="1" applyFill="1" applyBorder="1" applyAlignment="1">
      <alignment horizontal="right"/>
    </xf>
    <xf numFmtId="43" fontId="7" fillId="0" borderId="0" xfId="1" applyFont="1" applyFill="1" applyBorder="1" applyAlignment="1">
      <alignment horizontal="right"/>
    </xf>
    <xf numFmtId="43" fontId="7" fillId="0" borderId="34" xfId="1" applyFont="1" applyFill="1" applyBorder="1" applyAlignment="1">
      <alignment horizontal="right"/>
    </xf>
    <xf numFmtId="43" fontId="7" fillId="0" borderId="10" xfId="1" applyFont="1" applyFill="1" applyBorder="1" applyAlignment="1">
      <alignment horizontal="right"/>
    </xf>
    <xf numFmtId="43" fontId="7" fillId="0" borderId="16" xfId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 wrapText="1"/>
    </xf>
    <xf numFmtId="0" fontId="4" fillId="0" borderId="21" xfId="0" applyFont="1" applyFill="1" applyBorder="1" applyAlignment="1">
      <alignment horizontal="center" wrapText="1"/>
    </xf>
    <xf numFmtId="0" fontId="4" fillId="0" borderId="22" xfId="0" applyFont="1" applyFill="1" applyBorder="1" applyAlignment="1">
      <alignment horizontal="center" wrapText="1"/>
    </xf>
    <xf numFmtId="0" fontId="11" fillId="0" borderId="12" xfId="0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8" borderId="1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43" fontId="7" fillId="0" borderId="33" xfId="1" applyFont="1" applyFill="1" applyBorder="1" applyAlignment="1">
      <alignment horizontal="right" wrapText="1"/>
    </xf>
    <xf numFmtId="43" fontId="7" fillId="0" borderId="32" xfId="1" applyFont="1" applyFill="1" applyBorder="1" applyAlignment="1">
      <alignment horizontal="right" wrapText="1"/>
    </xf>
    <xf numFmtId="43" fontId="7" fillId="0" borderId="69" xfId="1" applyFont="1" applyFill="1" applyBorder="1" applyAlignment="1">
      <alignment horizontal="right"/>
    </xf>
    <xf numFmtId="43" fontId="7" fillId="0" borderId="38" xfId="1" applyFont="1" applyFill="1" applyBorder="1" applyAlignment="1">
      <alignment horizontal="right" vertical="center" wrapText="1"/>
    </xf>
    <xf numFmtId="43" fontId="7" fillId="0" borderId="35" xfId="1" applyFont="1" applyFill="1" applyBorder="1" applyAlignment="1">
      <alignment horizontal="right" wrapText="1"/>
    </xf>
    <xf numFmtId="43" fontId="7" fillId="0" borderId="37" xfId="1" applyFont="1" applyFill="1" applyBorder="1" applyAlignment="1">
      <alignment horizontal="right" wrapText="1"/>
    </xf>
    <xf numFmtId="43" fontId="7" fillId="0" borderId="16" xfId="1" applyFont="1" applyFill="1" applyBorder="1" applyAlignment="1">
      <alignment horizontal="right" wrapText="1"/>
    </xf>
    <xf numFmtId="0" fontId="0" fillId="0" borderId="1" xfId="0" applyBorder="1" applyAlignment="1">
      <alignment horizontal="center"/>
    </xf>
    <xf numFmtId="0" fontId="17" fillId="7" borderId="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4" fillId="5" borderId="13" xfId="0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0" fontId="14" fillId="5" borderId="18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4" fillId="6" borderId="20" xfId="0" applyFont="1" applyFill="1" applyBorder="1" applyAlignment="1">
      <alignment horizontal="center" vertical="center" wrapText="1"/>
    </xf>
    <xf numFmtId="0" fontId="24" fillId="6" borderId="21" xfId="0" applyFont="1" applyFill="1" applyBorder="1" applyAlignment="1">
      <alignment horizontal="center" vertical="center" wrapText="1"/>
    </xf>
    <xf numFmtId="0" fontId="24" fillId="6" borderId="22" xfId="0" applyFont="1" applyFill="1" applyBorder="1" applyAlignment="1">
      <alignment horizontal="center" vertical="center" wrapText="1"/>
    </xf>
    <xf numFmtId="0" fontId="23" fillId="6" borderId="20" xfId="0" applyFont="1" applyFill="1" applyBorder="1" applyAlignment="1">
      <alignment horizontal="center" vertical="center"/>
    </xf>
    <xf numFmtId="0" fontId="23" fillId="6" borderId="21" xfId="0" applyFont="1" applyFill="1" applyBorder="1" applyAlignment="1">
      <alignment horizontal="center" vertical="center"/>
    </xf>
    <xf numFmtId="0" fontId="23" fillId="6" borderId="22" xfId="0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 wrapText="1"/>
    </xf>
    <xf numFmtId="0" fontId="13" fillId="0" borderId="4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0" fillId="0" borderId="4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46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0" fillId="10" borderId="47" xfId="0" applyFont="1" applyFill="1" applyBorder="1" applyAlignment="1">
      <alignment horizontal="left" vertical="center" wrapText="1"/>
    </xf>
    <xf numFmtId="0" fontId="10" fillId="10" borderId="48" xfId="0" applyFont="1" applyFill="1" applyBorder="1" applyAlignment="1">
      <alignment horizontal="left" vertical="center" wrapText="1"/>
    </xf>
    <xf numFmtId="0" fontId="10" fillId="10" borderId="50" xfId="0" applyFont="1" applyFill="1" applyBorder="1" applyAlignment="1">
      <alignment horizontal="left" vertical="center" wrapText="1"/>
    </xf>
    <xf numFmtId="0" fontId="10" fillId="10" borderId="51" xfId="0" applyFont="1" applyFill="1" applyBorder="1" applyAlignment="1">
      <alignment horizontal="left" vertical="center" wrapText="1"/>
    </xf>
    <xf numFmtId="0" fontId="10" fillId="10" borderId="47" xfId="0" applyFont="1" applyFill="1" applyBorder="1" applyAlignment="1">
      <alignment horizontal="left" vertical="top" wrapText="1"/>
    </xf>
    <xf numFmtId="0" fontId="10" fillId="10" borderId="48" xfId="0" applyFont="1" applyFill="1" applyBorder="1" applyAlignment="1">
      <alignment horizontal="left" vertical="top" wrapText="1"/>
    </xf>
    <xf numFmtId="0" fontId="10" fillId="10" borderId="50" xfId="0" applyFont="1" applyFill="1" applyBorder="1" applyAlignment="1">
      <alignment horizontal="left" vertical="top" wrapText="1"/>
    </xf>
    <xf numFmtId="0" fontId="10" fillId="10" borderId="51" xfId="0" applyFont="1" applyFill="1" applyBorder="1" applyAlignment="1">
      <alignment horizontal="left" vertical="top" wrapText="1"/>
    </xf>
    <xf numFmtId="0" fontId="10" fillId="2" borderId="47" xfId="0" applyFont="1" applyFill="1" applyBorder="1" applyAlignment="1">
      <alignment horizontal="left" vertical="top" wrapText="1"/>
    </xf>
    <xf numFmtId="0" fontId="10" fillId="2" borderId="48" xfId="0" applyFont="1" applyFill="1" applyBorder="1" applyAlignment="1">
      <alignment horizontal="left" vertical="top" wrapText="1"/>
    </xf>
    <xf numFmtId="0" fontId="10" fillId="2" borderId="50" xfId="0" applyFont="1" applyFill="1" applyBorder="1" applyAlignment="1">
      <alignment horizontal="left" vertical="top" wrapText="1"/>
    </xf>
    <xf numFmtId="0" fontId="10" fillId="2" borderId="51" xfId="0" applyFont="1" applyFill="1" applyBorder="1" applyAlignment="1">
      <alignment horizontal="left" vertical="top" wrapText="1"/>
    </xf>
    <xf numFmtId="0" fontId="10" fillId="10" borderId="47" xfId="0" applyFont="1" applyFill="1" applyBorder="1" applyAlignment="1" applyProtection="1">
      <alignment horizontal="left" vertical="top" wrapText="1"/>
    </xf>
    <xf numFmtId="0" fontId="10" fillId="10" borderId="48" xfId="0" applyFont="1" applyFill="1" applyBorder="1" applyAlignment="1" applyProtection="1">
      <alignment horizontal="left" vertical="top" wrapText="1"/>
    </xf>
    <xf numFmtId="0" fontId="10" fillId="10" borderId="50" xfId="0" applyFont="1" applyFill="1" applyBorder="1" applyAlignment="1" applyProtection="1">
      <alignment horizontal="left" vertical="top" wrapText="1"/>
    </xf>
    <xf numFmtId="0" fontId="10" fillId="10" borderId="51" xfId="0" applyFont="1" applyFill="1" applyBorder="1" applyAlignment="1" applyProtection="1">
      <alignment horizontal="left" vertical="top" wrapText="1"/>
    </xf>
    <xf numFmtId="0" fontId="10" fillId="10" borderId="47" xfId="11" applyFont="1" applyFill="1" applyBorder="1" applyAlignment="1" applyProtection="1">
      <alignment horizontal="left" vertical="center" wrapText="1"/>
      <protection hidden="1"/>
    </xf>
    <xf numFmtId="0" fontId="10" fillId="10" borderId="48" xfId="11" applyFont="1" applyFill="1" applyBorder="1" applyAlignment="1" applyProtection="1">
      <alignment horizontal="left" vertical="center" wrapText="1"/>
      <protection hidden="1"/>
    </xf>
    <xf numFmtId="0" fontId="10" fillId="10" borderId="50" xfId="11" applyFont="1" applyFill="1" applyBorder="1" applyAlignment="1" applyProtection="1">
      <alignment horizontal="left" vertical="center" wrapText="1"/>
      <protection hidden="1"/>
    </xf>
    <xf numFmtId="0" fontId="10" fillId="10" borderId="51" xfId="11" applyFont="1" applyFill="1" applyBorder="1" applyAlignment="1" applyProtection="1">
      <alignment horizontal="left" vertical="center" wrapText="1"/>
      <protection hidden="1"/>
    </xf>
    <xf numFmtId="0" fontId="10" fillId="10" borderId="47" xfId="11" applyFont="1" applyFill="1" applyBorder="1" applyAlignment="1" applyProtection="1">
      <alignment horizontal="left" vertical="top" wrapText="1"/>
      <protection hidden="1"/>
    </xf>
    <xf numFmtId="0" fontId="10" fillId="10" borderId="48" xfId="11" applyFont="1" applyFill="1" applyBorder="1" applyAlignment="1" applyProtection="1">
      <alignment horizontal="left" vertical="top" wrapText="1"/>
      <protection hidden="1"/>
    </xf>
    <xf numFmtId="0" fontId="10" fillId="10" borderId="50" xfId="11" applyFont="1" applyFill="1" applyBorder="1" applyAlignment="1" applyProtection="1">
      <alignment horizontal="left" vertical="top" wrapText="1"/>
      <protection hidden="1"/>
    </xf>
    <xf numFmtId="0" fontId="10" fillId="10" borderId="51" xfId="11" applyFont="1" applyFill="1" applyBorder="1" applyAlignment="1" applyProtection="1">
      <alignment horizontal="left" vertical="top" wrapText="1"/>
      <protection hidden="1"/>
    </xf>
    <xf numFmtId="43" fontId="10" fillId="10" borderId="47" xfId="11" applyNumberFormat="1" applyFont="1" applyFill="1" applyBorder="1" applyAlignment="1" applyProtection="1">
      <alignment horizontal="left" vertical="top" wrapText="1"/>
      <protection hidden="1"/>
    </xf>
    <xf numFmtId="2" fontId="10" fillId="4" borderId="1" xfId="0" applyNumberFormat="1" applyFont="1" applyFill="1" applyBorder="1" applyAlignment="1">
      <alignment horizontal="center" vertical="center" wrapText="1"/>
    </xf>
    <xf numFmtId="43" fontId="10" fillId="4" borderId="1" xfId="0" applyNumberFormat="1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ont="1" applyFill="1" applyBorder="1" applyAlignment="1">
      <alignment vertical="center" wrapText="1"/>
    </xf>
    <xf numFmtId="0" fontId="0" fillId="4" borderId="4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13" fillId="4" borderId="0" xfId="0" applyFont="1" applyFill="1"/>
    <xf numFmtId="0" fontId="13" fillId="4" borderId="46" xfId="0" applyFont="1" applyFill="1" applyBorder="1" applyAlignment="1">
      <alignment horizontal="left" vertical="center"/>
    </xf>
    <xf numFmtId="0" fontId="13" fillId="4" borderId="7" xfId="0" applyFont="1" applyFill="1" applyBorder="1" applyAlignment="1">
      <alignment horizontal="left" vertical="center"/>
    </xf>
    <xf numFmtId="0" fontId="0" fillId="4" borderId="46" xfId="0" applyFont="1" applyFill="1" applyBorder="1" applyAlignment="1">
      <alignment horizontal="left" vertical="center" wrapText="1"/>
    </xf>
    <xf numFmtId="0" fontId="0" fillId="4" borderId="7" xfId="0" applyFont="1" applyFill="1" applyBorder="1" applyAlignment="1">
      <alignment horizontal="left" vertical="center" wrapText="1"/>
    </xf>
    <xf numFmtId="0" fontId="26" fillId="4" borderId="1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10" fillId="4" borderId="47" xfId="0" applyFont="1" applyFill="1" applyBorder="1" applyAlignment="1">
      <alignment horizontal="left" vertical="top" wrapText="1"/>
    </xf>
    <xf numFmtId="0" fontId="10" fillId="4" borderId="48" xfId="0" applyFont="1" applyFill="1" applyBorder="1" applyAlignment="1">
      <alignment horizontal="left" vertical="top" wrapText="1"/>
    </xf>
    <xf numFmtId="0" fontId="2" fillId="4" borderId="48" xfId="0" applyFont="1" applyFill="1" applyBorder="1" applyAlignment="1" applyProtection="1">
      <alignment horizontal="center"/>
      <protection hidden="1"/>
    </xf>
    <xf numFmtId="43" fontId="10" fillId="4" borderId="49" xfId="1" applyFont="1" applyFill="1" applyBorder="1" applyAlignment="1" applyProtection="1">
      <alignment horizontal="right" vertical="center"/>
      <protection hidden="1"/>
    </xf>
    <xf numFmtId="0" fontId="10" fillId="4" borderId="50" xfId="0" applyFont="1" applyFill="1" applyBorder="1" applyAlignment="1">
      <alignment horizontal="left" vertical="top" wrapText="1"/>
    </xf>
    <xf numFmtId="0" fontId="10" fillId="4" borderId="51" xfId="0" applyFont="1" applyFill="1" applyBorder="1" applyAlignment="1">
      <alignment horizontal="left" vertical="top" wrapText="1"/>
    </xf>
    <xf numFmtId="0" fontId="2" fillId="4" borderId="0" xfId="0" applyFont="1" applyFill="1" applyAlignment="1" applyProtection="1">
      <alignment horizontal="center"/>
      <protection hidden="1"/>
    </xf>
    <xf numFmtId="43" fontId="10" fillId="4" borderId="52" xfId="1" applyFont="1" applyFill="1" applyBorder="1" applyAlignment="1" applyProtection="1">
      <alignment horizontal="right" vertical="center"/>
      <protection hidden="1"/>
    </xf>
    <xf numFmtId="0" fontId="26" fillId="0" borderId="1" xfId="0" applyFont="1" applyBorder="1" applyAlignment="1">
      <alignment vertical="center" wrapText="1"/>
    </xf>
    <xf numFmtId="0" fontId="26" fillId="0" borderId="1" xfId="0" applyFont="1" applyBorder="1"/>
  </cellXfs>
  <cellStyles count="14">
    <cellStyle name="Millares" xfId="1" builtinId="3"/>
    <cellStyle name="Millares [0]" xfId="2" builtinId="6"/>
    <cellStyle name="Millares [0] 2" xfId="6" xr:uid="{00000000-0005-0000-0000-000002000000}"/>
    <cellStyle name="Millares 2" xfId="5" xr:uid="{00000000-0005-0000-0000-000003000000}"/>
    <cellStyle name="Millares 4" xfId="12" xr:uid="{00000000-0005-0000-0000-000004000000}"/>
    <cellStyle name="Moneda [0]" xfId="3" builtinId="7"/>
    <cellStyle name="Moneda [0] 2" xfId="7" xr:uid="{00000000-0005-0000-0000-000006000000}"/>
    <cellStyle name="Moneda 2" xfId="10" xr:uid="{00000000-0005-0000-0000-000007000000}"/>
    <cellStyle name="Normal" xfId="0" builtinId="0"/>
    <cellStyle name="Normal 2" xfId="9" xr:uid="{00000000-0005-0000-0000-000009000000}"/>
    <cellStyle name="Normal 2 2 3" xfId="11" xr:uid="{00000000-0005-0000-0000-00000A000000}"/>
    <cellStyle name="Normal 4" xfId="13" xr:uid="{00000000-0005-0000-0000-00000B000000}"/>
    <cellStyle name="Normal 6" xfId="8" xr:uid="{00000000-0005-0000-0000-00000C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3" Type="http://schemas.openxmlformats.org/officeDocument/2006/relationships/image" Target="../media/image4.png"/><Relationship Id="rId21" Type="http://schemas.openxmlformats.org/officeDocument/2006/relationships/image" Target="../media/image22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20" Type="http://schemas.openxmlformats.org/officeDocument/2006/relationships/image" Target="../media/image21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790590</xdr:colOff>
      <xdr:row>1</xdr:row>
      <xdr:rowOff>0</xdr:rowOff>
    </xdr:from>
    <xdr:to>
      <xdr:col>2</xdr:col>
      <xdr:colOff>1513778</xdr:colOff>
      <xdr:row>4</xdr:row>
      <xdr:rowOff>184500</xdr:rowOff>
    </xdr:to>
    <xdr:pic>
      <xdr:nvPicPr>
        <xdr:cNvPr id="2" name="Imagen 1" descr="Resultado de imagen para aeronautica civil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4510" y="53340"/>
          <a:ext cx="723188" cy="75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6</xdr:col>
      <xdr:colOff>0</xdr:colOff>
      <xdr:row>27</xdr:row>
      <xdr:rowOff>130477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397829"/>
          <a:ext cx="8338457" cy="1502077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28</xdr:row>
      <xdr:rowOff>0</xdr:rowOff>
    </xdr:from>
    <xdr:to>
      <xdr:col>6</xdr:col>
      <xdr:colOff>1</xdr:colOff>
      <xdr:row>33</xdr:row>
      <xdr:rowOff>177359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5961529"/>
          <a:ext cx="8337176" cy="1163477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35</xdr:row>
      <xdr:rowOff>8965</xdr:rowOff>
    </xdr:from>
    <xdr:to>
      <xdr:col>6</xdr:col>
      <xdr:colOff>17931</xdr:colOff>
      <xdr:row>41</xdr:row>
      <xdr:rowOff>16460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7351059"/>
          <a:ext cx="8355106" cy="11908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</xdr:row>
      <xdr:rowOff>1</xdr:rowOff>
    </xdr:from>
    <xdr:to>
      <xdr:col>6</xdr:col>
      <xdr:colOff>11691</xdr:colOff>
      <xdr:row>59</xdr:row>
      <xdr:rowOff>161364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8722660"/>
          <a:ext cx="8348867" cy="3424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0</xdr:rowOff>
    </xdr:from>
    <xdr:to>
      <xdr:col>6</xdr:col>
      <xdr:colOff>35859</xdr:colOff>
      <xdr:row>72</xdr:row>
      <xdr:rowOff>63057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2344400"/>
          <a:ext cx="8373035" cy="203529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73</xdr:row>
      <xdr:rowOff>0</xdr:rowOff>
    </xdr:from>
    <xdr:to>
      <xdr:col>5</xdr:col>
      <xdr:colOff>1091340</xdr:colOff>
      <xdr:row>85</xdr:row>
      <xdr:rowOff>71717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" y="14495929"/>
          <a:ext cx="8327538" cy="222324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1</xdr:rowOff>
    </xdr:from>
    <xdr:to>
      <xdr:col>6</xdr:col>
      <xdr:colOff>26895</xdr:colOff>
      <xdr:row>93</xdr:row>
      <xdr:rowOff>71346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6826754"/>
          <a:ext cx="8364071" cy="132640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6</xdr:col>
      <xdr:colOff>35859</xdr:colOff>
      <xdr:row>101</xdr:row>
      <xdr:rowOff>101820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8440400"/>
          <a:ext cx="8373035" cy="11775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102</xdr:row>
      <xdr:rowOff>0</xdr:rowOff>
    </xdr:from>
    <xdr:to>
      <xdr:col>6</xdr:col>
      <xdr:colOff>17930</xdr:colOff>
      <xdr:row>122</xdr:row>
      <xdr:rowOff>38999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19695459"/>
          <a:ext cx="8355106" cy="3624881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123</xdr:row>
      <xdr:rowOff>0</xdr:rowOff>
    </xdr:from>
    <xdr:to>
      <xdr:col>6</xdr:col>
      <xdr:colOff>17931</xdr:colOff>
      <xdr:row>130</xdr:row>
      <xdr:rowOff>105075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" y="23460635"/>
          <a:ext cx="8355106" cy="13601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6</xdr:col>
      <xdr:colOff>8965</xdr:colOff>
      <xdr:row>139</xdr:row>
      <xdr:rowOff>80648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25074282"/>
          <a:ext cx="8346141" cy="13357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141</xdr:row>
      <xdr:rowOff>26896</xdr:rowOff>
    </xdr:from>
    <xdr:to>
      <xdr:col>6</xdr:col>
      <xdr:colOff>8964</xdr:colOff>
      <xdr:row>147</xdr:row>
      <xdr:rowOff>176270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14825"/>
          <a:ext cx="8346140" cy="12251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17928</xdr:rowOff>
    </xdr:from>
    <xdr:to>
      <xdr:col>6</xdr:col>
      <xdr:colOff>33116</xdr:colOff>
      <xdr:row>181</xdr:row>
      <xdr:rowOff>35859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299834"/>
          <a:ext cx="8370292" cy="1631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258</xdr:row>
      <xdr:rowOff>1</xdr:rowOff>
    </xdr:from>
    <xdr:to>
      <xdr:col>6</xdr:col>
      <xdr:colOff>35859</xdr:colOff>
      <xdr:row>266</xdr:row>
      <xdr:rowOff>77672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47844636"/>
          <a:ext cx="8373035" cy="15120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288</xdr:row>
      <xdr:rowOff>0</xdr:rowOff>
    </xdr:from>
    <xdr:to>
      <xdr:col>6</xdr:col>
      <xdr:colOff>17930</xdr:colOff>
      <xdr:row>295</xdr:row>
      <xdr:rowOff>73979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53259318"/>
          <a:ext cx="8355106" cy="13290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327</xdr:row>
      <xdr:rowOff>26894</xdr:rowOff>
    </xdr:from>
    <xdr:to>
      <xdr:col>6</xdr:col>
      <xdr:colOff>13846</xdr:colOff>
      <xdr:row>339</xdr:row>
      <xdr:rowOff>80683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60314541"/>
          <a:ext cx="8351022" cy="220531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316</xdr:row>
      <xdr:rowOff>170327</xdr:rowOff>
    </xdr:from>
    <xdr:to>
      <xdr:col>5</xdr:col>
      <xdr:colOff>1092572</xdr:colOff>
      <xdr:row>325</xdr:row>
      <xdr:rowOff>113935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5739"/>
          <a:ext cx="8319246" cy="1557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372</xdr:row>
      <xdr:rowOff>0</xdr:rowOff>
    </xdr:from>
    <xdr:to>
      <xdr:col>6</xdr:col>
      <xdr:colOff>26895</xdr:colOff>
      <xdr:row>378</xdr:row>
      <xdr:rowOff>117942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69664729"/>
          <a:ext cx="8364071" cy="1193707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380</xdr:row>
      <xdr:rowOff>0</xdr:rowOff>
    </xdr:from>
    <xdr:to>
      <xdr:col>6</xdr:col>
      <xdr:colOff>44825</xdr:colOff>
      <xdr:row>388</xdr:row>
      <xdr:rowOff>81540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" y="71099082"/>
          <a:ext cx="8382000" cy="151589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411</xdr:row>
      <xdr:rowOff>0</xdr:rowOff>
    </xdr:from>
    <xdr:to>
      <xdr:col>6</xdr:col>
      <xdr:colOff>17930</xdr:colOff>
      <xdr:row>418</xdr:row>
      <xdr:rowOff>107716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76693059"/>
          <a:ext cx="8355106" cy="1362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420</xdr:row>
      <xdr:rowOff>0</xdr:rowOff>
    </xdr:from>
    <xdr:to>
      <xdr:col>5</xdr:col>
      <xdr:colOff>1092573</xdr:colOff>
      <xdr:row>432</xdr:row>
      <xdr:rowOff>55618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78306706"/>
          <a:ext cx="8319247" cy="220714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kala%20sas\Desktop\Libr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"/>
      <sheetName val="INSUMOS"/>
      <sheetName val="Hoja1"/>
    </sheetNames>
    <sheetDataSet>
      <sheetData sheetId="0">
        <row r="1">
          <cell r="G1">
            <v>471467492</v>
          </cell>
        </row>
        <row r="70">
          <cell r="G70">
            <v>355770820</v>
          </cell>
        </row>
        <row r="98">
          <cell r="G98">
            <v>355770820</v>
          </cell>
        </row>
        <row r="99">
          <cell r="F99">
            <v>0.18</v>
          </cell>
        </row>
        <row r="100">
          <cell r="F100">
            <v>0.05</v>
          </cell>
        </row>
        <row r="101">
          <cell r="F101">
            <v>0.08</v>
          </cell>
        </row>
        <row r="103">
          <cell r="F103">
            <v>0.19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M54"/>
  <sheetViews>
    <sheetView view="pageBreakPreview" topLeftCell="B11" zoomScale="85" zoomScaleNormal="85" zoomScaleSheetLayoutView="85" workbookViewId="0">
      <selection activeCell="E9" sqref="E9:E41"/>
    </sheetView>
  </sheetViews>
  <sheetFormatPr baseColWidth="10" defaultRowHeight="12.75" x14ac:dyDescent="0.2"/>
  <cols>
    <col min="1" max="1" width="10.85546875" style="14" customWidth="1"/>
    <col min="2" max="2" width="11.42578125" style="14" customWidth="1"/>
    <col min="3" max="3" width="71.5703125" style="1" customWidth="1"/>
    <col min="4" max="4" width="9.85546875" style="1" customWidth="1"/>
    <col min="5" max="5" width="11.42578125" style="1"/>
    <col min="6" max="6" width="14.42578125" style="1" customWidth="1"/>
    <col min="7" max="7" width="11.42578125" style="1" customWidth="1"/>
    <col min="8" max="8" width="15.5703125" style="1" bestFit="1" customWidth="1"/>
    <col min="9" max="9" width="10.85546875" style="1" bestFit="1" customWidth="1"/>
    <col min="10" max="10" width="14.42578125" style="1" customWidth="1"/>
    <col min="11" max="11" width="20.5703125" style="1" customWidth="1"/>
    <col min="12" max="12" width="11.42578125" style="1"/>
    <col min="13" max="13" width="16.7109375" style="1" bestFit="1" customWidth="1"/>
    <col min="14" max="244" width="11.42578125" style="1"/>
    <col min="245" max="245" width="6.42578125" style="1" customWidth="1"/>
    <col min="246" max="246" width="57.140625" style="1" bestFit="1" customWidth="1"/>
    <col min="247" max="247" width="14.85546875" style="1" customWidth="1"/>
    <col min="248" max="248" width="11.42578125" style="1"/>
    <col min="249" max="249" width="14.42578125" style="1" customWidth="1"/>
    <col min="250" max="250" width="0" style="1" hidden="1" customWidth="1"/>
    <col min="251" max="251" width="15.28515625" style="1" customWidth="1"/>
    <col min="252" max="253" width="16.7109375" style="1" customWidth="1"/>
    <col min="254" max="254" width="22.85546875" style="1" customWidth="1"/>
    <col min="255" max="255" width="20.28515625" style="1" customWidth="1"/>
    <col min="256" max="256" width="16.7109375" style="1" customWidth="1"/>
    <col min="257" max="500" width="11.42578125" style="1"/>
    <col min="501" max="501" width="6.42578125" style="1" customWidth="1"/>
    <col min="502" max="502" width="57.140625" style="1" bestFit="1" customWidth="1"/>
    <col min="503" max="503" width="14.85546875" style="1" customWidth="1"/>
    <col min="504" max="504" width="11.42578125" style="1"/>
    <col min="505" max="505" width="14.42578125" style="1" customWidth="1"/>
    <col min="506" max="506" width="0" style="1" hidden="1" customWidth="1"/>
    <col min="507" max="507" width="15.28515625" style="1" customWidth="1"/>
    <col min="508" max="509" width="16.7109375" style="1" customWidth="1"/>
    <col min="510" max="510" width="22.85546875" style="1" customWidth="1"/>
    <col min="511" max="511" width="20.28515625" style="1" customWidth="1"/>
    <col min="512" max="512" width="16.7109375" style="1" customWidth="1"/>
    <col min="513" max="756" width="11.42578125" style="1"/>
    <col min="757" max="757" width="6.42578125" style="1" customWidth="1"/>
    <col min="758" max="758" width="57.140625" style="1" bestFit="1" customWidth="1"/>
    <col min="759" max="759" width="14.85546875" style="1" customWidth="1"/>
    <col min="760" max="760" width="11.42578125" style="1"/>
    <col min="761" max="761" width="14.42578125" style="1" customWidth="1"/>
    <col min="762" max="762" width="0" style="1" hidden="1" customWidth="1"/>
    <col min="763" max="763" width="15.28515625" style="1" customWidth="1"/>
    <col min="764" max="765" width="16.7109375" style="1" customWidth="1"/>
    <col min="766" max="766" width="22.85546875" style="1" customWidth="1"/>
    <col min="767" max="767" width="20.28515625" style="1" customWidth="1"/>
    <col min="768" max="768" width="16.7109375" style="1" customWidth="1"/>
    <col min="769" max="1012" width="11.42578125" style="1"/>
    <col min="1013" max="1013" width="6.42578125" style="1" customWidth="1"/>
    <col min="1014" max="1014" width="57.140625" style="1" bestFit="1" customWidth="1"/>
    <col min="1015" max="1015" width="14.85546875" style="1" customWidth="1"/>
    <col min="1016" max="1016" width="11.42578125" style="1"/>
    <col min="1017" max="1017" width="14.42578125" style="1" customWidth="1"/>
    <col min="1018" max="1018" width="0" style="1" hidden="1" customWidth="1"/>
    <col min="1019" max="1019" width="15.28515625" style="1" customWidth="1"/>
    <col min="1020" max="1021" width="16.7109375" style="1" customWidth="1"/>
    <col min="1022" max="1022" width="22.85546875" style="1" customWidth="1"/>
    <col min="1023" max="1023" width="20.28515625" style="1" customWidth="1"/>
    <col min="1024" max="1024" width="16.7109375" style="1" customWidth="1"/>
    <col min="1025" max="1268" width="11.42578125" style="1"/>
    <col min="1269" max="1269" width="6.42578125" style="1" customWidth="1"/>
    <col min="1270" max="1270" width="57.140625" style="1" bestFit="1" customWidth="1"/>
    <col min="1271" max="1271" width="14.85546875" style="1" customWidth="1"/>
    <col min="1272" max="1272" width="11.42578125" style="1"/>
    <col min="1273" max="1273" width="14.42578125" style="1" customWidth="1"/>
    <col min="1274" max="1274" width="0" style="1" hidden="1" customWidth="1"/>
    <col min="1275" max="1275" width="15.28515625" style="1" customWidth="1"/>
    <col min="1276" max="1277" width="16.7109375" style="1" customWidth="1"/>
    <col min="1278" max="1278" width="22.85546875" style="1" customWidth="1"/>
    <col min="1279" max="1279" width="20.28515625" style="1" customWidth="1"/>
    <col min="1280" max="1280" width="16.7109375" style="1" customWidth="1"/>
    <col min="1281" max="1524" width="11.42578125" style="1"/>
    <col min="1525" max="1525" width="6.42578125" style="1" customWidth="1"/>
    <col min="1526" max="1526" width="57.140625" style="1" bestFit="1" customWidth="1"/>
    <col min="1527" max="1527" width="14.85546875" style="1" customWidth="1"/>
    <col min="1528" max="1528" width="11.42578125" style="1"/>
    <col min="1529" max="1529" width="14.42578125" style="1" customWidth="1"/>
    <col min="1530" max="1530" width="0" style="1" hidden="1" customWidth="1"/>
    <col min="1531" max="1531" width="15.28515625" style="1" customWidth="1"/>
    <col min="1532" max="1533" width="16.7109375" style="1" customWidth="1"/>
    <col min="1534" max="1534" width="22.85546875" style="1" customWidth="1"/>
    <col min="1535" max="1535" width="20.28515625" style="1" customWidth="1"/>
    <col min="1536" max="1536" width="16.7109375" style="1" customWidth="1"/>
    <col min="1537" max="1780" width="11.42578125" style="1"/>
    <col min="1781" max="1781" width="6.42578125" style="1" customWidth="1"/>
    <col min="1782" max="1782" width="57.140625" style="1" bestFit="1" customWidth="1"/>
    <col min="1783" max="1783" width="14.85546875" style="1" customWidth="1"/>
    <col min="1784" max="1784" width="11.42578125" style="1"/>
    <col min="1785" max="1785" width="14.42578125" style="1" customWidth="1"/>
    <col min="1786" max="1786" width="0" style="1" hidden="1" customWidth="1"/>
    <col min="1787" max="1787" width="15.28515625" style="1" customWidth="1"/>
    <col min="1788" max="1789" width="16.7109375" style="1" customWidth="1"/>
    <col min="1790" max="1790" width="22.85546875" style="1" customWidth="1"/>
    <col min="1791" max="1791" width="20.28515625" style="1" customWidth="1"/>
    <col min="1792" max="1792" width="16.7109375" style="1" customWidth="1"/>
    <col min="1793" max="2036" width="11.42578125" style="1"/>
    <col min="2037" max="2037" width="6.42578125" style="1" customWidth="1"/>
    <col min="2038" max="2038" width="57.140625" style="1" bestFit="1" customWidth="1"/>
    <col min="2039" max="2039" width="14.85546875" style="1" customWidth="1"/>
    <col min="2040" max="2040" width="11.42578125" style="1"/>
    <col min="2041" max="2041" width="14.42578125" style="1" customWidth="1"/>
    <col min="2042" max="2042" width="0" style="1" hidden="1" customWidth="1"/>
    <col min="2043" max="2043" width="15.28515625" style="1" customWidth="1"/>
    <col min="2044" max="2045" width="16.7109375" style="1" customWidth="1"/>
    <col min="2046" max="2046" width="22.85546875" style="1" customWidth="1"/>
    <col min="2047" max="2047" width="20.28515625" style="1" customWidth="1"/>
    <col min="2048" max="2048" width="16.7109375" style="1" customWidth="1"/>
    <col min="2049" max="2292" width="11.42578125" style="1"/>
    <col min="2293" max="2293" width="6.42578125" style="1" customWidth="1"/>
    <col min="2294" max="2294" width="57.140625" style="1" bestFit="1" customWidth="1"/>
    <col min="2295" max="2295" width="14.85546875" style="1" customWidth="1"/>
    <col min="2296" max="2296" width="11.42578125" style="1"/>
    <col min="2297" max="2297" width="14.42578125" style="1" customWidth="1"/>
    <col min="2298" max="2298" width="0" style="1" hidden="1" customWidth="1"/>
    <col min="2299" max="2299" width="15.28515625" style="1" customWidth="1"/>
    <col min="2300" max="2301" width="16.7109375" style="1" customWidth="1"/>
    <col min="2302" max="2302" width="22.85546875" style="1" customWidth="1"/>
    <col min="2303" max="2303" width="20.28515625" style="1" customWidth="1"/>
    <col min="2304" max="2304" width="16.7109375" style="1" customWidth="1"/>
    <col min="2305" max="2548" width="11.42578125" style="1"/>
    <col min="2549" max="2549" width="6.42578125" style="1" customWidth="1"/>
    <col min="2550" max="2550" width="57.140625" style="1" bestFit="1" customWidth="1"/>
    <col min="2551" max="2551" width="14.85546875" style="1" customWidth="1"/>
    <col min="2552" max="2552" width="11.42578125" style="1"/>
    <col min="2553" max="2553" width="14.42578125" style="1" customWidth="1"/>
    <col min="2554" max="2554" width="0" style="1" hidden="1" customWidth="1"/>
    <col min="2555" max="2555" width="15.28515625" style="1" customWidth="1"/>
    <col min="2556" max="2557" width="16.7109375" style="1" customWidth="1"/>
    <col min="2558" max="2558" width="22.85546875" style="1" customWidth="1"/>
    <col min="2559" max="2559" width="20.28515625" style="1" customWidth="1"/>
    <col min="2560" max="2560" width="16.7109375" style="1" customWidth="1"/>
    <col min="2561" max="2804" width="11.42578125" style="1"/>
    <col min="2805" max="2805" width="6.42578125" style="1" customWidth="1"/>
    <col min="2806" max="2806" width="57.140625" style="1" bestFit="1" customWidth="1"/>
    <col min="2807" max="2807" width="14.85546875" style="1" customWidth="1"/>
    <col min="2808" max="2808" width="11.42578125" style="1"/>
    <col min="2809" max="2809" width="14.42578125" style="1" customWidth="1"/>
    <col min="2810" max="2810" width="0" style="1" hidden="1" customWidth="1"/>
    <col min="2811" max="2811" width="15.28515625" style="1" customWidth="1"/>
    <col min="2812" max="2813" width="16.7109375" style="1" customWidth="1"/>
    <col min="2814" max="2814" width="22.85546875" style="1" customWidth="1"/>
    <col min="2815" max="2815" width="20.28515625" style="1" customWidth="1"/>
    <col min="2816" max="2816" width="16.7109375" style="1" customWidth="1"/>
    <col min="2817" max="3060" width="11.42578125" style="1"/>
    <col min="3061" max="3061" width="6.42578125" style="1" customWidth="1"/>
    <col min="3062" max="3062" width="57.140625" style="1" bestFit="1" customWidth="1"/>
    <col min="3063" max="3063" width="14.85546875" style="1" customWidth="1"/>
    <col min="3064" max="3064" width="11.42578125" style="1"/>
    <col min="3065" max="3065" width="14.42578125" style="1" customWidth="1"/>
    <col min="3066" max="3066" width="0" style="1" hidden="1" customWidth="1"/>
    <col min="3067" max="3067" width="15.28515625" style="1" customWidth="1"/>
    <col min="3068" max="3069" width="16.7109375" style="1" customWidth="1"/>
    <col min="3070" max="3070" width="22.85546875" style="1" customWidth="1"/>
    <col min="3071" max="3071" width="20.28515625" style="1" customWidth="1"/>
    <col min="3072" max="3072" width="16.7109375" style="1" customWidth="1"/>
    <col min="3073" max="3316" width="11.42578125" style="1"/>
    <col min="3317" max="3317" width="6.42578125" style="1" customWidth="1"/>
    <col min="3318" max="3318" width="57.140625" style="1" bestFit="1" customWidth="1"/>
    <col min="3319" max="3319" width="14.85546875" style="1" customWidth="1"/>
    <col min="3320" max="3320" width="11.42578125" style="1"/>
    <col min="3321" max="3321" width="14.42578125" style="1" customWidth="1"/>
    <col min="3322" max="3322" width="0" style="1" hidden="1" customWidth="1"/>
    <col min="3323" max="3323" width="15.28515625" style="1" customWidth="1"/>
    <col min="3324" max="3325" width="16.7109375" style="1" customWidth="1"/>
    <col min="3326" max="3326" width="22.85546875" style="1" customWidth="1"/>
    <col min="3327" max="3327" width="20.28515625" style="1" customWidth="1"/>
    <col min="3328" max="3328" width="16.7109375" style="1" customWidth="1"/>
    <col min="3329" max="3572" width="11.42578125" style="1"/>
    <col min="3573" max="3573" width="6.42578125" style="1" customWidth="1"/>
    <col min="3574" max="3574" width="57.140625" style="1" bestFit="1" customWidth="1"/>
    <col min="3575" max="3575" width="14.85546875" style="1" customWidth="1"/>
    <col min="3576" max="3576" width="11.42578125" style="1"/>
    <col min="3577" max="3577" width="14.42578125" style="1" customWidth="1"/>
    <col min="3578" max="3578" width="0" style="1" hidden="1" customWidth="1"/>
    <col min="3579" max="3579" width="15.28515625" style="1" customWidth="1"/>
    <col min="3580" max="3581" width="16.7109375" style="1" customWidth="1"/>
    <col min="3582" max="3582" width="22.85546875" style="1" customWidth="1"/>
    <col min="3583" max="3583" width="20.28515625" style="1" customWidth="1"/>
    <col min="3584" max="3584" width="16.7109375" style="1" customWidth="1"/>
    <col min="3585" max="3828" width="11.42578125" style="1"/>
    <col min="3829" max="3829" width="6.42578125" style="1" customWidth="1"/>
    <col min="3830" max="3830" width="57.140625" style="1" bestFit="1" customWidth="1"/>
    <col min="3831" max="3831" width="14.85546875" style="1" customWidth="1"/>
    <col min="3832" max="3832" width="11.42578125" style="1"/>
    <col min="3833" max="3833" width="14.42578125" style="1" customWidth="1"/>
    <col min="3834" max="3834" width="0" style="1" hidden="1" customWidth="1"/>
    <col min="3835" max="3835" width="15.28515625" style="1" customWidth="1"/>
    <col min="3836" max="3837" width="16.7109375" style="1" customWidth="1"/>
    <col min="3838" max="3838" width="22.85546875" style="1" customWidth="1"/>
    <col min="3839" max="3839" width="20.28515625" style="1" customWidth="1"/>
    <col min="3840" max="3840" width="16.7109375" style="1" customWidth="1"/>
    <col min="3841" max="4084" width="11.42578125" style="1"/>
    <col min="4085" max="4085" width="6.42578125" style="1" customWidth="1"/>
    <col min="4086" max="4086" width="57.140625" style="1" bestFit="1" customWidth="1"/>
    <col min="4087" max="4087" width="14.85546875" style="1" customWidth="1"/>
    <col min="4088" max="4088" width="11.42578125" style="1"/>
    <col min="4089" max="4089" width="14.42578125" style="1" customWidth="1"/>
    <col min="4090" max="4090" width="0" style="1" hidden="1" customWidth="1"/>
    <col min="4091" max="4091" width="15.28515625" style="1" customWidth="1"/>
    <col min="4092" max="4093" width="16.7109375" style="1" customWidth="1"/>
    <col min="4094" max="4094" width="22.85546875" style="1" customWidth="1"/>
    <col min="4095" max="4095" width="20.28515625" style="1" customWidth="1"/>
    <col min="4096" max="4096" width="16.7109375" style="1" customWidth="1"/>
    <col min="4097" max="4340" width="11.42578125" style="1"/>
    <col min="4341" max="4341" width="6.42578125" style="1" customWidth="1"/>
    <col min="4342" max="4342" width="57.140625" style="1" bestFit="1" customWidth="1"/>
    <col min="4343" max="4343" width="14.85546875" style="1" customWidth="1"/>
    <col min="4344" max="4344" width="11.42578125" style="1"/>
    <col min="4345" max="4345" width="14.42578125" style="1" customWidth="1"/>
    <col min="4346" max="4346" width="0" style="1" hidden="1" customWidth="1"/>
    <col min="4347" max="4347" width="15.28515625" style="1" customWidth="1"/>
    <col min="4348" max="4349" width="16.7109375" style="1" customWidth="1"/>
    <col min="4350" max="4350" width="22.85546875" style="1" customWidth="1"/>
    <col min="4351" max="4351" width="20.28515625" style="1" customWidth="1"/>
    <col min="4352" max="4352" width="16.7109375" style="1" customWidth="1"/>
    <col min="4353" max="4596" width="11.42578125" style="1"/>
    <col min="4597" max="4597" width="6.42578125" style="1" customWidth="1"/>
    <col min="4598" max="4598" width="57.140625" style="1" bestFit="1" customWidth="1"/>
    <col min="4599" max="4599" width="14.85546875" style="1" customWidth="1"/>
    <col min="4600" max="4600" width="11.42578125" style="1"/>
    <col min="4601" max="4601" width="14.42578125" style="1" customWidth="1"/>
    <col min="4602" max="4602" width="0" style="1" hidden="1" customWidth="1"/>
    <col min="4603" max="4603" width="15.28515625" style="1" customWidth="1"/>
    <col min="4604" max="4605" width="16.7109375" style="1" customWidth="1"/>
    <col min="4606" max="4606" width="22.85546875" style="1" customWidth="1"/>
    <col min="4607" max="4607" width="20.28515625" style="1" customWidth="1"/>
    <col min="4608" max="4608" width="16.7109375" style="1" customWidth="1"/>
    <col min="4609" max="4852" width="11.42578125" style="1"/>
    <col min="4853" max="4853" width="6.42578125" style="1" customWidth="1"/>
    <col min="4854" max="4854" width="57.140625" style="1" bestFit="1" customWidth="1"/>
    <col min="4855" max="4855" width="14.85546875" style="1" customWidth="1"/>
    <col min="4856" max="4856" width="11.42578125" style="1"/>
    <col min="4857" max="4857" width="14.42578125" style="1" customWidth="1"/>
    <col min="4858" max="4858" width="0" style="1" hidden="1" customWidth="1"/>
    <col min="4859" max="4859" width="15.28515625" style="1" customWidth="1"/>
    <col min="4860" max="4861" width="16.7109375" style="1" customWidth="1"/>
    <col min="4862" max="4862" width="22.85546875" style="1" customWidth="1"/>
    <col min="4863" max="4863" width="20.28515625" style="1" customWidth="1"/>
    <col min="4864" max="4864" width="16.7109375" style="1" customWidth="1"/>
    <col min="4865" max="5108" width="11.42578125" style="1"/>
    <col min="5109" max="5109" width="6.42578125" style="1" customWidth="1"/>
    <col min="5110" max="5110" width="57.140625" style="1" bestFit="1" customWidth="1"/>
    <col min="5111" max="5111" width="14.85546875" style="1" customWidth="1"/>
    <col min="5112" max="5112" width="11.42578125" style="1"/>
    <col min="5113" max="5113" width="14.42578125" style="1" customWidth="1"/>
    <col min="5114" max="5114" width="0" style="1" hidden="1" customWidth="1"/>
    <col min="5115" max="5115" width="15.28515625" style="1" customWidth="1"/>
    <col min="5116" max="5117" width="16.7109375" style="1" customWidth="1"/>
    <col min="5118" max="5118" width="22.85546875" style="1" customWidth="1"/>
    <col min="5119" max="5119" width="20.28515625" style="1" customWidth="1"/>
    <col min="5120" max="5120" width="16.7109375" style="1" customWidth="1"/>
    <col min="5121" max="5364" width="11.42578125" style="1"/>
    <col min="5365" max="5365" width="6.42578125" style="1" customWidth="1"/>
    <col min="5366" max="5366" width="57.140625" style="1" bestFit="1" customWidth="1"/>
    <col min="5367" max="5367" width="14.85546875" style="1" customWidth="1"/>
    <col min="5368" max="5368" width="11.42578125" style="1"/>
    <col min="5369" max="5369" width="14.42578125" style="1" customWidth="1"/>
    <col min="5370" max="5370" width="0" style="1" hidden="1" customWidth="1"/>
    <col min="5371" max="5371" width="15.28515625" style="1" customWidth="1"/>
    <col min="5372" max="5373" width="16.7109375" style="1" customWidth="1"/>
    <col min="5374" max="5374" width="22.85546875" style="1" customWidth="1"/>
    <col min="5375" max="5375" width="20.28515625" style="1" customWidth="1"/>
    <col min="5376" max="5376" width="16.7109375" style="1" customWidth="1"/>
    <col min="5377" max="5620" width="11.42578125" style="1"/>
    <col min="5621" max="5621" width="6.42578125" style="1" customWidth="1"/>
    <col min="5622" max="5622" width="57.140625" style="1" bestFit="1" customWidth="1"/>
    <col min="5623" max="5623" width="14.85546875" style="1" customWidth="1"/>
    <col min="5624" max="5624" width="11.42578125" style="1"/>
    <col min="5625" max="5625" width="14.42578125" style="1" customWidth="1"/>
    <col min="5626" max="5626" width="0" style="1" hidden="1" customWidth="1"/>
    <col min="5627" max="5627" width="15.28515625" style="1" customWidth="1"/>
    <col min="5628" max="5629" width="16.7109375" style="1" customWidth="1"/>
    <col min="5630" max="5630" width="22.85546875" style="1" customWidth="1"/>
    <col min="5631" max="5631" width="20.28515625" style="1" customWidth="1"/>
    <col min="5632" max="5632" width="16.7109375" style="1" customWidth="1"/>
    <col min="5633" max="5876" width="11.42578125" style="1"/>
    <col min="5877" max="5877" width="6.42578125" style="1" customWidth="1"/>
    <col min="5878" max="5878" width="57.140625" style="1" bestFit="1" customWidth="1"/>
    <col min="5879" max="5879" width="14.85546875" style="1" customWidth="1"/>
    <col min="5880" max="5880" width="11.42578125" style="1"/>
    <col min="5881" max="5881" width="14.42578125" style="1" customWidth="1"/>
    <col min="5882" max="5882" width="0" style="1" hidden="1" customWidth="1"/>
    <col min="5883" max="5883" width="15.28515625" style="1" customWidth="1"/>
    <col min="5884" max="5885" width="16.7109375" style="1" customWidth="1"/>
    <col min="5886" max="5886" width="22.85546875" style="1" customWidth="1"/>
    <col min="5887" max="5887" width="20.28515625" style="1" customWidth="1"/>
    <col min="5888" max="5888" width="16.7109375" style="1" customWidth="1"/>
    <col min="5889" max="6132" width="11.42578125" style="1"/>
    <col min="6133" max="6133" width="6.42578125" style="1" customWidth="1"/>
    <col min="6134" max="6134" width="57.140625" style="1" bestFit="1" customWidth="1"/>
    <col min="6135" max="6135" width="14.85546875" style="1" customWidth="1"/>
    <col min="6136" max="6136" width="11.42578125" style="1"/>
    <col min="6137" max="6137" width="14.42578125" style="1" customWidth="1"/>
    <col min="6138" max="6138" width="0" style="1" hidden="1" customWidth="1"/>
    <col min="6139" max="6139" width="15.28515625" style="1" customWidth="1"/>
    <col min="6140" max="6141" width="16.7109375" style="1" customWidth="1"/>
    <col min="6142" max="6142" width="22.85546875" style="1" customWidth="1"/>
    <col min="6143" max="6143" width="20.28515625" style="1" customWidth="1"/>
    <col min="6144" max="6144" width="16.7109375" style="1" customWidth="1"/>
    <col min="6145" max="6388" width="11.42578125" style="1"/>
    <col min="6389" max="6389" width="6.42578125" style="1" customWidth="1"/>
    <col min="6390" max="6390" width="57.140625" style="1" bestFit="1" customWidth="1"/>
    <col min="6391" max="6391" width="14.85546875" style="1" customWidth="1"/>
    <col min="6392" max="6392" width="11.42578125" style="1"/>
    <col min="6393" max="6393" width="14.42578125" style="1" customWidth="1"/>
    <col min="6394" max="6394" width="0" style="1" hidden="1" customWidth="1"/>
    <col min="6395" max="6395" width="15.28515625" style="1" customWidth="1"/>
    <col min="6396" max="6397" width="16.7109375" style="1" customWidth="1"/>
    <col min="6398" max="6398" width="22.85546875" style="1" customWidth="1"/>
    <col min="6399" max="6399" width="20.28515625" style="1" customWidth="1"/>
    <col min="6400" max="6400" width="16.7109375" style="1" customWidth="1"/>
    <col min="6401" max="6644" width="11.42578125" style="1"/>
    <col min="6645" max="6645" width="6.42578125" style="1" customWidth="1"/>
    <col min="6646" max="6646" width="57.140625" style="1" bestFit="1" customWidth="1"/>
    <col min="6647" max="6647" width="14.85546875" style="1" customWidth="1"/>
    <col min="6648" max="6648" width="11.42578125" style="1"/>
    <col min="6649" max="6649" width="14.42578125" style="1" customWidth="1"/>
    <col min="6650" max="6650" width="0" style="1" hidden="1" customWidth="1"/>
    <col min="6651" max="6651" width="15.28515625" style="1" customWidth="1"/>
    <col min="6652" max="6653" width="16.7109375" style="1" customWidth="1"/>
    <col min="6654" max="6654" width="22.85546875" style="1" customWidth="1"/>
    <col min="6655" max="6655" width="20.28515625" style="1" customWidth="1"/>
    <col min="6656" max="6656" width="16.7109375" style="1" customWidth="1"/>
    <col min="6657" max="6900" width="11.42578125" style="1"/>
    <col min="6901" max="6901" width="6.42578125" style="1" customWidth="1"/>
    <col min="6902" max="6902" width="57.140625" style="1" bestFit="1" customWidth="1"/>
    <col min="6903" max="6903" width="14.85546875" style="1" customWidth="1"/>
    <col min="6904" max="6904" width="11.42578125" style="1"/>
    <col min="6905" max="6905" width="14.42578125" style="1" customWidth="1"/>
    <col min="6906" max="6906" width="0" style="1" hidden="1" customWidth="1"/>
    <col min="6907" max="6907" width="15.28515625" style="1" customWidth="1"/>
    <col min="6908" max="6909" width="16.7109375" style="1" customWidth="1"/>
    <col min="6910" max="6910" width="22.85546875" style="1" customWidth="1"/>
    <col min="6911" max="6911" width="20.28515625" style="1" customWidth="1"/>
    <col min="6912" max="6912" width="16.7109375" style="1" customWidth="1"/>
    <col min="6913" max="7156" width="11.42578125" style="1"/>
    <col min="7157" max="7157" width="6.42578125" style="1" customWidth="1"/>
    <col min="7158" max="7158" width="57.140625" style="1" bestFit="1" customWidth="1"/>
    <col min="7159" max="7159" width="14.85546875" style="1" customWidth="1"/>
    <col min="7160" max="7160" width="11.42578125" style="1"/>
    <col min="7161" max="7161" width="14.42578125" style="1" customWidth="1"/>
    <col min="7162" max="7162" width="0" style="1" hidden="1" customWidth="1"/>
    <col min="7163" max="7163" width="15.28515625" style="1" customWidth="1"/>
    <col min="7164" max="7165" width="16.7109375" style="1" customWidth="1"/>
    <col min="7166" max="7166" width="22.85546875" style="1" customWidth="1"/>
    <col min="7167" max="7167" width="20.28515625" style="1" customWidth="1"/>
    <col min="7168" max="7168" width="16.7109375" style="1" customWidth="1"/>
    <col min="7169" max="7412" width="11.42578125" style="1"/>
    <col min="7413" max="7413" width="6.42578125" style="1" customWidth="1"/>
    <col min="7414" max="7414" width="57.140625" style="1" bestFit="1" customWidth="1"/>
    <col min="7415" max="7415" width="14.85546875" style="1" customWidth="1"/>
    <col min="7416" max="7416" width="11.42578125" style="1"/>
    <col min="7417" max="7417" width="14.42578125" style="1" customWidth="1"/>
    <col min="7418" max="7418" width="0" style="1" hidden="1" customWidth="1"/>
    <col min="7419" max="7419" width="15.28515625" style="1" customWidth="1"/>
    <col min="7420" max="7421" width="16.7109375" style="1" customWidth="1"/>
    <col min="7422" max="7422" width="22.85546875" style="1" customWidth="1"/>
    <col min="7423" max="7423" width="20.28515625" style="1" customWidth="1"/>
    <col min="7424" max="7424" width="16.7109375" style="1" customWidth="1"/>
    <col min="7425" max="7668" width="11.42578125" style="1"/>
    <col min="7669" max="7669" width="6.42578125" style="1" customWidth="1"/>
    <col min="7670" max="7670" width="57.140625" style="1" bestFit="1" customWidth="1"/>
    <col min="7671" max="7671" width="14.85546875" style="1" customWidth="1"/>
    <col min="7672" max="7672" width="11.42578125" style="1"/>
    <col min="7673" max="7673" width="14.42578125" style="1" customWidth="1"/>
    <col min="7674" max="7674" width="0" style="1" hidden="1" customWidth="1"/>
    <col min="7675" max="7675" width="15.28515625" style="1" customWidth="1"/>
    <col min="7676" max="7677" width="16.7109375" style="1" customWidth="1"/>
    <col min="7678" max="7678" width="22.85546875" style="1" customWidth="1"/>
    <col min="7679" max="7679" width="20.28515625" style="1" customWidth="1"/>
    <col min="7680" max="7680" width="16.7109375" style="1" customWidth="1"/>
    <col min="7681" max="7924" width="11.42578125" style="1"/>
    <col min="7925" max="7925" width="6.42578125" style="1" customWidth="1"/>
    <col min="7926" max="7926" width="57.140625" style="1" bestFit="1" customWidth="1"/>
    <col min="7927" max="7927" width="14.85546875" style="1" customWidth="1"/>
    <col min="7928" max="7928" width="11.42578125" style="1"/>
    <col min="7929" max="7929" width="14.42578125" style="1" customWidth="1"/>
    <col min="7930" max="7930" width="0" style="1" hidden="1" customWidth="1"/>
    <col min="7931" max="7931" width="15.28515625" style="1" customWidth="1"/>
    <col min="7932" max="7933" width="16.7109375" style="1" customWidth="1"/>
    <col min="7934" max="7934" width="22.85546875" style="1" customWidth="1"/>
    <col min="7935" max="7935" width="20.28515625" style="1" customWidth="1"/>
    <col min="7936" max="7936" width="16.7109375" style="1" customWidth="1"/>
    <col min="7937" max="8180" width="11.42578125" style="1"/>
    <col min="8181" max="8181" width="6.42578125" style="1" customWidth="1"/>
    <col min="8182" max="8182" width="57.140625" style="1" bestFit="1" customWidth="1"/>
    <col min="8183" max="8183" width="14.85546875" style="1" customWidth="1"/>
    <col min="8184" max="8184" width="11.42578125" style="1"/>
    <col min="8185" max="8185" width="14.42578125" style="1" customWidth="1"/>
    <col min="8186" max="8186" width="0" style="1" hidden="1" customWidth="1"/>
    <col min="8187" max="8187" width="15.28515625" style="1" customWidth="1"/>
    <col min="8188" max="8189" width="16.7109375" style="1" customWidth="1"/>
    <col min="8190" max="8190" width="22.85546875" style="1" customWidth="1"/>
    <col min="8191" max="8191" width="20.28515625" style="1" customWidth="1"/>
    <col min="8192" max="8192" width="16.7109375" style="1" customWidth="1"/>
    <col min="8193" max="8436" width="11.42578125" style="1"/>
    <col min="8437" max="8437" width="6.42578125" style="1" customWidth="1"/>
    <col min="8438" max="8438" width="57.140625" style="1" bestFit="1" customWidth="1"/>
    <col min="8439" max="8439" width="14.85546875" style="1" customWidth="1"/>
    <col min="8440" max="8440" width="11.42578125" style="1"/>
    <col min="8441" max="8441" width="14.42578125" style="1" customWidth="1"/>
    <col min="8442" max="8442" width="0" style="1" hidden="1" customWidth="1"/>
    <col min="8443" max="8443" width="15.28515625" style="1" customWidth="1"/>
    <col min="8444" max="8445" width="16.7109375" style="1" customWidth="1"/>
    <col min="8446" max="8446" width="22.85546875" style="1" customWidth="1"/>
    <col min="8447" max="8447" width="20.28515625" style="1" customWidth="1"/>
    <col min="8448" max="8448" width="16.7109375" style="1" customWidth="1"/>
    <col min="8449" max="8692" width="11.42578125" style="1"/>
    <col min="8693" max="8693" width="6.42578125" style="1" customWidth="1"/>
    <col min="8694" max="8694" width="57.140625" style="1" bestFit="1" customWidth="1"/>
    <col min="8695" max="8695" width="14.85546875" style="1" customWidth="1"/>
    <col min="8696" max="8696" width="11.42578125" style="1"/>
    <col min="8697" max="8697" width="14.42578125" style="1" customWidth="1"/>
    <col min="8698" max="8698" width="0" style="1" hidden="1" customWidth="1"/>
    <col min="8699" max="8699" width="15.28515625" style="1" customWidth="1"/>
    <col min="8700" max="8701" width="16.7109375" style="1" customWidth="1"/>
    <col min="8702" max="8702" width="22.85546875" style="1" customWidth="1"/>
    <col min="8703" max="8703" width="20.28515625" style="1" customWidth="1"/>
    <col min="8704" max="8704" width="16.7109375" style="1" customWidth="1"/>
    <col min="8705" max="8948" width="11.42578125" style="1"/>
    <col min="8949" max="8949" width="6.42578125" style="1" customWidth="1"/>
    <col min="8950" max="8950" width="57.140625" style="1" bestFit="1" customWidth="1"/>
    <col min="8951" max="8951" width="14.85546875" style="1" customWidth="1"/>
    <col min="8952" max="8952" width="11.42578125" style="1"/>
    <col min="8953" max="8953" width="14.42578125" style="1" customWidth="1"/>
    <col min="8954" max="8954" width="0" style="1" hidden="1" customWidth="1"/>
    <col min="8955" max="8955" width="15.28515625" style="1" customWidth="1"/>
    <col min="8956" max="8957" width="16.7109375" style="1" customWidth="1"/>
    <col min="8958" max="8958" width="22.85546875" style="1" customWidth="1"/>
    <col min="8959" max="8959" width="20.28515625" style="1" customWidth="1"/>
    <col min="8960" max="8960" width="16.7109375" style="1" customWidth="1"/>
    <col min="8961" max="9204" width="11.42578125" style="1"/>
    <col min="9205" max="9205" width="6.42578125" style="1" customWidth="1"/>
    <col min="9206" max="9206" width="57.140625" style="1" bestFit="1" customWidth="1"/>
    <col min="9207" max="9207" width="14.85546875" style="1" customWidth="1"/>
    <col min="9208" max="9208" width="11.42578125" style="1"/>
    <col min="9209" max="9209" width="14.42578125" style="1" customWidth="1"/>
    <col min="9210" max="9210" width="0" style="1" hidden="1" customWidth="1"/>
    <col min="9211" max="9211" width="15.28515625" style="1" customWidth="1"/>
    <col min="9212" max="9213" width="16.7109375" style="1" customWidth="1"/>
    <col min="9214" max="9214" width="22.85546875" style="1" customWidth="1"/>
    <col min="9215" max="9215" width="20.28515625" style="1" customWidth="1"/>
    <col min="9216" max="9216" width="16.7109375" style="1" customWidth="1"/>
    <col min="9217" max="9460" width="11.42578125" style="1"/>
    <col min="9461" max="9461" width="6.42578125" style="1" customWidth="1"/>
    <col min="9462" max="9462" width="57.140625" style="1" bestFit="1" customWidth="1"/>
    <col min="9463" max="9463" width="14.85546875" style="1" customWidth="1"/>
    <col min="9464" max="9464" width="11.42578125" style="1"/>
    <col min="9465" max="9465" width="14.42578125" style="1" customWidth="1"/>
    <col min="9466" max="9466" width="0" style="1" hidden="1" customWidth="1"/>
    <col min="9467" max="9467" width="15.28515625" style="1" customWidth="1"/>
    <col min="9468" max="9469" width="16.7109375" style="1" customWidth="1"/>
    <col min="9470" max="9470" width="22.85546875" style="1" customWidth="1"/>
    <col min="9471" max="9471" width="20.28515625" style="1" customWidth="1"/>
    <col min="9472" max="9472" width="16.7109375" style="1" customWidth="1"/>
    <col min="9473" max="9716" width="11.42578125" style="1"/>
    <col min="9717" max="9717" width="6.42578125" style="1" customWidth="1"/>
    <col min="9718" max="9718" width="57.140625" style="1" bestFit="1" customWidth="1"/>
    <col min="9719" max="9719" width="14.85546875" style="1" customWidth="1"/>
    <col min="9720" max="9720" width="11.42578125" style="1"/>
    <col min="9721" max="9721" width="14.42578125" style="1" customWidth="1"/>
    <col min="9722" max="9722" width="0" style="1" hidden="1" customWidth="1"/>
    <col min="9723" max="9723" width="15.28515625" style="1" customWidth="1"/>
    <col min="9724" max="9725" width="16.7109375" style="1" customWidth="1"/>
    <col min="9726" max="9726" width="22.85546875" style="1" customWidth="1"/>
    <col min="9727" max="9727" width="20.28515625" style="1" customWidth="1"/>
    <col min="9728" max="9728" width="16.7109375" style="1" customWidth="1"/>
    <col min="9729" max="9972" width="11.42578125" style="1"/>
    <col min="9973" max="9973" width="6.42578125" style="1" customWidth="1"/>
    <col min="9974" max="9974" width="57.140625" style="1" bestFit="1" customWidth="1"/>
    <col min="9975" max="9975" width="14.85546875" style="1" customWidth="1"/>
    <col min="9976" max="9976" width="11.42578125" style="1"/>
    <col min="9977" max="9977" width="14.42578125" style="1" customWidth="1"/>
    <col min="9978" max="9978" width="0" style="1" hidden="1" customWidth="1"/>
    <col min="9979" max="9979" width="15.28515625" style="1" customWidth="1"/>
    <col min="9980" max="9981" width="16.7109375" style="1" customWidth="1"/>
    <col min="9982" max="9982" width="22.85546875" style="1" customWidth="1"/>
    <col min="9983" max="9983" width="20.28515625" style="1" customWidth="1"/>
    <col min="9984" max="9984" width="16.7109375" style="1" customWidth="1"/>
    <col min="9985" max="10228" width="11.42578125" style="1"/>
    <col min="10229" max="10229" width="6.42578125" style="1" customWidth="1"/>
    <col min="10230" max="10230" width="57.140625" style="1" bestFit="1" customWidth="1"/>
    <col min="10231" max="10231" width="14.85546875" style="1" customWidth="1"/>
    <col min="10232" max="10232" width="11.42578125" style="1"/>
    <col min="10233" max="10233" width="14.42578125" style="1" customWidth="1"/>
    <col min="10234" max="10234" width="0" style="1" hidden="1" customWidth="1"/>
    <col min="10235" max="10235" width="15.28515625" style="1" customWidth="1"/>
    <col min="10236" max="10237" width="16.7109375" style="1" customWidth="1"/>
    <col min="10238" max="10238" width="22.85546875" style="1" customWidth="1"/>
    <col min="10239" max="10239" width="20.28515625" style="1" customWidth="1"/>
    <col min="10240" max="10240" width="16.7109375" style="1" customWidth="1"/>
    <col min="10241" max="10484" width="11.42578125" style="1"/>
    <col min="10485" max="10485" width="6.42578125" style="1" customWidth="1"/>
    <col min="10486" max="10486" width="57.140625" style="1" bestFit="1" customWidth="1"/>
    <col min="10487" max="10487" width="14.85546875" style="1" customWidth="1"/>
    <col min="10488" max="10488" width="11.42578125" style="1"/>
    <col min="10489" max="10489" width="14.42578125" style="1" customWidth="1"/>
    <col min="10490" max="10490" width="0" style="1" hidden="1" customWidth="1"/>
    <col min="10491" max="10491" width="15.28515625" style="1" customWidth="1"/>
    <col min="10492" max="10493" width="16.7109375" style="1" customWidth="1"/>
    <col min="10494" max="10494" width="22.85546875" style="1" customWidth="1"/>
    <col min="10495" max="10495" width="20.28515625" style="1" customWidth="1"/>
    <col min="10496" max="10496" width="16.7109375" style="1" customWidth="1"/>
    <col min="10497" max="10740" width="11.42578125" style="1"/>
    <col min="10741" max="10741" width="6.42578125" style="1" customWidth="1"/>
    <col min="10742" max="10742" width="57.140625" style="1" bestFit="1" customWidth="1"/>
    <col min="10743" max="10743" width="14.85546875" style="1" customWidth="1"/>
    <col min="10744" max="10744" width="11.42578125" style="1"/>
    <col min="10745" max="10745" width="14.42578125" style="1" customWidth="1"/>
    <col min="10746" max="10746" width="0" style="1" hidden="1" customWidth="1"/>
    <col min="10747" max="10747" width="15.28515625" style="1" customWidth="1"/>
    <col min="10748" max="10749" width="16.7109375" style="1" customWidth="1"/>
    <col min="10750" max="10750" width="22.85546875" style="1" customWidth="1"/>
    <col min="10751" max="10751" width="20.28515625" style="1" customWidth="1"/>
    <col min="10752" max="10752" width="16.7109375" style="1" customWidth="1"/>
    <col min="10753" max="10996" width="11.42578125" style="1"/>
    <col min="10997" max="10997" width="6.42578125" style="1" customWidth="1"/>
    <col min="10998" max="10998" width="57.140625" style="1" bestFit="1" customWidth="1"/>
    <col min="10999" max="10999" width="14.85546875" style="1" customWidth="1"/>
    <col min="11000" max="11000" width="11.42578125" style="1"/>
    <col min="11001" max="11001" width="14.42578125" style="1" customWidth="1"/>
    <col min="11002" max="11002" width="0" style="1" hidden="1" customWidth="1"/>
    <col min="11003" max="11003" width="15.28515625" style="1" customWidth="1"/>
    <col min="11004" max="11005" width="16.7109375" style="1" customWidth="1"/>
    <col min="11006" max="11006" width="22.85546875" style="1" customWidth="1"/>
    <col min="11007" max="11007" width="20.28515625" style="1" customWidth="1"/>
    <col min="11008" max="11008" width="16.7109375" style="1" customWidth="1"/>
    <col min="11009" max="11252" width="11.42578125" style="1"/>
    <col min="11253" max="11253" width="6.42578125" style="1" customWidth="1"/>
    <col min="11254" max="11254" width="57.140625" style="1" bestFit="1" customWidth="1"/>
    <col min="11255" max="11255" width="14.85546875" style="1" customWidth="1"/>
    <col min="11256" max="11256" width="11.42578125" style="1"/>
    <col min="11257" max="11257" width="14.42578125" style="1" customWidth="1"/>
    <col min="11258" max="11258" width="0" style="1" hidden="1" customWidth="1"/>
    <col min="11259" max="11259" width="15.28515625" style="1" customWidth="1"/>
    <col min="11260" max="11261" width="16.7109375" style="1" customWidth="1"/>
    <col min="11262" max="11262" width="22.85546875" style="1" customWidth="1"/>
    <col min="11263" max="11263" width="20.28515625" style="1" customWidth="1"/>
    <col min="11264" max="11264" width="16.7109375" style="1" customWidth="1"/>
    <col min="11265" max="11508" width="11.42578125" style="1"/>
    <col min="11509" max="11509" width="6.42578125" style="1" customWidth="1"/>
    <col min="11510" max="11510" width="57.140625" style="1" bestFit="1" customWidth="1"/>
    <col min="11511" max="11511" width="14.85546875" style="1" customWidth="1"/>
    <col min="11512" max="11512" width="11.42578125" style="1"/>
    <col min="11513" max="11513" width="14.42578125" style="1" customWidth="1"/>
    <col min="11514" max="11514" width="0" style="1" hidden="1" customWidth="1"/>
    <col min="11515" max="11515" width="15.28515625" style="1" customWidth="1"/>
    <col min="11516" max="11517" width="16.7109375" style="1" customWidth="1"/>
    <col min="11518" max="11518" width="22.85546875" style="1" customWidth="1"/>
    <col min="11519" max="11519" width="20.28515625" style="1" customWidth="1"/>
    <col min="11520" max="11520" width="16.7109375" style="1" customWidth="1"/>
    <col min="11521" max="11764" width="11.42578125" style="1"/>
    <col min="11765" max="11765" width="6.42578125" style="1" customWidth="1"/>
    <col min="11766" max="11766" width="57.140625" style="1" bestFit="1" customWidth="1"/>
    <col min="11767" max="11767" width="14.85546875" style="1" customWidth="1"/>
    <col min="11768" max="11768" width="11.42578125" style="1"/>
    <col min="11769" max="11769" width="14.42578125" style="1" customWidth="1"/>
    <col min="11770" max="11770" width="0" style="1" hidden="1" customWidth="1"/>
    <col min="11771" max="11771" width="15.28515625" style="1" customWidth="1"/>
    <col min="11772" max="11773" width="16.7109375" style="1" customWidth="1"/>
    <col min="11774" max="11774" width="22.85546875" style="1" customWidth="1"/>
    <col min="11775" max="11775" width="20.28515625" style="1" customWidth="1"/>
    <col min="11776" max="11776" width="16.7109375" style="1" customWidth="1"/>
    <col min="11777" max="12020" width="11.42578125" style="1"/>
    <col min="12021" max="12021" width="6.42578125" style="1" customWidth="1"/>
    <col min="12022" max="12022" width="57.140625" style="1" bestFit="1" customWidth="1"/>
    <col min="12023" max="12023" width="14.85546875" style="1" customWidth="1"/>
    <col min="12024" max="12024" width="11.42578125" style="1"/>
    <col min="12025" max="12025" width="14.42578125" style="1" customWidth="1"/>
    <col min="12026" max="12026" width="0" style="1" hidden="1" customWidth="1"/>
    <col min="12027" max="12027" width="15.28515625" style="1" customWidth="1"/>
    <col min="12028" max="12029" width="16.7109375" style="1" customWidth="1"/>
    <col min="12030" max="12030" width="22.85546875" style="1" customWidth="1"/>
    <col min="12031" max="12031" width="20.28515625" style="1" customWidth="1"/>
    <col min="12032" max="12032" width="16.7109375" style="1" customWidth="1"/>
    <col min="12033" max="12276" width="11.42578125" style="1"/>
    <col min="12277" max="12277" width="6.42578125" style="1" customWidth="1"/>
    <col min="12278" max="12278" width="57.140625" style="1" bestFit="1" customWidth="1"/>
    <col min="12279" max="12279" width="14.85546875" style="1" customWidth="1"/>
    <col min="12280" max="12280" width="11.42578125" style="1"/>
    <col min="12281" max="12281" width="14.42578125" style="1" customWidth="1"/>
    <col min="12282" max="12282" width="0" style="1" hidden="1" customWidth="1"/>
    <col min="12283" max="12283" width="15.28515625" style="1" customWidth="1"/>
    <col min="12284" max="12285" width="16.7109375" style="1" customWidth="1"/>
    <col min="12286" max="12286" width="22.85546875" style="1" customWidth="1"/>
    <col min="12287" max="12287" width="20.28515625" style="1" customWidth="1"/>
    <col min="12288" max="12288" width="16.7109375" style="1" customWidth="1"/>
    <col min="12289" max="12532" width="11.42578125" style="1"/>
    <col min="12533" max="12533" width="6.42578125" style="1" customWidth="1"/>
    <col min="12534" max="12534" width="57.140625" style="1" bestFit="1" customWidth="1"/>
    <col min="12535" max="12535" width="14.85546875" style="1" customWidth="1"/>
    <col min="12536" max="12536" width="11.42578125" style="1"/>
    <col min="12537" max="12537" width="14.42578125" style="1" customWidth="1"/>
    <col min="12538" max="12538" width="0" style="1" hidden="1" customWidth="1"/>
    <col min="12539" max="12539" width="15.28515625" style="1" customWidth="1"/>
    <col min="12540" max="12541" width="16.7109375" style="1" customWidth="1"/>
    <col min="12542" max="12542" width="22.85546875" style="1" customWidth="1"/>
    <col min="12543" max="12543" width="20.28515625" style="1" customWidth="1"/>
    <col min="12544" max="12544" width="16.7109375" style="1" customWidth="1"/>
    <col min="12545" max="12788" width="11.42578125" style="1"/>
    <col min="12789" max="12789" width="6.42578125" style="1" customWidth="1"/>
    <col min="12790" max="12790" width="57.140625" style="1" bestFit="1" customWidth="1"/>
    <col min="12791" max="12791" width="14.85546875" style="1" customWidth="1"/>
    <col min="12792" max="12792" width="11.42578125" style="1"/>
    <col min="12793" max="12793" width="14.42578125" style="1" customWidth="1"/>
    <col min="12794" max="12794" width="0" style="1" hidden="1" customWidth="1"/>
    <col min="12795" max="12795" width="15.28515625" style="1" customWidth="1"/>
    <col min="12796" max="12797" width="16.7109375" style="1" customWidth="1"/>
    <col min="12798" max="12798" width="22.85546875" style="1" customWidth="1"/>
    <col min="12799" max="12799" width="20.28515625" style="1" customWidth="1"/>
    <col min="12800" max="12800" width="16.7109375" style="1" customWidth="1"/>
    <col min="12801" max="13044" width="11.42578125" style="1"/>
    <col min="13045" max="13045" width="6.42578125" style="1" customWidth="1"/>
    <col min="13046" max="13046" width="57.140625" style="1" bestFit="1" customWidth="1"/>
    <col min="13047" max="13047" width="14.85546875" style="1" customWidth="1"/>
    <col min="13048" max="13048" width="11.42578125" style="1"/>
    <col min="13049" max="13049" width="14.42578125" style="1" customWidth="1"/>
    <col min="13050" max="13050" width="0" style="1" hidden="1" customWidth="1"/>
    <col min="13051" max="13051" width="15.28515625" style="1" customWidth="1"/>
    <col min="13052" max="13053" width="16.7109375" style="1" customWidth="1"/>
    <col min="13054" max="13054" width="22.85546875" style="1" customWidth="1"/>
    <col min="13055" max="13055" width="20.28515625" style="1" customWidth="1"/>
    <col min="13056" max="13056" width="16.7109375" style="1" customWidth="1"/>
    <col min="13057" max="13300" width="11.42578125" style="1"/>
    <col min="13301" max="13301" width="6.42578125" style="1" customWidth="1"/>
    <col min="13302" max="13302" width="57.140625" style="1" bestFit="1" customWidth="1"/>
    <col min="13303" max="13303" width="14.85546875" style="1" customWidth="1"/>
    <col min="13304" max="13304" width="11.42578125" style="1"/>
    <col min="13305" max="13305" width="14.42578125" style="1" customWidth="1"/>
    <col min="13306" max="13306" width="0" style="1" hidden="1" customWidth="1"/>
    <col min="13307" max="13307" width="15.28515625" style="1" customWidth="1"/>
    <col min="13308" max="13309" width="16.7109375" style="1" customWidth="1"/>
    <col min="13310" max="13310" width="22.85546875" style="1" customWidth="1"/>
    <col min="13311" max="13311" width="20.28515625" style="1" customWidth="1"/>
    <col min="13312" max="13312" width="16.7109375" style="1" customWidth="1"/>
    <col min="13313" max="13556" width="11.42578125" style="1"/>
    <col min="13557" max="13557" width="6.42578125" style="1" customWidth="1"/>
    <col min="13558" max="13558" width="57.140625" style="1" bestFit="1" customWidth="1"/>
    <col min="13559" max="13559" width="14.85546875" style="1" customWidth="1"/>
    <col min="13560" max="13560" width="11.42578125" style="1"/>
    <col min="13561" max="13561" width="14.42578125" style="1" customWidth="1"/>
    <col min="13562" max="13562" width="0" style="1" hidden="1" customWidth="1"/>
    <col min="13563" max="13563" width="15.28515625" style="1" customWidth="1"/>
    <col min="13564" max="13565" width="16.7109375" style="1" customWidth="1"/>
    <col min="13566" max="13566" width="22.85546875" style="1" customWidth="1"/>
    <col min="13567" max="13567" width="20.28515625" style="1" customWidth="1"/>
    <col min="13568" max="13568" width="16.7109375" style="1" customWidth="1"/>
    <col min="13569" max="13812" width="11.42578125" style="1"/>
    <col min="13813" max="13813" width="6.42578125" style="1" customWidth="1"/>
    <col min="13814" max="13814" width="57.140625" style="1" bestFit="1" customWidth="1"/>
    <col min="13815" max="13815" width="14.85546875" style="1" customWidth="1"/>
    <col min="13816" max="13816" width="11.42578125" style="1"/>
    <col min="13817" max="13817" width="14.42578125" style="1" customWidth="1"/>
    <col min="13818" max="13818" width="0" style="1" hidden="1" customWidth="1"/>
    <col min="13819" max="13819" width="15.28515625" style="1" customWidth="1"/>
    <col min="13820" max="13821" width="16.7109375" style="1" customWidth="1"/>
    <col min="13822" max="13822" width="22.85546875" style="1" customWidth="1"/>
    <col min="13823" max="13823" width="20.28515625" style="1" customWidth="1"/>
    <col min="13824" max="13824" width="16.7109375" style="1" customWidth="1"/>
    <col min="13825" max="14068" width="11.42578125" style="1"/>
    <col min="14069" max="14069" width="6.42578125" style="1" customWidth="1"/>
    <col min="14070" max="14070" width="57.140625" style="1" bestFit="1" customWidth="1"/>
    <col min="14071" max="14071" width="14.85546875" style="1" customWidth="1"/>
    <col min="14072" max="14072" width="11.42578125" style="1"/>
    <col min="14073" max="14073" width="14.42578125" style="1" customWidth="1"/>
    <col min="14074" max="14074" width="0" style="1" hidden="1" customWidth="1"/>
    <col min="14075" max="14075" width="15.28515625" style="1" customWidth="1"/>
    <col min="14076" max="14077" width="16.7109375" style="1" customWidth="1"/>
    <col min="14078" max="14078" width="22.85546875" style="1" customWidth="1"/>
    <col min="14079" max="14079" width="20.28515625" style="1" customWidth="1"/>
    <col min="14080" max="14080" width="16.7109375" style="1" customWidth="1"/>
    <col min="14081" max="14324" width="11.42578125" style="1"/>
    <col min="14325" max="14325" width="6.42578125" style="1" customWidth="1"/>
    <col min="14326" max="14326" width="57.140625" style="1" bestFit="1" customWidth="1"/>
    <col min="14327" max="14327" width="14.85546875" style="1" customWidth="1"/>
    <col min="14328" max="14328" width="11.42578125" style="1"/>
    <col min="14329" max="14329" width="14.42578125" style="1" customWidth="1"/>
    <col min="14330" max="14330" width="0" style="1" hidden="1" customWidth="1"/>
    <col min="14331" max="14331" width="15.28515625" style="1" customWidth="1"/>
    <col min="14332" max="14333" width="16.7109375" style="1" customWidth="1"/>
    <col min="14334" max="14334" width="22.85546875" style="1" customWidth="1"/>
    <col min="14335" max="14335" width="20.28515625" style="1" customWidth="1"/>
    <col min="14336" max="14336" width="16.7109375" style="1" customWidth="1"/>
    <col min="14337" max="14580" width="11.42578125" style="1"/>
    <col min="14581" max="14581" width="6.42578125" style="1" customWidth="1"/>
    <col min="14582" max="14582" width="57.140625" style="1" bestFit="1" customWidth="1"/>
    <col min="14583" max="14583" width="14.85546875" style="1" customWidth="1"/>
    <col min="14584" max="14584" width="11.42578125" style="1"/>
    <col min="14585" max="14585" width="14.42578125" style="1" customWidth="1"/>
    <col min="14586" max="14586" width="0" style="1" hidden="1" customWidth="1"/>
    <col min="14587" max="14587" width="15.28515625" style="1" customWidth="1"/>
    <col min="14588" max="14589" width="16.7109375" style="1" customWidth="1"/>
    <col min="14590" max="14590" width="22.85546875" style="1" customWidth="1"/>
    <col min="14591" max="14591" width="20.28515625" style="1" customWidth="1"/>
    <col min="14592" max="14592" width="16.7109375" style="1" customWidth="1"/>
    <col min="14593" max="14836" width="11.42578125" style="1"/>
    <col min="14837" max="14837" width="6.42578125" style="1" customWidth="1"/>
    <col min="14838" max="14838" width="57.140625" style="1" bestFit="1" customWidth="1"/>
    <col min="14839" max="14839" width="14.85546875" style="1" customWidth="1"/>
    <col min="14840" max="14840" width="11.42578125" style="1"/>
    <col min="14841" max="14841" width="14.42578125" style="1" customWidth="1"/>
    <col min="14842" max="14842" width="0" style="1" hidden="1" customWidth="1"/>
    <col min="14843" max="14843" width="15.28515625" style="1" customWidth="1"/>
    <col min="14844" max="14845" width="16.7109375" style="1" customWidth="1"/>
    <col min="14846" max="14846" width="22.85546875" style="1" customWidth="1"/>
    <col min="14847" max="14847" width="20.28515625" style="1" customWidth="1"/>
    <col min="14848" max="14848" width="16.7109375" style="1" customWidth="1"/>
    <col min="14849" max="15092" width="11.42578125" style="1"/>
    <col min="15093" max="15093" width="6.42578125" style="1" customWidth="1"/>
    <col min="15094" max="15094" width="57.140625" style="1" bestFit="1" customWidth="1"/>
    <col min="15095" max="15095" width="14.85546875" style="1" customWidth="1"/>
    <col min="15096" max="15096" width="11.42578125" style="1"/>
    <col min="15097" max="15097" width="14.42578125" style="1" customWidth="1"/>
    <col min="15098" max="15098" width="0" style="1" hidden="1" customWidth="1"/>
    <col min="15099" max="15099" width="15.28515625" style="1" customWidth="1"/>
    <col min="15100" max="15101" width="16.7109375" style="1" customWidth="1"/>
    <col min="15102" max="15102" width="22.85546875" style="1" customWidth="1"/>
    <col min="15103" max="15103" width="20.28515625" style="1" customWidth="1"/>
    <col min="15104" max="15104" width="16.7109375" style="1" customWidth="1"/>
    <col min="15105" max="15348" width="11.42578125" style="1"/>
    <col min="15349" max="15349" width="6.42578125" style="1" customWidth="1"/>
    <col min="15350" max="15350" width="57.140625" style="1" bestFit="1" customWidth="1"/>
    <col min="15351" max="15351" width="14.85546875" style="1" customWidth="1"/>
    <col min="15352" max="15352" width="11.42578125" style="1"/>
    <col min="15353" max="15353" width="14.42578125" style="1" customWidth="1"/>
    <col min="15354" max="15354" width="0" style="1" hidden="1" customWidth="1"/>
    <col min="15355" max="15355" width="15.28515625" style="1" customWidth="1"/>
    <col min="15356" max="15357" width="16.7109375" style="1" customWidth="1"/>
    <col min="15358" max="15358" width="22.85546875" style="1" customWidth="1"/>
    <col min="15359" max="15359" width="20.28515625" style="1" customWidth="1"/>
    <col min="15360" max="15360" width="16.7109375" style="1" customWidth="1"/>
    <col min="15361" max="15604" width="11.42578125" style="1"/>
    <col min="15605" max="15605" width="6.42578125" style="1" customWidth="1"/>
    <col min="15606" max="15606" width="57.140625" style="1" bestFit="1" customWidth="1"/>
    <col min="15607" max="15607" width="14.85546875" style="1" customWidth="1"/>
    <col min="15608" max="15608" width="11.42578125" style="1"/>
    <col min="15609" max="15609" width="14.42578125" style="1" customWidth="1"/>
    <col min="15610" max="15610" width="0" style="1" hidden="1" customWidth="1"/>
    <col min="15611" max="15611" width="15.28515625" style="1" customWidth="1"/>
    <col min="15612" max="15613" width="16.7109375" style="1" customWidth="1"/>
    <col min="15614" max="15614" width="22.85546875" style="1" customWidth="1"/>
    <col min="15615" max="15615" width="20.28515625" style="1" customWidth="1"/>
    <col min="15616" max="15616" width="16.7109375" style="1" customWidth="1"/>
    <col min="15617" max="15860" width="11.42578125" style="1"/>
    <col min="15861" max="15861" width="6.42578125" style="1" customWidth="1"/>
    <col min="15862" max="15862" width="57.140625" style="1" bestFit="1" customWidth="1"/>
    <col min="15863" max="15863" width="14.85546875" style="1" customWidth="1"/>
    <col min="15864" max="15864" width="11.42578125" style="1"/>
    <col min="15865" max="15865" width="14.42578125" style="1" customWidth="1"/>
    <col min="15866" max="15866" width="0" style="1" hidden="1" customWidth="1"/>
    <col min="15867" max="15867" width="15.28515625" style="1" customWidth="1"/>
    <col min="15868" max="15869" width="16.7109375" style="1" customWidth="1"/>
    <col min="15870" max="15870" width="22.85546875" style="1" customWidth="1"/>
    <col min="15871" max="15871" width="20.28515625" style="1" customWidth="1"/>
    <col min="15872" max="15872" width="16.7109375" style="1" customWidth="1"/>
    <col min="15873" max="16116" width="11.42578125" style="1"/>
    <col min="16117" max="16117" width="6.42578125" style="1" customWidth="1"/>
    <col min="16118" max="16118" width="57.140625" style="1" bestFit="1" customWidth="1"/>
    <col min="16119" max="16119" width="14.85546875" style="1" customWidth="1"/>
    <col min="16120" max="16120" width="11.42578125" style="1"/>
    <col min="16121" max="16121" width="14.42578125" style="1" customWidth="1"/>
    <col min="16122" max="16122" width="0" style="1" hidden="1" customWidth="1"/>
    <col min="16123" max="16123" width="15.28515625" style="1" customWidth="1"/>
    <col min="16124" max="16125" width="16.7109375" style="1" customWidth="1"/>
    <col min="16126" max="16126" width="22.85546875" style="1" customWidth="1"/>
    <col min="16127" max="16127" width="20.28515625" style="1" customWidth="1"/>
    <col min="16128" max="16128" width="16.7109375" style="1" customWidth="1"/>
    <col min="16129" max="16384" width="11.42578125" style="1"/>
  </cols>
  <sheetData>
    <row r="1" spans="1:11" ht="15.75" x14ac:dyDescent="0.25">
      <c r="A1" s="193" t="s">
        <v>42</v>
      </c>
      <c r="B1" s="194"/>
      <c r="C1" s="194"/>
      <c r="D1" s="194"/>
      <c r="E1" s="194"/>
      <c r="F1" s="194"/>
      <c r="G1" s="194"/>
      <c r="H1" s="194"/>
      <c r="I1" s="194"/>
      <c r="J1" s="194"/>
      <c r="K1" s="195"/>
    </row>
    <row r="2" spans="1:11" x14ac:dyDescent="0.2">
      <c r="A2" s="11"/>
      <c r="E2" s="2"/>
      <c r="F2" s="3"/>
      <c r="G2" s="3"/>
      <c r="H2" s="3"/>
      <c r="I2" s="3"/>
      <c r="J2" s="3"/>
      <c r="K2" s="4"/>
    </row>
    <row r="3" spans="1:11" ht="15" x14ac:dyDescent="0.25">
      <c r="A3" s="196" t="s">
        <v>45</v>
      </c>
      <c r="B3" s="197"/>
      <c r="C3" s="197"/>
      <c r="D3" s="197"/>
      <c r="E3" s="197"/>
      <c r="F3" s="197"/>
      <c r="G3" s="197"/>
      <c r="H3" s="197"/>
      <c r="I3" s="197"/>
      <c r="J3" s="197"/>
      <c r="K3" s="198"/>
    </row>
    <row r="4" spans="1:11" ht="39" customHeight="1" thickBot="1" x14ac:dyDescent="0.25">
      <c r="A4" s="199" t="s">
        <v>44</v>
      </c>
      <c r="B4" s="200"/>
      <c r="C4" s="200"/>
      <c r="D4" s="200"/>
      <c r="E4" s="200"/>
      <c r="F4" s="200"/>
      <c r="G4" s="200"/>
      <c r="H4" s="200"/>
      <c r="I4" s="200"/>
      <c r="J4" s="200"/>
      <c r="K4" s="201"/>
    </row>
    <row r="5" spans="1:11" ht="7.5" customHeight="1" thickBot="1" x14ac:dyDescent="0.3">
      <c r="A5" s="12"/>
      <c r="B5" s="16"/>
      <c r="C5" s="8"/>
      <c r="D5" s="8"/>
      <c r="E5" s="8"/>
      <c r="F5" s="8"/>
      <c r="G5" s="8"/>
      <c r="H5" s="8"/>
      <c r="I5" s="8"/>
      <c r="J5" s="8"/>
      <c r="K5" s="9"/>
    </row>
    <row r="6" spans="1:11" ht="13.5" thickBot="1" x14ac:dyDescent="0.25">
      <c r="A6" s="190"/>
      <c r="B6" s="191"/>
      <c r="C6" s="191"/>
      <c r="D6" s="191"/>
      <c r="E6" s="191"/>
      <c r="F6" s="191"/>
      <c r="G6" s="191"/>
      <c r="H6" s="191"/>
      <c r="I6" s="191"/>
      <c r="J6" s="191"/>
      <c r="K6" s="192"/>
    </row>
    <row r="7" spans="1:11" ht="12.75" customHeight="1" x14ac:dyDescent="0.2">
      <c r="A7" s="13" t="s">
        <v>0</v>
      </c>
      <c r="B7" s="17" t="s">
        <v>12</v>
      </c>
      <c r="C7" s="7" t="s">
        <v>1</v>
      </c>
      <c r="D7" s="20" t="s">
        <v>2</v>
      </c>
      <c r="E7" s="20" t="s">
        <v>3</v>
      </c>
      <c r="F7" s="20" t="s">
        <v>4</v>
      </c>
      <c r="G7" s="21" t="s">
        <v>13</v>
      </c>
      <c r="H7" s="21" t="s">
        <v>13</v>
      </c>
      <c r="I7" s="21" t="s">
        <v>14</v>
      </c>
      <c r="J7" s="21" t="s">
        <v>15</v>
      </c>
      <c r="K7" s="22" t="s">
        <v>5</v>
      </c>
    </row>
    <row r="8" spans="1:11" ht="15.6" customHeight="1" x14ac:dyDescent="0.2">
      <c r="A8" s="47">
        <v>1</v>
      </c>
      <c r="B8" s="18"/>
      <c r="C8" s="10" t="s">
        <v>46</v>
      </c>
      <c r="D8" s="23"/>
      <c r="E8" s="23"/>
      <c r="F8" s="23"/>
      <c r="G8" s="64">
        <v>4.3799999999999999E-2</v>
      </c>
      <c r="H8" s="24" t="s">
        <v>16</v>
      </c>
      <c r="I8" s="25">
        <v>0.05</v>
      </c>
      <c r="J8" s="25"/>
      <c r="K8" s="26"/>
    </row>
    <row r="9" spans="1:11" ht="12.75" customHeight="1" x14ac:dyDescent="0.2">
      <c r="A9" s="40">
        <f>+A8+0.01</f>
        <v>1.01</v>
      </c>
      <c r="B9" s="35" t="s">
        <v>47</v>
      </c>
      <c r="C9" s="36" t="s">
        <v>59</v>
      </c>
      <c r="D9" s="37" t="s">
        <v>60</v>
      </c>
      <c r="E9" s="167">
        <f>+Memorias!K19</f>
        <v>495.31</v>
      </c>
      <c r="F9" s="38">
        <f>+Apus!F19</f>
        <v>9092.0300000000007</v>
      </c>
      <c r="G9" s="27">
        <f>+F9*$G$8</f>
        <v>398.23091400000004</v>
      </c>
      <c r="H9" s="27">
        <f t="shared" ref="H9" si="0">+F9+G9</f>
        <v>9490.2609140000004</v>
      </c>
      <c r="I9" s="27">
        <f>+H9*$I$8</f>
        <v>474.51304570000002</v>
      </c>
      <c r="J9" s="43">
        <f>ROUND(H9+I9,0)</f>
        <v>9965</v>
      </c>
      <c r="K9" s="5">
        <f>ROUND(J9*E9,2)</f>
        <v>4935764.1500000004</v>
      </c>
    </row>
    <row r="10" spans="1:11" ht="12.75" customHeight="1" x14ac:dyDescent="0.2">
      <c r="A10" s="40">
        <f t="shared" ref="A10:A41" si="1">+A9+0.01</f>
        <v>1.02</v>
      </c>
      <c r="B10" s="35" t="s">
        <v>82</v>
      </c>
      <c r="C10" s="36" t="s">
        <v>83</v>
      </c>
      <c r="D10" s="37" t="s">
        <v>2</v>
      </c>
      <c r="E10" s="168">
        <f>+Memorias!I33</f>
        <v>27</v>
      </c>
      <c r="F10" s="38">
        <v>362524</v>
      </c>
      <c r="G10" s="27">
        <f t="shared" ref="G10:G16" si="2">+F10*$G$8</f>
        <v>15878.5512</v>
      </c>
      <c r="H10" s="27">
        <f t="shared" ref="H10:H16" si="3">+F10+G10</f>
        <v>378402.55119999999</v>
      </c>
      <c r="I10" s="27">
        <f t="shared" ref="I10:I16" si="4">+H10*$I$8</f>
        <v>18920.127560000001</v>
      </c>
      <c r="J10" s="43">
        <f t="shared" ref="J10:J41" si="5">ROUND(H10+I10,0)</f>
        <v>397323</v>
      </c>
      <c r="K10" s="5">
        <f t="shared" ref="K10:K41" si="6">ROUND(J10*E10,2)</f>
        <v>10727721</v>
      </c>
    </row>
    <row r="11" spans="1:11" ht="12.75" customHeight="1" x14ac:dyDescent="0.2">
      <c r="A11" s="40">
        <f t="shared" si="1"/>
        <v>1.03</v>
      </c>
      <c r="B11" s="35" t="s">
        <v>86</v>
      </c>
      <c r="C11" s="36" t="s">
        <v>85</v>
      </c>
      <c r="D11" s="37" t="s">
        <v>2</v>
      </c>
      <c r="E11" s="168">
        <f>+Memorias!I45</f>
        <v>48</v>
      </c>
      <c r="F11" s="38">
        <v>28360</v>
      </c>
      <c r="G11" s="27">
        <f t="shared" si="2"/>
        <v>1242.1679999999999</v>
      </c>
      <c r="H11" s="27">
        <f t="shared" si="3"/>
        <v>29602.168000000001</v>
      </c>
      <c r="I11" s="27">
        <f t="shared" si="4"/>
        <v>1480.1084000000001</v>
      </c>
      <c r="J11" s="43">
        <f t="shared" si="5"/>
        <v>31082</v>
      </c>
      <c r="K11" s="5">
        <f t="shared" si="6"/>
        <v>1491936</v>
      </c>
    </row>
    <row r="12" spans="1:11" ht="12.75" customHeight="1" x14ac:dyDescent="0.2">
      <c r="A12" s="40">
        <f t="shared" si="1"/>
        <v>1.04</v>
      </c>
      <c r="B12" s="35" t="s">
        <v>88</v>
      </c>
      <c r="C12" s="36" t="s">
        <v>87</v>
      </c>
      <c r="D12" s="37" t="s">
        <v>60</v>
      </c>
      <c r="E12" s="168">
        <f>+Memorias!K57</f>
        <v>438.36</v>
      </c>
      <c r="F12" s="38">
        <v>5669</v>
      </c>
      <c r="G12" s="27">
        <f t="shared" si="2"/>
        <v>248.3022</v>
      </c>
      <c r="H12" s="27">
        <f t="shared" si="3"/>
        <v>5917.3022000000001</v>
      </c>
      <c r="I12" s="27">
        <f t="shared" si="4"/>
        <v>295.86511000000002</v>
      </c>
      <c r="J12" s="43">
        <f t="shared" si="5"/>
        <v>6213</v>
      </c>
      <c r="K12" s="5">
        <f t="shared" si="6"/>
        <v>2723530.68</v>
      </c>
    </row>
    <row r="13" spans="1:11" ht="12.75" customHeight="1" x14ac:dyDescent="0.2">
      <c r="A13" s="40">
        <f t="shared" si="1"/>
        <v>1.05</v>
      </c>
      <c r="B13" s="35" t="s">
        <v>91</v>
      </c>
      <c r="C13" s="36" t="s">
        <v>90</v>
      </c>
      <c r="D13" s="37" t="s">
        <v>60</v>
      </c>
      <c r="E13" s="168">
        <f>+Memorias!K69</f>
        <v>438.36</v>
      </c>
      <c r="F13" s="38">
        <v>64528</v>
      </c>
      <c r="G13" s="27">
        <f>+F13*$G$8</f>
        <v>2826.3263999999999</v>
      </c>
      <c r="H13" s="27">
        <f>+F13+G13</f>
        <v>67354.326400000005</v>
      </c>
      <c r="I13" s="27">
        <f t="shared" si="4"/>
        <v>3367.7163200000005</v>
      </c>
      <c r="J13" s="43">
        <f t="shared" si="5"/>
        <v>70722</v>
      </c>
      <c r="K13" s="5">
        <f t="shared" si="6"/>
        <v>31001695.920000002</v>
      </c>
    </row>
    <row r="14" spans="1:11" ht="12.75" customHeight="1" x14ac:dyDescent="0.2">
      <c r="A14" s="40">
        <f t="shared" si="1"/>
        <v>1.06</v>
      </c>
      <c r="B14" s="35" t="s">
        <v>93</v>
      </c>
      <c r="C14" s="36" t="s">
        <v>92</v>
      </c>
      <c r="D14" s="37" t="s">
        <v>60</v>
      </c>
      <c r="E14" s="168">
        <f>+Memorias!K90</f>
        <v>709.8</v>
      </c>
      <c r="F14" s="38">
        <v>1852</v>
      </c>
      <c r="G14" s="27">
        <f>+F14*$G$8</f>
        <v>81.117599999999996</v>
      </c>
      <c r="H14" s="27">
        <f>+F14+G14</f>
        <v>1933.1176</v>
      </c>
      <c r="I14" s="27">
        <f t="shared" si="4"/>
        <v>96.65588000000001</v>
      </c>
      <c r="J14" s="43">
        <f t="shared" si="5"/>
        <v>2030</v>
      </c>
      <c r="K14" s="5">
        <f t="shared" si="6"/>
        <v>1440894</v>
      </c>
    </row>
    <row r="15" spans="1:11" ht="12.75" customHeight="1" x14ac:dyDescent="0.2">
      <c r="A15" s="40">
        <f t="shared" si="1"/>
        <v>1.07</v>
      </c>
      <c r="B15" s="35" t="s">
        <v>95</v>
      </c>
      <c r="C15" s="36" t="s">
        <v>94</v>
      </c>
      <c r="D15" s="37" t="s">
        <v>60</v>
      </c>
      <c r="E15" s="168">
        <f>+Memorias!K111</f>
        <v>689</v>
      </c>
      <c r="F15" s="38">
        <v>9595</v>
      </c>
      <c r="G15" s="27">
        <f>+F15*$G$8</f>
        <v>420.26099999999997</v>
      </c>
      <c r="H15" s="27">
        <f>+F15+G15</f>
        <v>10015.261</v>
      </c>
      <c r="I15" s="27">
        <f t="shared" si="4"/>
        <v>500.76305000000002</v>
      </c>
      <c r="J15" s="43">
        <f t="shared" si="5"/>
        <v>10516</v>
      </c>
      <c r="K15" s="5">
        <f t="shared" si="6"/>
        <v>7245524</v>
      </c>
    </row>
    <row r="16" spans="1:11" ht="12.75" customHeight="1" x14ac:dyDescent="0.2">
      <c r="A16" s="40">
        <f t="shared" si="1"/>
        <v>1.08</v>
      </c>
      <c r="B16" s="35" t="s">
        <v>99</v>
      </c>
      <c r="C16" s="36" t="s">
        <v>98</v>
      </c>
      <c r="D16" s="37" t="s">
        <v>2</v>
      </c>
      <c r="E16" s="168">
        <f>+Memorias!I124</f>
        <v>25</v>
      </c>
      <c r="F16" s="38">
        <v>22484</v>
      </c>
      <c r="G16" s="27">
        <f t="shared" si="2"/>
        <v>984.79919999999993</v>
      </c>
      <c r="H16" s="27">
        <f t="shared" si="3"/>
        <v>23468.799200000001</v>
      </c>
      <c r="I16" s="27">
        <f t="shared" si="4"/>
        <v>1173.4399600000002</v>
      </c>
      <c r="J16" s="43">
        <f t="shared" si="5"/>
        <v>24642</v>
      </c>
      <c r="K16" s="5">
        <f t="shared" si="6"/>
        <v>616050</v>
      </c>
    </row>
    <row r="17" spans="1:12" ht="12.75" customHeight="1" x14ac:dyDescent="0.2">
      <c r="A17" s="40">
        <f t="shared" si="1"/>
        <v>1.0900000000000001</v>
      </c>
      <c r="B17" s="35" t="s">
        <v>101</v>
      </c>
      <c r="C17" s="36" t="s">
        <v>100</v>
      </c>
      <c r="D17" s="37" t="s">
        <v>2</v>
      </c>
      <c r="E17" s="168">
        <f>+Memorias!I137</f>
        <v>25</v>
      </c>
      <c r="F17" s="38">
        <v>2746</v>
      </c>
      <c r="G17" s="27">
        <f t="shared" ref="G17:G41" si="7">+F17*$G$8</f>
        <v>120.2748</v>
      </c>
      <c r="H17" s="27">
        <f t="shared" ref="H17:H41" si="8">+F17+G17</f>
        <v>2866.2748000000001</v>
      </c>
      <c r="I17" s="27">
        <f t="shared" ref="I17:I41" si="9">+H17*$I$8</f>
        <v>143.31374000000002</v>
      </c>
      <c r="J17" s="43">
        <f t="shared" si="5"/>
        <v>3010</v>
      </c>
      <c r="K17" s="5">
        <f t="shared" si="6"/>
        <v>75250</v>
      </c>
    </row>
    <row r="18" spans="1:12" ht="12.95" customHeight="1" x14ac:dyDescent="0.2">
      <c r="A18" s="40">
        <f t="shared" si="1"/>
        <v>1.1000000000000001</v>
      </c>
      <c r="B18" s="35" t="s">
        <v>103</v>
      </c>
      <c r="C18" s="36" t="s">
        <v>102</v>
      </c>
      <c r="D18" s="37" t="s">
        <v>104</v>
      </c>
      <c r="E18" s="168">
        <f>+Memorias!J150</f>
        <v>15.3</v>
      </c>
      <c r="F18" s="38">
        <v>447724</v>
      </c>
      <c r="G18" s="27">
        <f t="shared" si="7"/>
        <v>19610.3112</v>
      </c>
      <c r="H18" s="27">
        <f t="shared" si="8"/>
        <v>467334.3112</v>
      </c>
      <c r="I18" s="27">
        <f t="shared" si="9"/>
        <v>23366.715560000001</v>
      </c>
      <c r="J18" s="43">
        <f t="shared" si="5"/>
        <v>490701</v>
      </c>
      <c r="K18" s="5">
        <f t="shared" si="6"/>
        <v>7507725.2999999998</v>
      </c>
    </row>
    <row r="19" spans="1:12" ht="12.95" customHeight="1" x14ac:dyDescent="0.2">
      <c r="A19" s="40">
        <f t="shared" si="1"/>
        <v>1.1100000000000001</v>
      </c>
      <c r="B19" s="35" t="s">
        <v>106</v>
      </c>
      <c r="C19" s="36" t="s">
        <v>105</v>
      </c>
      <c r="D19" s="37" t="s">
        <v>96</v>
      </c>
      <c r="E19" s="168">
        <f>+Memorias!L163</f>
        <v>14</v>
      </c>
      <c r="F19" s="38">
        <v>6944</v>
      </c>
      <c r="G19" s="27">
        <f t="shared" si="7"/>
        <v>304.1472</v>
      </c>
      <c r="H19" s="27">
        <f t="shared" si="8"/>
        <v>7248.1472000000003</v>
      </c>
      <c r="I19" s="27">
        <f t="shared" si="9"/>
        <v>362.40736000000004</v>
      </c>
      <c r="J19" s="43">
        <f t="shared" si="5"/>
        <v>7611</v>
      </c>
      <c r="K19" s="5">
        <f t="shared" si="6"/>
        <v>106554</v>
      </c>
    </row>
    <row r="20" spans="1:12" ht="12.95" customHeight="1" x14ac:dyDescent="0.2">
      <c r="A20" s="40">
        <f t="shared" si="1"/>
        <v>1.1200000000000001</v>
      </c>
      <c r="B20" s="35" t="s">
        <v>108</v>
      </c>
      <c r="C20" s="36" t="s">
        <v>107</v>
      </c>
      <c r="D20" s="37" t="s">
        <v>96</v>
      </c>
      <c r="E20" s="168">
        <f>+Memorias!L176</f>
        <v>32.74</v>
      </c>
      <c r="F20" s="38">
        <v>16723</v>
      </c>
      <c r="G20" s="27">
        <f t="shared" si="7"/>
        <v>732.4674</v>
      </c>
      <c r="H20" s="27">
        <f t="shared" si="8"/>
        <v>17455.467400000001</v>
      </c>
      <c r="I20" s="27">
        <f t="shared" si="9"/>
        <v>872.77337000000011</v>
      </c>
      <c r="J20" s="43">
        <f t="shared" si="5"/>
        <v>18328</v>
      </c>
      <c r="K20" s="5">
        <f t="shared" si="6"/>
        <v>600058.72</v>
      </c>
      <c r="L20" s="170"/>
    </row>
    <row r="21" spans="1:12" ht="12.95" customHeight="1" x14ac:dyDescent="0.2">
      <c r="A21" s="40">
        <f t="shared" si="1"/>
        <v>1.1300000000000001</v>
      </c>
      <c r="B21" s="35" t="s">
        <v>110</v>
      </c>
      <c r="C21" s="36" t="s">
        <v>109</v>
      </c>
      <c r="D21" s="37" t="s">
        <v>60</v>
      </c>
      <c r="E21" s="168">
        <f>+Memorias!K189</f>
        <v>99.460000000000008</v>
      </c>
      <c r="F21" s="38">
        <v>7957</v>
      </c>
      <c r="G21" s="27">
        <f t="shared" si="7"/>
        <v>348.51659999999998</v>
      </c>
      <c r="H21" s="27">
        <f t="shared" si="8"/>
        <v>8305.5166000000008</v>
      </c>
      <c r="I21" s="27">
        <f t="shared" si="9"/>
        <v>415.27583000000004</v>
      </c>
      <c r="J21" s="43">
        <f t="shared" si="5"/>
        <v>8721</v>
      </c>
      <c r="K21" s="5">
        <f t="shared" si="6"/>
        <v>867390.66</v>
      </c>
    </row>
    <row r="22" spans="1:12" ht="12.95" customHeight="1" x14ac:dyDescent="0.2">
      <c r="A22" s="40">
        <f t="shared" si="1"/>
        <v>1.1400000000000001</v>
      </c>
      <c r="B22" s="35" t="s">
        <v>48</v>
      </c>
      <c r="C22" s="36" t="s">
        <v>112</v>
      </c>
      <c r="D22" s="37" t="s">
        <v>60</v>
      </c>
      <c r="E22" s="168">
        <f>+Memorias!K202</f>
        <v>89.600000000000009</v>
      </c>
      <c r="F22" s="38">
        <f>+Apus!F171</f>
        <v>151883.01999999999</v>
      </c>
      <c r="G22" s="27">
        <f t="shared" si="7"/>
        <v>6652.4762759999994</v>
      </c>
      <c r="H22" s="27">
        <f t="shared" si="8"/>
        <v>158535.49627599999</v>
      </c>
      <c r="I22" s="27">
        <f t="shared" si="9"/>
        <v>7926.7748137999997</v>
      </c>
      <c r="J22" s="43">
        <f t="shared" si="5"/>
        <v>166462</v>
      </c>
      <c r="K22" s="5">
        <f t="shared" si="6"/>
        <v>14914995.199999999</v>
      </c>
    </row>
    <row r="23" spans="1:12" ht="12.95" customHeight="1" x14ac:dyDescent="0.2">
      <c r="A23" s="40">
        <f t="shared" si="1"/>
        <v>1.1500000000000001</v>
      </c>
      <c r="B23" s="35" t="s">
        <v>129</v>
      </c>
      <c r="C23" s="36" t="s">
        <v>128</v>
      </c>
      <c r="D23" s="37" t="s">
        <v>60</v>
      </c>
      <c r="E23" s="168">
        <f>+Memorias!K215</f>
        <v>89.600000000000009</v>
      </c>
      <c r="F23" s="38">
        <v>28860</v>
      </c>
      <c r="G23" s="27">
        <f t="shared" si="7"/>
        <v>1264.068</v>
      </c>
      <c r="H23" s="27">
        <f t="shared" si="8"/>
        <v>30124.067999999999</v>
      </c>
      <c r="I23" s="27">
        <f t="shared" si="9"/>
        <v>1506.2034000000001</v>
      </c>
      <c r="J23" s="43">
        <f t="shared" si="5"/>
        <v>31630</v>
      </c>
      <c r="K23" s="5">
        <f t="shared" si="6"/>
        <v>2834048</v>
      </c>
    </row>
    <row r="24" spans="1:12" ht="12.95" customHeight="1" x14ac:dyDescent="0.2">
      <c r="A24" s="40">
        <f t="shared" si="1"/>
        <v>1.1600000000000001</v>
      </c>
      <c r="B24" s="35" t="s">
        <v>49</v>
      </c>
      <c r="C24" s="36" t="s">
        <v>130</v>
      </c>
      <c r="D24" s="37" t="s">
        <v>104</v>
      </c>
      <c r="E24" s="168">
        <f>+Memorias!J228</f>
        <v>14</v>
      </c>
      <c r="F24" s="38">
        <f>+Apus!F200</f>
        <v>35000.04</v>
      </c>
      <c r="G24" s="27">
        <f t="shared" si="7"/>
        <v>1533.0017519999999</v>
      </c>
      <c r="H24" s="27">
        <f t="shared" si="8"/>
        <v>36533.041751999997</v>
      </c>
      <c r="I24" s="27">
        <f t="shared" si="9"/>
        <v>1826.6520876</v>
      </c>
      <c r="J24" s="43">
        <f t="shared" si="5"/>
        <v>38360</v>
      </c>
      <c r="K24" s="5">
        <f t="shared" si="6"/>
        <v>537040</v>
      </c>
    </row>
    <row r="25" spans="1:12" ht="12.95" customHeight="1" x14ac:dyDescent="0.2">
      <c r="A25" s="40">
        <f t="shared" si="1"/>
        <v>1.1700000000000002</v>
      </c>
      <c r="B25" s="35" t="s">
        <v>50</v>
      </c>
      <c r="C25" s="36" t="s">
        <v>134</v>
      </c>
      <c r="D25" s="37" t="s">
        <v>60</v>
      </c>
      <c r="E25" s="168">
        <f>+Memorias!K241</f>
        <v>78.720000000000013</v>
      </c>
      <c r="F25" s="38">
        <f>+Apus!F219</f>
        <v>22503.019999999997</v>
      </c>
      <c r="G25" s="27">
        <f t="shared" si="7"/>
        <v>985.63227599999982</v>
      </c>
      <c r="H25" s="27">
        <f t="shared" si="8"/>
        <v>23488.652275999997</v>
      </c>
      <c r="I25" s="27">
        <f t="shared" si="9"/>
        <v>1174.4326137999999</v>
      </c>
      <c r="J25" s="43">
        <f t="shared" si="5"/>
        <v>24663</v>
      </c>
      <c r="K25" s="5">
        <f t="shared" si="6"/>
        <v>1941471.36</v>
      </c>
    </row>
    <row r="26" spans="1:12" ht="12.95" customHeight="1" x14ac:dyDescent="0.2">
      <c r="A26" s="40">
        <f t="shared" si="1"/>
        <v>1.1800000000000002</v>
      </c>
      <c r="B26" s="35" t="s">
        <v>51</v>
      </c>
      <c r="C26" s="36" t="s">
        <v>140</v>
      </c>
      <c r="D26" s="37" t="s">
        <v>2</v>
      </c>
      <c r="E26" s="168">
        <f>+Memorias!I254</f>
        <v>44</v>
      </c>
      <c r="F26" s="38">
        <f>+Apus!F238</f>
        <v>16470</v>
      </c>
      <c r="G26" s="27">
        <f t="shared" si="7"/>
        <v>721.38599999999997</v>
      </c>
      <c r="H26" s="27">
        <f t="shared" si="8"/>
        <v>17191.385999999999</v>
      </c>
      <c r="I26" s="27">
        <f t="shared" si="9"/>
        <v>859.5693</v>
      </c>
      <c r="J26" s="43">
        <f t="shared" si="5"/>
        <v>18051</v>
      </c>
      <c r="K26" s="5">
        <f t="shared" si="6"/>
        <v>794244</v>
      </c>
    </row>
    <row r="27" spans="1:12" ht="12.95" customHeight="1" x14ac:dyDescent="0.2">
      <c r="A27" s="40">
        <f t="shared" si="1"/>
        <v>1.1900000000000002</v>
      </c>
      <c r="B27" s="35" t="s">
        <v>52</v>
      </c>
      <c r="C27" s="36" t="s">
        <v>198</v>
      </c>
      <c r="D27" s="37" t="s">
        <v>2</v>
      </c>
      <c r="E27" s="168">
        <f>+Memorias!I267</f>
        <v>34.65</v>
      </c>
      <c r="F27" s="38">
        <f>+Apus!F257</f>
        <v>438342.35356031999</v>
      </c>
      <c r="G27" s="27">
        <f t="shared" si="7"/>
        <v>19199.395085942015</v>
      </c>
      <c r="H27" s="27">
        <f t="shared" si="8"/>
        <v>457541.74864626199</v>
      </c>
      <c r="I27" s="27">
        <f t="shared" si="9"/>
        <v>22877.087432313099</v>
      </c>
      <c r="J27" s="43">
        <f>H27+I27</f>
        <v>480418.83607857511</v>
      </c>
      <c r="K27" s="5">
        <f t="shared" si="6"/>
        <v>16646512.67</v>
      </c>
    </row>
    <row r="28" spans="1:12" ht="12.95" customHeight="1" x14ac:dyDescent="0.2">
      <c r="A28" s="40">
        <f t="shared" si="1"/>
        <v>1.2000000000000002</v>
      </c>
      <c r="B28" s="35" t="s">
        <v>147</v>
      </c>
      <c r="C28" s="36" t="s">
        <v>146</v>
      </c>
      <c r="D28" s="37" t="s">
        <v>2</v>
      </c>
      <c r="E28" s="168">
        <f>+Memorias!I279</f>
        <v>53</v>
      </c>
      <c r="F28" s="38">
        <v>32797</v>
      </c>
      <c r="G28" s="27">
        <f t="shared" si="7"/>
        <v>1436.5085999999999</v>
      </c>
      <c r="H28" s="27">
        <f t="shared" si="8"/>
        <v>34233.508600000001</v>
      </c>
      <c r="I28" s="27">
        <f t="shared" si="9"/>
        <v>1711.6754300000002</v>
      </c>
      <c r="J28" s="43">
        <f t="shared" si="5"/>
        <v>35945</v>
      </c>
      <c r="K28" s="5">
        <f t="shared" si="6"/>
        <v>1905085</v>
      </c>
    </row>
    <row r="29" spans="1:12" ht="12.95" customHeight="1" x14ac:dyDescent="0.2">
      <c r="A29" s="40">
        <f t="shared" si="1"/>
        <v>1.2100000000000002</v>
      </c>
      <c r="B29" s="35" t="s">
        <v>53</v>
      </c>
      <c r="C29" s="36" t="str">
        <f>+Apus!A269</f>
        <v>GUARDAESCOBA CERAMICA</v>
      </c>
      <c r="D29" s="37" t="s">
        <v>104</v>
      </c>
      <c r="E29" s="168">
        <f>+Memorias!J300</f>
        <v>129.9</v>
      </c>
      <c r="F29" s="38">
        <f>+Apus!F287</f>
        <v>17679.54</v>
      </c>
      <c r="G29" s="27">
        <f t="shared" si="7"/>
        <v>774.36385200000007</v>
      </c>
      <c r="H29" s="27">
        <f t="shared" si="8"/>
        <v>18453.903851999999</v>
      </c>
      <c r="I29" s="27">
        <f t="shared" si="9"/>
        <v>922.69519260000004</v>
      </c>
      <c r="J29" s="43">
        <f t="shared" si="5"/>
        <v>19377</v>
      </c>
      <c r="K29" s="5">
        <f t="shared" si="6"/>
        <v>2517072.2999999998</v>
      </c>
    </row>
    <row r="30" spans="1:12" ht="12.95" customHeight="1" x14ac:dyDescent="0.2">
      <c r="A30" s="40">
        <f t="shared" si="1"/>
        <v>1.2200000000000002</v>
      </c>
      <c r="B30" s="35" t="s">
        <v>153</v>
      </c>
      <c r="C30" s="36" t="s">
        <v>152</v>
      </c>
      <c r="D30" s="37" t="s">
        <v>60</v>
      </c>
      <c r="E30" s="168">
        <f>+Memorias!K313</f>
        <v>63.959999999999994</v>
      </c>
      <c r="F30" s="38">
        <v>98304</v>
      </c>
      <c r="G30" s="27">
        <f t="shared" si="7"/>
        <v>4305.7151999999996</v>
      </c>
      <c r="H30" s="27">
        <f t="shared" si="8"/>
        <v>102609.71520000001</v>
      </c>
      <c r="I30" s="27">
        <f t="shared" si="9"/>
        <v>5130.4857600000005</v>
      </c>
      <c r="J30" s="43">
        <f t="shared" si="5"/>
        <v>107740</v>
      </c>
      <c r="K30" s="5">
        <f t="shared" si="6"/>
        <v>6891050.4000000004</v>
      </c>
    </row>
    <row r="31" spans="1:12" ht="12.95" customHeight="1" x14ac:dyDescent="0.2">
      <c r="A31" s="40">
        <f t="shared" si="1"/>
        <v>1.2300000000000002</v>
      </c>
      <c r="B31" s="35" t="s">
        <v>54</v>
      </c>
      <c r="C31" s="36" t="s">
        <v>156</v>
      </c>
      <c r="D31" s="37" t="s">
        <v>2</v>
      </c>
      <c r="E31" s="168">
        <f>+Memorias!I326</f>
        <v>1</v>
      </c>
      <c r="F31" s="38">
        <f>+Apus!F315</f>
        <v>575366.66000000015</v>
      </c>
      <c r="G31" s="27">
        <f t="shared" si="7"/>
        <v>25201.059708000004</v>
      </c>
      <c r="H31" s="27">
        <f t="shared" si="8"/>
        <v>600567.71970800019</v>
      </c>
      <c r="I31" s="27">
        <f t="shared" si="9"/>
        <v>30028.385985400011</v>
      </c>
      <c r="J31" s="43">
        <f t="shared" si="5"/>
        <v>630596</v>
      </c>
      <c r="K31" s="5">
        <f t="shared" si="6"/>
        <v>630596</v>
      </c>
    </row>
    <row r="32" spans="1:12" ht="12.95" customHeight="1" x14ac:dyDescent="0.2">
      <c r="A32" s="40">
        <f t="shared" si="1"/>
        <v>1.2400000000000002</v>
      </c>
      <c r="B32" s="35" t="s">
        <v>158</v>
      </c>
      <c r="C32" s="36" t="s">
        <v>157</v>
      </c>
      <c r="D32" s="37" t="s">
        <v>60</v>
      </c>
      <c r="E32" s="168">
        <f>+Memorias!K339</f>
        <v>19.200000000000003</v>
      </c>
      <c r="F32" s="38">
        <v>182580</v>
      </c>
      <c r="G32" s="27">
        <f t="shared" si="7"/>
        <v>7997.0039999999999</v>
      </c>
      <c r="H32" s="27">
        <f t="shared" si="8"/>
        <v>190577.00399999999</v>
      </c>
      <c r="I32" s="27">
        <f t="shared" si="9"/>
        <v>9528.8501999999989</v>
      </c>
      <c r="J32" s="43">
        <f t="shared" si="5"/>
        <v>200106</v>
      </c>
      <c r="K32" s="5">
        <f t="shared" si="6"/>
        <v>3842035.2</v>
      </c>
    </row>
    <row r="33" spans="1:13" ht="12.95" customHeight="1" x14ac:dyDescent="0.2">
      <c r="A33" s="40">
        <f t="shared" si="1"/>
        <v>1.2500000000000002</v>
      </c>
      <c r="B33" s="35" t="s">
        <v>162</v>
      </c>
      <c r="C33" s="36" t="s">
        <v>161</v>
      </c>
      <c r="D33" s="37" t="s">
        <v>60</v>
      </c>
      <c r="E33" s="168">
        <f>+Memorias!K352</f>
        <v>1.44</v>
      </c>
      <c r="F33" s="38">
        <v>76080</v>
      </c>
      <c r="G33" s="27">
        <f t="shared" si="7"/>
        <v>3332.3040000000001</v>
      </c>
      <c r="H33" s="27">
        <f t="shared" si="8"/>
        <v>79412.304000000004</v>
      </c>
      <c r="I33" s="27">
        <f t="shared" si="9"/>
        <v>3970.6152000000002</v>
      </c>
      <c r="J33" s="43">
        <f t="shared" si="5"/>
        <v>83383</v>
      </c>
      <c r="K33" s="5">
        <f t="shared" si="6"/>
        <v>120071.52</v>
      </c>
    </row>
    <row r="34" spans="1:13" ht="12.95" customHeight="1" x14ac:dyDescent="0.2">
      <c r="A34" s="40">
        <f t="shared" si="1"/>
        <v>1.2600000000000002</v>
      </c>
      <c r="B34" s="35" t="s">
        <v>55</v>
      </c>
      <c r="C34" s="36" t="s">
        <v>165</v>
      </c>
      <c r="D34" s="37" t="s">
        <v>163</v>
      </c>
      <c r="E34" s="168">
        <v>1</v>
      </c>
      <c r="F34" s="38">
        <f>+Apus!F352</f>
        <v>2500000</v>
      </c>
      <c r="G34" s="27">
        <f t="shared" si="7"/>
        <v>109500</v>
      </c>
      <c r="H34" s="27">
        <f t="shared" si="8"/>
        <v>2609500</v>
      </c>
      <c r="I34" s="27">
        <f t="shared" si="9"/>
        <v>130475</v>
      </c>
      <c r="J34" s="43">
        <f t="shared" si="5"/>
        <v>2739975</v>
      </c>
      <c r="K34" s="5">
        <f t="shared" si="6"/>
        <v>2739975</v>
      </c>
    </row>
    <row r="35" spans="1:13" ht="12.95" customHeight="1" x14ac:dyDescent="0.2">
      <c r="A35" s="40">
        <f t="shared" si="1"/>
        <v>1.2700000000000002</v>
      </c>
      <c r="B35" s="35" t="s">
        <v>56</v>
      </c>
      <c r="C35" s="36" t="s">
        <v>167</v>
      </c>
      <c r="D35" s="37" t="s">
        <v>2</v>
      </c>
      <c r="E35" s="168">
        <f>+Memorias!I378</f>
        <v>2</v>
      </c>
      <c r="F35" s="38">
        <f>+Apus!F371</f>
        <v>2526342.2999999998</v>
      </c>
      <c r="G35" s="27">
        <f t="shared" si="7"/>
        <v>110653.79273999999</v>
      </c>
      <c r="H35" s="27">
        <f t="shared" si="8"/>
        <v>2636996.0927399998</v>
      </c>
      <c r="I35" s="27">
        <f t="shared" si="9"/>
        <v>131849.80463699999</v>
      </c>
      <c r="J35" s="43">
        <f t="shared" si="5"/>
        <v>2768846</v>
      </c>
      <c r="K35" s="5">
        <f t="shared" si="6"/>
        <v>5537692</v>
      </c>
    </row>
    <row r="36" spans="1:13" ht="12.95" customHeight="1" x14ac:dyDescent="0.2">
      <c r="A36" s="40">
        <f t="shared" si="1"/>
        <v>1.2800000000000002</v>
      </c>
      <c r="B36" s="35" t="s">
        <v>175</v>
      </c>
      <c r="C36" s="36" t="s">
        <v>174</v>
      </c>
      <c r="D36" s="37" t="s">
        <v>176</v>
      </c>
      <c r="E36" s="168">
        <f>+Memorias!I391</f>
        <v>3</v>
      </c>
      <c r="F36" s="38">
        <v>3483400</v>
      </c>
      <c r="G36" s="27">
        <f t="shared" si="7"/>
        <v>152572.91999999998</v>
      </c>
      <c r="H36" s="27">
        <f t="shared" si="8"/>
        <v>3635972.92</v>
      </c>
      <c r="I36" s="27">
        <f t="shared" si="9"/>
        <v>181798.64600000001</v>
      </c>
      <c r="J36" s="43">
        <f t="shared" si="5"/>
        <v>3817772</v>
      </c>
      <c r="K36" s="5">
        <f t="shared" si="6"/>
        <v>11453316</v>
      </c>
    </row>
    <row r="37" spans="1:13" ht="12.95" customHeight="1" x14ac:dyDescent="0.2">
      <c r="A37" s="40">
        <f t="shared" si="1"/>
        <v>1.2900000000000003</v>
      </c>
      <c r="B37" s="35" t="s">
        <v>179</v>
      </c>
      <c r="C37" s="36" t="s">
        <v>178</v>
      </c>
      <c r="D37" s="37" t="s">
        <v>104</v>
      </c>
      <c r="E37" s="168">
        <f>+Memorias!J404</f>
        <v>36.950000000000003</v>
      </c>
      <c r="F37" s="38">
        <v>14394</v>
      </c>
      <c r="G37" s="27">
        <f t="shared" si="7"/>
        <v>630.45719999999994</v>
      </c>
      <c r="H37" s="27">
        <f t="shared" si="8"/>
        <v>15024.457200000001</v>
      </c>
      <c r="I37" s="27">
        <f t="shared" si="9"/>
        <v>751.22286000000008</v>
      </c>
      <c r="J37" s="43">
        <f t="shared" si="5"/>
        <v>15776</v>
      </c>
      <c r="K37" s="5">
        <f t="shared" si="6"/>
        <v>582923.19999999995</v>
      </c>
    </row>
    <row r="38" spans="1:13" ht="12.95" customHeight="1" x14ac:dyDescent="0.2">
      <c r="A38" s="40">
        <f t="shared" si="1"/>
        <v>1.3000000000000003</v>
      </c>
      <c r="B38" s="35" t="s">
        <v>57</v>
      </c>
      <c r="C38" s="36" t="s">
        <v>180</v>
      </c>
      <c r="D38" s="37" t="s">
        <v>2</v>
      </c>
      <c r="E38" s="168">
        <f>+Memorias!I417</f>
        <v>4</v>
      </c>
      <c r="F38" s="38">
        <f>+Apus!F410</f>
        <v>24286.800000000003</v>
      </c>
      <c r="G38" s="27">
        <f t="shared" si="7"/>
        <v>1063.7618400000001</v>
      </c>
      <c r="H38" s="27">
        <f t="shared" si="8"/>
        <v>25350.561840000002</v>
      </c>
      <c r="I38" s="27">
        <f t="shared" si="9"/>
        <v>1267.5280920000002</v>
      </c>
      <c r="J38" s="43">
        <f t="shared" si="5"/>
        <v>26618</v>
      </c>
      <c r="K38" s="5">
        <f t="shared" si="6"/>
        <v>106472</v>
      </c>
    </row>
    <row r="39" spans="1:13" ht="12.95" customHeight="1" x14ac:dyDescent="0.2">
      <c r="A39" s="40">
        <f t="shared" si="1"/>
        <v>1.3100000000000003</v>
      </c>
      <c r="B39" s="35" t="s">
        <v>189</v>
      </c>
      <c r="C39" s="36" t="s">
        <v>188</v>
      </c>
      <c r="D39" s="37" t="s">
        <v>60</v>
      </c>
      <c r="E39" s="168">
        <f>+Memorias!K430</f>
        <v>8</v>
      </c>
      <c r="F39" s="38">
        <v>17847</v>
      </c>
      <c r="G39" s="27">
        <f t="shared" si="7"/>
        <v>781.69859999999994</v>
      </c>
      <c r="H39" s="27">
        <f t="shared" si="8"/>
        <v>18628.6986</v>
      </c>
      <c r="I39" s="27">
        <f t="shared" si="9"/>
        <v>931.43493000000001</v>
      </c>
      <c r="J39" s="43">
        <f t="shared" si="5"/>
        <v>19560</v>
      </c>
      <c r="K39" s="5">
        <f t="shared" si="6"/>
        <v>156480</v>
      </c>
    </row>
    <row r="40" spans="1:13" ht="12.95" customHeight="1" x14ac:dyDescent="0.2">
      <c r="A40" s="40">
        <f t="shared" si="1"/>
        <v>1.3200000000000003</v>
      </c>
      <c r="B40" s="35" t="s">
        <v>190</v>
      </c>
      <c r="C40" s="36" t="s">
        <v>191</v>
      </c>
      <c r="D40" s="37" t="s">
        <v>60</v>
      </c>
      <c r="E40" s="168">
        <f>+Memorias!K443</f>
        <v>474.94</v>
      </c>
      <c r="F40" s="38">
        <v>15025</v>
      </c>
      <c r="G40" s="27">
        <f t="shared" si="7"/>
        <v>658.09500000000003</v>
      </c>
      <c r="H40" s="27">
        <f t="shared" si="8"/>
        <v>15683.094999999999</v>
      </c>
      <c r="I40" s="27">
        <f t="shared" si="9"/>
        <v>784.15475000000004</v>
      </c>
      <c r="J40" s="43">
        <f t="shared" si="5"/>
        <v>16467</v>
      </c>
      <c r="K40" s="5">
        <f t="shared" si="6"/>
        <v>7820836.9800000004</v>
      </c>
    </row>
    <row r="41" spans="1:13" ht="12.95" customHeight="1" x14ac:dyDescent="0.2">
      <c r="A41" s="40">
        <f t="shared" si="1"/>
        <v>1.3300000000000003</v>
      </c>
      <c r="B41" s="35" t="s">
        <v>58</v>
      </c>
      <c r="C41" s="36" t="s">
        <v>192</v>
      </c>
      <c r="D41" s="37" t="s">
        <v>2</v>
      </c>
      <c r="E41" s="168">
        <f>+Memorias!I456</f>
        <v>18</v>
      </c>
      <c r="F41" s="38">
        <f>+Apus!F455</f>
        <v>24286.800000000003</v>
      </c>
      <c r="G41" s="27">
        <f t="shared" si="7"/>
        <v>1063.7618400000001</v>
      </c>
      <c r="H41" s="27">
        <f t="shared" si="8"/>
        <v>25350.561840000002</v>
      </c>
      <c r="I41" s="27">
        <f t="shared" si="9"/>
        <v>1267.5280920000002</v>
      </c>
      <c r="J41" s="43">
        <f t="shared" si="5"/>
        <v>26618</v>
      </c>
      <c r="K41" s="5">
        <f t="shared" si="6"/>
        <v>479124</v>
      </c>
    </row>
    <row r="42" spans="1:13" ht="13.5" thickBot="1" x14ac:dyDescent="0.25"/>
    <row r="43" spans="1:13" x14ac:dyDescent="0.2">
      <c r="G43" s="181" t="s">
        <v>9</v>
      </c>
      <c r="H43" s="182"/>
      <c r="I43" s="182"/>
      <c r="J43" s="28"/>
      <c r="K43" s="29">
        <f>ROUND(SUM(K9:K41),2)</f>
        <v>151791135.25999999</v>
      </c>
    </row>
    <row r="44" spans="1:13" ht="13.15" customHeight="1" x14ac:dyDescent="0.2">
      <c r="G44" s="202" t="s">
        <v>7</v>
      </c>
      <c r="H44" s="203"/>
      <c r="I44" s="203"/>
      <c r="J44" s="69">
        <v>0.21</v>
      </c>
      <c r="K44" s="31">
        <f>ROUND(K43*J44,2)</f>
        <v>31876138.399999999</v>
      </c>
    </row>
    <row r="45" spans="1:13" x14ac:dyDescent="0.2">
      <c r="G45" s="183" t="s">
        <v>6</v>
      </c>
      <c r="H45" s="184"/>
      <c r="I45" s="184"/>
      <c r="J45" s="69">
        <v>0.06</v>
      </c>
      <c r="K45" s="31">
        <f>ROUND(K43*J45,2)</f>
        <v>9107468.1199999992</v>
      </c>
    </row>
    <row r="46" spans="1:13" x14ac:dyDescent="0.2">
      <c r="G46" s="185" t="s">
        <v>8</v>
      </c>
      <c r="H46" s="186"/>
      <c r="I46" s="186"/>
      <c r="J46" s="69">
        <v>0.04</v>
      </c>
      <c r="K46" s="31">
        <f>ROUND(K43*J46,2)</f>
        <v>6071645.4100000001</v>
      </c>
    </row>
    <row r="47" spans="1:13" x14ac:dyDescent="0.2">
      <c r="G47" s="185" t="s">
        <v>33</v>
      </c>
      <c r="H47" s="186"/>
      <c r="I47" s="189"/>
      <c r="J47" s="69">
        <f>+J44+J45+J46</f>
        <v>0.31</v>
      </c>
      <c r="K47" s="32">
        <f>+K43*J47</f>
        <v>47055251.930599995</v>
      </c>
      <c r="M47" s="66"/>
    </row>
    <row r="48" spans="1:13" x14ac:dyDescent="0.2">
      <c r="G48" s="187" t="s">
        <v>11</v>
      </c>
      <c r="H48" s="188"/>
      <c r="I48" s="188"/>
      <c r="J48" s="30">
        <v>0.19</v>
      </c>
      <c r="K48" s="32">
        <f>ROUND(K46*J48,2)</f>
        <v>1153612.6299999999</v>
      </c>
    </row>
    <row r="49" spans="4:13" ht="15" customHeight="1" thickBot="1" x14ac:dyDescent="0.25">
      <c r="G49" s="179" t="s">
        <v>10</v>
      </c>
      <c r="H49" s="180"/>
      <c r="I49" s="180"/>
      <c r="J49" s="33"/>
      <c r="K49" s="34">
        <f>ROUND(K43+K44+K45+K46+K48,0)</f>
        <v>200000000</v>
      </c>
      <c r="M49" s="3"/>
    </row>
    <row r="50" spans="4:13" ht="15" x14ac:dyDescent="0.2">
      <c r="D50" s="15"/>
      <c r="E50" s="15"/>
      <c r="F50" s="15"/>
      <c r="G50" s="15"/>
      <c r="H50" s="15"/>
      <c r="I50" s="15"/>
      <c r="J50" s="15"/>
      <c r="K50" s="6"/>
    </row>
    <row r="51" spans="4:13" x14ac:dyDescent="0.2">
      <c r="K51" s="172"/>
      <c r="M51" s="66"/>
    </row>
    <row r="52" spans="4:13" x14ac:dyDescent="0.2">
      <c r="K52" s="172"/>
    </row>
    <row r="53" spans="4:13" x14ac:dyDescent="0.2">
      <c r="K53" s="66"/>
    </row>
    <row r="54" spans="4:13" x14ac:dyDescent="0.2">
      <c r="K54" s="70"/>
    </row>
  </sheetData>
  <mergeCells count="11">
    <mergeCell ref="A6:K6"/>
    <mergeCell ref="A1:K1"/>
    <mergeCell ref="A3:K3"/>
    <mergeCell ref="A4:K4"/>
    <mergeCell ref="G44:I44"/>
    <mergeCell ref="G49:I49"/>
    <mergeCell ref="G43:I43"/>
    <mergeCell ref="G45:I45"/>
    <mergeCell ref="G46:I46"/>
    <mergeCell ref="G48:I48"/>
    <mergeCell ref="G47:I47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scale="44" orientation="portrait" r:id="rId1"/>
  <ignoredErrors>
    <ignoredError sqref="B10:B21 B23:B33 B36:B4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M456"/>
  <sheetViews>
    <sheetView view="pageBreakPreview" zoomScale="70" zoomScaleNormal="70" zoomScaleSheetLayoutView="7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E12" sqref="E12"/>
    </sheetView>
  </sheetViews>
  <sheetFormatPr baseColWidth="10" defaultColWidth="11.42578125" defaultRowHeight="15" x14ac:dyDescent="0.25"/>
  <cols>
    <col min="1" max="1" width="1.42578125" style="45" customWidth="1"/>
    <col min="2" max="2" width="11.42578125" style="44"/>
    <col min="3" max="3" width="45.5703125" style="45" customWidth="1"/>
    <col min="4" max="4" width="15.28515625" style="45" customWidth="1"/>
    <col min="5" max="7" width="11.42578125" style="45"/>
    <col min="8" max="8" width="13.7109375" style="45" customWidth="1"/>
    <col min="9" max="9" width="11.42578125" style="45"/>
    <col min="10" max="10" width="13.140625" style="45" customWidth="1"/>
    <col min="11" max="11" width="12.28515625" style="45" customWidth="1"/>
    <col min="12" max="12" width="13.42578125" style="45" customWidth="1"/>
    <col min="13" max="13" width="45.28515625" style="45" customWidth="1"/>
    <col min="14" max="14" width="1.7109375" style="45" customWidth="1"/>
    <col min="15" max="16384" width="11.42578125" style="45"/>
  </cols>
  <sheetData>
    <row r="1" spans="2:13" ht="4.5" customHeight="1" thickBot="1" x14ac:dyDescent="0.3"/>
    <row r="2" spans="2:13" ht="15" customHeight="1" x14ac:dyDescent="0.25">
      <c r="B2" s="211"/>
      <c r="C2" s="212"/>
      <c r="D2" s="217" t="s">
        <v>19</v>
      </c>
      <c r="E2" s="217"/>
      <c r="F2" s="217"/>
      <c r="G2" s="217"/>
      <c r="H2" s="217"/>
      <c r="I2" s="217"/>
      <c r="J2" s="217"/>
      <c r="K2" s="217"/>
      <c r="L2" s="217"/>
      <c r="M2" s="217"/>
    </row>
    <row r="3" spans="2:13" ht="15" customHeight="1" x14ac:dyDescent="0.25">
      <c r="B3" s="213"/>
      <c r="C3" s="214"/>
      <c r="D3" s="218"/>
      <c r="E3" s="218"/>
      <c r="F3" s="218"/>
      <c r="G3" s="218"/>
      <c r="H3" s="218"/>
      <c r="I3" s="218"/>
      <c r="J3" s="218"/>
      <c r="K3" s="218"/>
      <c r="L3" s="218"/>
      <c r="M3" s="218"/>
    </row>
    <row r="4" spans="2:13" ht="15" customHeight="1" thickBot="1" x14ac:dyDescent="0.3">
      <c r="B4" s="213"/>
      <c r="C4" s="214"/>
      <c r="D4" s="219"/>
      <c r="E4" s="219"/>
      <c r="F4" s="219"/>
      <c r="G4" s="219"/>
      <c r="H4" s="219"/>
      <c r="I4" s="219"/>
      <c r="J4" s="219"/>
      <c r="K4" s="219"/>
      <c r="L4" s="219"/>
      <c r="M4" s="219"/>
    </row>
    <row r="5" spans="2:13" ht="15.75" customHeight="1" thickBot="1" x14ac:dyDescent="0.3">
      <c r="B5" s="215"/>
      <c r="C5" s="216"/>
      <c r="D5" s="220"/>
      <c r="E5" s="220"/>
      <c r="F5" s="220"/>
      <c r="G5" s="220"/>
      <c r="H5" s="220"/>
      <c r="I5" s="220"/>
      <c r="J5" s="220"/>
      <c r="K5" s="220"/>
      <c r="L5" s="220"/>
      <c r="M5" s="220"/>
    </row>
    <row r="6" spans="2:13" ht="15.75" thickBot="1" x14ac:dyDescent="0.3"/>
    <row r="7" spans="2:13" s="46" customFormat="1" ht="51.6" customHeight="1" thickBot="1" x14ac:dyDescent="0.3">
      <c r="B7" s="230" t="str">
        <f>+Mercado!A4</f>
        <v>RVLC0202 REALIZAR MANTENIMIENTO DE LA INFRAESTRUCTURA AEROPORTUARIA DE LA AEROCIVIL UBICADA EN EL AEROPUERTO ALFONSO BONILLA ARAGON PALMIRA</v>
      </c>
      <c r="C7" s="231"/>
      <c r="D7" s="231"/>
      <c r="E7" s="231"/>
      <c r="F7" s="231"/>
      <c r="G7" s="231"/>
      <c r="H7" s="231"/>
      <c r="I7" s="231"/>
      <c r="J7" s="231"/>
      <c r="K7" s="231"/>
      <c r="L7" s="231"/>
      <c r="M7" s="232"/>
    </row>
    <row r="8" spans="2:13" s="46" customFormat="1" ht="34.15" customHeight="1" thickBot="1" x14ac:dyDescent="0.3">
      <c r="B8" s="233" t="str">
        <f>+Mercado!C8</f>
        <v>Oficinas Administrativas Aerocivil Regional Valle.</v>
      </c>
      <c r="C8" s="234"/>
      <c r="D8" s="234"/>
      <c r="E8" s="234"/>
      <c r="F8" s="234"/>
      <c r="G8" s="234"/>
      <c r="H8" s="234"/>
      <c r="I8" s="234"/>
      <c r="J8" s="234"/>
      <c r="K8" s="234"/>
      <c r="L8" s="234"/>
      <c r="M8" s="235"/>
    </row>
    <row r="9" spans="2:13" s="46" customFormat="1" x14ac:dyDescent="0.25">
      <c r="B9" s="65" t="s">
        <v>20</v>
      </c>
      <c r="C9" s="71" t="s">
        <v>18</v>
      </c>
      <c r="D9" s="65" t="s">
        <v>17</v>
      </c>
      <c r="E9" s="236" t="s">
        <v>21</v>
      </c>
      <c r="F9" s="236"/>
      <c r="G9" s="236"/>
      <c r="H9" s="236"/>
      <c r="I9" s="236" t="s">
        <v>22</v>
      </c>
      <c r="J9" s="236"/>
      <c r="K9" s="236"/>
      <c r="L9" s="236"/>
      <c r="M9" s="65" t="s">
        <v>23</v>
      </c>
    </row>
    <row r="10" spans="2:13" s="46" customFormat="1" ht="24" x14ac:dyDescent="0.25">
      <c r="B10" s="53">
        <f>+Mercado!A9</f>
        <v>1.01</v>
      </c>
      <c r="C10" s="68" t="str">
        <f>+Mercado!C9</f>
        <v>RE DISEÑO DE INTERIOR OFICINA O DISTRIBUCION PUESTOS DE TRABAJO.</v>
      </c>
      <c r="D10" s="19" t="str">
        <f>+Mercado!D9</f>
        <v>M2</v>
      </c>
      <c r="E10" s="48" t="s">
        <v>24</v>
      </c>
      <c r="F10" s="48" t="s">
        <v>25</v>
      </c>
      <c r="G10" s="48" t="s">
        <v>26</v>
      </c>
      <c r="H10" s="48" t="s">
        <v>27</v>
      </c>
      <c r="I10" s="48" t="s">
        <v>28</v>
      </c>
      <c r="J10" s="48" t="s">
        <v>29</v>
      </c>
      <c r="K10" s="48" t="s">
        <v>30</v>
      </c>
      <c r="L10" s="48" t="s">
        <v>31</v>
      </c>
      <c r="M10" s="48" t="s">
        <v>32</v>
      </c>
    </row>
    <row r="11" spans="2:13" s="46" customFormat="1" x14ac:dyDescent="0.25">
      <c r="B11" s="221"/>
      <c r="C11" s="222"/>
      <c r="D11" s="223"/>
      <c r="E11" s="54">
        <v>8</v>
      </c>
      <c r="F11" s="54"/>
      <c r="G11" s="54">
        <v>9.6999999999999993</v>
      </c>
      <c r="H11" s="54"/>
      <c r="I11" s="54"/>
      <c r="J11" s="54"/>
      <c r="K11" s="54">
        <f>+E11*G11</f>
        <v>77.599999999999994</v>
      </c>
      <c r="L11" s="54"/>
      <c r="M11" s="302" t="s">
        <v>76</v>
      </c>
    </row>
    <row r="12" spans="2:13" s="46" customFormat="1" x14ac:dyDescent="0.25">
      <c r="B12" s="224"/>
      <c r="C12" s="225"/>
      <c r="D12" s="226"/>
      <c r="E12" s="54">
        <f>15+6.2</f>
        <v>21.2</v>
      </c>
      <c r="F12" s="54"/>
      <c r="G12" s="54">
        <v>8.5</v>
      </c>
      <c r="H12" s="54"/>
      <c r="I12" s="54"/>
      <c r="J12" s="54"/>
      <c r="K12" s="54">
        <f>+E12*G12</f>
        <v>180.2</v>
      </c>
      <c r="L12" s="54"/>
      <c r="M12" s="302" t="s">
        <v>77</v>
      </c>
    </row>
    <row r="13" spans="2:13" s="46" customFormat="1" x14ac:dyDescent="0.25">
      <c r="B13" s="224"/>
      <c r="C13" s="225"/>
      <c r="D13" s="226"/>
      <c r="E13" s="54">
        <v>3.4</v>
      </c>
      <c r="F13" s="54"/>
      <c r="G13" s="54">
        <v>8.4</v>
      </c>
      <c r="H13" s="54"/>
      <c r="I13" s="54"/>
      <c r="J13" s="54"/>
      <c r="K13" s="54">
        <f t="shared" ref="K13:K17" si="0">+E13*G13</f>
        <v>28.56</v>
      </c>
      <c r="L13" s="54"/>
      <c r="M13" s="303" t="s">
        <v>79</v>
      </c>
    </row>
    <row r="14" spans="2:13" s="46" customFormat="1" x14ac:dyDescent="0.25">
      <c r="B14" s="224"/>
      <c r="C14" s="225"/>
      <c r="D14" s="226"/>
      <c r="E14" s="54">
        <v>3.4</v>
      </c>
      <c r="F14" s="54"/>
      <c r="G14" s="54">
        <v>5.85</v>
      </c>
      <c r="H14" s="54"/>
      <c r="I14" s="54"/>
      <c r="J14" s="54"/>
      <c r="K14" s="178">
        <f t="shared" si="0"/>
        <v>19.889999999999997</v>
      </c>
      <c r="L14" s="54"/>
      <c r="M14" s="303" t="s">
        <v>80</v>
      </c>
    </row>
    <row r="15" spans="2:13" s="46" customFormat="1" x14ac:dyDescent="0.25">
      <c r="B15" s="224"/>
      <c r="C15" s="225"/>
      <c r="D15" s="226"/>
      <c r="E15" s="54">
        <v>3.4</v>
      </c>
      <c r="F15" s="54"/>
      <c r="G15" s="54">
        <v>2.9</v>
      </c>
      <c r="H15" s="54"/>
      <c r="I15" s="54"/>
      <c r="J15" s="54"/>
      <c r="K15" s="54">
        <f t="shared" si="0"/>
        <v>9.86</v>
      </c>
      <c r="L15" s="54"/>
      <c r="M15" s="303" t="s">
        <v>81</v>
      </c>
    </row>
    <row r="16" spans="2:13" s="46" customFormat="1" x14ac:dyDescent="0.25">
      <c r="B16" s="224"/>
      <c r="C16" s="225"/>
      <c r="D16" s="226"/>
      <c r="E16" s="54">
        <v>6.4</v>
      </c>
      <c r="F16" s="54"/>
      <c r="G16" s="54">
        <v>14</v>
      </c>
      <c r="H16" s="54"/>
      <c r="I16" s="54"/>
      <c r="J16" s="54"/>
      <c r="K16" s="54">
        <f t="shared" si="0"/>
        <v>89.600000000000009</v>
      </c>
      <c r="L16" s="54"/>
      <c r="M16" s="302" t="s">
        <v>78</v>
      </c>
    </row>
    <row r="17" spans="2:13" s="46" customFormat="1" x14ac:dyDescent="0.25">
      <c r="B17" s="224"/>
      <c r="C17" s="225"/>
      <c r="D17" s="226"/>
      <c r="E17" s="54">
        <v>6.4</v>
      </c>
      <c r="F17" s="54"/>
      <c r="G17" s="54">
        <v>14</v>
      </c>
      <c r="H17" s="54"/>
      <c r="I17" s="54"/>
      <c r="J17" s="54"/>
      <c r="K17" s="54">
        <f t="shared" si="0"/>
        <v>89.600000000000009</v>
      </c>
      <c r="L17" s="54"/>
      <c r="M17" s="302" t="s">
        <v>89</v>
      </c>
    </row>
    <row r="18" spans="2:13" s="46" customFormat="1" x14ac:dyDescent="0.25">
      <c r="B18" s="227"/>
      <c r="C18" s="228"/>
      <c r="D18" s="229"/>
      <c r="E18" s="49"/>
      <c r="F18" s="54"/>
      <c r="G18" s="54"/>
      <c r="H18" s="54"/>
      <c r="I18" s="54"/>
      <c r="J18" s="54"/>
      <c r="K18" s="54"/>
      <c r="L18" s="54"/>
      <c r="M18" s="67"/>
    </row>
    <row r="19" spans="2:13" s="46" customFormat="1" x14ac:dyDescent="0.25">
      <c r="B19" s="50"/>
      <c r="C19" s="50"/>
      <c r="D19" s="50"/>
      <c r="E19" s="52"/>
      <c r="F19" s="52"/>
      <c r="G19" s="52"/>
      <c r="H19" s="48" t="s">
        <v>22</v>
      </c>
      <c r="I19" s="51"/>
      <c r="J19" s="51"/>
      <c r="K19" s="51">
        <f>SUM(K11:K18)</f>
        <v>495.31</v>
      </c>
      <c r="L19" s="51"/>
      <c r="M19" s="67"/>
    </row>
    <row r="20" spans="2:13" s="46" customFormat="1" x14ac:dyDescent="0.25">
      <c r="B20" s="55"/>
      <c r="C20" s="55"/>
      <c r="D20" s="55"/>
      <c r="E20" s="58"/>
      <c r="F20" s="58"/>
      <c r="G20" s="58"/>
      <c r="H20" s="56"/>
      <c r="I20" s="57"/>
      <c r="J20" s="57"/>
      <c r="K20" s="57"/>
      <c r="L20" s="57"/>
      <c r="M20" s="58"/>
    </row>
    <row r="22" spans="2:13" x14ac:dyDescent="0.25">
      <c r="B22" s="99" t="s">
        <v>20</v>
      </c>
      <c r="C22" s="99" t="s">
        <v>18</v>
      </c>
      <c r="D22" s="99" t="s">
        <v>17</v>
      </c>
      <c r="E22" s="210" t="s">
        <v>21</v>
      </c>
      <c r="F22" s="210"/>
      <c r="G22" s="210"/>
      <c r="H22" s="210"/>
      <c r="I22" s="210" t="s">
        <v>22</v>
      </c>
      <c r="J22" s="210"/>
      <c r="K22" s="210"/>
      <c r="L22" s="210"/>
      <c r="M22" s="99" t="s">
        <v>23</v>
      </c>
    </row>
    <row r="23" spans="2:13" ht="24" x14ac:dyDescent="0.25">
      <c r="B23" s="53">
        <f>+Mercado!A10</f>
        <v>1.02</v>
      </c>
      <c r="C23" s="68" t="str">
        <f>+Mercado!C10</f>
        <v>DESMONTE REUBICACION PUESTO TRABAJO</v>
      </c>
      <c r="D23" s="19" t="str">
        <f>+Mercado!D10</f>
        <v>UND</v>
      </c>
      <c r="E23" s="48" t="s">
        <v>24</v>
      </c>
      <c r="F23" s="48" t="s">
        <v>25</v>
      </c>
      <c r="G23" s="48" t="s">
        <v>26</v>
      </c>
      <c r="H23" s="48" t="s">
        <v>27</v>
      </c>
      <c r="I23" s="48" t="s">
        <v>28</v>
      </c>
      <c r="J23" s="48" t="s">
        <v>29</v>
      </c>
      <c r="K23" s="48" t="s">
        <v>30</v>
      </c>
      <c r="L23" s="48" t="s">
        <v>31</v>
      </c>
      <c r="M23" s="48" t="s">
        <v>32</v>
      </c>
    </row>
    <row r="24" spans="2:13" x14ac:dyDescent="0.25">
      <c r="B24" s="209"/>
      <c r="C24" s="209"/>
      <c r="D24" s="209"/>
      <c r="E24" s="54"/>
      <c r="F24" s="54"/>
      <c r="G24" s="54"/>
      <c r="H24" s="54"/>
      <c r="I24" s="54">
        <v>5</v>
      </c>
      <c r="J24" s="54"/>
      <c r="K24" s="54"/>
      <c r="L24" s="54"/>
      <c r="M24" s="96" t="s">
        <v>76</v>
      </c>
    </row>
    <row r="25" spans="2:13" x14ac:dyDescent="0.25">
      <c r="B25" s="209"/>
      <c r="C25" s="209"/>
      <c r="D25" s="209"/>
      <c r="E25" s="54"/>
      <c r="F25" s="54"/>
      <c r="G25" s="54"/>
      <c r="H25" s="54"/>
      <c r="I25" s="54">
        <v>2</v>
      </c>
      <c r="J25" s="54"/>
      <c r="K25" s="54"/>
      <c r="L25" s="54"/>
      <c r="M25" s="97" t="s">
        <v>84</v>
      </c>
    </row>
    <row r="26" spans="2:13" x14ac:dyDescent="0.25">
      <c r="B26" s="209"/>
      <c r="C26" s="209"/>
      <c r="D26" s="209"/>
      <c r="E26" s="54"/>
      <c r="F26" s="54"/>
      <c r="G26" s="54"/>
      <c r="H26" s="54"/>
      <c r="I26" s="54">
        <v>12</v>
      </c>
      <c r="J26" s="54"/>
      <c r="K26" s="54"/>
      <c r="L26" s="54"/>
      <c r="M26" s="96" t="s">
        <v>77</v>
      </c>
    </row>
    <row r="27" spans="2:13" x14ac:dyDescent="0.25">
      <c r="B27" s="209"/>
      <c r="C27" s="209"/>
      <c r="D27" s="209"/>
      <c r="E27" s="54"/>
      <c r="F27" s="54"/>
      <c r="G27" s="54"/>
      <c r="H27" s="54"/>
      <c r="I27" s="54"/>
      <c r="J27" s="54"/>
      <c r="K27" s="54"/>
      <c r="L27" s="54"/>
      <c r="M27" s="97" t="s">
        <v>79</v>
      </c>
    </row>
    <row r="28" spans="2:13" x14ac:dyDescent="0.25">
      <c r="B28" s="209"/>
      <c r="C28" s="209"/>
      <c r="D28" s="209"/>
      <c r="E28" s="54"/>
      <c r="F28" s="54"/>
      <c r="G28" s="54"/>
      <c r="H28" s="54"/>
      <c r="I28" s="54"/>
      <c r="J28" s="54"/>
      <c r="K28" s="54"/>
      <c r="L28" s="54"/>
      <c r="M28" s="97" t="s">
        <v>80</v>
      </c>
    </row>
    <row r="29" spans="2:13" x14ac:dyDescent="0.25">
      <c r="B29" s="209"/>
      <c r="C29" s="209"/>
      <c r="D29" s="209"/>
      <c r="E29" s="54"/>
      <c r="F29" s="54"/>
      <c r="G29" s="54"/>
      <c r="H29" s="54"/>
      <c r="I29" s="98"/>
      <c r="J29" s="98"/>
      <c r="K29" s="98"/>
      <c r="L29" s="98"/>
      <c r="M29" s="97" t="s">
        <v>81</v>
      </c>
    </row>
    <row r="30" spans="2:13" x14ac:dyDescent="0.25">
      <c r="B30" s="209"/>
      <c r="C30" s="209"/>
      <c r="D30" s="209"/>
      <c r="E30" s="54"/>
      <c r="F30" s="54"/>
      <c r="G30" s="54"/>
      <c r="H30" s="54"/>
      <c r="I30" s="54"/>
      <c r="J30" s="54"/>
      <c r="K30" s="54"/>
      <c r="L30" s="54"/>
      <c r="M30" s="96" t="s">
        <v>78</v>
      </c>
    </row>
    <row r="31" spans="2:13" x14ac:dyDescent="0.25">
      <c r="B31" s="209"/>
      <c r="C31" s="209"/>
      <c r="D31" s="209"/>
      <c r="E31" s="54"/>
      <c r="F31" s="54"/>
      <c r="G31" s="54"/>
      <c r="H31" s="54"/>
      <c r="I31" s="54">
        <v>8</v>
      </c>
      <c r="J31" s="54"/>
      <c r="K31" s="54"/>
      <c r="L31" s="54"/>
      <c r="M31" s="96" t="s">
        <v>89</v>
      </c>
    </row>
    <row r="32" spans="2:13" x14ac:dyDescent="0.25">
      <c r="B32" s="209"/>
      <c r="C32" s="209"/>
      <c r="D32" s="209"/>
      <c r="E32" s="49"/>
      <c r="F32" s="54"/>
      <c r="G32" s="54"/>
      <c r="H32" s="54"/>
      <c r="I32" s="54"/>
      <c r="J32" s="54"/>
      <c r="K32" s="54"/>
      <c r="L32" s="54"/>
    </row>
    <row r="33" spans="2:13" x14ac:dyDescent="0.25">
      <c r="B33" s="50"/>
      <c r="C33" s="50"/>
      <c r="D33" s="50"/>
      <c r="E33" s="52"/>
      <c r="F33" s="52"/>
      <c r="G33" s="52"/>
      <c r="H33" s="48" t="s">
        <v>22</v>
      </c>
      <c r="I33" s="51">
        <f>SUM(I24:I32)</f>
        <v>27</v>
      </c>
      <c r="J33" s="51"/>
      <c r="K33" s="54"/>
      <c r="L33" s="51"/>
      <c r="M33" s="67"/>
    </row>
    <row r="35" spans="2:13" x14ac:dyDescent="0.25">
      <c r="B35" s="99" t="s">
        <v>20</v>
      </c>
      <c r="C35" s="99" t="s">
        <v>18</v>
      </c>
      <c r="D35" s="99" t="s">
        <v>17</v>
      </c>
      <c r="E35" s="210" t="s">
        <v>21</v>
      </c>
      <c r="F35" s="210"/>
      <c r="G35" s="210"/>
      <c r="H35" s="210"/>
      <c r="I35" s="210" t="s">
        <v>22</v>
      </c>
      <c r="J35" s="210"/>
      <c r="K35" s="210"/>
      <c r="L35" s="210"/>
      <c r="M35" s="99" t="s">
        <v>23</v>
      </c>
    </row>
    <row r="36" spans="2:13" ht="24" x14ac:dyDescent="0.25">
      <c r="B36" s="53">
        <f>+Mercado!A11</f>
        <v>1.03</v>
      </c>
      <c r="C36" s="68" t="str">
        <f>+Mercado!C11</f>
        <v>DESMONTE DE LUMINARIAS</v>
      </c>
      <c r="D36" s="19" t="str">
        <f>+Mercado!D11</f>
        <v>UND</v>
      </c>
      <c r="E36" s="48" t="s">
        <v>24</v>
      </c>
      <c r="F36" s="48" t="s">
        <v>25</v>
      </c>
      <c r="G36" s="48" t="s">
        <v>26</v>
      </c>
      <c r="H36" s="48" t="s">
        <v>27</v>
      </c>
      <c r="I36" s="48" t="s">
        <v>28</v>
      </c>
      <c r="J36" s="48" t="s">
        <v>29</v>
      </c>
      <c r="K36" s="48" t="s">
        <v>30</v>
      </c>
      <c r="L36" s="48" t="s">
        <v>31</v>
      </c>
      <c r="M36" s="48" t="s">
        <v>32</v>
      </c>
    </row>
    <row r="37" spans="2:13" x14ac:dyDescent="0.25">
      <c r="B37" s="209"/>
      <c r="C37" s="209"/>
      <c r="D37" s="209"/>
      <c r="E37" s="54"/>
      <c r="F37" s="54"/>
      <c r="G37" s="54"/>
      <c r="H37" s="54"/>
      <c r="I37" s="54"/>
      <c r="J37" s="54"/>
      <c r="K37" s="54"/>
      <c r="L37" s="54"/>
      <c r="M37" s="96" t="s">
        <v>76</v>
      </c>
    </row>
    <row r="38" spans="2:13" x14ac:dyDescent="0.25">
      <c r="B38" s="209"/>
      <c r="C38" s="209"/>
      <c r="D38" s="209"/>
      <c r="E38" s="54"/>
      <c r="F38" s="54"/>
      <c r="G38" s="54"/>
      <c r="H38" s="54"/>
      <c r="I38" s="54">
        <v>4</v>
      </c>
      <c r="J38" s="54"/>
      <c r="K38" s="54"/>
      <c r="L38" s="54"/>
      <c r="M38" s="97" t="s">
        <v>84</v>
      </c>
    </row>
    <row r="39" spans="2:13" x14ac:dyDescent="0.25">
      <c r="B39" s="209"/>
      <c r="C39" s="209"/>
      <c r="D39" s="209"/>
      <c r="E39" s="54"/>
      <c r="F39" s="54"/>
      <c r="G39" s="54"/>
      <c r="H39" s="54"/>
      <c r="I39" s="54">
        <v>11</v>
      </c>
      <c r="J39" s="54"/>
      <c r="K39" s="54"/>
      <c r="L39" s="54"/>
      <c r="M39" s="96" t="s">
        <v>77</v>
      </c>
    </row>
    <row r="40" spans="2:13" x14ac:dyDescent="0.25">
      <c r="B40" s="209"/>
      <c r="C40" s="209"/>
      <c r="D40" s="209"/>
      <c r="E40" s="54"/>
      <c r="F40" s="54"/>
      <c r="G40" s="54"/>
      <c r="H40" s="54"/>
      <c r="I40" s="54">
        <v>7</v>
      </c>
      <c r="J40" s="54"/>
      <c r="K40" s="54"/>
      <c r="L40" s="54"/>
      <c r="M40" s="97" t="s">
        <v>79</v>
      </c>
    </row>
    <row r="41" spans="2:13" x14ac:dyDescent="0.25">
      <c r="B41" s="209"/>
      <c r="C41" s="209"/>
      <c r="D41" s="209"/>
      <c r="E41" s="54"/>
      <c r="F41" s="54"/>
      <c r="G41" s="54"/>
      <c r="H41" s="54"/>
      <c r="I41" s="54"/>
      <c r="J41" s="54"/>
      <c r="K41" s="54"/>
      <c r="L41" s="54"/>
      <c r="M41" s="97" t="s">
        <v>80</v>
      </c>
    </row>
    <row r="42" spans="2:13" x14ac:dyDescent="0.25">
      <c r="B42" s="209"/>
      <c r="C42" s="209"/>
      <c r="D42" s="209"/>
      <c r="E42" s="54"/>
      <c r="F42" s="54"/>
      <c r="G42" s="54"/>
      <c r="H42" s="54"/>
      <c r="I42" s="98">
        <v>1</v>
      </c>
      <c r="J42" s="98"/>
      <c r="K42" s="98"/>
      <c r="L42" s="98"/>
      <c r="M42" s="97" t="s">
        <v>81</v>
      </c>
    </row>
    <row r="43" spans="2:13" x14ac:dyDescent="0.25">
      <c r="B43" s="209"/>
      <c r="C43" s="209"/>
      <c r="D43" s="209"/>
      <c r="E43" s="54"/>
      <c r="F43" s="54"/>
      <c r="G43" s="54"/>
      <c r="H43" s="54"/>
      <c r="I43" s="54">
        <v>17</v>
      </c>
      <c r="J43" s="54"/>
      <c r="K43" s="54"/>
      <c r="L43" s="54"/>
      <c r="M43" s="96" t="s">
        <v>78</v>
      </c>
    </row>
    <row r="44" spans="2:13" x14ac:dyDescent="0.25">
      <c r="B44" s="209"/>
      <c r="C44" s="209"/>
      <c r="D44" s="209"/>
      <c r="E44" s="49"/>
      <c r="F44" s="54"/>
      <c r="G44" s="54"/>
      <c r="H44" s="54"/>
      <c r="I44" s="54">
        <v>8</v>
      </c>
      <c r="J44" s="54"/>
      <c r="K44" s="54"/>
      <c r="L44" s="54"/>
      <c r="M44" s="96" t="s">
        <v>89</v>
      </c>
    </row>
    <row r="45" spans="2:13" x14ac:dyDescent="0.25">
      <c r="B45" s="50"/>
      <c r="C45" s="50"/>
      <c r="D45" s="50"/>
      <c r="E45" s="52"/>
      <c r="F45" s="52"/>
      <c r="G45" s="52"/>
      <c r="H45" s="48" t="s">
        <v>22</v>
      </c>
      <c r="I45" s="51">
        <f>SUM(I37:I44)</f>
        <v>48</v>
      </c>
      <c r="J45" s="51"/>
      <c r="K45" s="54"/>
      <c r="L45" s="51"/>
      <c r="M45" s="67"/>
    </row>
    <row r="47" spans="2:13" x14ac:dyDescent="0.25">
      <c r="B47" s="99" t="s">
        <v>20</v>
      </c>
      <c r="C47" s="99" t="s">
        <v>18</v>
      </c>
      <c r="D47" s="99" t="s">
        <v>17</v>
      </c>
      <c r="E47" s="210" t="s">
        <v>21</v>
      </c>
      <c r="F47" s="210"/>
      <c r="G47" s="210"/>
      <c r="H47" s="210"/>
      <c r="I47" s="210" t="s">
        <v>22</v>
      </c>
      <c r="J47" s="210"/>
      <c r="K47" s="210"/>
      <c r="L47" s="210"/>
      <c r="M47" s="99" t="s">
        <v>23</v>
      </c>
    </row>
    <row r="48" spans="2:13" ht="24" x14ac:dyDescent="0.25">
      <c r="B48" s="53">
        <f>+Mercado!A12</f>
        <v>1.04</v>
      </c>
      <c r="C48" s="103" t="str">
        <f>+Mercado!C12</f>
        <v>DEMOL.CIELO FALSO ESTRUCIELO</v>
      </c>
      <c r="D48" s="100" t="str">
        <f>+Mercado!D12</f>
        <v>M2</v>
      </c>
      <c r="E48" s="48" t="s">
        <v>24</v>
      </c>
      <c r="F48" s="48" t="s">
        <v>25</v>
      </c>
      <c r="G48" s="48" t="s">
        <v>26</v>
      </c>
      <c r="H48" s="48" t="s">
        <v>27</v>
      </c>
      <c r="I48" s="48" t="s">
        <v>28</v>
      </c>
      <c r="J48" s="48" t="s">
        <v>29</v>
      </c>
      <c r="K48" s="48" t="s">
        <v>30</v>
      </c>
      <c r="L48" s="48" t="s">
        <v>31</v>
      </c>
      <c r="M48" s="48" t="s">
        <v>32</v>
      </c>
    </row>
    <row r="49" spans="2:13" x14ac:dyDescent="0.25">
      <c r="B49" s="209"/>
      <c r="C49" s="209"/>
      <c r="D49" s="209"/>
      <c r="E49" s="54"/>
      <c r="F49" s="54"/>
      <c r="G49" s="54"/>
      <c r="H49" s="54"/>
      <c r="I49" s="54"/>
      <c r="J49" s="54"/>
      <c r="K49" s="54"/>
      <c r="L49" s="54"/>
      <c r="M49" s="96" t="s">
        <v>76</v>
      </c>
    </row>
    <row r="50" spans="2:13" x14ac:dyDescent="0.25">
      <c r="B50" s="209"/>
      <c r="C50" s="209"/>
      <c r="D50" s="209"/>
      <c r="E50" s="54">
        <v>5.9</v>
      </c>
      <c r="F50" s="54"/>
      <c r="G50" s="54">
        <v>3.5</v>
      </c>
      <c r="H50" s="54"/>
      <c r="I50" s="54"/>
      <c r="J50" s="54"/>
      <c r="K50" s="54">
        <f>+E50*G50</f>
        <v>20.650000000000002</v>
      </c>
      <c r="L50" s="54"/>
      <c r="M50" s="97" t="s">
        <v>84</v>
      </c>
    </row>
    <row r="51" spans="2:13" x14ac:dyDescent="0.25">
      <c r="B51" s="209"/>
      <c r="C51" s="209"/>
      <c r="D51" s="209"/>
      <c r="E51" s="54">
        <f>15+6.2</f>
        <v>21.2</v>
      </c>
      <c r="F51" s="54"/>
      <c r="G51" s="54">
        <v>8.5</v>
      </c>
      <c r="H51" s="54"/>
      <c r="I51" s="54"/>
      <c r="J51" s="54"/>
      <c r="K51" s="54">
        <f t="shared" ref="K51:K56" si="1">+E51*G51</f>
        <v>180.2</v>
      </c>
      <c r="L51" s="54"/>
      <c r="M51" s="96" t="s">
        <v>77</v>
      </c>
    </row>
    <row r="52" spans="2:13" x14ac:dyDescent="0.25">
      <c r="B52" s="209"/>
      <c r="C52" s="209"/>
      <c r="D52" s="209"/>
      <c r="E52" s="54">
        <v>3.4</v>
      </c>
      <c r="F52" s="54"/>
      <c r="G52" s="54">
        <v>8.4</v>
      </c>
      <c r="H52" s="54"/>
      <c r="I52" s="54"/>
      <c r="J52" s="54"/>
      <c r="K52" s="54">
        <f t="shared" si="1"/>
        <v>28.56</v>
      </c>
      <c r="L52" s="54"/>
      <c r="M52" s="97" t="s">
        <v>79</v>
      </c>
    </row>
    <row r="53" spans="2:13" x14ac:dyDescent="0.25">
      <c r="B53" s="209"/>
      <c r="C53" s="209"/>
      <c r="D53" s="209"/>
      <c r="E53" s="178">
        <v>3.4</v>
      </c>
      <c r="F53" s="178"/>
      <c r="G53" s="178">
        <v>5.85</v>
      </c>
      <c r="H53" s="54"/>
      <c r="I53" s="54"/>
      <c r="J53" s="54"/>
      <c r="K53" s="178">
        <f t="shared" si="1"/>
        <v>19.889999999999997</v>
      </c>
      <c r="L53" s="54"/>
      <c r="M53" s="97" t="s">
        <v>80</v>
      </c>
    </row>
    <row r="54" spans="2:13" x14ac:dyDescent="0.25">
      <c r="B54" s="209"/>
      <c r="C54" s="209"/>
      <c r="D54" s="209"/>
      <c r="E54" s="54">
        <v>3.4</v>
      </c>
      <c r="F54" s="54"/>
      <c r="G54" s="54">
        <v>2.9</v>
      </c>
      <c r="H54" s="54"/>
      <c r="I54" s="98"/>
      <c r="J54" s="98"/>
      <c r="K54" s="54">
        <f t="shared" si="1"/>
        <v>9.86</v>
      </c>
      <c r="L54" s="98"/>
      <c r="M54" s="97" t="s">
        <v>81</v>
      </c>
    </row>
    <row r="55" spans="2:13" x14ac:dyDescent="0.25">
      <c r="B55" s="209"/>
      <c r="C55" s="209"/>
      <c r="D55" s="209"/>
      <c r="E55" s="54">
        <v>6.4</v>
      </c>
      <c r="F55" s="54"/>
      <c r="G55" s="54">
        <v>14</v>
      </c>
      <c r="H55" s="54"/>
      <c r="I55" s="54"/>
      <c r="J55" s="54"/>
      <c r="K55" s="54">
        <f t="shared" si="1"/>
        <v>89.600000000000009</v>
      </c>
      <c r="L55" s="54"/>
      <c r="M55" s="96" t="s">
        <v>78</v>
      </c>
    </row>
    <row r="56" spans="2:13" x14ac:dyDescent="0.25">
      <c r="B56" s="209"/>
      <c r="C56" s="209"/>
      <c r="D56" s="209"/>
      <c r="E56" s="54">
        <v>6.4</v>
      </c>
      <c r="F56" s="54"/>
      <c r="G56" s="54">
        <v>14</v>
      </c>
      <c r="H56" s="54"/>
      <c r="I56" s="54"/>
      <c r="J56" s="54"/>
      <c r="K56" s="54">
        <f t="shared" si="1"/>
        <v>89.600000000000009</v>
      </c>
      <c r="L56" s="54"/>
      <c r="M56" s="96" t="s">
        <v>89</v>
      </c>
    </row>
    <row r="57" spans="2:13" x14ac:dyDescent="0.25">
      <c r="B57" s="50"/>
      <c r="C57" s="50"/>
      <c r="D57" s="50"/>
      <c r="E57" s="52"/>
      <c r="F57" s="52"/>
      <c r="G57" s="52"/>
      <c r="H57" s="48" t="s">
        <v>22</v>
      </c>
      <c r="I57" s="51"/>
      <c r="J57" s="51"/>
      <c r="K57" s="102">
        <f>SUM(K49:K56)</f>
        <v>438.36</v>
      </c>
      <c r="L57" s="51"/>
      <c r="M57" s="67"/>
    </row>
    <row r="59" spans="2:13" x14ac:dyDescent="0.25">
      <c r="B59" s="99" t="s">
        <v>20</v>
      </c>
      <c r="C59" s="99" t="s">
        <v>18</v>
      </c>
      <c r="D59" s="99" t="s">
        <v>17</v>
      </c>
      <c r="E59" s="210" t="s">
        <v>21</v>
      </c>
      <c r="F59" s="210"/>
      <c r="G59" s="210"/>
      <c r="H59" s="210"/>
      <c r="I59" s="210" t="s">
        <v>22</v>
      </c>
      <c r="J59" s="210"/>
      <c r="K59" s="210"/>
      <c r="L59" s="210"/>
      <c r="M59" s="99" t="s">
        <v>23</v>
      </c>
    </row>
    <row r="60" spans="2:13" ht="24" x14ac:dyDescent="0.25">
      <c r="B60" s="53">
        <f>+Mercado!A13</f>
        <v>1.05</v>
      </c>
      <c r="C60" s="103" t="str">
        <f>+Mercado!C13</f>
        <v>C.FALSO LAMINA PVC A=25CM E=10MM</v>
      </c>
      <c r="D60" s="100" t="str">
        <f>+Mercado!D13</f>
        <v>M2</v>
      </c>
      <c r="E60" s="48" t="s">
        <v>24</v>
      </c>
      <c r="F60" s="48" t="s">
        <v>25</v>
      </c>
      <c r="G60" s="48" t="s">
        <v>26</v>
      </c>
      <c r="H60" s="48" t="s">
        <v>27</v>
      </c>
      <c r="I60" s="48" t="s">
        <v>28</v>
      </c>
      <c r="J60" s="48" t="s">
        <v>29</v>
      </c>
      <c r="K60" s="48" t="s">
        <v>30</v>
      </c>
      <c r="L60" s="48" t="s">
        <v>31</v>
      </c>
      <c r="M60" s="48" t="s">
        <v>32</v>
      </c>
    </row>
    <row r="61" spans="2:13" x14ac:dyDescent="0.25">
      <c r="B61" s="209"/>
      <c r="C61" s="209"/>
      <c r="D61" s="209"/>
      <c r="E61" s="54"/>
      <c r="F61" s="54"/>
      <c r="G61" s="54"/>
      <c r="H61" s="54"/>
      <c r="I61" s="54"/>
      <c r="J61" s="54"/>
      <c r="K61" s="54"/>
      <c r="L61" s="54"/>
      <c r="M61" s="96" t="s">
        <v>76</v>
      </c>
    </row>
    <row r="62" spans="2:13" x14ac:dyDescent="0.25">
      <c r="B62" s="209"/>
      <c r="C62" s="209"/>
      <c r="D62" s="209"/>
      <c r="E62" s="54">
        <v>5.9</v>
      </c>
      <c r="F62" s="54"/>
      <c r="G62" s="54">
        <v>3.5</v>
      </c>
      <c r="H62" s="54"/>
      <c r="I62" s="54"/>
      <c r="J62" s="54"/>
      <c r="K62" s="54">
        <f>+E62*G62</f>
        <v>20.650000000000002</v>
      </c>
      <c r="L62" s="54"/>
      <c r="M62" s="97" t="s">
        <v>84</v>
      </c>
    </row>
    <row r="63" spans="2:13" x14ac:dyDescent="0.25">
      <c r="B63" s="209"/>
      <c r="C63" s="209"/>
      <c r="D63" s="209"/>
      <c r="E63" s="54">
        <f>15+6.2</f>
        <v>21.2</v>
      </c>
      <c r="F63" s="54"/>
      <c r="G63" s="54">
        <v>8.5</v>
      </c>
      <c r="H63" s="54"/>
      <c r="I63" s="54"/>
      <c r="J63" s="54"/>
      <c r="K63" s="54">
        <f t="shared" ref="K63:K68" si="2">+E63*G63</f>
        <v>180.2</v>
      </c>
      <c r="L63" s="54"/>
      <c r="M63" s="96" t="s">
        <v>77</v>
      </c>
    </row>
    <row r="64" spans="2:13" x14ac:dyDescent="0.25">
      <c r="B64" s="209"/>
      <c r="C64" s="209"/>
      <c r="D64" s="209"/>
      <c r="E64" s="54">
        <v>3.4</v>
      </c>
      <c r="F64" s="54"/>
      <c r="G64" s="54">
        <v>8.4</v>
      </c>
      <c r="H64" s="54"/>
      <c r="I64" s="54"/>
      <c r="J64" s="54"/>
      <c r="K64" s="54">
        <f t="shared" si="2"/>
        <v>28.56</v>
      </c>
      <c r="L64" s="54"/>
      <c r="M64" s="97" t="s">
        <v>79</v>
      </c>
    </row>
    <row r="65" spans="2:13" x14ac:dyDescent="0.25">
      <c r="B65" s="209"/>
      <c r="C65" s="209"/>
      <c r="D65" s="209"/>
      <c r="E65" s="178">
        <v>3.4</v>
      </c>
      <c r="F65" s="178"/>
      <c r="G65" s="178">
        <v>5.85</v>
      </c>
      <c r="H65" s="54"/>
      <c r="I65" s="54"/>
      <c r="J65" s="54"/>
      <c r="K65" s="178">
        <f t="shared" si="2"/>
        <v>19.889999999999997</v>
      </c>
      <c r="L65" s="54"/>
      <c r="M65" s="97" t="s">
        <v>80</v>
      </c>
    </row>
    <row r="66" spans="2:13" x14ac:dyDescent="0.25">
      <c r="B66" s="209"/>
      <c r="C66" s="209"/>
      <c r="D66" s="209"/>
      <c r="E66" s="54">
        <v>3.4</v>
      </c>
      <c r="F66" s="54"/>
      <c r="G66" s="54">
        <v>2.9</v>
      </c>
      <c r="H66" s="54"/>
      <c r="I66" s="98"/>
      <c r="J66" s="98"/>
      <c r="K66" s="54">
        <f t="shared" si="2"/>
        <v>9.86</v>
      </c>
      <c r="L66" s="98"/>
      <c r="M66" s="97" t="s">
        <v>81</v>
      </c>
    </row>
    <row r="67" spans="2:13" x14ac:dyDescent="0.25">
      <c r="B67" s="209"/>
      <c r="C67" s="209"/>
      <c r="D67" s="209"/>
      <c r="E67" s="54">
        <v>6.4</v>
      </c>
      <c r="F67" s="54"/>
      <c r="G67" s="54">
        <v>14</v>
      </c>
      <c r="H67" s="54"/>
      <c r="I67" s="54"/>
      <c r="J67" s="54"/>
      <c r="K67" s="54">
        <f t="shared" si="2"/>
        <v>89.600000000000009</v>
      </c>
      <c r="L67" s="54"/>
      <c r="M67" s="96" t="s">
        <v>78</v>
      </c>
    </row>
    <row r="68" spans="2:13" x14ac:dyDescent="0.25">
      <c r="B68" s="209"/>
      <c r="C68" s="209"/>
      <c r="D68" s="209"/>
      <c r="E68" s="54">
        <v>6.4</v>
      </c>
      <c r="F68" s="54"/>
      <c r="G68" s="54">
        <v>14</v>
      </c>
      <c r="H68" s="54"/>
      <c r="I68" s="54"/>
      <c r="J68" s="54"/>
      <c r="K68" s="54">
        <f t="shared" si="2"/>
        <v>89.600000000000009</v>
      </c>
      <c r="L68" s="54"/>
      <c r="M68" s="96" t="s">
        <v>89</v>
      </c>
    </row>
    <row r="69" spans="2:13" x14ac:dyDescent="0.25">
      <c r="B69" s="50"/>
      <c r="C69" s="50"/>
      <c r="D69" s="50"/>
      <c r="E69" s="52"/>
      <c r="F69" s="52"/>
      <c r="G69" s="52"/>
      <c r="H69" s="48" t="s">
        <v>22</v>
      </c>
      <c r="I69" s="51"/>
      <c r="J69" s="51"/>
      <c r="K69" s="102">
        <f>SUM(K61:K68)</f>
        <v>438.36</v>
      </c>
      <c r="L69" s="51"/>
      <c r="M69" s="67"/>
    </row>
    <row r="71" spans="2:13" x14ac:dyDescent="0.25">
      <c r="B71" s="99" t="s">
        <v>20</v>
      </c>
      <c r="C71" s="99" t="s">
        <v>18</v>
      </c>
      <c r="D71" s="99" t="s">
        <v>17</v>
      </c>
      <c r="E71" s="210" t="s">
        <v>21</v>
      </c>
      <c r="F71" s="210"/>
      <c r="G71" s="210"/>
      <c r="H71" s="210"/>
      <c r="I71" s="210" t="s">
        <v>22</v>
      </c>
      <c r="J71" s="210"/>
      <c r="K71" s="210"/>
      <c r="L71" s="210"/>
      <c r="M71" s="99" t="s">
        <v>23</v>
      </c>
    </row>
    <row r="72" spans="2:13" ht="24" x14ac:dyDescent="0.25">
      <c r="B72" s="53">
        <f>+Mercado!A14</f>
        <v>1.06</v>
      </c>
      <c r="C72" s="103" t="str">
        <f>+Mercado!C14</f>
        <v>RASQUETEADA-LIJADA-RESANE</v>
      </c>
      <c r="D72" s="100" t="str">
        <f>+Mercado!D14</f>
        <v>M2</v>
      </c>
      <c r="E72" s="48" t="s">
        <v>24</v>
      </c>
      <c r="F72" s="48" t="s">
        <v>25</v>
      </c>
      <c r="G72" s="48" t="s">
        <v>26</v>
      </c>
      <c r="H72" s="48" t="s">
        <v>27</v>
      </c>
      <c r="I72" s="48" t="s">
        <v>28</v>
      </c>
      <c r="J72" s="48" t="s">
        <v>29</v>
      </c>
      <c r="K72" s="48" t="s">
        <v>30</v>
      </c>
      <c r="L72" s="48" t="s">
        <v>31</v>
      </c>
      <c r="M72" s="48" t="s">
        <v>32</v>
      </c>
    </row>
    <row r="73" spans="2:13" x14ac:dyDescent="0.25">
      <c r="B73" s="221"/>
      <c r="C73" s="222"/>
      <c r="D73" s="223"/>
      <c r="E73" s="54"/>
      <c r="F73" s="54"/>
      <c r="G73" s="54"/>
      <c r="H73" s="54"/>
      <c r="I73" s="54"/>
      <c r="J73" s="54"/>
      <c r="K73" s="54"/>
      <c r="L73" s="54"/>
      <c r="M73" s="96" t="s">
        <v>76</v>
      </c>
    </row>
    <row r="74" spans="2:13" x14ac:dyDescent="0.25">
      <c r="B74" s="224"/>
      <c r="C74" s="225"/>
      <c r="D74" s="226"/>
      <c r="E74" s="54">
        <v>5.9</v>
      </c>
      <c r="F74" s="54">
        <v>2.6</v>
      </c>
      <c r="H74" s="54"/>
      <c r="I74" s="54">
        <v>2</v>
      </c>
      <c r="J74" s="54"/>
      <c r="K74" s="54">
        <f>+(E74*F74)*I74</f>
        <v>30.680000000000003</v>
      </c>
      <c r="L74" s="54"/>
      <c r="M74" s="237" t="s">
        <v>84</v>
      </c>
    </row>
    <row r="75" spans="2:13" x14ac:dyDescent="0.25">
      <c r="B75" s="224"/>
      <c r="C75" s="225"/>
      <c r="D75" s="226"/>
      <c r="E75" s="54">
        <v>3.5</v>
      </c>
      <c r="F75" s="54">
        <v>2.6</v>
      </c>
      <c r="G75" s="54"/>
      <c r="H75" s="54"/>
      <c r="I75" s="54">
        <v>2</v>
      </c>
      <c r="J75" s="54"/>
      <c r="K75" s="54">
        <f t="shared" ref="K75:K89" si="3">+(E75*F75)*I75</f>
        <v>18.2</v>
      </c>
      <c r="L75" s="54"/>
      <c r="M75" s="238"/>
    </row>
    <row r="76" spans="2:13" x14ac:dyDescent="0.25">
      <c r="B76" s="224"/>
      <c r="C76" s="225"/>
      <c r="D76" s="226"/>
      <c r="E76" s="54">
        <v>8.5</v>
      </c>
      <c r="F76" s="54">
        <v>2.6</v>
      </c>
      <c r="G76" s="54"/>
      <c r="H76" s="54"/>
      <c r="I76" s="54">
        <v>3</v>
      </c>
      <c r="J76" s="54"/>
      <c r="K76" s="54">
        <f t="shared" si="3"/>
        <v>66.300000000000011</v>
      </c>
      <c r="L76" s="54"/>
      <c r="M76" s="239" t="s">
        <v>77</v>
      </c>
    </row>
    <row r="77" spans="2:13" x14ac:dyDescent="0.25">
      <c r="B77" s="224"/>
      <c r="C77" s="225"/>
      <c r="D77" s="226"/>
      <c r="E77" s="54">
        <f>15+6.2</f>
        <v>21.2</v>
      </c>
      <c r="F77" s="54">
        <v>2.6</v>
      </c>
      <c r="H77" s="54"/>
      <c r="I77" s="54">
        <v>3</v>
      </c>
      <c r="J77" s="54"/>
      <c r="K77" s="54">
        <f t="shared" si="3"/>
        <v>165.35999999999999</v>
      </c>
      <c r="L77" s="54"/>
      <c r="M77" s="240"/>
    </row>
    <row r="78" spans="2:13" x14ac:dyDescent="0.25">
      <c r="B78" s="224"/>
      <c r="C78" s="225"/>
      <c r="D78" s="226"/>
      <c r="E78" s="54">
        <v>3.4</v>
      </c>
      <c r="F78" s="54">
        <v>2.6</v>
      </c>
      <c r="H78" s="54"/>
      <c r="I78" s="54">
        <v>2</v>
      </c>
      <c r="J78" s="54"/>
      <c r="K78" s="54">
        <f t="shared" si="3"/>
        <v>17.68</v>
      </c>
      <c r="L78" s="54"/>
      <c r="M78" s="237" t="s">
        <v>79</v>
      </c>
    </row>
    <row r="79" spans="2:13" x14ac:dyDescent="0.25">
      <c r="B79" s="224"/>
      <c r="C79" s="225"/>
      <c r="D79" s="226"/>
      <c r="E79" s="54">
        <v>8.4</v>
      </c>
      <c r="F79" s="54">
        <v>2.6</v>
      </c>
      <c r="G79" s="54"/>
      <c r="H79" s="54"/>
      <c r="I79" s="54">
        <v>2</v>
      </c>
      <c r="J79" s="54"/>
      <c r="K79" s="54">
        <f t="shared" si="3"/>
        <v>43.680000000000007</v>
      </c>
      <c r="L79" s="54"/>
      <c r="M79" s="238"/>
    </row>
    <row r="80" spans="2:13" x14ac:dyDescent="0.25">
      <c r="B80" s="224"/>
      <c r="C80" s="225"/>
      <c r="D80" s="226"/>
      <c r="E80" s="54">
        <v>3.4</v>
      </c>
      <c r="F80" s="54">
        <v>2.6</v>
      </c>
      <c r="H80" s="54"/>
      <c r="I80" s="54">
        <v>2</v>
      </c>
      <c r="J80" s="54"/>
      <c r="K80" s="54">
        <f t="shared" si="3"/>
        <v>17.68</v>
      </c>
      <c r="L80" s="54"/>
      <c r="M80" s="237" t="s">
        <v>80</v>
      </c>
    </row>
    <row r="81" spans="2:13" x14ac:dyDescent="0.25">
      <c r="B81" s="224"/>
      <c r="C81" s="225"/>
      <c r="D81" s="226"/>
      <c r="E81" s="54">
        <v>5.85</v>
      </c>
      <c r="F81" s="54">
        <v>2.6</v>
      </c>
      <c r="G81" s="54"/>
      <c r="H81" s="54"/>
      <c r="I81" s="54">
        <v>2</v>
      </c>
      <c r="J81" s="54"/>
      <c r="K81" s="54">
        <f t="shared" si="3"/>
        <v>30.419999999999998</v>
      </c>
      <c r="L81" s="54"/>
      <c r="M81" s="238"/>
    </row>
    <row r="82" spans="2:13" x14ac:dyDescent="0.25">
      <c r="B82" s="224"/>
      <c r="C82" s="225"/>
      <c r="D82" s="226"/>
      <c r="E82" s="54">
        <v>3.4</v>
      </c>
      <c r="F82" s="54">
        <v>2.6</v>
      </c>
      <c r="H82" s="54"/>
      <c r="I82" s="54">
        <v>2</v>
      </c>
      <c r="J82" s="98"/>
      <c r="K82" s="54">
        <f t="shared" si="3"/>
        <v>17.68</v>
      </c>
      <c r="L82" s="98"/>
      <c r="M82" s="237" t="s">
        <v>81</v>
      </c>
    </row>
    <row r="83" spans="2:13" x14ac:dyDescent="0.25">
      <c r="B83" s="224"/>
      <c r="C83" s="225"/>
      <c r="D83" s="226"/>
      <c r="E83" s="54">
        <v>2.9</v>
      </c>
      <c r="F83" s="54">
        <v>2.6</v>
      </c>
      <c r="G83" s="54"/>
      <c r="H83" s="54"/>
      <c r="I83" s="54">
        <v>2</v>
      </c>
      <c r="J83" s="98"/>
      <c r="K83" s="54">
        <f t="shared" si="3"/>
        <v>15.08</v>
      </c>
      <c r="L83" s="98"/>
      <c r="M83" s="238"/>
    </row>
    <row r="84" spans="2:13" x14ac:dyDescent="0.25">
      <c r="B84" s="224"/>
      <c r="C84" s="225"/>
      <c r="D84" s="226"/>
      <c r="E84" s="54">
        <v>18</v>
      </c>
      <c r="F84" s="54">
        <v>2.6</v>
      </c>
      <c r="G84" s="54"/>
      <c r="H84" s="54"/>
      <c r="I84" s="54">
        <v>2</v>
      </c>
      <c r="J84" s="98"/>
      <c r="K84" s="54">
        <f t="shared" si="3"/>
        <v>93.600000000000009</v>
      </c>
      <c r="L84" s="98"/>
      <c r="M84" s="239" t="s">
        <v>78</v>
      </c>
    </row>
    <row r="85" spans="2:13" x14ac:dyDescent="0.25">
      <c r="B85" s="224"/>
      <c r="C85" s="225"/>
      <c r="D85" s="226"/>
      <c r="E85" s="54">
        <v>6.4</v>
      </c>
      <c r="F85" s="54">
        <v>2.6</v>
      </c>
      <c r="H85" s="54"/>
      <c r="I85" s="54">
        <v>2</v>
      </c>
      <c r="J85" s="54"/>
      <c r="K85" s="54">
        <f t="shared" si="3"/>
        <v>33.28</v>
      </c>
      <c r="L85" s="54"/>
      <c r="M85" s="240"/>
    </row>
    <row r="86" spans="2:13" x14ac:dyDescent="0.25">
      <c r="B86" s="224"/>
      <c r="C86" s="225"/>
      <c r="D86" s="226"/>
      <c r="E86" s="54">
        <v>15</v>
      </c>
      <c r="F86" s="54">
        <v>2.6</v>
      </c>
      <c r="H86" s="54"/>
      <c r="I86" s="54">
        <v>2</v>
      </c>
      <c r="J86" s="54"/>
      <c r="K86" s="54">
        <f t="shared" si="3"/>
        <v>78</v>
      </c>
      <c r="L86" s="54"/>
      <c r="M86" s="239" t="s">
        <v>89</v>
      </c>
    </row>
    <row r="87" spans="2:13" x14ac:dyDescent="0.25">
      <c r="B87" s="224"/>
      <c r="C87" s="225"/>
      <c r="D87" s="226"/>
      <c r="E87" s="54">
        <v>6.4</v>
      </c>
      <c r="F87" s="54">
        <v>2.6</v>
      </c>
      <c r="H87" s="54"/>
      <c r="I87" s="54">
        <v>2</v>
      </c>
      <c r="J87" s="54"/>
      <c r="K87" s="54">
        <f t="shared" si="3"/>
        <v>33.28</v>
      </c>
      <c r="L87" s="54"/>
      <c r="M87" s="240"/>
    </row>
    <row r="88" spans="2:13" x14ac:dyDescent="0.25">
      <c r="B88" s="224"/>
      <c r="C88" s="225"/>
      <c r="D88" s="226"/>
      <c r="E88" s="54">
        <v>3.4</v>
      </c>
      <c r="F88" s="54">
        <v>2.6</v>
      </c>
      <c r="H88" s="54"/>
      <c r="I88" s="54">
        <v>2</v>
      </c>
      <c r="J88" s="54"/>
      <c r="K88" s="54">
        <f t="shared" si="3"/>
        <v>17.68</v>
      </c>
      <c r="L88" s="54"/>
      <c r="M88" s="239" t="s">
        <v>97</v>
      </c>
    </row>
    <row r="89" spans="2:13" x14ac:dyDescent="0.25">
      <c r="B89" s="227"/>
      <c r="C89" s="228"/>
      <c r="D89" s="229"/>
      <c r="E89" s="54">
        <v>6</v>
      </c>
      <c r="F89" s="54">
        <v>2.6</v>
      </c>
      <c r="H89" s="54"/>
      <c r="I89" s="54">
        <v>2</v>
      </c>
      <c r="J89" s="54"/>
      <c r="K89" s="54">
        <f t="shared" si="3"/>
        <v>31.200000000000003</v>
      </c>
      <c r="L89" s="54"/>
      <c r="M89" s="240"/>
    </row>
    <row r="90" spans="2:13" x14ac:dyDescent="0.25">
      <c r="B90" s="50"/>
      <c r="C90" s="50"/>
      <c r="D90" s="50"/>
      <c r="E90" s="52"/>
      <c r="F90" s="52"/>
      <c r="G90" s="52"/>
      <c r="H90" s="48" t="s">
        <v>22</v>
      </c>
      <c r="I90" s="51"/>
      <c r="J90" s="51"/>
      <c r="K90" s="102">
        <f>SUM(K73:K89)</f>
        <v>709.8</v>
      </c>
      <c r="L90" s="51"/>
      <c r="M90" s="67"/>
    </row>
    <row r="92" spans="2:13" x14ac:dyDescent="0.25">
      <c r="B92" s="99" t="s">
        <v>20</v>
      </c>
      <c r="C92" s="99" t="s">
        <v>18</v>
      </c>
      <c r="D92" s="99" t="s">
        <v>17</v>
      </c>
      <c r="E92" s="210" t="s">
        <v>21</v>
      </c>
      <c r="F92" s="210"/>
      <c r="G92" s="210"/>
      <c r="H92" s="210"/>
      <c r="I92" s="210" t="s">
        <v>22</v>
      </c>
      <c r="J92" s="210"/>
      <c r="K92" s="210"/>
      <c r="L92" s="210"/>
      <c r="M92" s="99" t="s">
        <v>23</v>
      </c>
    </row>
    <row r="93" spans="2:13" ht="24" x14ac:dyDescent="0.25">
      <c r="B93" s="273">
        <f>+Mercado!A15</f>
        <v>1.07</v>
      </c>
      <c r="C93" s="274" t="str">
        <f>+Mercado!C15</f>
        <v>VINILO MURO TIPO 1 [3M]</v>
      </c>
      <c r="D93" s="275" t="str">
        <f>+Mercado!D14</f>
        <v>M2</v>
      </c>
      <c r="E93" s="276" t="s">
        <v>24</v>
      </c>
      <c r="F93" s="276" t="s">
        <v>25</v>
      </c>
      <c r="G93" s="276" t="s">
        <v>26</v>
      </c>
      <c r="H93" s="276" t="s">
        <v>27</v>
      </c>
      <c r="I93" s="276" t="s">
        <v>28</v>
      </c>
      <c r="J93" s="276" t="s">
        <v>29</v>
      </c>
      <c r="K93" s="276" t="s">
        <v>30</v>
      </c>
      <c r="L93" s="276" t="s">
        <v>31</v>
      </c>
      <c r="M93" s="276" t="s">
        <v>32</v>
      </c>
    </row>
    <row r="94" spans="2:13" x14ac:dyDescent="0.25">
      <c r="B94" s="277"/>
      <c r="C94" s="278"/>
      <c r="D94" s="279"/>
      <c r="E94" s="280"/>
      <c r="F94" s="280"/>
      <c r="G94" s="280"/>
      <c r="H94" s="280"/>
      <c r="I94" s="280"/>
      <c r="J94" s="280"/>
      <c r="K94" s="280"/>
      <c r="L94" s="280"/>
      <c r="M94" s="281" t="s">
        <v>76</v>
      </c>
    </row>
    <row r="95" spans="2:13" x14ac:dyDescent="0.25">
      <c r="B95" s="282"/>
      <c r="C95" s="283"/>
      <c r="D95" s="284"/>
      <c r="E95" s="280">
        <v>5.9</v>
      </c>
      <c r="F95" s="280">
        <v>2.6</v>
      </c>
      <c r="G95" s="285"/>
      <c r="H95" s="280"/>
      <c r="I95" s="280">
        <v>2</v>
      </c>
      <c r="J95" s="280"/>
      <c r="K95" s="280">
        <f>+(E95*F95)*I95</f>
        <v>30.680000000000003</v>
      </c>
      <c r="L95" s="280"/>
      <c r="M95" s="286" t="s">
        <v>84</v>
      </c>
    </row>
    <row r="96" spans="2:13" x14ac:dyDescent="0.25">
      <c r="B96" s="282"/>
      <c r="C96" s="283"/>
      <c r="D96" s="284"/>
      <c r="E96" s="280">
        <v>3.5</v>
      </c>
      <c r="F96" s="280">
        <v>2.6</v>
      </c>
      <c r="G96" s="280"/>
      <c r="H96" s="280"/>
      <c r="I96" s="280">
        <v>2</v>
      </c>
      <c r="J96" s="280"/>
      <c r="K96" s="280">
        <f t="shared" ref="K96:K110" si="4">+(E96*F96)*I96</f>
        <v>18.2</v>
      </c>
      <c r="L96" s="280"/>
      <c r="M96" s="287"/>
    </row>
    <row r="97" spans="2:13" x14ac:dyDescent="0.25">
      <c r="B97" s="282"/>
      <c r="C97" s="283"/>
      <c r="D97" s="284"/>
      <c r="E97" s="280">
        <v>8.5</v>
      </c>
      <c r="F97" s="280">
        <v>2.6</v>
      </c>
      <c r="G97" s="280"/>
      <c r="H97" s="280"/>
      <c r="I97" s="280">
        <v>3</v>
      </c>
      <c r="J97" s="280"/>
      <c r="K97" s="280">
        <f t="shared" si="4"/>
        <v>66.300000000000011</v>
      </c>
      <c r="L97" s="280"/>
      <c r="M97" s="288" t="s">
        <v>77</v>
      </c>
    </row>
    <row r="98" spans="2:13" x14ac:dyDescent="0.25">
      <c r="B98" s="282"/>
      <c r="C98" s="283"/>
      <c r="D98" s="284"/>
      <c r="E98" s="280">
        <f>15+6.2</f>
        <v>21.2</v>
      </c>
      <c r="F98" s="280">
        <v>2.6</v>
      </c>
      <c r="G98" s="280"/>
      <c r="H98" s="280"/>
      <c r="I98" s="280">
        <v>3</v>
      </c>
      <c r="J98" s="280"/>
      <c r="K98" s="280">
        <f t="shared" si="4"/>
        <v>165.35999999999999</v>
      </c>
      <c r="L98" s="280"/>
      <c r="M98" s="289"/>
    </row>
    <row r="99" spans="2:13" x14ac:dyDescent="0.25">
      <c r="B99" s="282"/>
      <c r="C99" s="283"/>
      <c r="D99" s="284"/>
      <c r="E99" s="280">
        <v>3.4</v>
      </c>
      <c r="F99" s="280">
        <v>2.6</v>
      </c>
      <c r="G99" s="280"/>
      <c r="H99" s="280"/>
      <c r="I99" s="280">
        <v>2</v>
      </c>
      <c r="J99" s="280"/>
      <c r="K99" s="280">
        <f t="shared" si="4"/>
        <v>17.68</v>
      </c>
      <c r="L99" s="280"/>
      <c r="M99" s="286" t="s">
        <v>79</v>
      </c>
    </row>
    <row r="100" spans="2:13" x14ac:dyDescent="0.25">
      <c r="B100" s="282"/>
      <c r="C100" s="283"/>
      <c r="D100" s="284"/>
      <c r="E100" s="280">
        <v>8.4</v>
      </c>
      <c r="F100" s="280">
        <v>2.6</v>
      </c>
      <c r="G100" s="280"/>
      <c r="H100" s="280"/>
      <c r="I100" s="280">
        <v>2</v>
      </c>
      <c r="J100" s="280"/>
      <c r="K100" s="280">
        <f t="shared" si="4"/>
        <v>43.680000000000007</v>
      </c>
      <c r="L100" s="280"/>
      <c r="M100" s="287"/>
    </row>
    <row r="101" spans="2:13" x14ac:dyDescent="0.25">
      <c r="B101" s="282"/>
      <c r="C101" s="283"/>
      <c r="D101" s="284"/>
      <c r="E101" s="280">
        <v>3.4</v>
      </c>
      <c r="F101" s="280">
        <v>2.6</v>
      </c>
      <c r="G101" s="280"/>
      <c r="H101" s="280"/>
      <c r="I101" s="280">
        <v>2</v>
      </c>
      <c r="J101" s="280"/>
      <c r="K101" s="280">
        <f t="shared" si="4"/>
        <v>17.68</v>
      </c>
      <c r="L101" s="280"/>
      <c r="M101" s="286" t="s">
        <v>80</v>
      </c>
    </row>
    <row r="102" spans="2:13" x14ac:dyDescent="0.25">
      <c r="B102" s="282"/>
      <c r="C102" s="283"/>
      <c r="D102" s="284"/>
      <c r="E102" s="280">
        <v>5.85</v>
      </c>
      <c r="F102" s="280">
        <v>2.6</v>
      </c>
      <c r="G102" s="280"/>
      <c r="H102" s="280"/>
      <c r="I102" s="280">
        <v>2</v>
      </c>
      <c r="J102" s="280"/>
      <c r="K102" s="280">
        <f t="shared" si="4"/>
        <v>30.419999999999998</v>
      </c>
      <c r="L102" s="280"/>
      <c r="M102" s="287"/>
    </row>
    <row r="103" spans="2:13" x14ac:dyDescent="0.25">
      <c r="B103" s="282"/>
      <c r="C103" s="283"/>
      <c r="D103" s="284"/>
      <c r="E103" s="280">
        <v>3.4</v>
      </c>
      <c r="F103" s="280">
        <v>2.6</v>
      </c>
      <c r="G103" s="280"/>
      <c r="H103" s="280"/>
      <c r="I103" s="280">
        <v>2</v>
      </c>
      <c r="J103" s="290"/>
      <c r="K103" s="280">
        <f t="shared" si="4"/>
        <v>17.68</v>
      </c>
      <c r="L103" s="290"/>
      <c r="M103" s="286" t="s">
        <v>81</v>
      </c>
    </row>
    <row r="104" spans="2:13" x14ac:dyDescent="0.25">
      <c r="B104" s="282"/>
      <c r="C104" s="283"/>
      <c r="D104" s="284"/>
      <c r="E104" s="280">
        <v>2.9</v>
      </c>
      <c r="F104" s="280">
        <v>2.6</v>
      </c>
      <c r="G104" s="280"/>
      <c r="H104" s="280"/>
      <c r="I104" s="280">
        <v>2</v>
      </c>
      <c r="J104" s="290"/>
      <c r="K104" s="280">
        <f t="shared" si="4"/>
        <v>15.08</v>
      </c>
      <c r="L104" s="290"/>
      <c r="M104" s="287"/>
    </row>
    <row r="105" spans="2:13" x14ac:dyDescent="0.25">
      <c r="B105" s="282"/>
      <c r="C105" s="283"/>
      <c r="D105" s="284"/>
      <c r="E105" s="280">
        <v>14</v>
      </c>
      <c r="F105" s="280">
        <v>2.6</v>
      </c>
      <c r="G105" s="280"/>
      <c r="H105" s="280"/>
      <c r="I105" s="280">
        <v>2</v>
      </c>
      <c r="J105" s="290"/>
      <c r="K105" s="280">
        <f t="shared" si="4"/>
        <v>72.8</v>
      </c>
      <c r="L105" s="290"/>
      <c r="M105" s="288" t="s">
        <v>78</v>
      </c>
    </row>
    <row r="106" spans="2:13" x14ac:dyDescent="0.25">
      <c r="B106" s="282"/>
      <c r="C106" s="283"/>
      <c r="D106" s="284"/>
      <c r="E106" s="280">
        <v>6.4</v>
      </c>
      <c r="F106" s="280">
        <v>2.6</v>
      </c>
      <c r="G106" s="280"/>
      <c r="H106" s="280"/>
      <c r="I106" s="280">
        <v>2</v>
      </c>
      <c r="J106" s="280"/>
      <c r="K106" s="280">
        <f t="shared" si="4"/>
        <v>33.28</v>
      </c>
      <c r="L106" s="280"/>
      <c r="M106" s="289"/>
    </row>
    <row r="107" spans="2:13" x14ac:dyDescent="0.25">
      <c r="B107" s="282"/>
      <c r="C107" s="283"/>
      <c r="D107" s="284"/>
      <c r="E107" s="280">
        <v>15</v>
      </c>
      <c r="F107" s="280">
        <v>2.6</v>
      </c>
      <c r="G107" s="280"/>
      <c r="H107" s="280"/>
      <c r="I107" s="280">
        <v>2</v>
      </c>
      <c r="J107" s="280"/>
      <c r="K107" s="280">
        <f t="shared" si="4"/>
        <v>78</v>
      </c>
      <c r="L107" s="280"/>
      <c r="M107" s="288" t="s">
        <v>89</v>
      </c>
    </row>
    <row r="108" spans="2:13" x14ac:dyDescent="0.25">
      <c r="B108" s="282"/>
      <c r="C108" s="283"/>
      <c r="D108" s="284"/>
      <c r="E108" s="280">
        <v>6.4</v>
      </c>
      <c r="F108" s="280">
        <v>2.6</v>
      </c>
      <c r="G108" s="280"/>
      <c r="H108" s="280"/>
      <c r="I108" s="280">
        <v>2</v>
      </c>
      <c r="J108" s="280"/>
      <c r="K108" s="280">
        <f t="shared" si="4"/>
        <v>33.28</v>
      </c>
      <c r="L108" s="280"/>
      <c r="M108" s="289"/>
    </row>
    <row r="109" spans="2:13" x14ac:dyDescent="0.25">
      <c r="B109" s="282"/>
      <c r="C109" s="283"/>
      <c r="D109" s="284"/>
      <c r="E109" s="280">
        <v>3.4</v>
      </c>
      <c r="F109" s="280">
        <v>2.6</v>
      </c>
      <c r="G109" s="285"/>
      <c r="H109" s="280"/>
      <c r="I109" s="280">
        <v>2</v>
      </c>
      <c r="J109" s="280"/>
      <c r="K109" s="280">
        <f t="shared" si="4"/>
        <v>17.68</v>
      </c>
      <c r="L109" s="280"/>
      <c r="M109" s="288" t="s">
        <v>97</v>
      </c>
    </row>
    <row r="110" spans="2:13" x14ac:dyDescent="0.25">
      <c r="B110" s="291"/>
      <c r="C110" s="292"/>
      <c r="D110" s="293"/>
      <c r="E110" s="280">
        <v>6</v>
      </c>
      <c r="F110" s="280">
        <v>2.6</v>
      </c>
      <c r="G110" s="285"/>
      <c r="H110" s="280"/>
      <c r="I110" s="280">
        <v>2</v>
      </c>
      <c r="J110" s="280"/>
      <c r="K110" s="280">
        <f t="shared" si="4"/>
        <v>31.200000000000003</v>
      </c>
      <c r="L110" s="280"/>
      <c r="M110" s="289"/>
    </row>
    <row r="111" spans="2:13" x14ac:dyDescent="0.25">
      <c r="B111" s="50"/>
      <c r="C111" s="50"/>
      <c r="D111" s="50"/>
      <c r="E111" s="52"/>
      <c r="F111" s="52"/>
      <c r="G111" s="52"/>
      <c r="H111" s="48" t="s">
        <v>22</v>
      </c>
      <c r="I111" s="51"/>
      <c r="J111" s="51"/>
      <c r="K111" s="102">
        <f>SUM(K94:K110)</f>
        <v>689</v>
      </c>
      <c r="L111" s="51"/>
      <c r="M111" s="67"/>
    </row>
    <row r="113" spans="2:13" x14ac:dyDescent="0.25">
      <c r="B113" s="99" t="s">
        <v>20</v>
      </c>
      <c r="C113" s="99" t="s">
        <v>18</v>
      </c>
      <c r="D113" s="99" t="s">
        <v>17</v>
      </c>
      <c r="E113" s="210" t="s">
        <v>21</v>
      </c>
      <c r="F113" s="210"/>
      <c r="G113" s="210"/>
      <c r="H113" s="210"/>
      <c r="I113" s="210" t="s">
        <v>22</v>
      </c>
      <c r="J113" s="210"/>
      <c r="K113" s="210"/>
      <c r="L113" s="210"/>
      <c r="M113" s="99" t="s">
        <v>23</v>
      </c>
    </row>
    <row r="114" spans="2:13" ht="24" x14ac:dyDescent="0.25">
      <c r="B114" s="53">
        <f>+Mercado!A16</f>
        <v>1.08</v>
      </c>
      <c r="C114" s="103" t="str">
        <f>+Mercado!C16</f>
        <v>TOMA BLANCO NORMAL</v>
      </c>
      <c r="D114" s="100" t="str">
        <f>+Mercado!D16</f>
        <v>UND</v>
      </c>
      <c r="E114" s="48" t="s">
        <v>24</v>
      </c>
      <c r="F114" s="48" t="s">
        <v>25</v>
      </c>
      <c r="G114" s="48" t="s">
        <v>26</v>
      </c>
      <c r="H114" s="48" t="s">
        <v>27</v>
      </c>
      <c r="I114" s="48" t="s">
        <v>28</v>
      </c>
      <c r="J114" s="48" t="s">
        <v>29</v>
      </c>
      <c r="K114" s="48" t="s">
        <v>30</v>
      </c>
      <c r="L114" s="48" t="s">
        <v>31</v>
      </c>
      <c r="M114" s="48" t="s">
        <v>32</v>
      </c>
    </row>
    <row r="115" spans="2:13" x14ac:dyDescent="0.25">
      <c r="B115" s="221"/>
      <c r="C115" s="222"/>
      <c r="D115" s="223"/>
      <c r="E115" s="54"/>
      <c r="F115" s="54"/>
      <c r="G115" s="54"/>
      <c r="H115" s="54"/>
      <c r="I115" s="54"/>
      <c r="J115" s="54"/>
      <c r="K115" s="54"/>
      <c r="L115" s="54"/>
      <c r="M115" s="96" t="s">
        <v>76</v>
      </c>
    </row>
    <row r="116" spans="2:13" x14ac:dyDescent="0.25">
      <c r="B116" s="224"/>
      <c r="C116" s="225"/>
      <c r="D116" s="226"/>
      <c r="E116" s="54"/>
      <c r="F116" s="54"/>
      <c r="H116" s="54"/>
      <c r="I116" s="54">
        <v>2</v>
      </c>
      <c r="J116" s="54"/>
      <c r="K116" s="54"/>
      <c r="L116" s="54"/>
      <c r="M116" s="104" t="s">
        <v>84</v>
      </c>
    </row>
    <row r="117" spans="2:13" x14ac:dyDescent="0.25">
      <c r="B117" s="224"/>
      <c r="C117" s="225"/>
      <c r="D117" s="226"/>
      <c r="E117" s="54"/>
      <c r="F117" s="54"/>
      <c r="G117" s="54"/>
      <c r="H117" s="54"/>
      <c r="I117" s="54">
        <v>5</v>
      </c>
      <c r="J117" s="54"/>
      <c r="K117" s="54"/>
      <c r="L117" s="54"/>
      <c r="M117" s="105" t="s">
        <v>77</v>
      </c>
    </row>
    <row r="118" spans="2:13" x14ac:dyDescent="0.25">
      <c r="B118" s="224"/>
      <c r="C118" s="225"/>
      <c r="D118" s="226"/>
      <c r="E118" s="54"/>
      <c r="F118" s="54"/>
      <c r="G118" s="54"/>
      <c r="H118" s="54"/>
      <c r="I118" s="54">
        <v>3</v>
      </c>
      <c r="J118" s="54"/>
      <c r="K118" s="54"/>
      <c r="L118" s="54"/>
      <c r="M118" s="104" t="s">
        <v>79</v>
      </c>
    </row>
    <row r="119" spans="2:13" x14ac:dyDescent="0.25">
      <c r="B119" s="224"/>
      <c r="C119" s="225"/>
      <c r="D119" s="226"/>
      <c r="E119" s="54"/>
      <c r="F119" s="54"/>
      <c r="G119" s="54"/>
      <c r="H119" s="54"/>
      <c r="I119" s="54">
        <v>2</v>
      </c>
      <c r="J119" s="54"/>
      <c r="K119" s="54"/>
      <c r="L119" s="54"/>
      <c r="M119" s="104" t="s">
        <v>80</v>
      </c>
    </row>
    <row r="120" spans="2:13" x14ac:dyDescent="0.25">
      <c r="B120" s="224"/>
      <c r="C120" s="225"/>
      <c r="D120" s="226"/>
      <c r="E120" s="54"/>
      <c r="F120" s="54"/>
      <c r="G120" s="54"/>
      <c r="H120" s="54"/>
      <c r="I120" s="54">
        <v>2</v>
      </c>
      <c r="J120" s="98"/>
      <c r="K120" s="54"/>
      <c r="L120" s="98"/>
      <c r="M120" s="104" t="s">
        <v>81</v>
      </c>
    </row>
    <row r="121" spans="2:13" x14ac:dyDescent="0.25">
      <c r="B121" s="224"/>
      <c r="C121" s="225"/>
      <c r="D121" s="226"/>
      <c r="E121" s="54"/>
      <c r="F121" s="54"/>
      <c r="G121" s="54"/>
      <c r="H121" s="54"/>
      <c r="I121" s="54">
        <v>4</v>
      </c>
      <c r="J121" s="98"/>
      <c r="K121" s="54"/>
      <c r="L121" s="98"/>
      <c r="M121" s="105" t="s">
        <v>78</v>
      </c>
    </row>
    <row r="122" spans="2:13" x14ac:dyDescent="0.25">
      <c r="B122" s="224"/>
      <c r="C122" s="225"/>
      <c r="D122" s="226"/>
      <c r="E122" s="54"/>
      <c r="F122" s="54"/>
      <c r="G122" s="54"/>
      <c r="H122" s="54"/>
      <c r="I122" s="54">
        <v>5</v>
      </c>
      <c r="J122" s="54"/>
      <c r="K122" s="54"/>
      <c r="L122" s="54"/>
      <c r="M122" s="105" t="s">
        <v>89</v>
      </c>
    </row>
    <row r="123" spans="2:13" x14ac:dyDescent="0.25">
      <c r="B123" s="224"/>
      <c r="C123" s="225"/>
      <c r="D123" s="226"/>
      <c r="E123" s="54"/>
      <c r="F123" s="54"/>
      <c r="H123" s="54"/>
      <c r="I123" s="54">
        <v>2</v>
      </c>
      <c r="J123" s="54"/>
      <c r="K123" s="54"/>
      <c r="L123" s="54"/>
      <c r="M123" s="105" t="s">
        <v>97</v>
      </c>
    </row>
    <row r="124" spans="2:13" x14ac:dyDescent="0.25">
      <c r="B124" s="50"/>
      <c r="C124" s="50"/>
      <c r="D124" s="50"/>
      <c r="E124" s="52"/>
      <c r="F124" s="52"/>
      <c r="G124" s="52"/>
      <c r="H124" s="48" t="s">
        <v>22</v>
      </c>
      <c r="I124" s="51">
        <f>SUM(I116:I123)</f>
        <v>25</v>
      </c>
      <c r="J124" s="51"/>
      <c r="K124" s="102"/>
      <c r="L124" s="51"/>
      <c r="M124" s="67"/>
    </row>
    <row r="126" spans="2:13" x14ac:dyDescent="0.25">
      <c r="B126" s="99" t="s">
        <v>20</v>
      </c>
      <c r="C126" s="99" t="s">
        <v>18</v>
      </c>
      <c r="D126" s="99" t="s">
        <v>17</v>
      </c>
      <c r="E126" s="210" t="s">
        <v>21</v>
      </c>
      <c r="F126" s="210"/>
      <c r="G126" s="210"/>
      <c r="H126" s="210"/>
      <c r="I126" s="210" t="s">
        <v>22</v>
      </c>
      <c r="J126" s="210"/>
      <c r="K126" s="210"/>
      <c r="L126" s="210"/>
      <c r="M126" s="99" t="s">
        <v>23</v>
      </c>
    </row>
    <row r="127" spans="2:13" ht="24" x14ac:dyDescent="0.25">
      <c r="B127" s="53">
        <f>+Mercado!A17</f>
        <v>1.0900000000000001</v>
      </c>
      <c r="C127" s="103" t="str">
        <f>+Mercado!C17</f>
        <v>RETIRO SWITCHE O TOMA</v>
      </c>
      <c r="D127" s="100" t="str">
        <f>+Mercado!D17</f>
        <v>UND</v>
      </c>
      <c r="E127" s="48" t="s">
        <v>24</v>
      </c>
      <c r="F127" s="48" t="s">
        <v>25</v>
      </c>
      <c r="G127" s="48" t="s">
        <v>26</v>
      </c>
      <c r="H127" s="48" t="s">
        <v>27</v>
      </c>
      <c r="I127" s="48" t="s">
        <v>28</v>
      </c>
      <c r="J127" s="48" t="s">
        <v>29</v>
      </c>
      <c r="K127" s="48" t="s">
        <v>30</v>
      </c>
      <c r="L127" s="48" t="s">
        <v>31</v>
      </c>
      <c r="M127" s="48" t="s">
        <v>32</v>
      </c>
    </row>
    <row r="128" spans="2:13" x14ac:dyDescent="0.25">
      <c r="B128" s="221"/>
      <c r="C128" s="222"/>
      <c r="D128" s="223"/>
      <c r="E128" s="54"/>
      <c r="F128" s="54"/>
      <c r="G128" s="54"/>
      <c r="H128" s="54"/>
      <c r="I128" s="54"/>
      <c r="J128" s="54"/>
      <c r="K128" s="54"/>
      <c r="L128" s="54"/>
      <c r="M128" s="96" t="s">
        <v>76</v>
      </c>
    </row>
    <row r="129" spans="2:13" x14ac:dyDescent="0.25">
      <c r="B129" s="224"/>
      <c r="C129" s="225"/>
      <c r="D129" s="226"/>
      <c r="E129" s="54"/>
      <c r="F129" s="54"/>
      <c r="H129" s="54"/>
      <c r="I129" s="54">
        <v>2</v>
      </c>
      <c r="J129" s="54"/>
      <c r="K129" s="54"/>
      <c r="L129" s="54"/>
      <c r="M129" s="104" t="s">
        <v>84</v>
      </c>
    </row>
    <row r="130" spans="2:13" x14ac:dyDescent="0.25">
      <c r="B130" s="224"/>
      <c r="C130" s="225"/>
      <c r="D130" s="226"/>
      <c r="E130" s="54"/>
      <c r="F130" s="54"/>
      <c r="G130" s="54"/>
      <c r="H130" s="54"/>
      <c r="I130" s="54">
        <v>5</v>
      </c>
      <c r="J130" s="54"/>
      <c r="K130" s="54"/>
      <c r="L130" s="54"/>
      <c r="M130" s="105" t="s">
        <v>77</v>
      </c>
    </row>
    <row r="131" spans="2:13" x14ac:dyDescent="0.25">
      <c r="B131" s="224"/>
      <c r="C131" s="225"/>
      <c r="D131" s="226"/>
      <c r="E131" s="54"/>
      <c r="F131" s="54"/>
      <c r="G131" s="54"/>
      <c r="H131" s="54"/>
      <c r="I131" s="54">
        <v>3</v>
      </c>
      <c r="J131" s="54"/>
      <c r="K131" s="54"/>
      <c r="L131" s="54"/>
      <c r="M131" s="104" t="s">
        <v>79</v>
      </c>
    </row>
    <row r="132" spans="2:13" x14ac:dyDescent="0.25">
      <c r="B132" s="224"/>
      <c r="C132" s="225"/>
      <c r="D132" s="226"/>
      <c r="E132" s="54"/>
      <c r="F132" s="54"/>
      <c r="G132" s="54"/>
      <c r="H132" s="54"/>
      <c r="I132" s="54">
        <v>2</v>
      </c>
      <c r="J132" s="54"/>
      <c r="K132" s="54"/>
      <c r="L132" s="54"/>
      <c r="M132" s="104" t="s">
        <v>80</v>
      </c>
    </row>
    <row r="133" spans="2:13" x14ac:dyDescent="0.25">
      <c r="B133" s="224"/>
      <c r="C133" s="225"/>
      <c r="D133" s="226"/>
      <c r="E133" s="54"/>
      <c r="F133" s="54"/>
      <c r="G133" s="54"/>
      <c r="H133" s="54"/>
      <c r="I133" s="54">
        <v>2</v>
      </c>
      <c r="J133" s="98"/>
      <c r="K133" s="54"/>
      <c r="L133" s="98"/>
      <c r="M133" s="104" t="s">
        <v>81</v>
      </c>
    </row>
    <row r="134" spans="2:13" x14ac:dyDescent="0.25">
      <c r="B134" s="224"/>
      <c r="C134" s="225"/>
      <c r="D134" s="226"/>
      <c r="E134" s="54"/>
      <c r="F134" s="54"/>
      <c r="G134" s="54"/>
      <c r="H134" s="54"/>
      <c r="I134" s="54">
        <v>4</v>
      </c>
      <c r="J134" s="98"/>
      <c r="K134" s="54"/>
      <c r="L134" s="98"/>
      <c r="M134" s="105" t="s">
        <v>78</v>
      </c>
    </row>
    <row r="135" spans="2:13" x14ac:dyDescent="0.25">
      <c r="B135" s="224"/>
      <c r="C135" s="225"/>
      <c r="D135" s="226"/>
      <c r="E135" s="54"/>
      <c r="F135" s="54"/>
      <c r="G135" s="54"/>
      <c r="H135" s="54"/>
      <c r="I135" s="54">
        <v>5</v>
      </c>
      <c r="J135" s="54"/>
      <c r="K135" s="54"/>
      <c r="L135" s="54"/>
      <c r="M135" s="105" t="s">
        <v>89</v>
      </c>
    </row>
    <row r="136" spans="2:13" x14ac:dyDescent="0.25">
      <c r="B136" s="224"/>
      <c r="C136" s="225"/>
      <c r="D136" s="226"/>
      <c r="E136" s="54"/>
      <c r="F136" s="54"/>
      <c r="H136" s="54"/>
      <c r="I136" s="54">
        <v>2</v>
      </c>
      <c r="J136" s="54"/>
      <c r="K136" s="54"/>
      <c r="L136" s="54"/>
      <c r="M136" s="105" t="s">
        <v>97</v>
      </c>
    </row>
    <row r="137" spans="2:13" x14ac:dyDescent="0.25">
      <c r="B137" s="50"/>
      <c r="C137" s="50"/>
      <c r="D137" s="50"/>
      <c r="E137" s="52"/>
      <c r="F137" s="52"/>
      <c r="G137" s="52"/>
      <c r="H137" s="48" t="s">
        <v>22</v>
      </c>
      <c r="I137" s="51">
        <f>SUM(I129:I136)</f>
        <v>25</v>
      </c>
      <c r="J137" s="51"/>
      <c r="K137" s="102"/>
      <c r="L137" s="51"/>
      <c r="M137" s="67"/>
    </row>
    <row r="139" spans="2:13" x14ac:dyDescent="0.25">
      <c r="B139" s="99" t="s">
        <v>20</v>
      </c>
      <c r="C139" s="99" t="s">
        <v>18</v>
      </c>
      <c r="D139" s="99" t="s">
        <v>17</v>
      </c>
      <c r="E139" s="210" t="s">
        <v>21</v>
      </c>
      <c r="F139" s="210"/>
      <c r="G139" s="210"/>
      <c r="H139" s="210"/>
      <c r="I139" s="210" t="s">
        <v>22</v>
      </c>
      <c r="J139" s="210"/>
      <c r="K139" s="210"/>
      <c r="L139" s="210"/>
      <c r="M139" s="99" t="s">
        <v>23</v>
      </c>
    </row>
    <row r="140" spans="2:13" ht="24" x14ac:dyDescent="0.25">
      <c r="B140" s="53">
        <f>+Mercado!A18</f>
        <v>1.1000000000000001</v>
      </c>
      <c r="C140" s="103" t="str">
        <f>+Mercado!C18</f>
        <v>DIV.ALUM.BOARD-VIDRIO 1C H=2.50M</v>
      </c>
      <c r="D140" s="100" t="str">
        <f>+Mercado!D18</f>
        <v>ML</v>
      </c>
      <c r="E140" s="48" t="s">
        <v>24</v>
      </c>
      <c r="F140" s="48" t="s">
        <v>25</v>
      </c>
      <c r="G140" s="48" t="s">
        <v>26</v>
      </c>
      <c r="H140" s="48" t="s">
        <v>27</v>
      </c>
      <c r="I140" s="48" t="s">
        <v>28</v>
      </c>
      <c r="J140" s="48" t="s">
        <v>29</v>
      </c>
      <c r="K140" s="48" t="s">
        <v>30</v>
      </c>
      <c r="L140" s="48" t="s">
        <v>31</v>
      </c>
      <c r="M140" s="48" t="s">
        <v>32</v>
      </c>
    </row>
    <row r="141" spans="2:13" x14ac:dyDescent="0.25">
      <c r="B141" s="221"/>
      <c r="C141" s="222"/>
      <c r="D141" s="223"/>
      <c r="E141" s="54"/>
      <c r="F141" s="54"/>
      <c r="G141" s="54">
        <v>6</v>
      </c>
      <c r="H141" s="54"/>
      <c r="I141" s="54"/>
      <c r="J141" s="54">
        <f>+G141</f>
        <v>6</v>
      </c>
      <c r="K141" s="54"/>
      <c r="L141" s="54"/>
      <c r="M141" s="96" t="s">
        <v>76</v>
      </c>
    </row>
    <row r="142" spans="2:13" x14ac:dyDescent="0.25">
      <c r="B142" s="224"/>
      <c r="C142" s="225"/>
      <c r="D142" s="226"/>
      <c r="E142" s="54"/>
      <c r="F142" s="54"/>
      <c r="G142" s="106">
        <v>1.8</v>
      </c>
      <c r="H142" s="54"/>
      <c r="I142" s="54"/>
      <c r="J142" s="54">
        <f t="shared" ref="J142:J144" si="5">+G142</f>
        <v>1.8</v>
      </c>
      <c r="K142" s="54"/>
      <c r="L142" s="54"/>
      <c r="M142" s="104" t="s">
        <v>84</v>
      </c>
    </row>
    <row r="143" spans="2:13" x14ac:dyDescent="0.25">
      <c r="B143" s="224"/>
      <c r="C143" s="225"/>
      <c r="D143" s="226"/>
      <c r="E143" s="54"/>
      <c r="F143" s="54"/>
      <c r="G143" s="54">
        <v>10</v>
      </c>
      <c r="H143" s="54"/>
      <c r="I143" s="54"/>
      <c r="J143" s="54">
        <f t="shared" si="5"/>
        <v>10</v>
      </c>
      <c r="K143" s="54"/>
      <c r="L143" s="54"/>
      <c r="M143" s="105" t="s">
        <v>77</v>
      </c>
    </row>
    <row r="144" spans="2:13" x14ac:dyDescent="0.25">
      <c r="B144" s="224"/>
      <c r="C144" s="225"/>
      <c r="D144" s="226"/>
      <c r="E144" s="54"/>
      <c r="F144" s="54"/>
      <c r="G144" s="54">
        <v>1.5</v>
      </c>
      <c r="H144" s="54"/>
      <c r="I144" s="54"/>
      <c r="J144" s="54">
        <f t="shared" si="5"/>
        <v>1.5</v>
      </c>
      <c r="K144" s="54"/>
      <c r="L144" s="54"/>
      <c r="M144" s="104" t="s">
        <v>79</v>
      </c>
    </row>
    <row r="145" spans="2:13" x14ac:dyDescent="0.25">
      <c r="B145" s="224"/>
      <c r="C145" s="225"/>
      <c r="D145" s="226"/>
      <c r="E145" s="54"/>
      <c r="F145" s="54"/>
      <c r="G145" s="54"/>
      <c r="H145" s="54"/>
      <c r="I145" s="54"/>
      <c r="J145" s="54"/>
      <c r="K145" s="54"/>
      <c r="L145" s="54"/>
      <c r="M145" s="104" t="s">
        <v>80</v>
      </c>
    </row>
    <row r="146" spans="2:13" x14ac:dyDescent="0.25">
      <c r="B146" s="224"/>
      <c r="C146" s="225"/>
      <c r="D146" s="226"/>
      <c r="E146" s="54"/>
      <c r="F146" s="54"/>
      <c r="G146" s="54"/>
      <c r="H146" s="54"/>
      <c r="I146" s="54"/>
      <c r="J146" s="54"/>
      <c r="K146" s="54"/>
      <c r="L146" s="98"/>
      <c r="M146" s="104" t="s">
        <v>81</v>
      </c>
    </row>
    <row r="147" spans="2:13" x14ac:dyDescent="0.25">
      <c r="B147" s="224"/>
      <c r="C147" s="225"/>
      <c r="D147" s="226"/>
      <c r="E147" s="54"/>
      <c r="F147" s="54"/>
      <c r="G147" s="54"/>
      <c r="H147" s="54"/>
      <c r="I147" s="54"/>
      <c r="J147" s="54"/>
      <c r="K147" s="54"/>
      <c r="L147" s="98"/>
      <c r="M147" s="105" t="s">
        <v>78</v>
      </c>
    </row>
    <row r="148" spans="2:13" x14ac:dyDescent="0.25">
      <c r="B148" s="224"/>
      <c r="C148" s="225"/>
      <c r="D148" s="226"/>
      <c r="E148" s="54"/>
      <c r="F148" s="54"/>
      <c r="G148" s="54">
        <v>2</v>
      </c>
      <c r="H148" s="54"/>
      <c r="I148" s="54"/>
      <c r="J148" s="54">
        <f>+G148</f>
        <v>2</v>
      </c>
      <c r="K148" s="54"/>
      <c r="L148" s="54"/>
      <c r="M148" s="105" t="s">
        <v>89</v>
      </c>
    </row>
    <row r="149" spans="2:13" x14ac:dyDescent="0.25">
      <c r="B149" s="224"/>
      <c r="C149" s="225"/>
      <c r="D149" s="226"/>
      <c r="E149" s="54"/>
      <c r="F149" s="54"/>
      <c r="G149" s="106"/>
      <c r="H149" s="54"/>
      <c r="I149" s="54"/>
      <c r="J149" s="54"/>
      <c r="K149" s="54"/>
      <c r="L149" s="54"/>
      <c r="M149" s="105" t="s">
        <v>97</v>
      </c>
    </row>
    <row r="150" spans="2:13" x14ac:dyDescent="0.25">
      <c r="B150" s="50"/>
      <c r="C150" s="50"/>
      <c r="D150" s="50"/>
      <c r="E150" s="52"/>
      <c r="F150" s="52"/>
      <c r="G150" s="52"/>
      <c r="H150" s="48" t="s">
        <v>22</v>
      </c>
      <c r="I150" s="51"/>
      <c r="J150" s="51">
        <f>SUM(J142:J149)</f>
        <v>15.3</v>
      </c>
      <c r="K150" s="102"/>
      <c r="L150" s="51"/>
      <c r="M150" s="67"/>
    </row>
    <row r="152" spans="2:13" x14ac:dyDescent="0.25">
      <c r="B152" s="99" t="s">
        <v>20</v>
      </c>
      <c r="C152" s="99" t="s">
        <v>18</v>
      </c>
      <c r="D152" s="99" t="s">
        <v>17</v>
      </c>
      <c r="E152" s="210" t="s">
        <v>21</v>
      </c>
      <c r="F152" s="210"/>
      <c r="G152" s="210"/>
      <c r="H152" s="210"/>
      <c r="I152" s="210" t="s">
        <v>22</v>
      </c>
      <c r="J152" s="210"/>
      <c r="K152" s="210"/>
      <c r="L152" s="210"/>
      <c r="M152" s="99" t="s">
        <v>23</v>
      </c>
    </row>
    <row r="153" spans="2:13" ht="24" x14ac:dyDescent="0.25">
      <c r="B153" s="53">
        <f>+Mercado!A19</f>
        <v>1.1100000000000001</v>
      </c>
      <c r="C153" s="103" t="str">
        <f>+Mercado!C19</f>
        <v>RETIRO DE SALDOS EN SITIO</v>
      </c>
      <c r="D153" s="100" t="str">
        <f>+Mercado!D19</f>
        <v>M3</v>
      </c>
      <c r="E153" s="48" t="s">
        <v>24</v>
      </c>
      <c r="F153" s="48" t="s">
        <v>25</v>
      </c>
      <c r="G153" s="48" t="s">
        <v>26</v>
      </c>
      <c r="H153" s="48" t="s">
        <v>27</v>
      </c>
      <c r="I153" s="48" t="s">
        <v>28</v>
      </c>
      <c r="J153" s="48" t="s">
        <v>29</v>
      </c>
      <c r="K153" s="48" t="s">
        <v>30</v>
      </c>
      <c r="L153" s="48" t="s">
        <v>31</v>
      </c>
      <c r="M153" s="48" t="s">
        <v>32</v>
      </c>
    </row>
    <row r="154" spans="2:13" x14ac:dyDescent="0.25">
      <c r="B154" s="221"/>
      <c r="C154" s="222"/>
      <c r="D154" s="223"/>
      <c r="E154" s="54"/>
      <c r="F154" s="54"/>
      <c r="G154" s="54"/>
      <c r="H154" s="54"/>
      <c r="I154" s="54"/>
      <c r="J154" s="54"/>
      <c r="K154" s="54"/>
      <c r="L154" s="54">
        <v>1</v>
      </c>
      <c r="M154" s="96" t="s">
        <v>76</v>
      </c>
    </row>
    <row r="155" spans="2:13" x14ac:dyDescent="0.25">
      <c r="B155" s="224"/>
      <c r="C155" s="225"/>
      <c r="D155" s="226"/>
      <c r="E155" s="54"/>
      <c r="F155" s="54"/>
      <c r="G155" s="106"/>
      <c r="H155" s="54"/>
      <c r="I155" s="54"/>
      <c r="J155" s="54"/>
      <c r="K155" s="54"/>
      <c r="L155" s="54">
        <v>0.5</v>
      </c>
      <c r="M155" s="104" t="s">
        <v>84</v>
      </c>
    </row>
    <row r="156" spans="2:13" x14ac:dyDescent="0.25">
      <c r="B156" s="224"/>
      <c r="C156" s="225"/>
      <c r="D156" s="226"/>
      <c r="E156" s="54"/>
      <c r="F156" s="54"/>
      <c r="G156" s="54"/>
      <c r="H156" s="54"/>
      <c r="I156" s="54"/>
      <c r="J156" s="54"/>
      <c r="K156" s="54"/>
      <c r="L156" s="54">
        <v>5</v>
      </c>
      <c r="M156" s="105" t="s">
        <v>77</v>
      </c>
    </row>
    <row r="157" spans="2:13" x14ac:dyDescent="0.25">
      <c r="B157" s="224"/>
      <c r="C157" s="225"/>
      <c r="D157" s="226"/>
      <c r="E157" s="54"/>
      <c r="F157" s="54"/>
      <c r="G157" s="54"/>
      <c r="H157" s="54"/>
      <c r="I157" s="54"/>
      <c r="J157" s="54"/>
      <c r="K157" s="54"/>
      <c r="L157" s="54">
        <v>1</v>
      </c>
      <c r="M157" s="104" t="s">
        <v>79</v>
      </c>
    </row>
    <row r="158" spans="2:13" x14ac:dyDescent="0.25">
      <c r="B158" s="224"/>
      <c r="C158" s="225"/>
      <c r="D158" s="226"/>
      <c r="E158" s="54"/>
      <c r="F158" s="54"/>
      <c r="G158" s="54"/>
      <c r="H158" s="54"/>
      <c r="I158" s="54"/>
      <c r="J158" s="54"/>
      <c r="K158" s="54"/>
      <c r="L158" s="54">
        <v>1</v>
      </c>
      <c r="M158" s="104" t="s">
        <v>80</v>
      </c>
    </row>
    <row r="159" spans="2:13" x14ac:dyDescent="0.25">
      <c r="B159" s="224"/>
      <c r="C159" s="225"/>
      <c r="D159" s="226"/>
      <c r="E159" s="54"/>
      <c r="F159" s="54"/>
      <c r="G159" s="54"/>
      <c r="H159" s="54"/>
      <c r="I159" s="54"/>
      <c r="J159" s="54"/>
      <c r="K159" s="54"/>
      <c r="L159" s="98">
        <v>0.5</v>
      </c>
      <c r="M159" s="104" t="s">
        <v>81</v>
      </c>
    </row>
    <row r="160" spans="2:13" x14ac:dyDescent="0.25">
      <c r="B160" s="224"/>
      <c r="C160" s="225"/>
      <c r="D160" s="226"/>
      <c r="E160" s="54"/>
      <c r="F160" s="54"/>
      <c r="G160" s="54"/>
      <c r="H160" s="54"/>
      <c r="I160" s="54"/>
      <c r="J160" s="54"/>
      <c r="K160" s="54"/>
      <c r="L160" s="98">
        <v>5</v>
      </c>
      <c r="M160" s="105" t="s">
        <v>78</v>
      </c>
    </row>
    <row r="161" spans="2:13" x14ac:dyDescent="0.25">
      <c r="B161" s="224"/>
      <c r="C161" s="225"/>
      <c r="D161" s="226"/>
      <c r="E161" s="54"/>
      <c r="F161" s="54"/>
      <c r="G161" s="54"/>
      <c r="H161" s="54"/>
      <c r="I161" s="54"/>
      <c r="J161" s="54"/>
      <c r="K161" s="54"/>
      <c r="L161" s="54"/>
      <c r="M161" s="105" t="s">
        <v>89</v>
      </c>
    </row>
    <row r="162" spans="2:13" x14ac:dyDescent="0.25">
      <c r="B162" s="224"/>
      <c r="C162" s="225"/>
      <c r="D162" s="226"/>
      <c r="E162" s="54"/>
      <c r="F162" s="54"/>
      <c r="G162" s="106"/>
      <c r="H162" s="54"/>
      <c r="I162" s="54"/>
      <c r="J162" s="54"/>
      <c r="K162" s="54"/>
      <c r="L162" s="54"/>
      <c r="M162" s="105" t="s">
        <v>97</v>
      </c>
    </row>
    <row r="163" spans="2:13" x14ac:dyDescent="0.25">
      <c r="B163" s="50"/>
      <c r="C163" s="50"/>
      <c r="D163" s="50"/>
      <c r="E163" s="52"/>
      <c r="F163" s="52"/>
      <c r="G163" s="52"/>
      <c r="H163" s="48" t="s">
        <v>22</v>
      </c>
      <c r="I163" s="51"/>
      <c r="J163" s="51"/>
      <c r="K163" s="51"/>
      <c r="L163" s="51">
        <f>SUM(L154:L162)</f>
        <v>14</v>
      </c>
      <c r="M163" s="67"/>
    </row>
    <row r="165" spans="2:13" x14ac:dyDescent="0.25">
      <c r="B165" s="99" t="s">
        <v>20</v>
      </c>
      <c r="C165" s="99" t="s">
        <v>18</v>
      </c>
      <c r="D165" s="99" t="s">
        <v>17</v>
      </c>
      <c r="E165" s="210" t="s">
        <v>21</v>
      </c>
      <c r="F165" s="210"/>
      <c r="G165" s="210"/>
      <c r="H165" s="210"/>
      <c r="I165" s="210" t="s">
        <v>22</v>
      </c>
      <c r="J165" s="210"/>
      <c r="K165" s="210"/>
      <c r="L165" s="210"/>
      <c r="M165" s="99" t="s">
        <v>23</v>
      </c>
    </row>
    <row r="166" spans="2:13" ht="24" x14ac:dyDescent="0.25">
      <c r="B166" s="53">
        <f>+Mercado!A20</f>
        <v>1.1200000000000001</v>
      </c>
      <c r="C166" s="103" t="str">
        <f>+Mercado!C20</f>
        <v>RETIRO SOBRANTES MAQUINA &lt;=10KM.</v>
      </c>
      <c r="D166" s="100" t="str">
        <f>+Mercado!D20</f>
        <v>M3</v>
      </c>
      <c r="E166" s="48" t="s">
        <v>24</v>
      </c>
      <c r="F166" s="48" t="s">
        <v>25</v>
      </c>
      <c r="G166" s="48" t="s">
        <v>26</v>
      </c>
      <c r="H166" s="48" t="s">
        <v>27</v>
      </c>
      <c r="I166" s="48" t="s">
        <v>28</v>
      </c>
      <c r="J166" s="48" t="s">
        <v>29</v>
      </c>
      <c r="K166" s="48" t="s">
        <v>30</v>
      </c>
      <c r="L166" s="48" t="s">
        <v>31</v>
      </c>
      <c r="M166" s="48" t="s">
        <v>32</v>
      </c>
    </row>
    <row r="167" spans="2:13" x14ac:dyDescent="0.25">
      <c r="B167" s="221"/>
      <c r="C167" s="222"/>
      <c r="D167" s="223"/>
      <c r="E167" s="54"/>
      <c r="F167" s="54"/>
      <c r="G167" s="54"/>
      <c r="H167" s="54"/>
      <c r="I167" s="54"/>
      <c r="J167" s="54"/>
      <c r="K167" s="54"/>
      <c r="L167" s="54">
        <v>1</v>
      </c>
      <c r="M167" s="96" t="s">
        <v>76</v>
      </c>
    </row>
    <row r="168" spans="2:13" x14ac:dyDescent="0.25">
      <c r="B168" s="224"/>
      <c r="C168" s="225"/>
      <c r="D168" s="226"/>
      <c r="E168" s="54"/>
      <c r="F168" s="54"/>
      <c r="G168" s="106"/>
      <c r="H168" s="54"/>
      <c r="I168" s="54"/>
      <c r="J168" s="54"/>
      <c r="K168" s="54"/>
      <c r="L168" s="54">
        <v>0.5</v>
      </c>
      <c r="M168" s="104" t="s">
        <v>84</v>
      </c>
    </row>
    <row r="169" spans="2:13" x14ac:dyDescent="0.25">
      <c r="B169" s="224"/>
      <c r="C169" s="225"/>
      <c r="D169" s="226"/>
      <c r="E169" s="54"/>
      <c r="F169" s="54"/>
      <c r="G169" s="54"/>
      <c r="H169" s="54"/>
      <c r="I169" s="54"/>
      <c r="J169" s="54"/>
      <c r="K169" s="54"/>
      <c r="L169" s="54">
        <v>5</v>
      </c>
      <c r="M169" s="105" t="s">
        <v>77</v>
      </c>
    </row>
    <row r="170" spans="2:13" x14ac:dyDescent="0.25">
      <c r="B170" s="224"/>
      <c r="C170" s="225"/>
      <c r="D170" s="226"/>
      <c r="E170" s="54"/>
      <c r="F170" s="54"/>
      <c r="G170" s="54"/>
      <c r="H170" s="54"/>
      <c r="I170" s="54"/>
      <c r="J170" s="54"/>
      <c r="K170" s="54"/>
      <c r="L170" s="54"/>
      <c r="M170" s="104" t="s">
        <v>79</v>
      </c>
    </row>
    <row r="171" spans="2:13" x14ac:dyDescent="0.25">
      <c r="B171" s="224"/>
      <c r="C171" s="225"/>
      <c r="D171" s="226"/>
      <c r="E171" s="54"/>
      <c r="F171" s="54"/>
      <c r="G171" s="54"/>
      <c r="H171" s="54"/>
      <c r="I171" s="54"/>
      <c r="J171" s="54"/>
      <c r="K171" s="54"/>
      <c r="L171" s="54"/>
      <c r="M171" s="104" t="s">
        <v>80</v>
      </c>
    </row>
    <row r="172" spans="2:13" x14ac:dyDescent="0.25">
      <c r="B172" s="224"/>
      <c r="C172" s="225"/>
      <c r="D172" s="226"/>
      <c r="E172" s="54"/>
      <c r="F172" s="54"/>
      <c r="G172" s="54"/>
      <c r="H172" s="54"/>
      <c r="I172" s="54"/>
      <c r="J172" s="54"/>
      <c r="K172" s="54"/>
      <c r="L172" s="98"/>
      <c r="M172" s="104" t="s">
        <v>81</v>
      </c>
    </row>
    <row r="173" spans="2:13" x14ac:dyDescent="0.25">
      <c r="B173" s="224"/>
      <c r="C173" s="225"/>
      <c r="D173" s="226"/>
      <c r="E173" s="54"/>
      <c r="F173" s="54"/>
      <c r="G173" s="54"/>
      <c r="H173" s="54"/>
      <c r="I173" s="54"/>
      <c r="J173" s="54"/>
      <c r="K173" s="54"/>
      <c r="L173" s="98">
        <v>5</v>
      </c>
      <c r="M173" s="105" t="s">
        <v>78</v>
      </c>
    </row>
    <row r="174" spans="2:13" x14ac:dyDescent="0.25">
      <c r="B174" s="224"/>
      <c r="C174" s="225"/>
      <c r="D174" s="226"/>
      <c r="E174" s="54"/>
      <c r="F174" s="54"/>
      <c r="G174" s="54"/>
      <c r="H174" s="54"/>
      <c r="I174" s="54"/>
      <c r="J174" s="54"/>
      <c r="K174" s="54"/>
      <c r="L174" s="54">
        <v>2</v>
      </c>
      <c r="M174" s="105" t="s">
        <v>89</v>
      </c>
    </row>
    <row r="175" spans="2:13" x14ac:dyDescent="0.25">
      <c r="B175" s="224"/>
      <c r="C175" s="225"/>
      <c r="D175" s="226"/>
      <c r="E175" s="54"/>
      <c r="F175" s="54"/>
      <c r="G175" s="106"/>
      <c r="H175" s="54"/>
      <c r="I175" s="54"/>
      <c r="J175" s="54"/>
      <c r="K175" s="54"/>
      <c r="L175" s="169">
        <v>19.240371737827591</v>
      </c>
      <c r="M175" s="105" t="s">
        <v>111</v>
      </c>
    </row>
    <row r="176" spans="2:13" x14ac:dyDescent="0.25">
      <c r="B176" s="50"/>
      <c r="C176" s="50"/>
      <c r="D176" s="50"/>
      <c r="E176" s="52"/>
      <c r="F176" s="52"/>
      <c r="G176" s="52"/>
      <c r="H176" s="48" t="s">
        <v>22</v>
      </c>
      <c r="I176" s="51"/>
      <c r="J176" s="51"/>
      <c r="K176" s="51"/>
      <c r="L176" s="173">
        <f>ROUND(SUM(L167:L175),2)</f>
        <v>32.74</v>
      </c>
      <c r="M176" s="67"/>
    </row>
    <row r="178" spans="2:13" x14ac:dyDescent="0.25">
      <c r="B178" s="99" t="s">
        <v>20</v>
      </c>
      <c r="C178" s="99" t="s">
        <v>18</v>
      </c>
      <c r="D178" s="99" t="s">
        <v>17</v>
      </c>
      <c r="E178" s="210" t="s">
        <v>21</v>
      </c>
      <c r="F178" s="210"/>
      <c r="G178" s="210"/>
      <c r="H178" s="210"/>
      <c r="I178" s="210" t="s">
        <v>22</v>
      </c>
      <c r="J178" s="210"/>
      <c r="K178" s="210"/>
      <c r="L178" s="210"/>
      <c r="M178" s="99" t="s">
        <v>23</v>
      </c>
    </row>
    <row r="179" spans="2:13" ht="24" x14ac:dyDescent="0.25">
      <c r="B179" s="53">
        <f>+Mercado!A21</f>
        <v>1.1300000000000001</v>
      </c>
      <c r="C179" s="103" t="str">
        <f>+Mercado!C21</f>
        <v>DEMOL.ENCHAPE CERAMICO</v>
      </c>
      <c r="D179" s="100" t="str">
        <f>+Mercado!D21</f>
        <v>M2</v>
      </c>
      <c r="E179" s="48" t="s">
        <v>24</v>
      </c>
      <c r="F179" s="48" t="s">
        <v>25</v>
      </c>
      <c r="G179" s="48" t="s">
        <v>26</v>
      </c>
      <c r="H179" s="48" t="s">
        <v>27</v>
      </c>
      <c r="I179" s="48" t="s">
        <v>28</v>
      </c>
      <c r="J179" s="48" t="s">
        <v>29</v>
      </c>
      <c r="K179" s="48" t="s">
        <v>30</v>
      </c>
      <c r="L179" s="48" t="s">
        <v>31</v>
      </c>
      <c r="M179" s="48" t="s">
        <v>32</v>
      </c>
    </row>
    <row r="180" spans="2:13" x14ac:dyDescent="0.25">
      <c r="B180" s="221"/>
      <c r="C180" s="222"/>
      <c r="D180" s="223"/>
      <c r="E180" s="54"/>
      <c r="F180" s="54"/>
      <c r="G180" s="54"/>
      <c r="H180" s="54"/>
      <c r="I180" s="54"/>
      <c r="J180" s="54"/>
      <c r="K180" s="54"/>
      <c r="L180" s="54"/>
      <c r="M180" s="96" t="s">
        <v>76</v>
      </c>
    </row>
    <row r="181" spans="2:13" x14ac:dyDescent="0.25">
      <c r="B181" s="224"/>
      <c r="C181" s="225"/>
      <c r="D181" s="226"/>
      <c r="E181" s="54"/>
      <c r="F181" s="54"/>
      <c r="G181" s="54"/>
      <c r="H181" s="54"/>
      <c r="I181" s="54"/>
      <c r="J181" s="54"/>
      <c r="K181" s="54"/>
      <c r="L181" s="54"/>
      <c r="M181" s="104" t="s">
        <v>84</v>
      </c>
    </row>
    <row r="182" spans="2:13" x14ac:dyDescent="0.25">
      <c r="B182" s="224"/>
      <c r="C182" s="225"/>
      <c r="D182" s="226"/>
      <c r="E182" s="54"/>
      <c r="F182" s="54"/>
      <c r="G182" s="54"/>
      <c r="H182" s="54"/>
      <c r="I182" s="54"/>
      <c r="J182" s="54"/>
      <c r="K182" s="54"/>
      <c r="L182" s="54"/>
      <c r="M182" s="105" t="s">
        <v>77</v>
      </c>
    </row>
    <row r="183" spans="2:13" x14ac:dyDescent="0.25">
      <c r="B183" s="224"/>
      <c r="C183" s="225"/>
      <c r="D183" s="226"/>
      <c r="E183" s="54"/>
      <c r="F183" s="54"/>
      <c r="G183" s="54"/>
      <c r="H183" s="54"/>
      <c r="I183" s="54"/>
      <c r="J183" s="54"/>
      <c r="K183" s="54"/>
      <c r="L183" s="54"/>
      <c r="M183" s="104" t="s">
        <v>79</v>
      </c>
    </row>
    <row r="184" spans="2:13" x14ac:dyDescent="0.25">
      <c r="B184" s="224"/>
      <c r="C184" s="225"/>
      <c r="D184" s="226"/>
      <c r="E184" s="54"/>
      <c r="F184" s="54"/>
      <c r="G184" s="54"/>
      <c r="H184" s="54"/>
      <c r="I184" s="54"/>
      <c r="J184" s="54"/>
      <c r="K184" s="54"/>
      <c r="L184" s="54"/>
      <c r="M184" s="104" t="s">
        <v>80</v>
      </c>
    </row>
    <row r="185" spans="2:13" x14ac:dyDescent="0.25">
      <c r="B185" s="224"/>
      <c r="C185" s="225"/>
      <c r="D185" s="226"/>
      <c r="E185" s="54">
        <v>3.4</v>
      </c>
      <c r="F185" s="54"/>
      <c r="G185" s="54">
        <v>2.9</v>
      </c>
      <c r="H185" s="54"/>
      <c r="I185" s="98"/>
      <c r="J185" s="98"/>
      <c r="K185" s="54">
        <f t="shared" ref="K185:K186" si="6">+E185*G185</f>
        <v>9.86</v>
      </c>
      <c r="L185" s="98"/>
      <c r="M185" s="104" t="s">
        <v>81</v>
      </c>
    </row>
    <row r="186" spans="2:13" x14ac:dyDescent="0.25">
      <c r="B186" s="224"/>
      <c r="C186" s="225"/>
      <c r="D186" s="226"/>
      <c r="E186" s="54">
        <v>6.4</v>
      </c>
      <c r="F186" s="54"/>
      <c r="G186" s="54">
        <v>14</v>
      </c>
      <c r="H186" s="54"/>
      <c r="I186" s="54"/>
      <c r="J186" s="54"/>
      <c r="K186" s="54">
        <f t="shared" si="6"/>
        <v>89.600000000000009</v>
      </c>
      <c r="L186" s="98"/>
      <c r="M186" s="105" t="s">
        <v>78</v>
      </c>
    </row>
    <row r="187" spans="2:13" x14ac:dyDescent="0.25">
      <c r="B187" s="224"/>
      <c r="C187" s="225"/>
      <c r="D187" s="226"/>
      <c r="E187" s="54"/>
      <c r="F187" s="54"/>
      <c r="G187" s="54"/>
      <c r="H187" s="54"/>
      <c r="I187" s="54"/>
      <c r="J187" s="54"/>
      <c r="K187" s="54"/>
      <c r="L187" s="54"/>
      <c r="M187" s="105" t="s">
        <v>89</v>
      </c>
    </row>
    <row r="188" spans="2:13" x14ac:dyDescent="0.25">
      <c r="B188" s="224"/>
      <c r="C188" s="225"/>
      <c r="D188" s="226"/>
      <c r="E188" s="54"/>
      <c r="F188" s="54"/>
      <c r="G188" s="106"/>
      <c r="H188" s="54"/>
      <c r="I188" s="54"/>
      <c r="J188" s="54"/>
      <c r="K188" s="54"/>
      <c r="L188" s="54"/>
      <c r="M188" s="105" t="s">
        <v>97</v>
      </c>
    </row>
    <row r="189" spans="2:13" x14ac:dyDescent="0.25">
      <c r="B189" s="50"/>
      <c r="C189" s="50"/>
      <c r="D189" s="50"/>
      <c r="E189" s="52"/>
      <c r="F189" s="52"/>
      <c r="G189" s="52"/>
      <c r="H189" s="48" t="s">
        <v>22</v>
      </c>
      <c r="I189" s="51"/>
      <c r="J189" s="51"/>
      <c r="K189" s="51">
        <f>SUM(K181:K188)</f>
        <v>99.460000000000008</v>
      </c>
      <c r="L189" s="51"/>
      <c r="M189" s="67"/>
    </row>
    <row r="191" spans="2:13" x14ac:dyDescent="0.25">
      <c r="B191" s="99" t="s">
        <v>20</v>
      </c>
      <c r="C191" s="99" t="s">
        <v>18</v>
      </c>
      <c r="D191" s="99" t="s">
        <v>17</v>
      </c>
      <c r="E191" s="210" t="s">
        <v>21</v>
      </c>
      <c r="F191" s="210"/>
      <c r="G191" s="210"/>
      <c r="H191" s="210"/>
      <c r="I191" s="210" t="s">
        <v>22</v>
      </c>
      <c r="J191" s="210"/>
      <c r="K191" s="210"/>
      <c r="L191" s="210"/>
      <c r="M191" s="99" t="s">
        <v>23</v>
      </c>
    </row>
    <row r="192" spans="2:13" ht="24" x14ac:dyDescent="0.25">
      <c r="B192" s="53">
        <f>+Mercado!A22</f>
        <v>1.1400000000000001</v>
      </c>
      <c r="C192" s="103" t="str">
        <f>+Mercado!C22</f>
        <v xml:space="preserve">PORCELANATO 60X90 BRILLANTE </v>
      </c>
      <c r="D192" s="100" t="str">
        <f>+Mercado!D22</f>
        <v>M2</v>
      </c>
      <c r="E192" s="48" t="s">
        <v>24</v>
      </c>
      <c r="F192" s="48" t="s">
        <v>25</v>
      </c>
      <c r="G192" s="48" t="s">
        <v>26</v>
      </c>
      <c r="H192" s="48" t="s">
        <v>27</v>
      </c>
      <c r="I192" s="48" t="s">
        <v>28</v>
      </c>
      <c r="J192" s="48" t="s">
        <v>29</v>
      </c>
      <c r="K192" s="48" t="s">
        <v>30</v>
      </c>
      <c r="L192" s="48" t="s">
        <v>31</v>
      </c>
      <c r="M192" s="48" t="s">
        <v>32</v>
      </c>
    </row>
    <row r="193" spans="2:13" x14ac:dyDescent="0.25">
      <c r="B193" s="221"/>
      <c r="C193" s="222"/>
      <c r="D193" s="223"/>
      <c r="E193" s="54"/>
      <c r="F193" s="54"/>
      <c r="G193" s="54"/>
      <c r="H193" s="54"/>
      <c r="I193" s="54"/>
      <c r="J193" s="54"/>
      <c r="K193" s="54"/>
      <c r="L193" s="54"/>
      <c r="M193" s="96" t="s">
        <v>76</v>
      </c>
    </row>
    <row r="194" spans="2:13" x14ac:dyDescent="0.25">
      <c r="B194" s="224"/>
      <c r="C194" s="225"/>
      <c r="D194" s="226"/>
      <c r="E194" s="54"/>
      <c r="F194" s="54"/>
      <c r="G194" s="54"/>
      <c r="H194" s="54"/>
      <c r="I194" s="54"/>
      <c r="J194" s="54"/>
      <c r="K194" s="54"/>
      <c r="L194" s="54"/>
      <c r="M194" s="104" t="s">
        <v>84</v>
      </c>
    </row>
    <row r="195" spans="2:13" x14ac:dyDescent="0.25">
      <c r="B195" s="224"/>
      <c r="C195" s="225"/>
      <c r="D195" s="226"/>
      <c r="E195" s="54"/>
      <c r="F195" s="54"/>
      <c r="G195" s="54"/>
      <c r="H195" s="54"/>
      <c r="I195" s="54"/>
      <c r="J195" s="54"/>
      <c r="K195" s="54"/>
      <c r="L195" s="54"/>
      <c r="M195" s="105" t="s">
        <v>77</v>
      </c>
    </row>
    <row r="196" spans="2:13" x14ac:dyDescent="0.25">
      <c r="B196" s="224"/>
      <c r="C196" s="225"/>
      <c r="D196" s="226"/>
      <c r="E196" s="54"/>
      <c r="F196" s="54"/>
      <c r="G196" s="54"/>
      <c r="H196" s="54"/>
      <c r="I196" s="54"/>
      <c r="J196" s="54"/>
      <c r="K196" s="54"/>
      <c r="L196" s="54"/>
      <c r="M196" s="104" t="s">
        <v>79</v>
      </c>
    </row>
    <row r="197" spans="2:13" x14ac:dyDescent="0.25">
      <c r="B197" s="224"/>
      <c r="C197" s="225"/>
      <c r="D197" s="226"/>
      <c r="E197" s="54"/>
      <c r="F197" s="54"/>
      <c r="G197" s="54"/>
      <c r="H197" s="54"/>
      <c r="I197" s="54"/>
      <c r="J197" s="54"/>
      <c r="K197" s="54"/>
      <c r="L197" s="54"/>
      <c r="M197" s="104" t="s">
        <v>80</v>
      </c>
    </row>
    <row r="198" spans="2:13" x14ac:dyDescent="0.25">
      <c r="B198" s="224"/>
      <c r="C198" s="225"/>
      <c r="D198" s="226"/>
      <c r="E198" s="54"/>
      <c r="F198" s="54"/>
      <c r="G198" s="54"/>
      <c r="H198" s="54"/>
      <c r="I198" s="98"/>
      <c r="J198" s="98"/>
      <c r="K198" s="54"/>
      <c r="L198" s="98"/>
      <c r="M198" s="104" t="s">
        <v>81</v>
      </c>
    </row>
    <row r="199" spans="2:13" x14ac:dyDescent="0.25">
      <c r="B199" s="224"/>
      <c r="C199" s="225"/>
      <c r="D199" s="226"/>
      <c r="E199" s="54">
        <v>6.4</v>
      </c>
      <c r="F199" s="54"/>
      <c r="G199" s="54">
        <v>14</v>
      </c>
      <c r="H199" s="54"/>
      <c r="I199" s="54"/>
      <c r="J199" s="54"/>
      <c r="K199" s="54">
        <f t="shared" ref="K199" si="7">+E199*G199</f>
        <v>89.600000000000009</v>
      </c>
      <c r="L199" s="98"/>
      <c r="M199" s="105" t="s">
        <v>78</v>
      </c>
    </row>
    <row r="200" spans="2:13" x14ac:dyDescent="0.25">
      <c r="B200" s="224"/>
      <c r="C200" s="225"/>
      <c r="D200" s="226"/>
      <c r="E200" s="54"/>
      <c r="F200" s="54"/>
      <c r="G200" s="54"/>
      <c r="H200" s="54"/>
      <c r="I200" s="54"/>
      <c r="J200" s="54"/>
      <c r="K200" s="54"/>
      <c r="L200" s="54"/>
      <c r="M200" s="105" t="s">
        <v>89</v>
      </c>
    </row>
    <row r="201" spans="2:13" x14ac:dyDescent="0.25">
      <c r="B201" s="224"/>
      <c r="C201" s="225"/>
      <c r="D201" s="226"/>
      <c r="E201" s="54"/>
      <c r="F201" s="54"/>
      <c r="G201" s="106"/>
      <c r="H201" s="54"/>
      <c r="I201" s="54"/>
      <c r="J201" s="54"/>
      <c r="K201" s="54"/>
      <c r="L201" s="54"/>
      <c r="M201" s="105" t="s">
        <v>97</v>
      </c>
    </row>
    <row r="202" spans="2:13" x14ac:dyDescent="0.25">
      <c r="B202" s="50"/>
      <c r="C202" s="50"/>
      <c r="D202" s="50"/>
      <c r="E202" s="52"/>
      <c r="F202" s="52"/>
      <c r="G202" s="52"/>
      <c r="H202" s="48" t="s">
        <v>22</v>
      </c>
      <c r="I202" s="51"/>
      <c r="J202" s="51"/>
      <c r="K202" s="51">
        <f>SUM(K194:K201)</f>
        <v>89.600000000000009</v>
      </c>
      <c r="L202" s="51"/>
      <c r="M202" s="67"/>
    </row>
    <row r="204" spans="2:13" x14ac:dyDescent="0.25">
      <c r="B204" s="99" t="s">
        <v>20</v>
      </c>
      <c r="C204" s="99" t="s">
        <v>18</v>
      </c>
      <c r="D204" s="99" t="s">
        <v>17</v>
      </c>
      <c r="E204" s="210" t="s">
        <v>21</v>
      </c>
      <c r="F204" s="210"/>
      <c r="G204" s="210"/>
      <c r="H204" s="210"/>
      <c r="I204" s="210" t="s">
        <v>22</v>
      </c>
      <c r="J204" s="210"/>
      <c r="K204" s="210"/>
      <c r="L204" s="210"/>
      <c r="M204" s="99" t="s">
        <v>23</v>
      </c>
    </row>
    <row r="205" spans="2:13" ht="24" x14ac:dyDescent="0.25">
      <c r="B205" s="53">
        <f>+Mercado!A23</f>
        <v>1.1500000000000001</v>
      </c>
      <c r="C205" s="103" t="str">
        <f>+Mercado!C23</f>
        <v>ALISTADO PISO  IMPERMEABLE  4 CM</v>
      </c>
      <c r="D205" s="100" t="str">
        <f>+Mercado!D23</f>
        <v>M2</v>
      </c>
      <c r="E205" s="48" t="s">
        <v>24</v>
      </c>
      <c r="F205" s="48" t="s">
        <v>25</v>
      </c>
      <c r="G205" s="48" t="s">
        <v>26</v>
      </c>
      <c r="H205" s="48" t="s">
        <v>27</v>
      </c>
      <c r="I205" s="48" t="s">
        <v>28</v>
      </c>
      <c r="J205" s="48" t="s">
        <v>29</v>
      </c>
      <c r="K205" s="48" t="s">
        <v>30</v>
      </c>
      <c r="L205" s="48" t="s">
        <v>31</v>
      </c>
      <c r="M205" s="48" t="s">
        <v>32</v>
      </c>
    </row>
    <row r="206" spans="2:13" x14ac:dyDescent="0.25">
      <c r="B206" s="221"/>
      <c r="C206" s="222"/>
      <c r="D206" s="223"/>
      <c r="E206" s="54"/>
      <c r="F206" s="54"/>
      <c r="G206" s="54"/>
      <c r="H206" s="54"/>
      <c r="I206" s="54"/>
      <c r="J206" s="54"/>
      <c r="K206" s="54"/>
      <c r="L206" s="54"/>
      <c r="M206" s="96" t="s">
        <v>76</v>
      </c>
    </row>
    <row r="207" spans="2:13" x14ac:dyDescent="0.25">
      <c r="B207" s="224"/>
      <c r="C207" s="225"/>
      <c r="D207" s="226"/>
      <c r="E207" s="54"/>
      <c r="F207" s="54"/>
      <c r="G207" s="54"/>
      <c r="H207" s="54"/>
      <c r="I207" s="54"/>
      <c r="J207" s="54"/>
      <c r="K207" s="54"/>
      <c r="L207" s="54"/>
      <c r="M207" s="104" t="s">
        <v>84</v>
      </c>
    </row>
    <row r="208" spans="2:13" x14ac:dyDescent="0.25">
      <c r="B208" s="224"/>
      <c r="C208" s="225"/>
      <c r="D208" s="226"/>
      <c r="E208" s="54"/>
      <c r="F208" s="54"/>
      <c r="G208" s="54"/>
      <c r="H208" s="54"/>
      <c r="I208" s="54"/>
      <c r="J208" s="54"/>
      <c r="K208" s="54"/>
      <c r="L208" s="54"/>
      <c r="M208" s="105" t="s">
        <v>77</v>
      </c>
    </row>
    <row r="209" spans="2:13" x14ac:dyDescent="0.25">
      <c r="B209" s="224"/>
      <c r="C209" s="225"/>
      <c r="D209" s="226"/>
      <c r="E209" s="54"/>
      <c r="F209" s="54"/>
      <c r="G209" s="54"/>
      <c r="H209" s="54"/>
      <c r="I209" s="54"/>
      <c r="J209" s="54"/>
      <c r="K209" s="54"/>
      <c r="L209" s="54"/>
      <c r="M209" s="104" t="s">
        <v>79</v>
      </c>
    </row>
    <row r="210" spans="2:13" x14ac:dyDescent="0.25">
      <c r="B210" s="224"/>
      <c r="C210" s="225"/>
      <c r="D210" s="226"/>
      <c r="E210" s="54"/>
      <c r="F210" s="54"/>
      <c r="G210" s="54"/>
      <c r="H210" s="54"/>
      <c r="I210" s="54"/>
      <c r="J210" s="54"/>
      <c r="K210" s="54"/>
      <c r="L210" s="54"/>
      <c r="M210" s="104" t="s">
        <v>80</v>
      </c>
    </row>
    <row r="211" spans="2:13" x14ac:dyDescent="0.25">
      <c r="B211" s="224"/>
      <c r="C211" s="225"/>
      <c r="D211" s="226"/>
      <c r="E211" s="54"/>
      <c r="F211" s="54"/>
      <c r="G211" s="54"/>
      <c r="H211" s="54"/>
      <c r="I211" s="98"/>
      <c r="J211" s="98"/>
      <c r="K211" s="54"/>
      <c r="L211" s="98"/>
      <c r="M211" s="104" t="s">
        <v>81</v>
      </c>
    </row>
    <row r="212" spans="2:13" x14ac:dyDescent="0.25">
      <c r="B212" s="224"/>
      <c r="C212" s="225"/>
      <c r="D212" s="226"/>
      <c r="E212" s="54">
        <v>6.4</v>
      </c>
      <c r="F212" s="54"/>
      <c r="G212" s="54">
        <v>14</v>
      </c>
      <c r="H212" s="54"/>
      <c r="I212" s="54"/>
      <c r="J212" s="54"/>
      <c r="K212" s="54">
        <f t="shared" ref="K212" si="8">+E212*G212</f>
        <v>89.600000000000009</v>
      </c>
      <c r="L212" s="98"/>
      <c r="M212" s="105" t="s">
        <v>78</v>
      </c>
    </row>
    <row r="213" spans="2:13" x14ac:dyDescent="0.25">
      <c r="B213" s="224"/>
      <c r="C213" s="225"/>
      <c r="D213" s="226"/>
      <c r="E213" s="54"/>
      <c r="F213" s="54"/>
      <c r="G213" s="54"/>
      <c r="H213" s="54"/>
      <c r="I213" s="54"/>
      <c r="J213" s="54"/>
      <c r="K213" s="54"/>
      <c r="L213" s="54"/>
      <c r="M213" s="105" t="s">
        <v>89</v>
      </c>
    </row>
    <row r="214" spans="2:13" x14ac:dyDescent="0.25">
      <c r="B214" s="224"/>
      <c r="C214" s="225"/>
      <c r="D214" s="226"/>
      <c r="E214" s="54"/>
      <c r="F214" s="54"/>
      <c r="G214" s="106"/>
      <c r="H214" s="54"/>
      <c r="I214" s="54"/>
      <c r="J214" s="54"/>
      <c r="K214" s="54"/>
      <c r="L214" s="54"/>
      <c r="M214" s="105" t="s">
        <v>97</v>
      </c>
    </row>
    <row r="215" spans="2:13" x14ac:dyDescent="0.25">
      <c r="B215" s="50"/>
      <c r="C215" s="50"/>
      <c r="D215" s="50"/>
      <c r="E215" s="52"/>
      <c r="F215" s="52"/>
      <c r="G215" s="52"/>
      <c r="H215" s="48" t="s">
        <v>22</v>
      </c>
      <c r="I215" s="51"/>
      <c r="J215" s="51"/>
      <c r="K215" s="51">
        <f>SUM(K207:K214)</f>
        <v>89.600000000000009</v>
      </c>
      <c r="L215" s="51"/>
      <c r="M215" s="67"/>
    </row>
    <row r="217" spans="2:13" x14ac:dyDescent="0.25">
      <c r="B217" s="99" t="s">
        <v>20</v>
      </c>
      <c r="C217" s="99" t="s">
        <v>18</v>
      </c>
      <c r="D217" s="99" t="s">
        <v>17</v>
      </c>
      <c r="E217" s="210" t="s">
        <v>21</v>
      </c>
      <c r="F217" s="210"/>
      <c r="G217" s="210"/>
      <c r="H217" s="210"/>
      <c r="I217" s="210" t="s">
        <v>22</v>
      </c>
      <c r="J217" s="210"/>
      <c r="K217" s="210"/>
      <c r="L217" s="210"/>
      <c r="M217" s="99" t="s">
        <v>23</v>
      </c>
    </row>
    <row r="218" spans="2:13" ht="24" x14ac:dyDescent="0.25">
      <c r="B218" s="53">
        <f>+Mercado!A24</f>
        <v>1.1600000000000001</v>
      </c>
      <c r="C218" s="103" t="str">
        <f>+Mercado!C24</f>
        <v>DESMONTE MUEBLE INFERIOR EN MADERA</v>
      </c>
      <c r="D218" s="100" t="str">
        <f>+Mercado!D24</f>
        <v>ML</v>
      </c>
      <c r="E218" s="48" t="s">
        <v>24</v>
      </c>
      <c r="F218" s="48" t="s">
        <v>25</v>
      </c>
      <c r="G218" s="48" t="s">
        <v>26</v>
      </c>
      <c r="H218" s="48" t="s">
        <v>27</v>
      </c>
      <c r="I218" s="48" t="s">
        <v>28</v>
      </c>
      <c r="J218" s="48" t="s">
        <v>29</v>
      </c>
      <c r="K218" s="48" t="s">
        <v>30</v>
      </c>
      <c r="L218" s="48" t="s">
        <v>31</v>
      </c>
      <c r="M218" s="48" t="s">
        <v>32</v>
      </c>
    </row>
    <row r="219" spans="2:13" x14ac:dyDescent="0.25">
      <c r="B219" s="221"/>
      <c r="C219" s="222"/>
      <c r="D219" s="223"/>
      <c r="E219" s="54"/>
      <c r="F219" s="54"/>
      <c r="G219" s="54"/>
      <c r="H219" s="54"/>
      <c r="I219" s="54"/>
      <c r="J219" s="54"/>
      <c r="K219" s="54"/>
      <c r="L219" s="54"/>
      <c r="M219" s="96" t="s">
        <v>76</v>
      </c>
    </row>
    <row r="220" spans="2:13" x14ac:dyDescent="0.25">
      <c r="B220" s="224"/>
      <c r="C220" s="225"/>
      <c r="D220" s="226"/>
      <c r="E220" s="54"/>
      <c r="F220" s="54"/>
      <c r="G220" s="54"/>
      <c r="H220" s="54"/>
      <c r="I220" s="54"/>
      <c r="J220" s="54"/>
      <c r="K220" s="54"/>
      <c r="L220" s="54"/>
      <c r="M220" s="104" t="s">
        <v>84</v>
      </c>
    </row>
    <row r="221" spans="2:13" x14ac:dyDescent="0.25">
      <c r="B221" s="224"/>
      <c r="C221" s="225"/>
      <c r="D221" s="226"/>
      <c r="E221" s="54"/>
      <c r="F221" s="54"/>
      <c r="G221" s="54"/>
      <c r="H221" s="54"/>
      <c r="I221" s="54"/>
      <c r="J221" s="54"/>
      <c r="K221" s="54"/>
      <c r="L221" s="54"/>
      <c r="M221" s="105" t="s">
        <v>77</v>
      </c>
    </row>
    <row r="222" spans="2:13" x14ac:dyDescent="0.25">
      <c r="B222" s="224"/>
      <c r="C222" s="225"/>
      <c r="D222" s="226"/>
      <c r="E222" s="54"/>
      <c r="F222" s="54"/>
      <c r="G222" s="54"/>
      <c r="H222" s="54"/>
      <c r="I222" s="54"/>
      <c r="J222" s="54"/>
      <c r="K222" s="54"/>
      <c r="L222" s="54"/>
      <c r="M222" s="104" t="s">
        <v>79</v>
      </c>
    </row>
    <row r="223" spans="2:13" x14ac:dyDescent="0.25">
      <c r="B223" s="224"/>
      <c r="C223" s="225"/>
      <c r="D223" s="226"/>
      <c r="E223" s="54"/>
      <c r="F223" s="54"/>
      <c r="G223" s="54"/>
      <c r="H223" s="54"/>
      <c r="I223" s="54"/>
      <c r="J223" s="54"/>
      <c r="K223" s="54"/>
      <c r="L223" s="54"/>
      <c r="M223" s="104" t="s">
        <v>80</v>
      </c>
    </row>
    <row r="224" spans="2:13" x14ac:dyDescent="0.25">
      <c r="B224" s="224"/>
      <c r="C224" s="225"/>
      <c r="D224" s="226"/>
      <c r="E224" s="54"/>
      <c r="F224" s="54"/>
      <c r="G224" s="54"/>
      <c r="H224" s="54"/>
      <c r="I224" s="98"/>
      <c r="J224" s="98"/>
      <c r="K224" s="54"/>
      <c r="L224" s="98"/>
      <c r="M224" s="104" t="s">
        <v>81</v>
      </c>
    </row>
    <row r="225" spans="2:13" x14ac:dyDescent="0.25">
      <c r="B225" s="224"/>
      <c r="C225" s="225"/>
      <c r="D225" s="226"/>
      <c r="E225" s="54"/>
      <c r="F225" s="54"/>
      <c r="G225" s="54">
        <v>14</v>
      </c>
      <c r="H225" s="54"/>
      <c r="I225" s="54"/>
      <c r="J225" s="54">
        <f>+G225</f>
        <v>14</v>
      </c>
      <c r="K225" s="54"/>
      <c r="L225" s="98"/>
      <c r="M225" s="105" t="s">
        <v>78</v>
      </c>
    </row>
    <row r="226" spans="2:13" x14ac:dyDescent="0.25">
      <c r="B226" s="224"/>
      <c r="C226" s="225"/>
      <c r="D226" s="226"/>
      <c r="E226" s="54"/>
      <c r="F226" s="54"/>
      <c r="G226" s="54"/>
      <c r="H226" s="54"/>
      <c r="I226" s="54"/>
      <c r="J226" s="54"/>
      <c r="K226" s="54"/>
      <c r="L226" s="54"/>
      <c r="M226" s="105" t="s">
        <v>89</v>
      </c>
    </row>
    <row r="227" spans="2:13" x14ac:dyDescent="0.25">
      <c r="B227" s="224"/>
      <c r="C227" s="225"/>
      <c r="D227" s="226"/>
      <c r="E227" s="54"/>
      <c r="F227" s="54"/>
      <c r="G227" s="106"/>
      <c r="H227" s="54"/>
      <c r="I227" s="54"/>
      <c r="J227" s="54"/>
      <c r="K227" s="54"/>
      <c r="L227" s="54"/>
      <c r="M227" s="105" t="s">
        <v>97</v>
      </c>
    </row>
    <row r="228" spans="2:13" x14ac:dyDescent="0.25">
      <c r="B228" s="50"/>
      <c r="C228" s="50"/>
      <c r="D228" s="50"/>
      <c r="E228" s="52"/>
      <c r="F228" s="52"/>
      <c r="G228" s="52"/>
      <c r="H228" s="48" t="s">
        <v>22</v>
      </c>
      <c r="I228" s="51"/>
      <c r="J228" s="51">
        <f>SUM(J220:J227)</f>
        <v>14</v>
      </c>
      <c r="K228" s="51"/>
      <c r="L228" s="51"/>
      <c r="M228" s="67"/>
    </row>
    <row r="230" spans="2:13" x14ac:dyDescent="0.25">
      <c r="B230" s="99" t="s">
        <v>20</v>
      </c>
      <c r="C230" s="99" t="s">
        <v>18</v>
      </c>
      <c r="D230" s="99" t="s">
        <v>17</v>
      </c>
      <c r="E230" s="210" t="s">
        <v>21</v>
      </c>
      <c r="F230" s="210"/>
      <c r="G230" s="210"/>
      <c r="H230" s="210"/>
      <c r="I230" s="210" t="s">
        <v>22</v>
      </c>
      <c r="J230" s="210"/>
      <c r="K230" s="210"/>
      <c r="L230" s="210"/>
      <c r="M230" s="99" t="s">
        <v>23</v>
      </c>
    </row>
    <row r="231" spans="2:13" ht="24" x14ac:dyDescent="0.25">
      <c r="B231" s="53">
        <f>+Mercado!A25</f>
        <v>1.1700000000000002</v>
      </c>
      <c r="C231" s="103" t="str">
        <f>+Mercado!C25</f>
        <v>MANTENIMIENTO VENTANA EN ALUMINIO</v>
      </c>
      <c r="D231" s="100" t="str">
        <f>+Mercado!D25</f>
        <v>M2</v>
      </c>
      <c r="E231" s="48" t="s">
        <v>24</v>
      </c>
      <c r="F231" s="48" t="s">
        <v>25</v>
      </c>
      <c r="G231" s="48" t="s">
        <v>26</v>
      </c>
      <c r="H231" s="48" t="s">
        <v>27</v>
      </c>
      <c r="I231" s="48" t="s">
        <v>28</v>
      </c>
      <c r="J231" s="48" t="s">
        <v>29</v>
      </c>
      <c r="K231" s="48" t="s">
        <v>30</v>
      </c>
      <c r="L231" s="48" t="s">
        <v>31</v>
      </c>
      <c r="M231" s="48" t="s">
        <v>32</v>
      </c>
    </row>
    <row r="232" spans="2:13" x14ac:dyDescent="0.25">
      <c r="B232" s="221"/>
      <c r="C232" s="222"/>
      <c r="D232" s="223"/>
      <c r="E232" s="54"/>
      <c r="F232" s="54"/>
      <c r="G232" s="54"/>
      <c r="H232" s="54"/>
      <c r="I232" s="54"/>
      <c r="J232" s="54"/>
      <c r="K232" s="54"/>
      <c r="L232" s="54"/>
      <c r="M232" s="96" t="s">
        <v>76</v>
      </c>
    </row>
    <row r="233" spans="2:13" x14ac:dyDescent="0.25">
      <c r="B233" s="224"/>
      <c r="C233" s="225"/>
      <c r="D233" s="226"/>
      <c r="E233" s="54"/>
      <c r="F233" s="54"/>
      <c r="G233" s="54"/>
      <c r="H233" s="54"/>
      <c r="I233" s="54"/>
      <c r="J233" s="54"/>
      <c r="K233" s="54"/>
      <c r="L233" s="54"/>
      <c r="M233" s="104" t="s">
        <v>84</v>
      </c>
    </row>
    <row r="234" spans="2:13" x14ac:dyDescent="0.25">
      <c r="B234" s="224"/>
      <c r="C234" s="225"/>
      <c r="D234" s="226"/>
      <c r="E234" s="54"/>
      <c r="F234" s="54">
        <v>1.6</v>
      </c>
      <c r="G234" s="54">
        <f>15+6.2</f>
        <v>21.2</v>
      </c>
      <c r="H234" s="54"/>
      <c r="I234" s="54"/>
      <c r="J234" s="54"/>
      <c r="K234" s="54">
        <f>+F234*G234</f>
        <v>33.92</v>
      </c>
      <c r="L234" s="54"/>
      <c r="M234" s="105" t="s">
        <v>77</v>
      </c>
    </row>
    <row r="235" spans="2:13" x14ac:dyDescent="0.25">
      <c r="B235" s="224"/>
      <c r="C235" s="225"/>
      <c r="D235" s="226"/>
      <c r="E235" s="54"/>
      <c r="F235" s="54"/>
      <c r="G235" s="54"/>
      <c r="H235" s="54"/>
      <c r="I235" s="54"/>
      <c r="J235" s="54"/>
      <c r="K235" s="54"/>
      <c r="L235" s="54"/>
      <c r="M235" s="104" t="s">
        <v>79</v>
      </c>
    </row>
    <row r="236" spans="2:13" x14ac:dyDescent="0.25">
      <c r="B236" s="224"/>
      <c r="C236" s="225"/>
      <c r="D236" s="226"/>
      <c r="E236" s="54"/>
      <c r="F236" s="54"/>
      <c r="G236" s="54"/>
      <c r="H236" s="54"/>
      <c r="I236" s="54"/>
      <c r="J236" s="54"/>
      <c r="K236" s="54"/>
      <c r="L236" s="54"/>
      <c r="M236" s="104" t="s">
        <v>80</v>
      </c>
    </row>
    <row r="237" spans="2:13" x14ac:dyDescent="0.25">
      <c r="B237" s="224"/>
      <c r="C237" s="225"/>
      <c r="D237" s="226"/>
      <c r="E237" s="54"/>
      <c r="F237" s="54"/>
      <c r="G237" s="54"/>
      <c r="H237" s="54"/>
      <c r="I237" s="98"/>
      <c r="J237" s="98"/>
      <c r="K237" s="54"/>
      <c r="L237" s="98"/>
      <c r="M237" s="104" t="s">
        <v>81</v>
      </c>
    </row>
    <row r="238" spans="2:13" x14ac:dyDescent="0.25">
      <c r="B238" s="224"/>
      <c r="C238" s="225"/>
      <c r="D238" s="226"/>
      <c r="E238" s="54"/>
      <c r="F238" s="54">
        <v>1.6</v>
      </c>
      <c r="G238" s="54">
        <v>14</v>
      </c>
      <c r="H238" s="54"/>
      <c r="I238" s="54"/>
      <c r="J238" s="54"/>
      <c r="K238" s="54">
        <f t="shared" ref="K238:K239" si="9">+F238*G238</f>
        <v>22.400000000000002</v>
      </c>
      <c r="L238" s="98"/>
      <c r="M238" s="105" t="s">
        <v>78</v>
      </c>
    </row>
    <row r="239" spans="2:13" x14ac:dyDescent="0.25">
      <c r="B239" s="224"/>
      <c r="C239" s="225"/>
      <c r="D239" s="226"/>
      <c r="E239" s="54"/>
      <c r="F239" s="54">
        <v>1.6</v>
      </c>
      <c r="G239" s="54">
        <v>14</v>
      </c>
      <c r="H239" s="54"/>
      <c r="I239" s="54"/>
      <c r="J239" s="54"/>
      <c r="K239" s="54">
        <f t="shared" si="9"/>
        <v>22.400000000000002</v>
      </c>
      <c r="L239" s="54"/>
      <c r="M239" s="105" t="s">
        <v>89</v>
      </c>
    </row>
    <row r="240" spans="2:13" x14ac:dyDescent="0.25">
      <c r="B240" s="224"/>
      <c r="C240" s="225"/>
      <c r="D240" s="226"/>
      <c r="E240" s="54"/>
      <c r="F240" s="54"/>
      <c r="G240" s="106"/>
      <c r="H240" s="54"/>
      <c r="I240" s="54"/>
      <c r="J240" s="54"/>
      <c r="K240" s="54"/>
      <c r="L240" s="54"/>
      <c r="M240" s="105" t="s">
        <v>97</v>
      </c>
    </row>
    <row r="241" spans="2:13" x14ac:dyDescent="0.25">
      <c r="B241" s="50"/>
      <c r="C241" s="50"/>
      <c r="D241" s="50"/>
      <c r="E241" s="52"/>
      <c r="F241" s="52"/>
      <c r="G241" s="52"/>
      <c r="H241" s="48" t="s">
        <v>22</v>
      </c>
      <c r="I241" s="51"/>
      <c r="J241" s="51"/>
      <c r="K241" s="51">
        <f>SUM(K233:K240)</f>
        <v>78.720000000000013</v>
      </c>
      <c r="L241" s="51"/>
      <c r="M241" s="67"/>
    </row>
    <row r="243" spans="2:13" x14ac:dyDescent="0.25">
      <c r="B243" s="99" t="s">
        <v>20</v>
      </c>
      <c r="C243" s="99" t="s">
        <v>18</v>
      </c>
      <c r="D243" s="99" t="s">
        <v>17</v>
      </c>
      <c r="E243" s="210" t="s">
        <v>21</v>
      </c>
      <c r="F243" s="210"/>
      <c r="G243" s="210"/>
      <c r="H243" s="210"/>
      <c r="I243" s="210" t="s">
        <v>22</v>
      </c>
      <c r="J243" s="210"/>
      <c r="K243" s="210"/>
      <c r="L243" s="210"/>
      <c r="M243" s="99" t="s">
        <v>23</v>
      </c>
    </row>
    <row r="244" spans="2:13" ht="24" x14ac:dyDescent="0.25">
      <c r="B244" s="53">
        <f>+Mercado!A26</f>
        <v>1.1800000000000002</v>
      </c>
      <c r="C244" s="103" t="str">
        <f>+Mercado!C26</f>
        <v xml:space="preserve">LIMPIEZA Y PINTURA DE REJILLAS DE A.A. </v>
      </c>
      <c r="D244" s="100" t="str">
        <f>+Mercado!D26</f>
        <v>UND</v>
      </c>
      <c r="E244" s="48" t="s">
        <v>24</v>
      </c>
      <c r="F244" s="48" t="s">
        <v>25</v>
      </c>
      <c r="G244" s="48" t="s">
        <v>26</v>
      </c>
      <c r="H244" s="48" t="s">
        <v>27</v>
      </c>
      <c r="I244" s="48" t="s">
        <v>28</v>
      </c>
      <c r="J244" s="48" t="s">
        <v>29</v>
      </c>
      <c r="K244" s="48" t="s">
        <v>30</v>
      </c>
      <c r="L244" s="48" t="s">
        <v>31</v>
      </c>
      <c r="M244" s="48" t="s">
        <v>32</v>
      </c>
    </row>
    <row r="245" spans="2:13" x14ac:dyDescent="0.25">
      <c r="B245" s="221"/>
      <c r="C245" s="222"/>
      <c r="D245" s="223"/>
      <c r="E245" s="54"/>
      <c r="F245" s="54"/>
      <c r="G245" s="54"/>
      <c r="H245" s="54"/>
      <c r="I245" s="54"/>
      <c r="J245" s="54"/>
      <c r="K245" s="54"/>
      <c r="L245" s="54"/>
      <c r="M245" s="96" t="s">
        <v>76</v>
      </c>
    </row>
    <row r="246" spans="2:13" x14ac:dyDescent="0.25">
      <c r="B246" s="224"/>
      <c r="C246" s="225"/>
      <c r="D246" s="226"/>
      <c r="E246" s="54"/>
      <c r="F246" s="54"/>
      <c r="G246" s="54"/>
      <c r="H246" s="54"/>
      <c r="I246" s="54">
        <v>3</v>
      </c>
      <c r="J246" s="54"/>
      <c r="K246" s="54"/>
      <c r="L246" s="54"/>
      <c r="M246" s="104" t="s">
        <v>84</v>
      </c>
    </row>
    <row r="247" spans="2:13" x14ac:dyDescent="0.25">
      <c r="B247" s="224"/>
      <c r="C247" s="225"/>
      <c r="D247" s="226"/>
      <c r="E247" s="54"/>
      <c r="F247" s="54"/>
      <c r="G247" s="54"/>
      <c r="H247" s="54"/>
      <c r="I247" s="54">
        <v>12</v>
      </c>
      <c r="J247" s="54"/>
      <c r="K247" s="54"/>
      <c r="L247" s="54"/>
      <c r="M247" s="105" t="s">
        <v>77</v>
      </c>
    </row>
    <row r="248" spans="2:13" x14ac:dyDescent="0.25">
      <c r="B248" s="224"/>
      <c r="C248" s="225"/>
      <c r="D248" s="226"/>
      <c r="E248" s="54"/>
      <c r="F248" s="54"/>
      <c r="G248" s="54"/>
      <c r="H248" s="54"/>
      <c r="I248" s="54">
        <v>7</v>
      </c>
      <c r="J248" s="54"/>
      <c r="K248" s="54"/>
      <c r="L248" s="54"/>
      <c r="M248" s="104" t="s">
        <v>79</v>
      </c>
    </row>
    <row r="249" spans="2:13" x14ac:dyDescent="0.25">
      <c r="B249" s="224"/>
      <c r="C249" s="225"/>
      <c r="D249" s="226"/>
      <c r="E249" s="54"/>
      <c r="F249" s="54"/>
      <c r="G249" s="54"/>
      <c r="H249" s="54"/>
      <c r="I249" s="54">
        <v>3</v>
      </c>
      <c r="J249" s="54"/>
      <c r="K249" s="54"/>
      <c r="L249" s="54"/>
      <c r="M249" s="104" t="s">
        <v>80</v>
      </c>
    </row>
    <row r="250" spans="2:13" x14ac:dyDescent="0.25">
      <c r="B250" s="224"/>
      <c r="C250" s="225"/>
      <c r="D250" s="226"/>
      <c r="E250" s="54"/>
      <c r="F250" s="54"/>
      <c r="G250" s="54"/>
      <c r="H250" s="54"/>
      <c r="I250" s="98">
        <v>4</v>
      </c>
      <c r="J250" s="98"/>
      <c r="K250" s="54"/>
      <c r="L250" s="98"/>
      <c r="M250" s="104" t="s">
        <v>81</v>
      </c>
    </row>
    <row r="251" spans="2:13" x14ac:dyDescent="0.25">
      <c r="B251" s="224"/>
      <c r="C251" s="225"/>
      <c r="D251" s="226"/>
      <c r="E251" s="54"/>
      <c r="F251" s="54"/>
      <c r="G251" s="54"/>
      <c r="H251" s="54"/>
      <c r="I251" s="54">
        <v>8</v>
      </c>
      <c r="J251" s="54"/>
      <c r="K251" s="54"/>
      <c r="L251" s="98"/>
      <c r="M251" s="105" t="s">
        <v>78</v>
      </c>
    </row>
    <row r="252" spans="2:13" x14ac:dyDescent="0.25">
      <c r="B252" s="224"/>
      <c r="C252" s="225"/>
      <c r="D252" s="226"/>
      <c r="E252" s="54"/>
      <c r="F252" s="54"/>
      <c r="G252" s="54"/>
      <c r="H252" s="54"/>
      <c r="I252" s="54">
        <v>5</v>
      </c>
      <c r="J252" s="54"/>
      <c r="K252" s="54"/>
      <c r="L252" s="54"/>
      <c r="M252" s="105" t="s">
        <v>89</v>
      </c>
    </row>
    <row r="253" spans="2:13" x14ac:dyDescent="0.25">
      <c r="B253" s="224"/>
      <c r="C253" s="225"/>
      <c r="D253" s="226"/>
      <c r="E253" s="54"/>
      <c r="F253" s="54"/>
      <c r="G253" s="106"/>
      <c r="H253" s="54"/>
      <c r="I253" s="54">
        <v>2</v>
      </c>
      <c r="J253" s="54"/>
      <c r="K253" s="54"/>
      <c r="L253" s="54"/>
      <c r="M253" s="105" t="s">
        <v>97</v>
      </c>
    </row>
    <row r="254" spans="2:13" x14ac:dyDescent="0.25">
      <c r="B254" s="50"/>
      <c r="C254" s="50"/>
      <c r="D254" s="50"/>
      <c r="E254" s="52"/>
      <c r="F254" s="52"/>
      <c r="G254" s="52"/>
      <c r="H254" s="48" t="s">
        <v>22</v>
      </c>
      <c r="I254" s="51">
        <f>SUM(I246:I253)</f>
        <v>44</v>
      </c>
      <c r="J254" s="51"/>
      <c r="K254" s="51"/>
      <c r="L254" s="51"/>
      <c r="M254" s="67"/>
    </row>
    <row r="256" spans="2:13" x14ac:dyDescent="0.25">
      <c r="B256" s="99" t="s">
        <v>20</v>
      </c>
      <c r="C256" s="99" t="s">
        <v>18</v>
      </c>
      <c r="D256" s="99" t="s">
        <v>17</v>
      </c>
      <c r="E256" s="210" t="s">
        <v>21</v>
      </c>
      <c r="F256" s="210"/>
      <c r="G256" s="210"/>
      <c r="H256" s="210"/>
      <c r="I256" s="210" t="s">
        <v>22</v>
      </c>
      <c r="J256" s="210"/>
      <c r="K256" s="210"/>
      <c r="L256" s="210"/>
      <c r="M256" s="99" t="s">
        <v>23</v>
      </c>
    </row>
    <row r="257" spans="2:13" ht="24" x14ac:dyDescent="0.25">
      <c r="B257" s="53">
        <f>+Mercado!A27</f>
        <v>1.1900000000000002</v>
      </c>
      <c r="C257" s="103" t="str">
        <f>+Mercado!C27</f>
        <v>CORTINA TWILINE RODEO DRIVE DIVIDIDA MANUAL (2.0X1,60)</v>
      </c>
      <c r="D257" s="100" t="str">
        <f>+Mercado!D27</f>
        <v>UND</v>
      </c>
      <c r="E257" s="48" t="s">
        <v>24</v>
      </c>
      <c r="F257" s="48" t="s">
        <v>25</v>
      </c>
      <c r="G257" s="48" t="s">
        <v>26</v>
      </c>
      <c r="H257" s="48" t="s">
        <v>27</v>
      </c>
      <c r="I257" s="48" t="s">
        <v>28</v>
      </c>
      <c r="J257" s="48" t="s">
        <v>29</v>
      </c>
      <c r="K257" s="48" t="s">
        <v>30</v>
      </c>
      <c r="L257" s="48" t="s">
        <v>31</v>
      </c>
      <c r="M257" s="48" t="s">
        <v>32</v>
      </c>
    </row>
    <row r="258" spans="2:13" x14ac:dyDescent="0.25">
      <c r="B258" s="221"/>
      <c r="C258" s="222"/>
      <c r="D258" s="223"/>
      <c r="E258" s="54">
        <f>3.5+2.8+2.8</f>
        <v>9.1</v>
      </c>
      <c r="F258" s="54"/>
      <c r="G258" s="54"/>
      <c r="H258" s="54"/>
      <c r="I258" s="54">
        <f>+E258/2</f>
        <v>4.55</v>
      </c>
      <c r="J258" s="54"/>
      <c r="K258" s="54"/>
      <c r="L258" s="54"/>
      <c r="M258" s="96" t="s">
        <v>197</v>
      </c>
    </row>
    <row r="259" spans="2:13" x14ac:dyDescent="0.25">
      <c r="B259" s="224"/>
      <c r="C259" s="225"/>
      <c r="D259" s="226"/>
      <c r="E259" s="54">
        <v>6.1</v>
      </c>
      <c r="F259" s="54"/>
      <c r="G259" s="54"/>
      <c r="H259" s="54"/>
      <c r="I259" s="54">
        <f>+E259/2</f>
        <v>3.05</v>
      </c>
      <c r="J259" s="54"/>
      <c r="K259" s="54"/>
      <c r="L259" s="54"/>
      <c r="M259" s="104" t="s">
        <v>200</v>
      </c>
    </row>
    <row r="260" spans="2:13" x14ac:dyDescent="0.25">
      <c r="B260" s="224"/>
      <c r="C260" s="225"/>
      <c r="D260" s="226"/>
      <c r="E260" s="54">
        <f>15+6.2</f>
        <v>21.2</v>
      </c>
      <c r="F260" s="54"/>
      <c r="G260" s="54"/>
      <c r="H260" s="54"/>
      <c r="I260" s="54">
        <f>+E260/2</f>
        <v>10.6</v>
      </c>
      <c r="J260" s="54"/>
      <c r="K260" s="54"/>
      <c r="L260" s="54"/>
      <c r="M260" s="105" t="s">
        <v>77</v>
      </c>
    </row>
    <row r="261" spans="2:13" x14ac:dyDescent="0.25">
      <c r="B261" s="224"/>
      <c r="C261" s="225"/>
      <c r="D261" s="226"/>
      <c r="E261" s="54"/>
      <c r="F261" s="54"/>
      <c r="G261" s="54"/>
      <c r="H261" s="54"/>
      <c r="I261" s="54"/>
      <c r="J261" s="54"/>
      <c r="K261" s="54"/>
      <c r="L261" s="54"/>
      <c r="M261" s="104"/>
    </row>
    <row r="262" spans="2:13" x14ac:dyDescent="0.25">
      <c r="B262" s="224"/>
      <c r="C262" s="225"/>
      <c r="D262" s="226"/>
      <c r="E262" s="54"/>
      <c r="F262" s="54"/>
      <c r="G262" s="54"/>
      <c r="H262" s="54"/>
      <c r="I262" s="54"/>
      <c r="J262" s="54"/>
      <c r="K262" s="54"/>
      <c r="L262" s="54"/>
      <c r="M262" s="104"/>
    </row>
    <row r="263" spans="2:13" x14ac:dyDescent="0.25">
      <c r="B263" s="224"/>
      <c r="C263" s="225"/>
      <c r="D263" s="226"/>
      <c r="E263" s="54">
        <v>10</v>
      </c>
      <c r="F263" s="54"/>
      <c r="G263" s="54"/>
      <c r="H263" s="54"/>
      <c r="I263" s="98">
        <v>7</v>
      </c>
      <c r="J263" s="98"/>
      <c r="K263" s="54"/>
      <c r="L263" s="98"/>
      <c r="M263" s="104" t="s">
        <v>145</v>
      </c>
    </row>
    <row r="264" spans="2:13" x14ac:dyDescent="0.25">
      <c r="B264" s="224"/>
      <c r="C264" s="225"/>
      <c r="D264" s="226"/>
      <c r="E264" s="54">
        <v>14</v>
      </c>
      <c r="F264" s="54"/>
      <c r="G264" s="54"/>
      <c r="H264" s="54"/>
      <c r="I264" s="98">
        <f>+E264/2</f>
        <v>7</v>
      </c>
      <c r="J264" s="54"/>
      <c r="K264" s="54"/>
      <c r="L264" s="98"/>
      <c r="M264" s="105" t="s">
        <v>78</v>
      </c>
    </row>
    <row r="265" spans="2:13" x14ac:dyDescent="0.25">
      <c r="B265" s="224"/>
      <c r="C265" s="225"/>
      <c r="D265" s="226"/>
      <c r="E265" s="54">
        <v>14</v>
      </c>
      <c r="F265" s="54"/>
      <c r="G265" s="54"/>
      <c r="H265" s="54"/>
      <c r="I265" s="98">
        <f>+E265/2</f>
        <v>7</v>
      </c>
      <c r="J265" s="54"/>
      <c r="K265" s="54"/>
      <c r="L265" s="54"/>
      <c r="M265" s="105" t="s">
        <v>89</v>
      </c>
    </row>
    <row r="266" spans="2:13" x14ac:dyDescent="0.25">
      <c r="B266" s="224"/>
      <c r="C266" s="225"/>
      <c r="D266" s="226"/>
      <c r="E266" s="54"/>
      <c r="F266" s="54"/>
      <c r="G266" s="106"/>
      <c r="H266" s="54"/>
      <c r="I266" s="54"/>
      <c r="J266" s="54"/>
      <c r="K266" s="54"/>
      <c r="L266" s="54"/>
      <c r="M266" s="105" t="s">
        <v>97</v>
      </c>
    </row>
    <row r="267" spans="2:13" x14ac:dyDescent="0.25">
      <c r="B267" s="50"/>
      <c r="C267" s="50"/>
      <c r="D267" s="50"/>
      <c r="E267" s="52"/>
      <c r="F267" s="52"/>
      <c r="G267" s="52"/>
      <c r="H267" s="48" t="s">
        <v>22</v>
      </c>
      <c r="I267" s="51">
        <f>SUM(I259:I266)</f>
        <v>34.65</v>
      </c>
      <c r="J267" s="51"/>
      <c r="K267" s="51"/>
      <c r="L267" s="51"/>
      <c r="M267" s="67"/>
    </row>
    <row r="269" spans="2:13" x14ac:dyDescent="0.25">
      <c r="B269" s="99" t="s">
        <v>20</v>
      </c>
      <c r="C269" s="99" t="s">
        <v>18</v>
      </c>
      <c r="D269" s="99" t="s">
        <v>17</v>
      </c>
      <c r="E269" s="210" t="s">
        <v>21</v>
      </c>
      <c r="F269" s="210"/>
      <c r="G269" s="210"/>
      <c r="H269" s="210"/>
      <c r="I269" s="210" t="s">
        <v>22</v>
      </c>
      <c r="J269" s="210"/>
      <c r="K269" s="210"/>
      <c r="L269" s="210"/>
      <c r="M269" s="99" t="s">
        <v>23</v>
      </c>
    </row>
    <row r="270" spans="2:13" ht="24" x14ac:dyDescent="0.25">
      <c r="B270" s="53">
        <f>+Mercado!A28</f>
        <v>1.2000000000000002</v>
      </c>
      <c r="C270" s="103" t="str">
        <f>+Mercado!C28</f>
        <v>BALA PANEL LED 18W</v>
      </c>
      <c r="D270" s="100" t="str">
        <f>+Mercado!D28</f>
        <v>UND</v>
      </c>
      <c r="E270" s="48" t="s">
        <v>24</v>
      </c>
      <c r="F270" s="48" t="s">
        <v>25</v>
      </c>
      <c r="G270" s="48" t="s">
        <v>26</v>
      </c>
      <c r="H270" s="48" t="s">
        <v>27</v>
      </c>
      <c r="I270" s="48" t="s">
        <v>28</v>
      </c>
      <c r="J270" s="48" t="s">
        <v>29</v>
      </c>
      <c r="K270" s="48" t="s">
        <v>30</v>
      </c>
      <c r="L270" s="48" t="s">
        <v>31</v>
      </c>
      <c r="M270" s="48" t="s">
        <v>32</v>
      </c>
    </row>
    <row r="271" spans="2:13" x14ac:dyDescent="0.25">
      <c r="B271" s="221"/>
      <c r="C271" s="222"/>
      <c r="D271" s="223"/>
      <c r="E271" s="54"/>
      <c r="F271" s="54"/>
      <c r="G271" s="54"/>
      <c r="H271" s="54"/>
      <c r="I271" s="54"/>
      <c r="J271" s="54"/>
      <c r="K271" s="54"/>
      <c r="L271" s="54"/>
      <c r="M271" s="96" t="s">
        <v>76</v>
      </c>
    </row>
    <row r="272" spans="2:13" x14ac:dyDescent="0.25">
      <c r="B272" s="224"/>
      <c r="C272" s="225"/>
      <c r="D272" s="226"/>
      <c r="E272" s="54"/>
      <c r="F272" s="54"/>
      <c r="G272" s="54"/>
      <c r="H272" s="54"/>
      <c r="I272" s="54">
        <v>3</v>
      </c>
      <c r="J272" s="54"/>
      <c r="K272" s="54"/>
      <c r="L272" s="54"/>
      <c r="M272" s="104" t="s">
        <v>84</v>
      </c>
    </row>
    <row r="273" spans="2:13" x14ac:dyDescent="0.25">
      <c r="B273" s="224"/>
      <c r="C273" s="225"/>
      <c r="D273" s="226"/>
      <c r="E273" s="54"/>
      <c r="F273" s="54"/>
      <c r="G273" s="54"/>
      <c r="H273" s="54"/>
      <c r="I273" s="54">
        <v>22</v>
      </c>
      <c r="J273" s="54"/>
      <c r="K273" s="54"/>
      <c r="L273" s="54"/>
      <c r="M273" s="105" t="s">
        <v>77</v>
      </c>
    </row>
    <row r="274" spans="2:13" x14ac:dyDescent="0.25">
      <c r="B274" s="224"/>
      <c r="C274" s="225"/>
      <c r="D274" s="226"/>
      <c r="E274" s="54"/>
      <c r="F274" s="54"/>
      <c r="G274" s="54"/>
      <c r="H274" s="54"/>
      <c r="I274" s="54">
        <v>4</v>
      </c>
      <c r="J274" s="54"/>
      <c r="K274" s="54"/>
      <c r="L274" s="54"/>
      <c r="M274" s="104" t="s">
        <v>79</v>
      </c>
    </row>
    <row r="275" spans="2:13" x14ac:dyDescent="0.25">
      <c r="B275" s="224"/>
      <c r="C275" s="225"/>
      <c r="D275" s="226"/>
      <c r="E275" s="54"/>
      <c r="F275" s="54"/>
      <c r="G275" s="54"/>
      <c r="H275" s="54"/>
      <c r="I275" s="54">
        <v>4</v>
      </c>
      <c r="J275" s="54"/>
      <c r="K275" s="54"/>
      <c r="L275" s="54"/>
      <c r="M275" s="104" t="s">
        <v>80</v>
      </c>
    </row>
    <row r="276" spans="2:13" x14ac:dyDescent="0.25">
      <c r="B276" s="224"/>
      <c r="C276" s="225"/>
      <c r="D276" s="226"/>
      <c r="E276" s="54"/>
      <c r="F276" s="54"/>
      <c r="G276" s="54"/>
      <c r="H276" s="54"/>
      <c r="I276" s="54">
        <v>7</v>
      </c>
      <c r="J276" s="54"/>
      <c r="K276" s="54"/>
      <c r="L276" s="98"/>
      <c r="M276" s="105" t="s">
        <v>78</v>
      </c>
    </row>
    <row r="277" spans="2:13" x14ac:dyDescent="0.25">
      <c r="B277" s="224"/>
      <c r="C277" s="225"/>
      <c r="D277" s="226"/>
      <c r="E277" s="54"/>
      <c r="F277" s="54"/>
      <c r="G277" s="54"/>
      <c r="H277" s="54"/>
      <c r="I277" s="54">
        <v>7</v>
      </c>
      <c r="J277" s="54"/>
      <c r="K277" s="54"/>
      <c r="L277" s="54"/>
      <c r="M277" s="105" t="s">
        <v>89</v>
      </c>
    </row>
    <row r="278" spans="2:13" x14ac:dyDescent="0.25">
      <c r="B278" s="224"/>
      <c r="C278" s="225"/>
      <c r="D278" s="226"/>
      <c r="E278" s="54"/>
      <c r="F278" s="54"/>
      <c r="G278" s="106"/>
      <c r="H278" s="54"/>
      <c r="I278" s="54">
        <v>6</v>
      </c>
      <c r="J278" s="54"/>
      <c r="K278" s="54"/>
      <c r="L278" s="54"/>
      <c r="M278" s="105" t="s">
        <v>97</v>
      </c>
    </row>
    <row r="279" spans="2:13" x14ac:dyDescent="0.25">
      <c r="B279" s="50"/>
      <c r="C279" s="50"/>
      <c r="D279" s="50"/>
      <c r="E279" s="52"/>
      <c r="F279" s="52"/>
      <c r="G279" s="52"/>
      <c r="H279" s="48" t="s">
        <v>22</v>
      </c>
      <c r="I279" s="51">
        <f>SUM(I272:I278)</f>
        <v>53</v>
      </c>
      <c r="J279" s="51"/>
      <c r="K279" s="51"/>
      <c r="L279" s="51"/>
      <c r="M279" s="67"/>
    </row>
    <row r="281" spans="2:13" ht="14.45" customHeight="1" x14ac:dyDescent="0.25">
      <c r="B281" s="99" t="s">
        <v>20</v>
      </c>
      <c r="C281" s="99" t="s">
        <v>18</v>
      </c>
      <c r="D281" s="99" t="s">
        <v>17</v>
      </c>
      <c r="E281" s="210" t="s">
        <v>21</v>
      </c>
      <c r="F281" s="210"/>
      <c r="G281" s="210"/>
      <c r="H281" s="210"/>
      <c r="I281" s="210" t="s">
        <v>22</v>
      </c>
      <c r="J281" s="210"/>
      <c r="K281" s="210"/>
      <c r="L281" s="210"/>
      <c r="M281" s="99" t="s">
        <v>23</v>
      </c>
    </row>
    <row r="282" spans="2:13" ht="24" x14ac:dyDescent="0.25">
      <c r="B282" s="53">
        <f>+Mercado!A29</f>
        <v>1.2100000000000002</v>
      </c>
      <c r="C282" s="103" t="str">
        <f>+Mercado!C29</f>
        <v>GUARDAESCOBA CERAMICA</v>
      </c>
      <c r="D282" s="100" t="str">
        <f>+Mercado!D29</f>
        <v>ML</v>
      </c>
      <c r="E282" s="48" t="s">
        <v>24</v>
      </c>
      <c r="F282" s="48" t="s">
        <v>25</v>
      </c>
      <c r="G282" s="48" t="s">
        <v>26</v>
      </c>
      <c r="H282" s="48" t="s">
        <v>27</v>
      </c>
      <c r="I282" s="48" t="s">
        <v>28</v>
      </c>
      <c r="J282" s="48" t="s">
        <v>29</v>
      </c>
      <c r="K282" s="48" t="s">
        <v>30</v>
      </c>
      <c r="L282" s="48" t="s">
        <v>31</v>
      </c>
      <c r="M282" s="48" t="s">
        <v>32</v>
      </c>
    </row>
    <row r="283" spans="2:13" x14ac:dyDescent="0.25">
      <c r="B283" s="221"/>
      <c r="C283" s="222"/>
      <c r="D283" s="223"/>
      <c r="E283" s="54"/>
      <c r="F283" s="54"/>
      <c r="G283" s="54"/>
      <c r="H283" s="54"/>
      <c r="I283" s="54"/>
      <c r="J283" s="54"/>
      <c r="K283" s="54"/>
      <c r="L283" s="54"/>
      <c r="M283" s="96" t="s">
        <v>76</v>
      </c>
    </row>
    <row r="284" spans="2:13" x14ac:dyDescent="0.25">
      <c r="B284" s="224"/>
      <c r="C284" s="225"/>
      <c r="D284" s="226"/>
      <c r="E284" s="54"/>
      <c r="F284" s="54"/>
      <c r="H284" s="54"/>
      <c r="I284" s="54"/>
      <c r="J284" s="54"/>
      <c r="K284" s="54"/>
      <c r="L284" s="54"/>
      <c r="M284" s="237" t="s">
        <v>84</v>
      </c>
    </row>
    <row r="285" spans="2:13" x14ac:dyDescent="0.25">
      <c r="B285" s="224"/>
      <c r="C285" s="225"/>
      <c r="D285" s="226"/>
      <c r="E285" s="54"/>
      <c r="F285" s="54"/>
      <c r="G285" s="54"/>
      <c r="H285" s="54"/>
      <c r="I285" s="54"/>
      <c r="J285" s="54"/>
      <c r="K285" s="54"/>
      <c r="L285" s="54"/>
      <c r="M285" s="238"/>
    </row>
    <row r="286" spans="2:13" x14ac:dyDescent="0.25">
      <c r="B286" s="224"/>
      <c r="C286" s="225"/>
      <c r="D286" s="226"/>
      <c r="E286" s="54">
        <v>8.5</v>
      </c>
      <c r="F286" s="54"/>
      <c r="G286" s="54"/>
      <c r="H286" s="54"/>
      <c r="I286" s="54">
        <v>3</v>
      </c>
      <c r="J286" s="54">
        <f t="shared" ref="J286:J295" si="10">+E286*I286</f>
        <v>25.5</v>
      </c>
      <c r="K286" s="54"/>
      <c r="L286" s="54"/>
      <c r="M286" s="239" t="s">
        <v>77</v>
      </c>
    </row>
    <row r="287" spans="2:13" x14ac:dyDescent="0.25">
      <c r="B287" s="224"/>
      <c r="C287" s="225"/>
      <c r="D287" s="226"/>
      <c r="E287" s="54">
        <f>15+6.2</f>
        <v>21.2</v>
      </c>
      <c r="F287" s="54"/>
      <c r="H287" s="54"/>
      <c r="I287" s="54">
        <v>3</v>
      </c>
      <c r="J287" s="54">
        <f t="shared" si="10"/>
        <v>63.599999999999994</v>
      </c>
      <c r="K287" s="54"/>
      <c r="L287" s="54"/>
      <c r="M287" s="240"/>
    </row>
    <row r="288" spans="2:13" x14ac:dyDescent="0.25">
      <c r="B288" s="224"/>
      <c r="C288" s="225"/>
      <c r="D288" s="226"/>
      <c r="E288" s="54"/>
      <c r="F288" s="54"/>
      <c r="H288" s="54"/>
      <c r="I288" s="54"/>
      <c r="J288" s="54"/>
      <c r="K288" s="54"/>
      <c r="L288" s="54"/>
      <c r="M288" s="237" t="s">
        <v>79</v>
      </c>
    </row>
    <row r="289" spans="2:13" x14ac:dyDescent="0.25">
      <c r="B289" s="224"/>
      <c r="C289" s="225"/>
      <c r="D289" s="226"/>
      <c r="E289" s="54"/>
      <c r="F289" s="54"/>
      <c r="G289" s="54"/>
      <c r="H289" s="54"/>
      <c r="I289" s="54"/>
      <c r="J289" s="54"/>
      <c r="K289" s="54"/>
      <c r="L289" s="54"/>
      <c r="M289" s="238"/>
    </row>
    <row r="290" spans="2:13" x14ac:dyDescent="0.25">
      <c r="B290" s="224"/>
      <c r="C290" s="225"/>
      <c r="D290" s="226"/>
      <c r="E290" s="54"/>
      <c r="F290" s="54"/>
      <c r="H290" s="54"/>
      <c r="I290" s="54"/>
      <c r="J290" s="54"/>
      <c r="K290" s="54"/>
      <c r="L290" s="54"/>
      <c r="M290" s="237" t="s">
        <v>80</v>
      </c>
    </row>
    <row r="291" spans="2:13" x14ac:dyDescent="0.25">
      <c r="B291" s="224"/>
      <c r="C291" s="225"/>
      <c r="D291" s="226"/>
      <c r="E291" s="54"/>
      <c r="F291" s="54"/>
      <c r="G291" s="54"/>
      <c r="H291" s="54"/>
      <c r="I291" s="54"/>
      <c r="J291" s="54"/>
      <c r="K291" s="54"/>
      <c r="L291" s="54"/>
      <c r="M291" s="238"/>
    </row>
    <row r="292" spans="2:13" x14ac:dyDescent="0.25">
      <c r="B292" s="224"/>
      <c r="C292" s="225"/>
      <c r="D292" s="226"/>
      <c r="E292" s="54"/>
      <c r="F292" s="54"/>
      <c r="H292" s="54"/>
      <c r="I292" s="54"/>
      <c r="J292" s="54"/>
      <c r="K292" s="54"/>
      <c r="L292" s="98"/>
      <c r="M292" s="237" t="s">
        <v>81</v>
      </c>
    </row>
    <row r="293" spans="2:13" x14ac:dyDescent="0.25">
      <c r="B293" s="224"/>
      <c r="C293" s="225"/>
      <c r="D293" s="226"/>
      <c r="E293" s="54"/>
      <c r="F293" s="54"/>
      <c r="G293" s="54"/>
      <c r="H293" s="54"/>
      <c r="I293" s="54"/>
      <c r="J293" s="54"/>
      <c r="K293" s="54"/>
      <c r="L293" s="98"/>
      <c r="M293" s="238"/>
    </row>
    <row r="294" spans="2:13" x14ac:dyDescent="0.25">
      <c r="B294" s="224"/>
      <c r="C294" s="225"/>
      <c r="D294" s="226"/>
      <c r="E294" s="54">
        <v>14</v>
      </c>
      <c r="F294" s="54"/>
      <c r="G294" s="54"/>
      <c r="H294" s="54"/>
      <c r="I294" s="54">
        <v>2</v>
      </c>
      <c r="J294" s="54">
        <f t="shared" si="10"/>
        <v>28</v>
      </c>
      <c r="K294" s="54"/>
      <c r="L294" s="98"/>
      <c r="M294" s="239" t="s">
        <v>78</v>
      </c>
    </row>
    <row r="295" spans="2:13" x14ac:dyDescent="0.25">
      <c r="B295" s="224"/>
      <c r="C295" s="225"/>
      <c r="D295" s="226"/>
      <c r="E295" s="54">
        <v>6.4</v>
      </c>
      <c r="F295" s="54"/>
      <c r="H295" s="54"/>
      <c r="I295" s="54">
        <v>2</v>
      </c>
      <c r="J295" s="54">
        <f t="shared" si="10"/>
        <v>12.8</v>
      </c>
      <c r="K295" s="54"/>
      <c r="L295" s="54"/>
      <c r="M295" s="240"/>
    </row>
    <row r="296" spans="2:13" x14ac:dyDescent="0.25">
      <c r="B296" s="224"/>
      <c r="C296" s="225"/>
      <c r="D296" s="226"/>
      <c r="E296" s="54"/>
      <c r="F296" s="54"/>
      <c r="H296" s="54"/>
      <c r="I296" s="54"/>
      <c r="J296" s="54"/>
      <c r="K296" s="54"/>
      <c r="L296" s="54"/>
      <c r="M296" s="239" t="s">
        <v>89</v>
      </c>
    </row>
    <row r="297" spans="2:13" x14ac:dyDescent="0.25">
      <c r="B297" s="224"/>
      <c r="C297" s="225"/>
      <c r="D297" s="226"/>
      <c r="E297" s="54"/>
      <c r="F297" s="54"/>
      <c r="H297" s="54"/>
      <c r="I297" s="54"/>
      <c r="J297" s="54"/>
      <c r="K297" s="54"/>
      <c r="L297" s="54"/>
      <c r="M297" s="240"/>
    </row>
    <row r="298" spans="2:13" x14ac:dyDescent="0.25">
      <c r="B298" s="224"/>
      <c r="C298" s="225"/>
      <c r="D298" s="226"/>
      <c r="E298" s="54"/>
      <c r="F298" s="54"/>
      <c r="H298" s="54"/>
      <c r="I298" s="54"/>
      <c r="J298" s="54"/>
      <c r="K298" s="54"/>
      <c r="L298" s="54"/>
      <c r="M298" s="239" t="s">
        <v>97</v>
      </c>
    </row>
    <row r="299" spans="2:13" x14ac:dyDescent="0.25">
      <c r="B299" s="227"/>
      <c r="C299" s="228"/>
      <c r="D299" s="229"/>
      <c r="E299" s="54"/>
      <c r="F299" s="54"/>
      <c r="H299" s="54"/>
      <c r="I299" s="54"/>
      <c r="J299" s="54"/>
      <c r="K299" s="54"/>
      <c r="L299" s="54"/>
      <c r="M299" s="240"/>
    </row>
    <row r="300" spans="2:13" x14ac:dyDescent="0.25">
      <c r="B300" s="50"/>
      <c r="C300" s="50"/>
      <c r="D300" s="50"/>
      <c r="E300" s="52"/>
      <c r="F300" s="52"/>
      <c r="G300" s="52"/>
      <c r="H300" s="48" t="s">
        <v>22</v>
      </c>
      <c r="I300" s="51"/>
      <c r="J300" s="54">
        <f>SUM(J284:J299)</f>
        <v>129.9</v>
      </c>
      <c r="K300" s="102"/>
      <c r="L300" s="51"/>
      <c r="M300" s="67"/>
    </row>
    <row r="302" spans="2:13" x14ac:dyDescent="0.25">
      <c r="B302" s="99" t="s">
        <v>20</v>
      </c>
      <c r="C302" s="99" t="s">
        <v>18</v>
      </c>
      <c r="D302" s="99" t="s">
        <v>17</v>
      </c>
      <c r="E302" s="210" t="s">
        <v>21</v>
      </c>
      <c r="F302" s="210"/>
      <c r="G302" s="210"/>
      <c r="H302" s="210"/>
      <c r="I302" s="210" t="s">
        <v>22</v>
      </c>
      <c r="J302" s="210"/>
      <c r="K302" s="210"/>
      <c r="L302" s="210"/>
      <c r="M302" s="99" t="s">
        <v>23</v>
      </c>
    </row>
    <row r="303" spans="2:13" ht="24" x14ac:dyDescent="0.25">
      <c r="B303" s="53">
        <f>+Mercado!A30</f>
        <v>1.2200000000000002</v>
      </c>
      <c r="C303" s="103" t="str">
        <f>+Mercado!C30</f>
        <v>PELICULA CONTROL SOLAR-POLARIZADO</v>
      </c>
      <c r="D303" s="100" t="str">
        <f>+Mercado!D30</f>
        <v>M2</v>
      </c>
      <c r="E303" s="48" t="s">
        <v>24</v>
      </c>
      <c r="F303" s="48" t="s">
        <v>25</v>
      </c>
      <c r="G303" s="48" t="s">
        <v>26</v>
      </c>
      <c r="H303" s="48" t="s">
        <v>27</v>
      </c>
      <c r="I303" s="48" t="s">
        <v>28</v>
      </c>
      <c r="J303" s="48" t="s">
        <v>29</v>
      </c>
      <c r="K303" s="48" t="s">
        <v>30</v>
      </c>
      <c r="L303" s="48" t="s">
        <v>31</v>
      </c>
      <c r="M303" s="48" t="s">
        <v>32</v>
      </c>
    </row>
    <row r="304" spans="2:13" x14ac:dyDescent="0.25">
      <c r="B304" s="221"/>
      <c r="C304" s="222"/>
      <c r="D304" s="223"/>
      <c r="E304" s="54"/>
      <c r="F304" s="54"/>
      <c r="G304" s="54"/>
      <c r="H304" s="54"/>
      <c r="I304" s="54"/>
      <c r="J304" s="54"/>
      <c r="K304" s="54"/>
      <c r="L304" s="54"/>
      <c r="M304" s="96" t="s">
        <v>76</v>
      </c>
    </row>
    <row r="305" spans="2:13" x14ac:dyDescent="0.25">
      <c r="B305" s="224"/>
      <c r="C305" s="225"/>
      <c r="D305" s="226"/>
      <c r="E305" s="54"/>
      <c r="F305" s="54"/>
      <c r="G305" s="54"/>
      <c r="H305" s="54"/>
      <c r="I305" s="54"/>
      <c r="J305" s="54"/>
      <c r="K305" s="54"/>
      <c r="L305" s="54"/>
      <c r="M305" s="104" t="s">
        <v>84</v>
      </c>
    </row>
    <row r="306" spans="2:13" x14ac:dyDescent="0.25">
      <c r="B306" s="224"/>
      <c r="C306" s="225"/>
      <c r="D306" s="226"/>
      <c r="E306" s="54"/>
      <c r="F306" s="54">
        <v>1.3</v>
      </c>
      <c r="G306" s="54">
        <f>15+6.2</f>
        <v>21.2</v>
      </c>
      <c r="H306" s="54"/>
      <c r="I306" s="54"/>
      <c r="J306" s="54"/>
      <c r="K306" s="54">
        <f>+F306*G306</f>
        <v>27.56</v>
      </c>
      <c r="L306" s="54"/>
      <c r="M306" s="105" t="s">
        <v>77</v>
      </c>
    </row>
    <row r="307" spans="2:13" x14ac:dyDescent="0.25">
      <c r="B307" s="224"/>
      <c r="C307" s="225"/>
      <c r="D307" s="226"/>
      <c r="E307" s="54"/>
      <c r="F307" s="54"/>
      <c r="G307" s="54"/>
      <c r="H307" s="54"/>
      <c r="I307" s="54"/>
      <c r="J307" s="54"/>
      <c r="K307" s="54"/>
      <c r="L307" s="54"/>
      <c r="M307" s="104" t="s">
        <v>79</v>
      </c>
    </row>
    <row r="308" spans="2:13" x14ac:dyDescent="0.25">
      <c r="B308" s="224"/>
      <c r="C308" s="225"/>
      <c r="D308" s="226"/>
      <c r="E308" s="54"/>
      <c r="F308" s="54"/>
      <c r="G308" s="54"/>
      <c r="H308" s="54"/>
      <c r="I308" s="54"/>
      <c r="J308" s="54"/>
      <c r="K308" s="54"/>
      <c r="L308" s="54"/>
      <c r="M308" s="104" t="s">
        <v>80</v>
      </c>
    </row>
    <row r="309" spans="2:13" x14ac:dyDescent="0.25">
      <c r="B309" s="224"/>
      <c r="C309" s="225"/>
      <c r="D309" s="226"/>
      <c r="E309" s="54"/>
      <c r="F309" s="54"/>
      <c r="G309" s="54"/>
      <c r="H309" s="54"/>
      <c r="I309" s="98"/>
      <c r="J309" s="98"/>
      <c r="K309" s="54"/>
      <c r="L309" s="98"/>
      <c r="M309" s="104" t="s">
        <v>145</v>
      </c>
    </row>
    <row r="310" spans="2:13" x14ac:dyDescent="0.25">
      <c r="B310" s="224"/>
      <c r="C310" s="225"/>
      <c r="D310" s="226"/>
      <c r="E310" s="54"/>
      <c r="F310" s="54">
        <v>1.3</v>
      </c>
      <c r="G310" s="54">
        <v>14</v>
      </c>
      <c r="H310" s="54"/>
      <c r="I310" s="54"/>
      <c r="J310" s="54"/>
      <c r="K310" s="54">
        <f t="shared" ref="K310:K311" si="11">+F310*G310</f>
        <v>18.2</v>
      </c>
      <c r="L310" s="98"/>
      <c r="M310" s="105" t="s">
        <v>78</v>
      </c>
    </row>
    <row r="311" spans="2:13" x14ac:dyDescent="0.25">
      <c r="B311" s="224"/>
      <c r="C311" s="225"/>
      <c r="D311" s="226"/>
      <c r="E311" s="54"/>
      <c r="F311" s="54">
        <v>1.3</v>
      </c>
      <c r="G311" s="54">
        <v>14</v>
      </c>
      <c r="H311" s="54"/>
      <c r="I311" s="54"/>
      <c r="J311" s="54"/>
      <c r="K311" s="54">
        <f t="shared" si="11"/>
        <v>18.2</v>
      </c>
      <c r="L311" s="54"/>
      <c r="M311" s="105" t="s">
        <v>89</v>
      </c>
    </row>
    <row r="312" spans="2:13" x14ac:dyDescent="0.25">
      <c r="B312" s="224"/>
      <c r="C312" s="225"/>
      <c r="D312" s="226"/>
      <c r="E312" s="54"/>
      <c r="F312" s="54"/>
      <c r="G312" s="106"/>
      <c r="H312" s="54"/>
      <c r="I312" s="54"/>
      <c r="J312" s="54"/>
      <c r="K312" s="54"/>
      <c r="L312" s="54"/>
      <c r="M312" s="105" t="s">
        <v>97</v>
      </c>
    </row>
    <row r="313" spans="2:13" x14ac:dyDescent="0.25">
      <c r="B313" s="50"/>
      <c r="C313" s="50"/>
      <c r="D313" s="50"/>
      <c r="E313" s="52"/>
      <c r="F313" s="52"/>
      <c r="G313" s="52"/>
      <c r="H313" s="48" t="s">
        <v>22</v>
      </c>
      <c r="I313" s="51"/>
      <c r="J313" s="54"/>
      <c r="K313" s="102">
        <f>SUM(K306:K312)</f>
        <v>63.959999999999994</v>
      </c>
      <c r="L313" s="51"/>
      <c r="M313" s="67"/>
    </row>
    <row r="315" spans="2:13" x14ac:dyDescent="0.25">
      <c r="B315" s="99" t="s">
        <v>20</v>
      </c>
      <c r="C315" s="99" t="s">
        <v>18</v>
      </c>
      <c r="D315" s="99" t="s">
        <v>17</v>
      </c>
      <c r="E315" s="210" t="s">
        <v>21</v>
      </c>
      <c r="F315" s="210"/>
      <c r="G315" s="210"/>
      <c r="H315" s="210"/>
      <c r="I315" s="210" t="s">
        <v>22</v>
      </c>
      <c r="J315" s="210"/>
      <c r="K315" s="210"/>
      <c r="L315" s="210"/>
      <c r="M315" s="99" t="s">
        <v>23</v>
      </c>
    </row>
    <row r="316" spans="2:13" ht="24" x14ac:dyDescent="0.25">
      <c r="B316" s="53">
        <f>+Mercado!A31</f>
        <v>1.2300000000000002</v>
      </c>
      <c r="C316" s="103" t="str">
        <f>+Mercado!C31</f>
        <v>SISTEMA DE CONEXIÓN PARA VIDEO BEAM - PANTALLA DE PROYECCIONES</v>
      </c>
      <c r="D316" s="100" t="str">
        <f>+Mercado!D31</f>
        <v>UND</v>
      </c>
      <c r="E316" s="48" t="s">
        <v>24</v>
      </c>
      <c r="F316" s="48" t="s">
        <v>25</v>
      </c>
      <c r="G316" s="48" t="s">
        <v>26</v>
      </c>
      <c r="H316" s="48" t="s">
        <v>27</v>
      </c>
      <c r="I316" s="48" t="s">
        <v>28</v>
      </c>
      <c r="J316" s="48" t="s">
        <v>29</v>
      </c>
      <c r="K316" s="48" t="s">
        <v>30</v>
      </c>
      <c r="L316" s="48" t="s">
        <v>31</v>
      </c>
      <c r="M316" s="48" t="s">
        <v>32</v>
      </c>
    </row>
    <row r="317" spans="2:13" x14ac:dyDescent="0.25">
      <c r="B317" s="221"/>
      <c r="C317" s="222"/>
      <c r="D317" s="223"/>
      <c r="E317" s="54"/>
      <c r="F317" s="54"/>
      <c r="G317" s="54"/>
      <c r="H317" s="54"/>
      <c r="I317" s="54"/>
      <c r="J317" s="54"/>
      <c r="K317" s="54"/>
      <c r="L317" s="54"/>
      <c r="M317" s="96" t="s">
        <v>76</v>
      </c>
    </row>
    <row r="318" spans="2:13" x14ac:dyDescent="0.25">
      <c r="B318" s="224"/>
      <c r="C318" s="225"/>
      <c r="D318" s="226"/>
      <c r="E318" s="54"/>
      <c r="F318" s="54"/>
      <c r="G318" s="54"/>
      <c r="H318" s="54"/>
      <c r="I318" s="54"/>
      <c r="J318" s="54"/>
      <c r="K318" s="54"/>
      <c r="L318" s="54"/>
      <c r="M318" s="104" t="s">
        <v>84</v>
      </c>
    </row>
    <row r="319" spans="2:13" x14ac:dyDescent="0.25">
      <c r="B319" s="224"/>
      <c r="C319" s="225"/>
      <c r="D319" s="226"/>
      <c r="E319" s="54"/>
      <c r="F319" s="54"/>
      <c r="G319" s="54"/>
      <c r="H319" s="54"/>
      <c r="I319" s="54"/>
      <c r="J319" s="54"/>
      <c r="K319" s="54"/>
      <c r="L319" s="54"/>
      <c r="M319" s="105" t="s">
        <v>77</v>
      </c>
    </row>
    <row r="320" spans="2:13" x14ac:dyDescent="0.25">
      <c r="B320" s="224"/>
      <c r="C320" s="225"/>
      <c r="D320" s="226"/>
      <c r="E320" s="54"/>
      <c r="F320" s="54"/>
      <c r="G320" s="54"/>
      <c r="H320" s="54"/>
      <c r="I320" s="54"/>
      <c r="J320" s="54"/>
      <c r="K320" s="54"/>
      <c r="L320" s="54"/>
      <c r="M320" s="104" t="s">
        <v>79</v>
      </c>
    </row>
    <row r="321" spans="2:13" x14ac:dyDescent="0.25">
      <c r="B321" s="224"/>
      <c r="C321" s="225"/>
      <c r="D321" s="226"/>
      <c r="E321" s="54"/>
      <c r="F321" s="54"/>
      <c r="G321" s="54"/>
      <c r="H321" s="54"/>
      <c r="I321" s="54"/>
      <c r="J321" s="54"/>
      <c r="K321" s="54"/>
      <c r="L321" s="54"/>
      <c r="M321" s="104" t="s">
        <v>80</v>
      </c>
    </row>
    <row r="322" spans="2:13" x14ac:dyDescent="0.25">
      <c r="B322" s="224"/>
      <c r="C322" s="225"/>
      <c r="D322" s="226"/>
      <c r="E322" s="54"/>
      <c r="F322" s="54"/>
      <c r="G322" s="54"/>
      <c r="H322" s="54"/>
      <c r="I322" s="98"/>
      <c r="J322" s="98"/>
      <c r="K322" s="54"/>
      <c r="L322" s="98"/>
      <c r="M322" s="104" t="s">
        <v>145</v>
      </c>
    </row>
    <row r="323" spans="2:13" x14ac:dyDescent="0.25">
      <c r="B323" s="224"/>
      <c r="C323" s="225"/>
      <c r="D323" s="226"/>
      <c r="E323" s="54"/>
      <c r="F323" s="54"/>
      <c r="G323" s="54"/>
      <c r="H323" s="54"/>
      <c r="I323" s="54">
        <v>1</v>
      </c>
      <c r="J323" s="54"/>
      <c r="K323" s="54"/>
      <c r="L323" s="98"/>
      <c r="M323" s="105" t="s">
        <v>78</v>
      </c>
    </row>
    <row r="324" spans="2:13" x14ac:dyDescent="0.25">
      <c r="B324" s="224"/>
      <c r="C324" s="225"/>
      <c r="D324" s="226"/>
      <c r="E324" s="54"/>
      <c r="F324" s="54"/>
      <c r="G324" s="54"/>
      <c r="H324" s="54"/>
      <c r="I324" s="54"/>
      <c r="J324" s="54"/>
      <c r="K324" s="54"/>
      <c r="L324" s="54"/>
      <c r="M324" s="105" t="s">
        <v>89</v>
      </c>
    </row>
    <row r="325" spans="2:13" x14ac:dyDescent="0.25">
      <c r="B325" s="224"/>
      <c r="C325" s="225"/>
      <c r="D325" s="226"/>
      <c r="E325" s="54"/>
      <c r="F325" s="54"/>
      <c r="G325" s="106"/>
      <c r="H325" s="54"/>
      <c r="I325" s="54"/>
      <c r="J325" s="54"/>
      <c r="K325" s="54"/>
      <c r="L325" s="54"/>
      <c r="M325" s="105" t="s">
        <v>97</v>
      </c>
    </row>
    <row r="326" spans="2:13" x14ac:dyDescent="0.25">
      <c r="B326" s="50"/>
      <c r="C326" s="50"/>
      <c r="D326" s="50"/>
      <c r="E326" s="52"/>
      <c r="F326" s="52"/>
      <c r="G326" s="52"/>
      <c r="H326" s="48" t="s">
        <v>22</v>
      </c>
      <c r="I326" s="51">
        <f>SUM(I317:I325)</f>
        <v>1</v>
      </c>
      <c r="J326" s="54"/>
      <c r="K326" s="102"/>
      <c r="L326" s="51"/>
      <c r="M326" s="67"/>
    </row>
    <row r="328" spans="2:13" x14ac:dyDescent="0.25">
      <c r="B328" s="99" t="s">
        <v>20</v>
      </c>
      <c r="C328" s="99" t="s">
        <v>18</v>
      </c>
      <c r="D328" s="99" t="s">
        <v>17</v>
      </c>
      <c r="E328" s="210" t="s">
        <v>21</v>
      </c>
      <c r="F328" s="210"/>
      <c r="G328" s="210"/>
      <c r="H328" s="210"/>
      <c r="I328" s="210" t="s">
        <v>22</v>
      </c>
      <c r="J328" s="210"/>
      <c r="K328" s="210"/>
      <c r="L328" s="210"/>
      <c r="M328" s="99" t="s">
        <v>23</v>
      </c>
    </row>
    <row r="329" spans="2:13" ht="24" x14ac:dyDescent="0.25">
      <c r="B329" s="53">
        <f>+Mercado!A32</f>
        <v>1.2400000000000002</v>
      </c>
      <c r="C329" s="103" t="str">
        <f>+Mercado!C32</f>
        <v xml:space="preserve">VIDRIO TEMPLADO INCOLORO 10 MM </v>
      </c>
      <c r="D329" s="100" t="str">
        <f>+Mercado!D32</f>
        <v>M2</v>
      </c>
      <c r="E329" s="48" t="s">
        <v>24</v>
      </c>
      <c r="F329" s="48" t="s">
        <v>25</v>
      </c>
      <c r="G329" s="48" t="s">
        <v>26</v>
      </c>
      <c r="H329" s="48" t="s">
        <v>27</v>
      </c>
      <c r="I329" s="48" t="s">
        <v>28</v>
      </c>
      <c r="J329" s="48" t="s">
        <v>29</v>
      </c>
      <c r="K329" s="48" t="s">
        <v>30</v>
      </c>
      <c r="L329" s="48" t="s">
        <v>31</v>
      </c>
      <c r="M329" s="48" t="s">
        <v>32</v>
      </c>
    </row>
    <row r="330" spans="2:13" x14ac:dyDescent="0.25">
      <c r="B330" s="221"/>
      <c r="C330" s="222"/>
      <c r="D330" s="223"/>
      <c r="E330" s="54">
        <v>0.4</v>
      </c>
      <c r="F330" s="54">
        <v>1</v>
      </c>
      <c r="G330" s="54"/>
      <c r="H330" s="54"/>
      <c r="I330" s="54">
        <v>16</v>
      </c>
      <c r="J330" s="54"/>
      <c r="K330" s="54">
        <f>(E330*F330)*I330</f>
        <v>6.4</v>
      </c>
      <c r="L330" s="54"/>
      <c r="M330" s="96" t="s">
        <v>159</v>
      </c>
    </row>
    <row r="331" spans="2:13" x14ac:dyDescent="0.25">
      <c r="B331" s="224"/>
      <c r="C331" s="225"/>
      <c r="D331" s="226"/>
      <c r="E331" s="54">
        <v>0.4</v>
      </c>
      <c r="F331" s="54">
        <v>1</v>
      </c>
      <c r="G331" s="54"/>
      <c r="H331" s="54"/>
      <c r="I331" s="54">
        <v>16</v>
      </c>
      <c r="J331" s="54"/>
      <c r="K331" s="54">
        <f>(E331*F331)*I331</f>
        <v>6.4</v>
      </c>
      <c r="L331" s="54"/>
      <c r="M331" s="96" t="s">
        <v>160</v>
      </c>
    </row>
    <row r="332" spans="2:13" x14ac:dyDescent="0.25">
      <c r="B332" s="224"/>
      <c r="C332" s="225"/>
      <c r="D332" s="226"/>
      <c r="E332" s="54">
        <v>0.4</v>
      </c>
      <c r="F332" s="54">
        <v>1</v>
      </c>
      <c r="G332" s="54"/>
      <c r="H332" s="54"/>
      <c r="I332" s="54">
        <v>16</v>
      </c>
      <c r="J332" s="54"/>
      <c r="K332" s="54">
        <f>(E332*F332)*I332</f>
        <v>6.4</v>
      </c>
      <c r="L332" s="54"/>
      <c r="M332" s="96" t="s">
        <v>160</v>
      </c>
    </row>
    <row r="333" spans="2:13" x14ac:dyDescent="0.25">
      <c r="B333" s="224"/>
      <c r="C333" s="225"/>
      <c r="D333" s="226"/>
      <c r="E333" s="54"/>
      <c r="F333" s="54"/>
      <c r="G333" s="54"/>
      <c r="H333" s="54"/>
      <c r="I333" s="54"/>
      <c r="J333" s="54"/>
      <c r="K333" s="54"/>
      <c r="L333" s="54"/>
      <c r="M333" s="104"/>
    </row>
    <row r="334" spans="2:13" x14ac:dyDescent="0.25">
      <c r="B334" s="224"/>
      <c r="C334" s="225"/>
      <c r="D334" s="226"/>
      <c r="E334" s="54"/>
      <c r="F334" s="54"/>
      <c r="G334" s="54"/>
      <c r="H334" s="54"/>
      <c r="I334" s="54"/>
      <c r="J334" s="54"/>
      <c r="K334" s="54"/>
      <c r="L334" s="54"/>
      <c r="M334" s="104"/>
    </row>
    <row r="335" spans="2:13" x14ac:dyDescent="0.25">
      <c r="B335" s="224"/>
      <c r="C335" s="225"/>
      <c r="D335" s="226"/>
      <c r="E335" s="54"/>
      <c r="F335" s="54"/>
      <c r="G335" s="54"/>
      <c r="H335" s="54"/>
      <c r="I335" s="98"/>
      <c r="J335" s="98"/>
      <c r="K335" s="54"/>
      <c r="L335" s="98"/>
      <c r="M335" s="104"/>
    </row>
    <row r="336" spans="2:13" x14ac:dyDescent="0.25">
      <c r="B336" s="224"/>
      <c r="C336" s="225"/>
      <c r="D336" s="226"/>
      <c r="E336" s="54"/>
      <c r="F336" s="54"/>
      <c r="G336" s="54"/>
      <c r="H336" s="54"/>
      <c r="I336" s="54"/>
      <c r="J336" s="54"/>
      <c r="K336" s="54"/>
      <c r="L336" s="98"/>
      <c r="M336" s="105"/>
    </row>
    <row r="337" spans="2:13" x14ac:dyDescent="0.25">
      <c r="B337" s="224"/>
      <c r="C337" s="225"/>
      <c r="D337" s="226"/>
      <c r="E337" s="54"/>
      <c r="F337" s="54"/>
      <c r="G337" s="54"/>
      <c r="H337" s="54"/>
      <c r="I337" s="54"/>
      <c r="J337" s="54"/>
      <c r="K337" s="54"/>
      <c r="L337" s="54"/>
      <c r="M337" s="105"/>
    </row>
    <row r="338" spans="2:13" x14ac:dyDescent="0.25">
      <c r="B338" s="224"/>
      <c r="C338" s="225"/>
      <c r="D338" s="226"/>
      <c r="E338" s="54"/>
      <c r="F338" s="54"/>
      <c r="G338" s="106"/>
      <c r="H338" s="54"/>
      <c r="I338" s="54"/>
      <c r="J338" s="54"/>
      <c r="K338" s="54"/>
      <c r="L338" s="54"/>
      <c r="M338" s="105"/>
    </row>
    <row r="339" spans="2:13" x14ac:dyDescent="0.25">
      <c r="B339" s="50"/>
      <c r="C339" s="50"/>
      <c r="D339" s="50"/>
      <c r="E339" s="52"/>
      <c r="F339" s="52"/>
      <c r="G339" s="52"/>
      <c r="H339" s="48" t="s">
        <v>22</v>
      </c>
      <c r="I339" s="51"/>
      <c r="J339" s="51"/>
      <c r="K339" s="51">
        <f t="shared" ref="K339" si="12">SUM(K330:K338)</f>
        <v>19.200000000000003</v>
      </c>
      <c r="L339" s="51"/>
      <c r="M339" s="67"/>
    </row>
    <row r="341" spans="2:13" x14ac:dyDescent="0.25">
      <c r="B341" s="99" t="s">
        <v>20</v>
      </c>
      <c r="C341" s="99" t="s">
        <v>18</v>
      </c>
      <c r="D341" s="99" t="s">
        <v>17</v>
      </c>
      <c r="E341" s="210" t="s">
        <v>21</v>
      </c>
      <c r="F341" s="210"/>
      <c r="G341" s="210"/>
      <c r="H341" s="210"/>
      <c r="I341" s="210" t="s">
        <v>22</v>
      </c>
      <c r="J341" s="210"/>
      <c r="K341" s="210"/>
      <c r="L341" s="210"/>
      <c r="M341" s="99" t="s">
        <v>23</v>
      </c>
    </row>
    <row r="342" spans="2:13" ht="24" x14ac:dyDescent="0.25">
      <c r="B342" s="53">
        <f>+Mercado!A33</f>
        <v>1.2500000000000002</v>
      </c>
      <c r="C342" s="103" t="str">
        <f>+Mercado!C33</f>
        <v>DIV.ANGEO FIBRA ALUMINIO PESADO</v>
      </c>
      <c r="D342" s="100" t="str">
        <f>+Mercado!D33</f>
        <v>M2</v>
      </c>
      <c r="E342" s="48" t="s">
        <v>24</v>
      </c>
      <c r="F342" s="48" t="s">
        <v>25</v>
      </c>
      <c r="G342" s="48" t="s">
        <v>26</v>
      </c>
      <c r="H342" s="48" t="s">
        <v>27</v>
      </c>
      <c r="I342" s="48" t="s">
        <v>28</v>
      </c>
      <c r="J342" s="48" t="s">
        <v>29</v>
      </c>
      <c r="K342" s="48" t="s">
        <v>30</v>
      </c>
      <c r="L342" s="48" t="s">
        <v>31</v>
      </c>
      <c r="M342" s="48" t="s">
        <v>32</v>
      </c>
    </row>
    <row r="343" spans="2:13" x14ac:dyDescent="0.25">
      <c r="B343" s="221"/>
      <c r="C343" s="222"/>
      <c r="D343" s="223"/>
      <c r="E343" s="54">
        <v>0.4</v>
      </c>
      <c r="F343" s="54">
        <v>0.6</v>
      </c>
      <c r="G343" s="54"/>
      <c r="H343" s="54"/>
      <c r="I343" s="54">
        <v>6</v>
      </c>
      <c r="J343" s="54"/>
      <c r="K343" s="54">
        <f>(E343*F343)*I343</f>
        <v>1.44</v>
      </c>
      <c r="L343" s="54"/>
      <c r="M343" s="96" t="s">
        <v>159</v>
      </c>
    </row>
    <row r="344" spans="2:13" x14ac:dyDescent="0.25">
      <c r="B344" s="224"/>
      <c r="C344" s="225"/>
      <c r="D344" s="226"/>
      <c r="E344" s="54"/>
      <c r="F344" s="54"/>
      <c r="G344" s="54"/>
      <c r="H344" s="54"/>
      <c r="I344" s="54"/>
      <c r="J344" s="54"/>
      <c r="K344" s="54"/>
      <c r="L344" s="54"/>
      <c r="M344" s="96"/>
    </row>
    <row r="345" spans="2:13" x14ac:dyDescent="0.25">
      <c r="B345" s="224"/>
      <c r="C345" s="225"/>
      <c r="D345" s="226"/>
      <c r="E345" s="54"/>
      <c r="F345" s="54"/>
      <c r="G345" s="54"/>
      <c r="H345" s="54"/>
      <c r="I345" s="54"/>
      <c r="J345" s="54"/>
      <c r="K345" s="54"/>
      <c r="L345" s="54"/>
      <c r="M345" s="96"/>
    </row>
    <row r="346" spans="2:13" x14ac:dyDescent="0.25">
      <c r="B346" s="224"/>
      <c r="C346" s="225"/>
      <c r="D346" s="226"/>
      <c r="E346" s="54"/>
      <c r="F346" s="54"/>
      <c r="G346" s="54"/>
      <c r="H346" s="54"/>
      <c r="I346" s="54"/>
      <c r="J346" s="54"/>
      <c r="K346" s="54"/>
      <c r="L346" s="54"/>
      <c r="M346" s="104"/>
    </row>
    <row r="347" spans="2:13" x14ac:dyDescent="0.25">
      <c r="B347" s="224"/>
      <c r="C347" s="225"/>
      <c r="D347" s="226"/>
      <c r="E347" s="54"/>
      <c r="F347" s="54"/>
      <c r="G347" s="54"/>
      <c r="H347" s="54"/>
      <c r="I347" s="54"/>
      <c r="J347" s="54"/>
      <c r="K347" s="54"/>
      <c r="L347" s="54"/>
      <c r="M347" s="104"/>
    </row>
    <row r="348" spans="2:13" x14ac:dyDescent="0.25">
      <c r="B348" s="224"/>
      <c r="C348" s="225"/>
      <c r="D348" s="226"/>
      <c r="E348" s="54"/>
      <c r="F348" s="54"/>
      <c r="G348" s="54"/>
      <c r="H348" s="54"/>
      <c r="I348" s="98"/>
      <c r="J348" s="98"/>
      <c r="K348" s="54"/>
      <c r="L348" s="98"/>
      <c r="M348" s="104"/>
    </row>
    <row r="349" spans="2:13" x14ac:dyDescent="0.25">
      <c r="B349" s="224"/>
      <c r="C349" s="225"/>
      <c r="D349" s="226"/>
      <c r="E349" s="54"/>
      <c r="F349" s="54"/>
      <c r="G349" s="54"/>
      <c r="H349" s="54"/>
      <c r="I349" s="54"/>
      <c r="J349" s="54"/>
      <c r="K349" s="54"/>
      <c r="L349" s="98"/>
      <c r="M349" s="105"/>
    </row>
    <row r="350" spans="2:13" x14ac:dyDescent="0.25">
      <c r="B350" s="224"/>
      <c r="C350" s="225"/>
      <c r="D350" s="226"/>
      <c r="E350" s="54"/>
      <c r="F350" s="54"/>
      <c r="G350" s="54"/>
      <c r="H350" s="54"/>
      <c r="I350" s="54"/>
      <c r="J350" s="54"/>
      <c r="K350" s="54"/>
      <c r="L350" s="54"/>
      <c r="M350" s="105"/>
    </row>
    <row r="351" spans="2:13" x14ac:dyDescent="0.25">
      <c r="B351" s="224"/>
      <c r="C351" s="225"/>
      <c r="D351" s="226"/>
      <c r="E351" s="54"/>
      <c r="F351" s="54"/>
      <c r="G351" s="106"/>
      <c r="H351" s="54"/>
      <c r="I351" s="54"/>
      <c r="J351" s="54"/>
      <c r="K351" s="54"/>
      <c r="L351" s="54"/>
      <c r="M351" s="105"/>
    </row>
    <row r="352" spans="2:13" x14ac:dyDescent="0.25">
      <c r="B352" s="50"/>
      <c r="C352" s="50"/>
      <c r="D352" s="50"/>
      <c r="E352" s="52"/>
      <c r="F352" s="52"/>
      <c r="G352" s="52"/>
      <c r="H352" s="48" t="s">
        <v>22</v>
      </c>
      <c r="I352" s="51"/>
      <c r="J352" s="51"/>
      <c r="K352" s="51">
        <f t="shared" ref="K352" si="13">SUM(K343:K351)</f>
        <v>1.44</v>
      </c>
      <c r="L352" s="51"/>
      <c r="M352" s="67"/>
    </row>
    <row r="354" spans="2:13" x14ac:dyDescent="0.25">
      <c r="B354" s="99" t="s">
        <v>20</v>
      </c>
      <c r="C354" s="99" t="s">
        <v>18</v>
      </c>
      <c r="D354" s="99" t="s">
        <v>17</v>
      </c>
      <c r="E354" s="210" t="s">
        <v>21</v>
      </c>
      <c r="F354" s="210"/>
      <c r="G354" s="210"/>
      <c r="H354" s="210"/>
      <c r="I354" s="210" t="s">
        <v>22</v>
      </c>
      <c r="J354" s="210"/>
      <c r="K354" s="210"/>
      <c r="L354" s="210"/>
      <c r="M354" s="99" t="s">
        <v>23</v>
      </c>
    </row>
    <row r="355" spans="2:13" ht="24" x14ac:dyDescent="0.25">
      <c r="B355" s="53">
        <f>+Mercado!A34</f>
        <v>1.2600000000000002</v>
      </c>
      <c r="C355" s="103" t="str">
        <f>+Mercado!C34</f>
        <v xml:space="preserve">REPARACION Y MANTENIMIENTO DE BAÑO INCLUYE ACCESORIOS </v>
      </c>
      <c r="D355" s="100" t="str">
        <f>+Mercado!D34</f>
        <v>GLOB</v>
      </c>
      <c r="E355" s="48" t="s">
        <v>24</v>
      </c>
      <c r="F355" s="48" t="s">
        <v>25</v>
      </c>
      <c r="G355" s="48" t="s">
        <v>26</v>
      </c>
      <c r="H355" s="48" t="s">
        <v>27</v>
      </c>
      <c r="I355" s="48" t="s">
        <v>28</v>
      </c>
      <c r="J355" s="48" t="s">
        <v>29</v>
      </c>
      <c r="K355" s="48" t="s">
        <v>30</v>
      </c>
      <c r="L355" s="48" t="s">
        <v>31</v>
      </c>
      <c r="M355" s="48" t="s">
        <v>32</v>
      </c>
    </row>
    <row r="356" spans="2:13" x14ac:dyDescent="0.25">
      <c r="B356" s="221"/>
      <c r="C356" s="222"/>
      <c r="D356" s="223"/>
      <c r="E356" s="54"/>
      <c r="F356" s="54"/>
      <c r="G356" s="54"/>
      <c r="H356" s="54"/>
      <c r="I356" s="54">
        <v>1</v>
      </c>
      <c r="J356" s="54"/>
      <c r="K356" s="54"/>
      <c r="L356" s="54"/>
      <c r="M356" s="96" t="s">
        <v>159</v>
      </c>
    </row>
    <row r="357" spans="2:13" x14ac:dyDescent="0.25">
      <c r="B357" s="224"/>
      <c r="C357" s="225"/>
      <c r="D357" s="226"/>
      <c r="E357" s="54"/>
      <c r="F357" s="54"/>
      <c r="G357" s="54"/>
      <c r="H357" s="54"/>
      <c r="I357" s="54"/>
      <c r="J357" s="54"/>
      <c r="K357" s="54"/>
      <c r="L357" s="54"/>
      <c r="M357" s="96"/>
    </row>
    <row r="358" spans="2:13" x14ac:dyDescent="0.25">
      <c r="B358" s="224"/>
      <c r="C358" s="225"/>
      <c r="D358" s="226"/>
      <c r="E358" s="54"/>
      <c r="F358" s="54"/>
      <c r="G358" s="54"/>
      <c r="H358" s="54"/>
      <c r="I358" s="54"/>
      <c r="J358" s="54"/>
      <c r="K358" s="54"/>
      <c r="L358" s="54"/>
      <c r="M358" s="96"/>
    </row>
    <row r="359" spans="2:13" x14ac:dyDescent="0.25">
      <c r="B359" s="224"/>
      <c r="C359" s="225"/>
      <c r="D359" s="226"/>
      <c r="E359" s="54"/>
      <c r="F359" s="54"/>
      <c r="G359" s="54"/>
      <c r="H359" s="54"/>
      <c r="I359" s="54"/>
      <c r="J359" s="54"/>
      <c r="K359" s="54"/>
      <c r="L359" s="54"/>
      <c r="M359" s="104"/>
    </row>
    <row r="360" spans="2:13" x14ac:dyDescent="0.25">
      <c r="B360" s="224"/>
      <c r="C360" s="225"/>
      <c r="D360" s="226"/>
      <c r="E360" s="54"/>
      <c r="F360" s="54"/>
      <c r="G360" s="54"/>
      <c r="H360" s="54"/>
      <c r="I360" s="54"/>
      <c r="J360" s="54"/>
      <c r="K360" s="54"/>
      <c r="L360" s="54"/>
      <c r="M360" s="104"/>
    </row>
    <row r="361" spans="2:13" x14ac:dyDescent="0.25">
      <c r="B361" s="224"/>
      <c r="C361" s="225"/>
      <c r="D361" s="226"/>
      <c r="E361" s="54"/>
      <c r="F361" s="54"/>
      <c r="G361" s="54"/>
      <c r="H361" s="54"/>
      <c r="I361" s="98"/>
      <c r="J361" s="98"/>
      <c r="K361" s="54"/>
      <c r="L361" s="98"/>
      <c r="M361" s="104"/>
    </row>
    <row r="362" spans="2:13" x14ac:dyDescent="0.25">
      <c r="B362" s="224"/>
      <c r="C362" s="225"/>
      <c r="D362" s="226"/>
      <c r="E362" s="54"/>
      <c r="F362" s="54"/>
      <c r="G362" s="54"/>
      <c r="H362" s="54"/>
      <c r="I362" s="54"/>
      <c r="J362" s="54"/>
      <c r="K362" s="54"/>
      <c r="L362" s="98"/>
      <c r="M362" s="105"/>
    </row>
    <row r="363" spans="2:13" x14ac:dyDescent="0.25">
      <c r="B363" s="224"/>
      <c r="C363" s="225"/>
      <c r="D363" s="226"/>
      <c r="E363" s="54"/>
      <c r="F363" s="54"/>
      <c r="G363" s="54"/>
      <c r="H363" s="54"/>
      <c r="I363" s="54"/>
      <c r="J363" s="54"/>
      <c r="K363" s="54"/>
      <c r="L363" s="54"/>
      <c r="M363" s="105"/>
    </row>
    <row r="364" spans="2:13" x14ac:dyDescent="0.25">
      <c r="B364" s="224"/>
      <c r="C364" s="225"/>
      <c r="D364" s="226"/>
      <c r="E364" s="54"/>
      <c r="F364" s="54"/>
      <c r="G364" s="106"/>
      <c r="H364" s="54"/>
      <c r="I364" s="54"/>
      <c r="J364" s="54"/>
      <c r="K364" s="54"/>
      <c r="L364" s="54"/>
      <c r="M364" s="105"/>
    </row>
    <row r="365" spans="2:13" x14ac:dyDescent="0.25">
      <c r="B365" s="50"/>
      <c r="C365" s="50"/>
      <c r="D365" s="50"/>
      <c r="E365" s="52"/>
      <c r="F365" s="52"/>
      <c r="G365" s="52"/>
      <c r="H365" s="48" t="s">
        <v>22</v>
      </c>
      <c r="I365" s="51">
        <f>SUM(I356:I364)</f>
        <v>1</v>
      </c>
      <c r="J365" s="51"/>
      <c r="K365" s="51"/>
      <c r="L365" s="51"/>
      <c r="M365" s="67"/>
    </row>
    <row r="367" spans="2:13" x14ac:dyDescent="0.25">
      <c r="B367" s="99" t="s">
        <v>20</v>
      </c>
      <c r="C367" s="99" t="s">
        <v>18</v>
      </c>
      <c r="D367" s="99" t="s">
        <v>17</v>
      </c>
      <c r="E367" s="210" t="s">
        <v>21</v>
      </c>
      <c r="F367" s="210"/>
      <c r="G367" s="210"/>
      <c r="H367" s="210"/>
      <c r="I367" s="210" t="s">
        <v>22</v>
      </c>
      <c r="J367" s="210"/>
      <c r="K367" s="210"/>
      <c r="L367" s="210"/>
      <c r="M367" s="99" t="s">
        <v>23</v>
      </c>
    </row>
    <row r="368" spans="2:13" ht="24" x14ac:dyDescent="0.25">
      <c r="B368" s="53">
        <f>+Mercado!A35</f>
        <v>1.2700000000000002</v>
      </c>
      <c r="C368" s="103" t="str">
        <f>+Mercado!C35</f>
        <v xml:space="preserve">PUERTA PRINCIPAL EN VIDRIO, CON CUERPO FIJO DE 1.0 x 2 MTS </v>
      </c>
      <c r="D368" s="100" t="str">
        <f>+Mercado!D35</f>
        <v>UND</v>
      </c>
      <c r="E368" s="48" t="s">
        <v>24</v>
      </c>
      <c r="F368" s="48" t="s">
        <v>25</v>
      </c>
      <c r="G368" s="48" t="s">
        <v>26</v>
      </c>
      <c r="H368" s="48" t="s">
        <v>27</v>
      </c>
      <c r="I368" s="48" t="s">
        <v>28</v>
      </c>
      <c r="J368" s="48" t="s">
        <v>29</v>
      </c>
      <c r="K368" s="48" t="s">
        <v>30</v>
      </c>
      <c r="L368" s="48" t="s">
        <v>31</v>
      </c>
      <c r="M368" s="48" t="s">
        <v>32</v>
      </c>
    </row>
    <row r="369" spans="2:13" x14ac:dyDescent="0.25">
      <c r="B369" s="221"/>
      <c r="C369" s="222"/>
      <c r="D369" s="223"/>
      <c r="E369" s="54"/>
      <c r="F369" s="54"/>
      <c r="G369" s="54"/>
      <c r="H369" s="54"/>
      <c r="I369" s="54"/>
      <c r="J369" s="54"/>
      <c r="K369" s="54"/>
      <c r="L369" s="54"/>
      <c r="M369" s="96" t="s">
        <v>76</v>
      </c>
    </row>
    <row r="370" spans="2:13" x14ac:dyDescent="0.25">
      <c r="B370" s="224"/>
      <c r="C370" s="225"/>
      <c r="D370" s="226"/>
      <c r="E370" s="54"/>
      <c r="F370" s="54"/>
      <c r="G370" s="54"/>
      <c r="H370" s="54"/>
      <c r="I370" s="54"/>
      <c r="J370" s="54"/>
      <c r="K370" s="54"/>
      <c r="L370" s="54"/>
      <c r="M370" s="104" t="s">
        <v>84</v>
      </c>
    </row>
    <row r="371" spans="2:13" x14ac:dyDescent="0.25">
      <c r="B371" s="224"/>
      <c r="C371" s="225"/>
      <c r="D371" s="226"/>
      <c r="E371" s="54"/>
      <c r="F371" s="54"/>
      <c r="G371" s="54"/>
      <c r="H371" s="54"/>
      <c r="I371" s="54"/>
      <c r="J371" s="54"/>
      <c r="K371" s="54"/>
      <c r="L371" s="54"/>
      <c r="M371" s="105" t="s">
        <v>77</v>
      </c>
    </row>
    <row r="372" spans="2:13" x14ac:dyDescent="0.25">
      <c r="B372" s="224"/>
      <c r="C372" s="225"/>
      <c r="D372" s="226"/>
      <c r="E372" s="54"/>
      <c r="F372" s="54"/>
      <c r="G372" s="54"/>
      <c r="H372" s="54"/>
      <c r="I372" s="54"/>
      <c r="J372" s="54"/>
      <c r="K372" s="54"/>
      <c r="L372" s="54"/>
      <c r="M372" s="104" t="s">
        <v>79</v>
      </c>
    </row>
    <row r="373" spans="2:13" x14ac:dyDescent="0.25">
      <c r="B373" s="224"/>
      <c r="C373" s="225"/>
      <c r="D373" s="226"/>
      <c r="E373" s="54"/>
      <c r="F373" s="54"/>
      <c r="G373" s="54"/>
      <c r="H373" s="54"/>
      <c r="I373" s="54"/>
      <c r="J373" s="54"/>
      <c r="K373" s="54"/>
      <c r="L373" s="54"/>
      <c r="M373" s="104" t="s">
        <v>80</v>
      </c>
    </row>
    <row r="374" spans="2:13" x14ac:dyDescent="0.25">
      <c r="B374" s="224"/>
      <c r="C374" s="225"/>
      <c r="D374" s="226"/>
      <c r="E374" s="54"/>
      <c r="F374" s="54"/>
      <c r="G374" s="54"/>
      <c r="H374" s="54"/>
      <c r="I374" s="98"/>
      <c r="J374" s="98"/>
      <c r="K374" s="54"/>
      <c r="L374" s="98"/>
      <c r="M374" s="104" t="s">
        <v>145</v>
      </c>
    </row>
    <row r="375" spans="2:13" x14ac:dyDescent="0.25">
      <c r="B375" s="224"/>
      <c r="C375" s="225"/>
      <c r="D375" s="226"/>
      <c r="E375" s="54"/>
      <c r="F375" s="54"/>
      <c r="G375" s="54"/>
      <c r="H375" s="54"/>
      <c r="I375" s="54">
        <v>2</v>
      </c>
      <c r="J375" s="54"/>
      <c r="K375" s="54"/>
      <c r="L375" s="98"/>
      <c r="M375" s="105" t="s">
        <v>78</v>
      </c>
    </row>
    <row r="376" spans="2:13" x14ac:dyDescent="0.25">
      <c r="B376" s="224"/>
      <c r="C376" s="225"/>
      <c r="D376" s="226"/>
      <c r="E376" s="54"/>
      <c r="F376" s="54"/>
      <c r="G376" s="54"/>
      <c r="H376" s="54"/>
      <c r="I376" s="54"/>
      <c r="J376" s="54"/>
      <c r="K376" s="54"/>
      <c r="L376" s="54"/>
      <c r="M376" s="105" t="s">
        <v>89</v>
      </c>
    </row>
    <row r="377" spans="2:13" x14ac:dyDescent="0.25">
      <c r="B377" s="224"/>
      <c r="C377" s="225"/>
      <c r="D377" s="226"/>
      <c r="E377" s="54"/>
      <c r="F377" s="54"/>
      <c r="G377" s="106"/>
      <c r="H377" s="54"/>
      <c r="I377" s="54"/>
      <c r="J377" s="54"/>
      <c r="K377" s="54"/>
      <c r="L377" s="54"/>
      <c r="M377" s="105" t="s">
        <v>97</v>
      </c>
    </row>
    <row r="378" spans="2:13" x14ac:dyDescent="0.25">
      <c r="B378" s="50"/>
      <c r="C378" s="50"/>
      <c r="D378" s="50"/>
      <c r="E378" s="52"/>
      <c r="F378" s="52"/>
      <c r="G378" s="52"/>
      <c r="H378" s="48" t="s">
        <v>22</v>
      </c>
      <c r="I378" s="51">
        <f>SUM(I369:I377)</f>
        <v>2</v>
      </c>
      <c r="J378" s="54"/>
      <c r="K378" s="102"/>
      <c r="L378" s="51"/>
      <c r="M378" s="67"/>
    </row>
    <row r="380" spans="2:13" x14ac:dyDescent="0.25">
      <c r="B380" s="99" t="s">
        <v>20</v>
      </c>
      <c r="C380" s="99" t="s">
        <v>18</v>
      </c>
      <c r="D380" s="99" t="s">
        <v>17</v>
      </c>
      <c r="E380" s="210" t="s">
        <v>21</v>
      </c>
      <c r="F380" s="210"/>
      <c r="G380" s="210"/>
      <c r="H380" s="210"/>
      <c r="I380" s="210" t="s">
        <v>22</v>
      </c>
      <c r="J380" s="210"/>
      <c r="K380" s="210"/>
      <c r="L380" s="210"/>
      <c r="M380" s="99" t="s">
        <v>23</v>
      </c>
    </row>
    <row r="381" spans="2:13" ht="24" x14ac:dyDescent="0.25">
      <c r="B381" s="53">
        <f>+Mercado!A36</f>
        <v>1.2800000000000002</v>
      </c>
      <c r="C381" s="103" t="str">
        <f>+Mercado!C36</f>
        <v>LIMPIEZA PERMANENTE OBRA (CUADRILLA 2P)</v>
      </c>
      <c r="D381" s="100" t="str">
        <f>+Mercado!D36</f>
        <v>MES</v>
      </c>
      <c r="E381" s="48" t="s">
        <v>24</v>
      </c>
      <c r="F381" s="48" t="s">
        <v>25</v>
      </c>
      <c r="G381" s="48" t="s">
        <v>26</v>
      </c>
      <c r="H381" s="48" t="s">
        <v>27</v>
      </c>
      <c r="I381" s="48" t="s">
        <v>177</v>
      </c>
      <c r="J381" s="48" t="s">
        <v>29</v>
      </c>
      <c r="K381" s="48" t="s">
        <v>30</v>
      </c>
      <c r="L381" s="48" t="s">
        <v>31</v>
      </c>
      <c r="M381" s="48" t="s">
        <v>32</v>
      </c>
    </row>
    <row r="382" spans="2:13" x14ac:dyDescent="0.25">
      <c r="B382" s="221"/>
      <c r="C382" s="222"/>
      <c r="D382" s="223"/>
      <c r="E382" s="54"/>
      <c r="F382" s="54"/>
      <c r="G382" s="54"/>
      <c r="H382" s="54"/>
      <c r="I382" s="241">
        <v>3</v>
      </c>
      <c r="J382" s="54"/>
      <c r="K382" s="54"/>
      <c r="L382" s="54"/>
      <c r="M382" s="96" t="s">
        <v>76</v>
      </c>
    </row>
    <row r="383" spans="2:13" x14ac:dyDescent="0.25">
      <c r="B383" s="224"/>
      <c r="C383" s="225"/>
      <c r="D383" s="226"/>
      <c r="E383" s="54"/>
      <c r="F383" s="54"/>
      <c r="G383" s="54"/>
      <c r="H383" s="54"/>
      <c r="I383" s="242"/>
      <c r="J383" s="54"/>
      <c r="K383" s="54"/>
      <c r="L383" s="54"/>
      <c r="M383" s="104" t="s">
        <v>84</v>
      </c>
    </row>
    <row r="384" spans="2:13" x14ac:dyDescent="0.25">
      <c r="B384" s="224"/>
      <c r="C384" s="225"/>
      <c r="D384" s="226"/>
      <c r="E384" s="54"/>
      <c r="F384" s="54"/>
      <c r="G384" s="54"/>
      <c r="H384" s="54"/>
      <c r="I384" s="242"/>
      <c r="J384" s="54"/>
      <c r="K384" s="54"/>
      <c r="L384" s="54"/>
      <c r="M384" s="105" t="s">
        <v>77</v>
      </c>
    </row>
    <row r="385" spans="2:13" x14ac:dyDescent="0.25">
      <c r="B385" s="224"/>
      <c r="C385" s="225"/>
      <c r="D385" s="226"/>
      <c r="E385" s="54"/>
      <c r="F385" s="54"/>
      <c r="G385" s="54"/>
      <c r="H385" s="54"/>
      <c r="I385" s="242"/>
      <c r="J385" s="54"/>
      <c r="K385" s="54"/>
      <c r="L385" s="54"/>
      <c r="M385" s="104" t="s">
        <v>79</v>
      </c>
    </row>
    <row r="386" spans="2:13" x14ac:dyDescent="0.25">
      <c r="B386" s="224"/>
      <c r="C386" s="225"/>
      <c r="D386" s="226"/>
      <c r="E386" s="54"/>
      <c r="F386" s="54"/>
      <c r="G386" s="54"/>
      <c r="H386" s="54"/>
      <c r="I386" s="242"/>
      <c r="J386" s="54"/>
      <c r="K386" s="54"/>
      <c r="L386" s="54"/>
      <c r="M386" s="104" t="s">
        <v>80</v>
      </c>
    </row>
    <row r="387" spans="2:13" x14ac:dyDescent="0.25">
      <c r="B387" s="224"/>
      <c r="C387" s="225"/>
      <c r="D387" s="226"/>
      <c r="E387" s="54"/>
      <c r="F387" s="54"/>
      <c r="G387" s="54"/>
      <c r="H387" s="54"/>
      <c r="I387" s="242"/>
      <c r="J387" s="98"/>
      <c r="K387" s="54"/>
      <c r="L387" s="98"/>
      <c r="M387" s="104" t="s">
        <v>145</v>
      </c>
    </row>
    <row r="388" spans="2:13" x14ac:dyDescent="0.25">
      <c r="B388" s="224"/>
      <c r="C388" s="225"/>
      <c r="D388" s="226"/>
      <c r="E388" s="54"/>
      <c r="F388" s="54"/>
      <c r="G388" s="54"/>
      <c r="H388" s="54"/>
      <c r="I388" s="242"/>
      <c r="J388" s="54"/>
      <c r="K388" s="54"/>
      <c r="L388" s="98"/>
      <c r="M388" s="105" t="s">
        <v>78</v>
      </c>
    </row>
    <row r="389" spans="2:13" x14ac:dyDescent="0.25">
      <c r="B389" s="224"/>
      <c r="C389" s="225"/>
      <c r="D389" s="226"/>
      <c r="E389" s="54"/>
      <c r="F389" s="54"/>
      <c r="G389" s="54"/>
      <c r="H389" s="54"/>
      <c r="I389" s="242"/>
      <c r="J389" s="54"/>
      <c r="K389" s="54"/>
      <c r="L389" s="54"/>
      <c r="M389" s="105" t="s">
        <v>89</v>
      </c>
    </row>
    <row r="390" spans="2:13" x14ac:dyDescent="0.25">
      <c r="B390" s="224"/>
      <c r="C390" s="225"/>
      <c r="D390" s="226"/>
      <c r="E390" s="54"/>
      <c r="F390" s="54"/>
      <c r="G390" s="106"/>
      <c r="H390" s="54"/>
      <c r="I390" s="243"/>
      <c r="J390" s="54"/>
      <c r="K390" s="54"/>
      <c r="L390" s="54"/>
      <c r="M390" s="105" t="s">
        <v>97</v>
      </c>
    </row>
    <row r="391" spans="2:13" x14ac:dyDescent="0.25">
      <c r="B391" s="50"/>
      <c r="C391" s="50"/>
      <c r="D391" s="50"/>
      <c r="E391" s="52"/>
      <c r="F391" s="52"/>
      <c r="G391" s="52"/>
      <c r="H391" s="48" t="s">
        <v>22</v>
      </c>
      <c r="I391" s="51">
        <f>SUM(I382:I390)</f>
        <v>3</v>
      </c>
      <c r="J391" s="54"/>
      <c r="K391" s="102"/>
      <c r="L391" s="51"/>
      <c r="M391" s="67"/>
    </row>
    <row r="393" spans="2:13" x14ac:dyDescent="0.25">
      <c r="B393" s="99" t="s">
        <v>20</v>
      </c>
      <c r="C393" s="99" t="s">
        <v>18</v>
      </c>
      <c r="D393" s="99" t="s">
        <v>17</v>
      </c>
      <c r="E393" s="210" t="s">
        <v>21</v>
      </c>
      <c r="F393" s="210"/>
      <c r="G393" s="210"/>
      <c r="H393" s="210"/>
      <c r="I393" s="210" t="s">
        <v>22</v>
      </c>
      <c r="J393" s="210"/>
      <c r="K393" s="210"/>
      <c r="L393" s="210"/>
      <c r="M393" s="99" t="s">
        <v>23</v>
      </c>
    </row>
    <row r="394" spans="2:13" ht="24" x14ac:dyDescent="0.25">
      <c r="B394" s="53">
        <f>+Mercado!A37</f>
        <v>1.2900000000000003</v>
      </c>
      <c r="C394" s="103" t="str">
        <f>+Mercado!C37</f>
        <v>DESMONTE DIVISION PANEL H=161 A 200CM</v>
      </c>
      <c r="D394" s="100" t="str">
        <f>+Mercado!D37</f>
        <v>ML</v>
      </c>
      <c r="E394" s="48" t="s">
        <v>24</v>
      </c>
      <c r="F394" s="48" t="s">
        <v>25</v>
      </c>
      <c r="G394" s="48" t="s">
        <v>26</v>
      </c>
      <c r="H394" s="48" t="s">
        <v>27</v>
      </c>
      <c r="I394" s="48" t="s">
        <v>28</v>
      </c>
      <c r="J394" s="48" t="s">
        <v>29</v>
      </c>
      <c r="K394" s="48" t="s">
        <v>30</v>
      </c>
      <c r="L394" s="48" t="s">
        <v>31</v>
      </c>
      <c r="M394" s="48" t="s">
        <v>32</v>
      </c>
    </row>
    <row r="395" spans="2:13" x14ac:dyDescent="0.25">
      <c r="B395" s="221"/>
      <c r="C395" s="222"/>
      <c r="D395" s="223"/>
      <c r="E395" s="54"/>
      <c r="F395" s="54"/>
      <c r="G395" s="54">
        <f>0.8+3.25+2.3+3</f>
        <v>9.35</v>
      </c>
      <c r="H395" s="54"/>
      <c r="I395" s="54"/>
      <c r="J395" s="54">
        <f>+G395</f>
        <v>9.35</v>
      </c>
      <c r="K395" s="54"/>
      <c r="L395" s="54"/>
      <c r="M395" s="96" t="s">
        <v>76</v>
      </c>
    </row>
    <row r="396" spans="2:13" x14ac:dyDescent="0.25">
      <c r="B396" s="224"/>
      <c r="C396" s="225"/>
      <c r="D396" s="226"/>
      <c r="E396" s="54"/>
      <c r="F396" s="54"/>
      <c r="G396" s="54"/>
      <c r="H396" s="54"/>
      <c r="I396" s="54"/>
      <c r="J396" s="54">
        <f t="shared" ref="J396" si="14">+G396</f>
        <v>0</v>
      </c>
      <c r="K396" s="54"/>
      <c r="L396" s="54"/>
      <c r="M396" s="104" t="s">
        <v>84</v>
      </c>
    </row>
    <row r="397" spans="2:13" x14ac:dyDescent="0.25">
      <c r="B397" s="224"/>
      <c r="C397" s="225"/>
      <c r="D397" s="226"/>
      <c r="E397" s="54"/>
      <c r="F397" s="54"/>
      <c r="G397" s="54">
        <f>1.6+0.3+2.7</f>
        <v>4.6000000000000005</v>
      </c>
      <c r="H397" s="54"/>
      <c r="I397" s="54">
        <v>6</v>
      </c>
      <c r="J397" s="54">
        <f>+G397*I397</f>
        <v>27.6</v>
      </c>
      <c r="K397" s="54"/>
      <c r="L397" s="54"/>
      <c r="M397" s="105" t="s">
        <v>77</v>
      </c>
    </row>
    <row r="398" spans="2:13" x14ac:dyDescent="0.25">
      <c r="B398" s="224"/>
      <c r="C398" s="225"/>
      <c r="D398" s="226"/>
      <c r="E398" s="54"/>
      <c r="F398" s="54"/>
      <c r="G398" s="54"/>
      <c r="H398" s="54"/>
      <c r="I398" s="54"/>
      <c r="J398" s="54"/>
      <c r="K398" s="54"/>
      <c r="L398" s="54"/>
      <c r="M398" s="104" t="s">
        <v>79</v>
      </c>
    </row>
    <row r="399" spans="2:13" x14ac:dyDescent="0.25">
      <c r="B399" s="224"/>
      <c r="C399" s="225"/>
      <c r="D399" s="226"/>
      <c r="E399" s="54"/>
      <c r="F399" s="54"/>
      <c r="G399" s="54"/>
      <c r="H399" s="54"/>
      <c r="I399" s="54"/>
      <c r="J399" s="54"/>
      <c r="K399" s="54"/>
      <c r="L399" s="54"/>
      <c r="M399" s="104" t="s">
        <v>80</v>
      </c>
    </row>
    <row r="400" spans="2:13" x14ac:dyDescent="0.25">
      <c r="B400" s="224"/>
      <c r="C400" s="225"/>
      <c r="D400" s="226"/>
      <c r="E400" s="54"/>
      <c r="F400" s="54"/>
      <c r="G400" s="54"/>
      <c r="H400" s="54"/>
      <c r="I400" s="54"/>
      <c r="J400" s="54"/>
      <c r="K400" s="54"/>
      <c r="L400" s="98"/>
      <c r="M400" s="104" t="s">
        <v>145</v>
      </c>
    </row>
    <row r="401" spans="2:13" x14ac:dyDescent="0.25">
      <c r="B401" s="224"/>
      <c r="C401" s="225"/>
      <c r="D401" s="226"/>
      <c r="E401" s="54"/>
      <c r="F401" s="54"/>
      <c r="G401" s="54"/>
      <c r="H401" s="54"/>
      <c r="I401" s="54"/>
      <c r="J401" s="54"/>
      <c r="K401" s="54"/>
      <c r="L401" s="98"/>
      <c r="M401" s="105" t="s">
        <v>78</v>
      </c>
    </row>
    <row r="402" spans="2:13" x14ac:dyDescent="0.25">
      <c r="B402" s="224"/>
      <c r="C402" s="225"/>
      <c r="D402" s="226"/>
      <c r="E402" s="54"/>
      <c r="F402" s="54"/>
      <c r="G402" s="54"/>
      <c r="H402" s="54"/>
      <c r="I402" s="54"/>
      <c r="J402" s="54"/>
      <c r="K402" s="54"/>
      <c r="L402" s="54"/>
      <c r="M402" s="105" t="s">
        <v>89</v>
      </c>
    </row>
    <row r="403" spans="2:13" x14ac:dyDescent="0.25">
      <c r="B403" s="224"/>
      <c r="C403" s="225"/>
      <c r="D403" s="226"/>
      <c r="E403" s="54"/>
      <c r="F403" s="54"/>
      <c r="G403" s="106"/>
      <c r="H403" s="54"/>
      <c r="I403" s="54"/>
      <c r="J403" s="54"/>
      <c r="K403" s="54"/>
      <c r="L403" s="54"/>
      <c r="M403" s="105" t="s">
        <v>97</v>
      </c>
    </row>
    <row r="404" spans="2:13" x14ac:dyDescent="0.25">
      <c r="B404" s="50"/>
      <c r="C404" s="50"/>
      <c r="D404" s="50"/>
      <c r="E404" s="52"/>
      <c r="F404" s="52"/>
      <c r="G404" s="52"/>
      <c r="H404" s="48" t="s">
        <v>22</v>
      </c>
      <c r="I404" s="51"/>
      <c r="J404" s="51">
        <f>SUM(J395:J403)</f>
        <v>36.950000000000003</v>
      </c>
      <c r="K404" s="102"/>
      <c r="L404" s="51"/>
      <c r="M404" s="67"/>
    </row>
    <row r="406" spans="2:13" x14ac:dyDescent="0.25">
      <c r="B406" s="99" t="s">
        <v>20</v>
      </c>
      <c r="C406" s="99" t="s">
        <v>18</v>
      </c>
      <c r="D406" s="99" t="s">
        <v>17</v>
      </c>
      <c r="E406" s="210" t="s">
        <v>21</v>
      </c>
      <c r="F406" s="210"/>
      <c r="G406" s="210"/>
      <c r="H406" s="210"/>
      <c r="I406" s="210" t="s">
        <v>22</v>
      </c>
      <c r="J406" s="210"/>
      <c r="K406" s="210"/>
      <c r="L406" s="210"/>
      <c r="M406" s="99" t="s">
        <v>23</v>
      </c>
    </row>
    <row r="407" spans="2:13" ht="24" x14ac:dyDescent="0.25">
      <c r="B407" s="53">
        <f>+Mercado!A38</f>
        <v>1.3000000000000003</v>
      </c>
      <c r="C407" s="103" t="str">
        <f>+Mercado!C38</f>
        <v>APERTURA VANO PARA VENTANA</v>
      </c>
      <c r="D407" s="100" t="str">
        <f>+Mercado!D38</f>
        <v>UND</v>
      </c>
      <c r="E407" s="48" t="s">
        <v>24</v>
      </c>
      <c r="F407" s="48" t="s">
        <v>25</v>
      </c>
      <c r="G407" s="48" t="s">
        <v>26</v>
      </c>
      <c r="H407" s="48" t="s">
        <v>27</v>
      </c>
      <c r="I407" s="48" t="s">
        <v>28</v>
      </c>
      <c r="J407" s="48" t="s">
        <v>29</v>
      </c>
      <c r="K407" s="48" t="s">
        <v>30</v>
      </c>
      <c r="L407" s="48" t="s">
        <v>31</v>
      </c>
      <c r="M407" s="48" t="s">
        <v>32</v>
      </c>
    </row>
    <row r="408" spans="2:13" x14ac:dyDescent="0.25">
      <c r="B408" s="221"/>
      <c r="C408" s="222"/>
      <c r="D408" s="223"/>
      <c r="E408" s="54"/>
      <c r="F408" s="54"/>
      <c r="G408" s="54"/>
      <c r="H408" s="54"/>
      <c r="I408" s="54">
        <v>2</v>
      </c>
      <c r="J408" s="54"/>
      <c r="K408" s="54"/>
      <c r="L408" s="54"/>
      <c r="M408" s="96" t="s">
        <v>76</v>
      </c>
    </row>
    <row r="409" spans="2:13" x14ac:dyDescent="0.25">
      <c r="B409" s="224"/>
      <c r="C409" s="225"/>
      <c r="D409" s="226"/>
      <c r="E409" s="54"/>
      <c r="F409" s="54"/>
      <c r="G409" s="54"/>
      <c r="H409" s="54"/>
      <c r="I409" s="54"/>
      <c r="J409" s="54"/>
      <c r="K409" s="54"/>
      <c r="L409" s="54"/>
      <c r="M409" s="104" t="s">
        <v>84</v>
      </c>
    </row>
    <row r="410" spans="2:13" x14ac:dyDescent="0.25">
      <c r="B410" s="224"/>
      <c r="C410" s="225"/>
      <c r="D410" s="226"/>
      <c r="E410" s="54"/>
      <c r="F410" s="54"/>
      <c r="G410" s="54"/>
      <c r="H410" s="54"/>
      <c r="I410" s="54"/>
      <c r="J410" s="54"/>
      <c r="K410" s="54"/>
      <c r="L410" s="54"/>
      <c r="M410" s="105" t="s">
        <v>77</v>
      </c>
    </row>
    <row r="411" spans="2:13" x14ac:dyDescent="0.25">
      <c r="B411" s="224"/>
      <c r="C411" s="225"/>
      <c r="D411" s="226"/>
      <c r="E411" s="54"/>
      <c r="F411" s="54"/>
      <c r="G411" s="54"/>
      <c r="H411" s="54"/>
      <c r="I411" s="54"/>
      <c r="J411" s="54"/>
      <c r="K411" s="54"/>
      <c r="L411" s="54"/>
      <c r="M411" s="104" t="s">
        <v>79</v>
      </c>
    </row>
    <row r="412" spans="2:13" x14ac:dyDescent="0.25">
      <c r="B412" s="224"/>
      <c r="C412" s="225"/>
      <c r="D412" s="226"/>
      <c r="E412" s="54"/>
      <c r="F412" s="54"/>
      <c r="G412" s="54"/>
      <c r="H412" s="54"/>
      <c r="I412" s="54"/>
      <c r="J412" s="54"/>
      <c r="K412" s="54"/>
      <c r="L412" s="54"/>
      <c r="M412" s="104" t="s">
        <v>80</v>
      </c>
    </row>
    <row r="413" spans="2:13" x14ac:dyDescent="0.25">
      <c r="B413" s="224"/>
      <c r="C413" s="225"/>
      <c r="D413" s="226"/>
      <c r="E413" s="54"/>
      <c r="F413" s="54"/>
      <c r="G413" s="54"/>
      <c r="H413" s="54"/>
      <c r="I413" s="54"/>
      <c r="J413" s="54"/>
      <c r="K413" s="54"/>
      <c r="L413" s="98"/>
      <c r="M413" s="104" t="s">
        <v>145</v>
      </c>
    </row>
    <row r="414" spans="2:13" x14ac:dyDescent="0.25">
      <c r="B414" s="224"/>
      <c r="C414" s="225"/>
      <c r="D414" s="226"/>
      <c r="E414" s="54"/>
      <c r="F414" s="54"/>
      <c r="G414" s="54"/>
      <c r="H414" s="54"/>
      <c r="I414" s="54">
        <v>2</v>
      </c>
      <c r="J414" s="54"/>
      <c r="K414" s="54"/>
      <c r="L414" s="98"/>
      <c r="M414" s="105" t="s">
        <v>78</v>
      </c>
    </row>
    <row r="415" spans="2:13" x14ac:dyDescent="0.25">
      <c r="B415" s="224"/>
      <c r="C415" s="225"/>
      <c r="D415" s="226"/>
      <c r="E415" s="54"/>
      <c r="F415" s="54"/>
      <c r="G415" s="54"/>
      <c r="H415" s="54"/>
      <c r="I415" s="54"/>
      <c r="J415" s="54"/>
      <c r="K415" s="54"/>
      <c r="L415" s="54"/>
      <c r="M415" s="105" t="s">
        <v>89</v>
      </c>
    </row>
    <row r="416" spans="2:13" x14ac:dyDescent="0.25">
      <c r="B416" s="224"/>
      <c r="C416" s="225"/>
      <c r="D416" s="226"/>
      <c r="E416" s="54"/>
      <c r="F416" s="54"/>
      <c r="G416" s="106"/>
      <c r="H416" s="54"/>
      <c r="I416" s="54"/>
      <c r="J416" s="54"/>
      <c r="K416" s="54"/>
      <c r="L416" s="54"/>
      <c r="M416" s="105" t="s">
        <v>97</v>
      </c>
    </row>
    <row r="417" spans="2:13" x14ac:dyDescent="0.25">
      <c r="B417" s="50"/>
      <c r="C417" s="50"/>
      <c r="D417" s="50"/>
      <c r="E417" s="52"/>
      <c r="F417" s="52"/>
      <c r="G417" s="52"/>
      <c r="H417" s="48" t="s">
        <v>22</v>
      </c>
      <c r="I417" s="51">
        <f>SUM(I408:I416)</f>
        <v>4</v>
      </c>
      <c r="J417" s="51"/>
      <c r="K417" s="102"/>
      <c r="L417" s="51"/>
      <c r="M417" s="67"/>
    </row>
    <row r="419" spans="2:13" x14ac:dyDescent="0.25">
      <c r="B419" s="99" t="s">
        <v>20</v>
      </c>
      <c r="C419" s="99" t="s">
        <v>18</v>
      </c>
      <c r="D419" s="99" t="s">
        <v>17</v>
      </c>
      <c r="E419" s="210" t="s">
        <v>21</v>
      </c>
      <c r="F419" s="210"/>
      <c r="G419" s="210"/>
      <c r="H419" s="210"/>
      <c r="I419" s="210" t="s">
        <v>22</v>
      </c>
      <c r="J419" s="210"/>
      <c r="K419" s="210"/>
      <c r="L419" s="210"/>
      <c r="M419" s="99" t="s">
        <v>23</v>
      </c>
    </row>
    <row r="420" spans="2:13" ht="24" x14ac:dyDescent="0.25">
      <c r="B420" s="53">
        <f>+Mercado!A39</f>
        <v>1.3100000000000003</v>
      </c>
      <c r="C420" s="103" t="str">
        <f>+Mercado!C39</f>
        <v>INSTALACION VENTANA EXISTENTE LAMINA</v>
      </c>
      <c r="D420" s="100" t="str">
        <f>+Mercado!D39</f>
        <v>M2</v>
      </c>
      <c r="E420" s="48" t="s">
        <v>24</v>
      </c>
      <c r="F420" s="48" t="s">
        <v>25</v>
      </c>
      <c r="G420" s="48" t="s">
        <v>26</v>
      </c>
      <c r="H420" s="48" t="s">
        <v>27</v>
      </c>
      <c r="I420" s="48" t="s">
        <v>28</v>
      </c>
      <c r="J420" s="48" t="s">
        <v>29</v>
      </c>
      <c r="K420" s="48" t="s">
        <v>30</v>
      </c>
      <c r="L420" s="48" t="s">
        <v>31</v>
      </c>
      <c r="M420" s="48" t="s">
        <v>32</v>
      </c>
    </row>
    <row r="421" spans="2:13" x14ac:dyDescent="0.25">
      <c r="B421" s="221"/>
      <c r="C421" s="222"/>
      <c r="D421" s="223"/>
      <c r="E421" s="54">
        <v>2</v>
      </c>
      <c r="F421" s="54"/>
      <c r="G421" s="54">
        <v>2</v>
      </c>
      <c r="H421" s="54"/>
      <c r="I421" s="54">
        <v>2</v>
      </c>
      <c r="J421" s="54"/>
      <c r="K421" s="54">
        <f>+E421*G421*I421</f>
        <v>8</v>
      </c>
      <c r="L421" s="54"/>
      <c r="M421" s="96" t="s">
        <v>76</v>
      </c>
    </row>
    <row r="422" spans="2:13" x14ac:dyDescent="0.25">
      <c r="B422" s="224"/>
      <c r="C422" s="225"/>
      <c r="D422" s="226"/>
      <c r="E422" s="54"/>
      <c r="F422" s="54"/>
      <c r="G422" s="54"/>
      <c r="H422" s="54"/>
      <c r="I422" s="54"/>
      <c r="J422" s="54"/>
      <c r="K422" s="54"/>
      <c r="L422" s="54"/>
      <c r="M422" s="104" t="s">
        <v>84</v>
      </c>
    </row>
    <row r="423" spans="2:13" x14ac:dyDescent="0.25">
      <c r="B423" s="224"/>
      <c r="C423" s="225"/>
      <c r="D423" s="226"/>
      <c r="E423" s="54"/>
      <c r="F423" s="54"/>
      <c r="G423" s="54"/>
      <c r="H423" s="54"/>
      <c r="I423" s="54"/>
      <c r="J423" s="54"/>
      <c r="K423" s="54"/>
      <c r="L423" s="54"/>
      <c r="M423" s="105" t="s">
        <v>77</v>
      </c>
    </row>
    <row r="424" spans="2:13" x14ac:dyDescent="0.25">
      <c r="B424" s="224"/>
      <c r="C424" s="225"/>
      <c r="D424" s="226"/>
      <c r="E424" s="54"/>
      <c r="F424" s="54"/>
      <c r="G424" s="54"/>
      <c r="H424" s="54"/>
      <c r="I424" s="54"/>
      <c r="J424" s="54"/>
      <c r="K424" s="54"/>
      <c r="L424" s="54"/>
      <c r="M424" s="104" t="s">
        <v>79</v>
      </c>
    </row>
    <row r="425" spans="2:13" x14ac:dyDescent="0.25">
      <c r="B425" s="224"/>
      <c r="C425" s="225"/>
      <c r="D425" s="226"/>
      <c r="E425" s="54"/>
      <c r="F425" s="54"/>
      <c r="G425" s="54"/>
      <c r="H425" s="54"/>
      <c r="I425" s="54"/>
      <c r="J425" s="54"/>
      <c r="K425" s="54"/>
      <c r="L425" s="54"/>
      <c r="M425" s="104" t="s">
        <v>80</v>
      </c>
    </row>
    <row r="426" spans="2:13" x14ac:dyDescent="0.25">
      <c r="B426" s="224"/>
      <c r="C426" s="225"/>
      <c r="D426" s="226"/>
      <c r="E426" s="54"/>
      <c r="F426" s="54"/>
      <c r="G426" s="54"/>
      <c r="H426" s="54"/>
      <c r="I426" s="54"/>
      <c r="J426" s="54"/>
      <c r="K426" s="54"/>
      <c r="L426" s="98"/>
      <c r="M426" s="104" t="s">
        <v>145</v>
      </c>
    </row>
    <row r="427" spans="2:13" x14ac:dyDescent="0.25">
      <c r="B427" s="224"/>
      <c r="C427" s="225"/>
      <c r="D427" s="226"/>
      <c r="E427" s="54"/>
      <c r="F427" s="54"/>
      <c r="G427" s="54"/>
      <c r="H427" s="54"/>
      <c r="I427" s="54"/>
      <c r="J427" s="54"/>
      <c r="K427" s="54"/>
      <c r="L427" s="98"/>
      <c r="M427" s="105" t="s">
        <v>78</v>
      </c>
    </row>
    <row r="428" spans="2:13" x14ac:dyDescent="0.25">
      <c r="B428" s="224"/>
      <c r="C428" s="225"/>
      <c r="D428" s="226"/>
      <c r="E428" s="54"/>
      <c r="F428" s="54"/>
      <c r="G428" s="54"/>
      <c r="H428" s="54"/>
      <c r="I428" s="54"/>
      <c r="J428" s="54"/>
      <c r="K428" s="54"/>
      <c r="L428" s="54"/>
      <c r="M428" s="105" t="s">
        <v>89</v>
      </c>
    </row>
    <row r="429" spans="2:13" x14ac:dyDescent="0.25">
      <c r="B429" s="224"/>
      <c r="C429" s="225"/>
      <c r="D429" s="226"/>
      <c r="E429" s="54"/>
      <c r="F429" s="54"/>
      <c r="G429" s="106"/>
      <c r="H429" s="54"/>
      <c r="I429" s="54"/>
      <c r="J429" s="54"/>
      <c r="K429" s="54"/>
      <c r="L429" s="54"/>
      <c r="M429" s="105" t="s">
        <v>97</v>
      </c>
    </row>
    <row r="430" spans="2:13" x14ac:dyDescent="0.25">
      <c r="B430" s="50"/>
      <c r="C430" s="50"/>
      <c r="D430" s="50"/>
      <c r="E430" s="52"/>
      <c r="F430" s="52"/>
      <c r="G430" s="52"/>
      <c r="H430" s="48" t="s">
        <v>22</v>
      </c>
      <c r="I430" s="51"/>
      <c r="J430" s="51"/>
      <c r="K430" s="51">
        <f t="shared" ref="K430" si="15">SUM(K421:K429)</f>
        <v>8</v>
      </c>
      <c r="L430" s="51"/>
      <c r="M430" s="67"/>
    </row>
    <row r="432" spans="2:13" x14ac:dyDescent="0.25">
      <c r="B432" s="99" t="s">
        <v>20</v>
      </c>
      <c r="C432" s="99" t="s">
        <v>18</v>
      </c>
      <c r="D432" s="99" t="s">
        <v>17</v>
      </c>
      <c r="E432" s="210" t="s">
        <v>21</v>
      </c>
      <c r="F432" s="210"/>
      <c r="G432" s="210"/>
      <c r="H432" s="210"/>
      <c r="I432" s="210" t="s">
        <v>22</v>
      </c>
      <c r="J432" s="210"/>
      <c r="K432" s="210"/>
      <c r="L432" s="210"/>
      <c r="M432" s="99" t="s">
        <v>23</v>
      </c>
    </row>
    <row r="433" spans="2:13" ht="24" x14ac:dyDescent="0.25">
      <c r="B433" s="53">
        <f>+Mercado!A40</f>
        <v>1.3200000000000003</v>
      </c>
      <c r="C433" s="103" t="str">
        <f>+Mercado!C40</f>
        <v>DESTRONQUE-PULIDA-BRILLADA PISO E</v>
      </c>
      <c r="D433" s="100" t="str">
        <f>+Mercado!D40</f>
        <v>M2</v>
      </c>
      <c r="E433" s="48" t="s">
        <v>24</v>
      </c>
      <c r="F433" s="48" t="s">
        <v>25</v>
      </c>
      <c r="G433" s="48" t="s">
        <v>26</v>
      </c>
      <c r="H433" s="48" t="s">
        <v>27</v>
      </c>
      <c r="I433" s="48" t="s">
        <v>28</v>
      </c>
      <c r="J433" s="48" t="s">
        <v>29</v>
      </c>
      <c r="K433" s="48" t="s">
        <v>30</v>
      </c>
      <c r="L433" s="48" t="s">
        <v>31</v>
      </c>
      <c r="M433" s="48" t="s">
        <v>32</v>
      </c>
    </row>
    <row r="434" spans="2:13" x14ac:dyDescent="0.25">
      <c r="B434" s="221"/>
      <c r="C434" s="222"/>
      <c r="D434" s="223"/>
      <c r="E434" s="54">
        <v>5.9</v>
      </c>
      <c r="F434" s="54"/>
      <c r="G434" s="54">
        <v>9.6999999999999993</v>
      </c>
      <c r="H434" s="54"/>
      <c r="I434" s="54"/>
      <c r="J434" s="54"/>
      <c r="K434" s="54">
        <f>+E434*G434</f>
        <v>57.23</v>
      </c>
      <c r="L434" s="54"/>
      <c r="M434" s="96" t="s">
        <v>76</v>
      </c>
    </row>
    <row r="435" spans="2:13" x14ac:dyDescent="0.25">
      <c r="B435" s="224"/>
      <c r="C435" s="225"/>
      <c r="D435" s="226"/>
      <c r="E435" s="54">
        <f>15+6.2</f>
        <v>21.2</v>
      </c>
      <c r="F435" s="54"/>
      <c r="G435" s="54">
        <v>8.5</v>
      </c>
      <c r="H435" s="54"/>
      <c r="I435" s="54"/>
      <c r="J435" s="54"/>
      <c r="K435" s="54">
        <f>+E435*G435</f>
        <v>180.2</v>
      </c>
      <c r="L435" s="54"/>
      <c r="M435" s="96" t="s">
        <v>77</v>
      </c>
    </row>
    <row r="436" spans="2:13" x14ac:dyDescent="0.25">
      <c r="B436" s="224"/>
      <c r="C436" s="225"/>
      <c r="D436" s="226"/>
      <c r="E436" s="54">
        <v>3.4</v>
      </c>
      <c r="F436" s="54"/>
      <c r="G436" s="54">
        <v>8.4</v>
      </c>
      <c r="H436" s="54"/>
      <c r="I436" s="54"/>
      <c r="J436" s="54"/>
      <c r="K436" s="54">
        <f t="shared" ref="K436:K440" si="16">+E436*G436</f>
        <v>28.56</v>
      </c>
      <c r="L436" s="54"/>
      <c r="M436" s="97" t="s">
        <v>79</v>
      </c>
    </row>
    <row r="437" spans="2:13" x14ac:dyDescent="0.25">
      <c r="B437" s="224"/>
      <c r="C437" s="225"/>
      <c r="D437" s="226"/>
      <c r="E437" s="54">
        <v>3.4</v>
      </c>
      <c r="F437" s="54"/>
      <c r="G437" s="54">
        <v>5.85</v>
      </c>
      <c r="H437" s="54"/>
      <c r="I437" s="54"/>
      <c r="J437" s="54"/>
      <c r="K437" s="54">
        <f t="shared" si="16"/>
        <v>19.889999999999997</v>
      </c>
      <c r="L437" s="54"/>
      <c r="M437" s="97" t="s">
        <v>80</v>
      </c>
    </row>
    <row r="438" spans="2:13" x14ac:dyDescent="0.25">
      <c r="B438" s="224"/>
      <c r="C438" s="225"/>
      <c r="D438" s="226"/>
      <c r="E438" s="54">
        <v>3.4</v>
      </c>
      <c r="F438" s="54"/>
      <c r="G438" s="54">
        <v>2.9</v>
      </c>
      <c r="H438" s="54"/>
      <c r="I438" s="54"/>
      <c r="J438" s="54"/>
      <c r="K438" s="54">
        <f t="shared" si="16"/>
        <v>9.86</v>
      </c>
      <c r="L438" s="54"/>
      <c r="M438" s="97" t="s">
        <v>81</v>
      </c>
    </row>
    <row r="439" spans="2:13" x14ac:dyDescent="0.25">
      <c r="B439" s="224"/>
      <c r="C439" s="225"/>
      <c r="D439" s="226"/>
      <c r="E439" s="54">
        <v>6.4</v>
      </c>
      <c r="F439" s="54"/>
      <c r="G439" s="54">
        <v>14</v>
      </c>
      <c r="H439" s="54"/>
      <c r="I439" s="54"/>
      <c r="J439" s="54"/>
      <c r="K439" s="54">
        <f t="shared" si="16"/>
        <v>89.600000000000009</v>
      </c>
      <c r="L439" s="54"/>
      <c r="M439" s="96" t="s">
        <v>78</v>
      </c>
    </row>
    <row r="440" spans="2:13" x14ac:dyDescent="0.25">
      <c r="B440" s="224"/>
      <c r="C440" s="225"/>
      <c r="D440" s="226"/>
      <c r="E440" s="54">
        <v>6.4</v>
      </c>
      <c r="F440" s="54"/>
      <c r="G440" s="54">
        <v>14</v>
      </c>
      <c r="H440" s="54"/>
      <c r="I440" s="54"/>
      <c r="J440" s="54"/>
      <c r="K440" s="54">
        <f t="shared" si="16"/>
        <v>89.600000000000009</v>
      </c>
      <c r="L440" s="54"/>
      <c r="M440" s="96" t="s">
        <v>89</v>
      </c>
    </row>
    <row r="441" spans="2:13" x14ac:dyDescent="0.25">
      <c r="B441" s="224"/>
      <c r="C441" s="225"/>
      <c r="D441" s="226"/>
      <c r="E441" s="54"/>
      <c r="F441" s="54"/>
      <c r="G441" s="54"/>
      <c r="H441" s="54"/>
      <c r="I441" s="54"/>
      <c r="J441" s="54"/>
      <c r="K441" s="54"/>
      <c r="L441" s="54"/>
      <c r="M441" s="104" t="s">
        <v>145</v>
      </c>
    </row>
    <row r="442" spans="2:13" x14ac:dyDescent="0.25">
      <c r="B442" s="224"/>
      <c r="C442" s="225"/>
      <c r="D442" s="226"/>
      <c r="E442" s="54"/>
      <c r="F442" s="54"/>
      <c r="G442" s="106"/>
      <c r="H442" s="54"/>
      <c r="I442" s="54"/>
      <c r="J442" s="54"/>
      <c r="K442" s="54"/>
      <c r="L442" s="54"/>
      <c r="M442" s="105"/>
    </row>
    <row r="443" spans="2:13" x14ac:dyDescent="0.25">
      <c r="B443" s="50"/>
      <c r="C443" s="50"/>
      <c r="D443" s="50"/>
      <c r="E443" s="52"/>
      <c r="F443" s="52"/>
      <c r="G443" s="52"/>
      <c r="H443" s="48" t="s">
        <v>22</v>
      </c>
      <c r="I443" s="51"/>
      <c r="J443" s="51"/>
      <c r="K443" s="51">
        <f t="shared" ref="K443" si="17">SUM(K434:K442)</f>
        <v>474.94</v>
      </c>
      <c r="L443" s="51"/>
      <c r="M443" s="67"/>
    </row>
    <row r="445" spans="2:13" x14ac:dyDescent="0.25">
      <c r="B445" s="99" t="s">
        <v>20</v>
      </c>
      <c r="C445" s="99" t="s">
        <v>18</v>
      </c>
      <c r="D445" s="99" t="s">
        <v>17</v>
      </c>
      <c r="E445" s="210" t="s">
        <v>21</v>
      </c>
      <c r="F445" s="210"/>
      <c r="G445" s="210"/>
      <c r="H445" s="210"/>
      <c r="I445" s="210" t="s">
        <v>22</v>
      </c>
      <c r="J445" s="210"/>
      <c r="K445" s="210"/>
      <c r="L445" s="210"/>
      <c r="M445" s="99" t="s">
        <v>23</v>
      </c>
    </row>
    <row r="446" spans="2:13" ht="24" x14ac:dyDescent="0.25">
      <c r="B446" s="53">
        <f>+Mercado!A41</f>
        <v>1.3300000000000003</v>
      </c>
      <c r="C446" s="103" t="str">
        <f>+Mercado!C41</f>
        <v xml:space="preserve">MANTENIMIENTO Y LIMPIEZA DE PUERTAS </v>
      </c>
      <c r="D446" s="100" t="str">
        <f>+Mercado!D41</f>
        <v>UND</v>
      </c>
      <c r="E446" s="48" t="s">
        <v>24</v>
      </c>
      <c r="F446" s="48" t="s">
        <v>25</v>
      </c>
      <c r="G446" s="48" t="s">
        <v>26</v>
      </c>
      <c r="H446" s="48" t="s">
        <v>27</v>
      </c>
      <c r="I446" s="48" t="s">
        <v>28</v>
      </c>
      <c r="J446" s="48" t="s">
        <v>29</v>
      </c>
      <c r="K446" s="48" t="s">
        <v>30</v>
      </c>
      <c r="L446" s="48" t="s">
        <v>31</v>
      </c>
      <c r="M446" s="48" t="s">
        <v>32</v>
      </c>
    </row>
    <row r="447" spans="2:13" x14ac:dyDescent="0.25">
      <c r="B447" s="221"/>
      <c r="C447" s="222"/>
      <c r="D447" s="223"/>
      <c r="E447" s="54"/>
      <c r="F447" s="54"/>
      <c r="G447" s="54"/>
      <c r="H447" s="54"/>
      <c r="I447" s="54">
        <v>1</v>
      </c>
      <c r="J447" s="54"/>
      <c r="K447" s="54"/>
      <c r="L447" s="54"/>
      <c r="M447" s="96" t="s">
        <v>76</v>
      </c>
    </row>
    <row r="448" spans="2:13" x14ac:dyDescent="0.25">
      <c r="B448" s="224"/>
      <c r="C448" s="225"/>
      <c r="D448" s="226"/>
      <c r="E448" s="54"/>
      <c r="F448" s="54"/>
      <c r="G448" s="54"/>
      <c r="H448" s="54"/>
      <c r="I448" s="54">
        <v>5</v>
      </c>
      <c r="J448" s="54"/>
      <c r="K448" s="54"/>
      <c r="L448" s="54"/>
      <c r="M448" s="96" t="s">
        <v>77</v>
      </c>
    </row>
    <row r="449" spans="2:13" x14ac:dyDescent="0.25">
      <c r="B449" s="224"/>
      <c r="C449" s="225"/>
      <c r="D449" s="226"/>
      <c r="E449" s="54"/>
      <c r="F449" s="54"/>
      <c r="G449" s="54"/>
      <c r="H449" s="54"/>
      <c r="I449" s="54">
        <v>2</v>
      </c>
      <c r="J449" s="54"/>
      <c r="K449" s="54"/>
      <c r="L449" s="54"/>
      <c r="M449" s="97" t="s">
        <v>79</v>
      </c>
    </row>
    <row r="450" spans="2:13" x14ac:dyDescent="0.25">
      <c r="B450" s="224"/>
      <c r="C450" s="225"/>
      <c r="D450" s="226"/>
      <c r="E450" s="54"/>
      <c r="F450" s="54"/>
      <c r="G450" s="54"/>
      <c r="H450" s="54"/>
      <c r="I450" s="54">
        <v>2</v>
      </c>
      <c r="J450" s="54"/>
      <c r="K450" s="54"/>
      <c r="L450" s="54"/>
      <c r="M450" s="97" t="s">
        <v>80</v>
      </c>
    </row>
    <row r="451" spans="2:13" x14ac:dyDescent="0.25">
      <c r="B451" s="224"/>
      <c r="C451" s="225"/>
      <c r="D451" s="226"/>
      <c r="E451" s="54"/>
      <c r="F451" s="54"/>
      <c r="G451" s="54"/>
      <c r="H451" s="54"/>
      <c r="I451" s="54">
        <v>1</v>
      </c>
      <c r="J451" s="54"/>
      <c r="K451" s="54"/>
      <c r="L451" s="54"/>
      <c r="M451" s="97" t="s">
        <v>81</v>
      </c>
    </row>
    <row r="452" spans="2:13" x14ac:dyDescent="0.25">
      <c r="B452" s="224"/>
      <c r="C452" s="225"/>
      <c r="D452" s="226"/>
      <c r="E452" s="54"/>
      <c r="F452" s="54"/>
      <c r="G452" s="54"/>
      <c r="H452" s="54"/>
      <c r="I452" s="54">
        <v>2</v>
      </c>
      <c r="J452" s="54"/>
      <c r="K452" s="54"/>
      <c r="L452" s="54"/>
      <c r="M452" s="96" t="s">
        <v>78</v>
      </c>
    </row>
    <row r="453" spans="2:13" x14ac:dyDescent="0.25">
      <c r="B453" s="224"/>
      <c r="C453" s="225"/>
      <c r="D453" s="226"/>
      <c r="E453" s="54"/>
      <c r="F453" s="54"/>
      <c r="G453" s="54"/>
      <c r="H453" s="54"/>
      <c r="I453" s="54">
        <v>3</v>
      </c>
      <c r="J453" s="54"/>
      <c r="K453" s="54"/>
      <c r="L453" s="54"/>
      <c r="M453" s="96" t="s">
        <v>89</v>
      </c>
    </row>
    <row r="454" spans="2:13" x14ac:dyDescent="0.25">
      <c r="B454" s="224"/>
      <c r="C454" s="225"/>
      <c r="D454" s="226"/>
      <c r="E454" s="54"/>
      <c r="F454" s="54"/>
      <c r="G454" s="54"/>
      <c r="H454" s="54"/>
      <c r="I454" s="54">
        <v>2</v>
      </c>
      <c r="J454" s="54"/>
      <c r="K454" s="54"/>
      <c r="L454" s="54"/>
      <c r="M454" s="104" t="s">
        <v>145</v>
      </c>
    </row>
    <row r="455" spans="2:13" x14ac:dyDescent="0.25">
      <c r="B455" s="224"/>
      <c r="C455" s="225"/>
      <c r="D455" s="226"/>
      <c r="E455" s="54"/>
      <c r="F455" s="54"/>
      <c r="G455" s="106"/>
      <c r="H455" s="54"/>
      <c r="I455" s="54"/>
      <c r="J455" s="54"/>
      <c r="K455" s="54"/>
      <c r="L455" s="54"/>
      <c r="M455" s="105"/>
    </row>
    <row r="456" spans="2:13" x14ac:dyDescent="0.25">
      <c r="B456" s="50"/>
      <c r="C456" s="50"/>
      <c r="D456" s="50"/>
      <c r="E456" s="52"/>
      <c r="F456" s="52"/>
      <c r="G456" s="52"/>
      <c r="H456" s="48" t="s">
        <v>22</v>
      </c>
      <c r="I456" s="51">
        <f t="shared" ref="I456" si="18">SUM(I447:I455)</f>
        <v>18</v>
      </c>
      <c r="J456" s="51"/>
      <c r="K456" s="51"/>
      <c r="L456" s="51"/>
      <c r="M456" s="67"/>
    </row>
  </sheetData>
  <mergeCells count="129">
    <mergeCell ref="B447:D455"/>
    <mergeCell ref="B421:D429"/>
    <mergeCell ref="E432:H432"/>
    <mergeCell ref="I432:L432"/>
    <mergeCell ref="B434:D442"/>
    <mergeCell ref="E445:H445"/>
    <mergeCell ref="I445:L445"/>
    <mergeCell ref="E406:H406"/>
    <mergeCell ref="I406:L406"/>
    <mergeCell ref="B408:D416"/>
    <mergeCell ref="E419:H419"/>
    <mergeCell ref="I419:L419"/>
    <mergeCell ref="B382:D390"/>
    <mergeCell ref="I382:I390"/>
    <mergeCell ref="E393:H393"/>
    <mergeCell ref="I393:L393"/>
    <mergeCell ref="B395:D403"/>
    <mergeCell ref="B356:D364"/>
    <mergeCell ref="E367:H367"/>
    <mergeCell ref="I367:L367"/>
    <mergeCell ref="B369:D377"/>
    <mergeCell ref="E380:H380"/>
    <mergeCell ref="I380:L380"/>
    <mergeCell ref="B330:D338"/>
    <mergeCell ref="E341:H341"/>
    <mergeCell ref="I341:L341"/>
    <mergeCell ref="B343:D351"/>
    <mergeCell ref="E354:H354"/>
    <mergeCell ref="I354:L354"/>
    <mergeCell ref="E315:H315"/>
    <mergeCell ref="I315:L315"/>
    <mergeCell ref="B317:D325"/>
    <mergeCell ref="E328:H328"/>
    <mergeCell ref="I328:L328"/>
    <mergeCell ref="B304:D312"/>
    <mergeCell ref="M294:M295"/>
    <mergeCell ref="M296:M297"/>
    <mergeCell ref="M298:M299"/>
    <mergeCell ref="E302:H302"/>
    <mergeCell ref="I302:L302"/>
    <mergeCell ref="M284:M285"/>
    <mergeCell ref="M286:M287"/>
    <mergeCell ref="M288:M289"/>
    <mergeCell ref="M290:M291"/>
    <mergeCell ref="M292:M293"/>
    <mergeCell ref="B271:D278"/>
    <mergeCell ref="E281:H281"/>
    <mergeCell ref="I281:L281"/>
    <mergeCell ref="B283:D299"/>
    <mergeCell ref="B245:D253"/>
    <mergeCell ref="E256:H256"/>
    <mergeCell ref="I256:L256"/>
    <mergeCell ref="B258:D266"/>
    <mergeCell ref="E269:H269"/>
    <mergeCell ref="I269:L269"/>
    <mergeCell ref="B219:D227"/>
    <mergeCell ref="E230:H230"/>
    <mergeCell ref="I230:L230"/>
    <mergeCell ref="B232:D240"/>
    <mergeCell ref="E243:H243"/>
    <mergeCell ref="I243:L243"/>
    <mergeCell ref="B193:D201"/>
    <mergeCell ref="E204:H204"/>
    <mergeCell ref="I204:L204"/>
    <mergeCell ref="B206:D214"/>
    <mergeCell ref="E217:H217"/>
    <mergeCell ref="I217:L217"/>
    <mergeCell ref="B167:D175"/>
    <mergeCell ref="E178:H178"/>
    <mergeCell ref="I178:L178"/>
    <mergeCell ref="B180:D188"/>
    <mergeCell ref="E191:H191"/>
    <mergeCell ref="I191:L191"/>
    <mergeCell ref="B141:D149"/>
    <mergeCell ref="E152:H152"/>
    <mergeCell ref="I152:L152"/>
    <mergeCell ref="B154:D162"/>
    <mergeCell ref="E165:H165"/>
    <mergeCell ref="I165:L165"/>
    <mergeCell ref="E126:H126"/>
    <mergeCell ref="I126:L126"/>
    <mergeCell ref="B128:D136"/>
    <mergeCell ref="E139:H139"/>
    <mergeCell ref="I139:L139"/>
    <mergeCell ref="B115:D123"/>
    <mergeCell ref="M88:M89"/>
    <mergeCell ref="B73:D89"/>
    <mergeCell ref="M109:M110"/>
    <mergeCell ref="B94:D110"/>
    <mergeCell ref="E113:H113"/>
    <mergeCell ref="I113:L113"/>
    <mergeCell ref="E92:H92"/>
    <mergeCell ref="I92:L92"/>
    <mergeCell ref="M95:M96"/>
    <mergeCell ref="M97:M98"/>
    <mergeCell ref="M99:M100"/>
    <mergeCell ref="M101:M102"/>
    <mergeCell ref="M103:M104"/>
    <mergeCell ref="M105:M106"/>
    <mergeCell ref="M107:M108"/>
    <mergeCell ref="M74:M75"/>
    <mergeCell ref="M76:M77"/>
    <mergeCell ref="M78:M79"/>
    <mergeCell ref="M80:M81"/>
    <mergeCell ref="M82:M83"/>
    <mergeCell ref="M84:M85"/>
    <mergeCell ref="M86:M87"/>
    <mergeCell ref="B49:D56"/>
    <mergeCell ref="E59:H59"/>
    <mergeCell ref="I59:L59"/>
    <mergeCell ref="B61:D68"/>
    <mergeCell ref="E71:H71"/>
    <mergeCell ref="I71:L71"/>
    <mergeCell ref="B24:D32"/>
    <mergeCell ref="E35:H35"/>
    <mergeCell ref="I35:L35"/>
    <mergeCell ref="B37:D44"/>
    <mergeCell ref="E47:H47"/>
    <mergeCell ref="I47:L47"/>
    <mergeCell ref="B2:C5"/>
    <mergeCell ref="D2:M4"/>
    <mergeCell ref="D5:M5"/>
    <mergeCell ref="E22:H22"/>
    <mergeCell ref="I22:L22"/>
    <mergeCell ref="B11:D18"/>
    <mergeCell ref="B7:M7"/>
    <mergeCell ref="B8:M8"/>
    <mergeCell ref="E9:H9"/>
    <mergeCell ref="I9:L9"/>
  </mergeCells>
  <pageMargins left="0.70866141732283472" right="0.70866141732283472" top="0.74803149606299213" bottom="0.74803149606299213" header="0.31496062992125984" footer="0.31496062992125984"/>
  <pageSetup scale="34" fitToHeight="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I149"/>
  <sheetViews>
    <sheetView tabSelected="1" view="pageBreakPreview" topLeftCell="A10" zoomScale="85" zoomScaleNormal="85" zoomScaleSheetLayoutView="85" workbookViewId="0">
      <selection activeCell="C28" sqref="C28"/>
    </sheetView>
  </sheetViews>
  <sheetFormatPr baseColWidth="10" defaultRowHeight="12.75" x14ac:dyDescent="0.2"/>
  <cols>
    <col min="1" max="1" width="10.85546875" style="14" customWidth="1"/>
    <col min="2" max="2" width="11.42578125" style="14" customWidth="1"/>
    <col min="3" max="3" width="71.5703125" style="1" customWidth="1"/>
    <col min="4" max="4" width="9.85546875" style="1" customWidth="1"/>
    <col min="5" max="5" width="11.5703125" style="1"/>
    <col min="6" max="6" width="14.42578125" style="1" customWidth="1"/>
    <col min="7" max="7" width="20.5703125" style="1" customWidth="1"/>
    <col min="8" max="8" width="11.5703125" style="1"/>
    <col min="9" max="9" width="16.7109375" style="174" customWidth="1"/>
    <col min="10" max="240" width="11.5703125" style="1"/>
    <col min="241" max="241" width="6.42578125" style="1" customWidth="1"/>
    <col min="242" max="242" width="57.140625" style="1" bestFit="1" customWidth="1"/>
    <col min="243" max="243" width="14.85546875" style="1" customWidth="1"/>
    <col min="244" max="244" width="11.5703125" style="1"/>
    <col min="245" max="245" width="14.42578125" style="1" customWidth="1"/>
    <col min="246" max="246" width="0" style="1" hidden="1" customWidth="1"/>
    <col min="247" max="247" width="15.28515625" style="1" customWidth="1"/>
    <col min="248" max="249" width="16.7109375" style="1" customWidth="1"/>
    <col min="250" max="250" width="22.85546875" style="1" customWidth="1"/>
    <col min="251" max="251" width="20.28515625" style="1" customWidth="1"/>
    <col min="252" max="252" width="16.7109375" style="1" customWidth="1"/>
    <col min="253" max="496" width="11.5703125" style="1"/>
    <col min="497" max="497" width="6.42578125" style="1" customWidth="1"/>
    <col min="498" max="498" width="57.140625" style="1" bestFit="1" customWidth="1"/>
    <col min="499" max="499" width="14.85546875" style="1" customWidth="1"/>
    <col min="500" max="500" width="11.5703125" style="1"/>
    <col min="501" max="501" width="14.42578125" style="1" customWidth="1"/>
    <col min="502" max="502" width="0" style="1" hidden="1" customWidth="1"/>
    <col min="503" max="503" width="15.28515625" style="1" customWidth="1"/>
    <col min="504" max="505" width="16.7109375" style="1" customWidth="1"/>
    <col min="506" max="506" width="22.85546875" style="1" customWidth="1"/>
    <col min="507" max="507" width="20.28515625" style="1" customWidth="1"/>
    <col min="508" max="508" width="16.7109375" style="1" customWidth="1"/>
    <col min="509" max="752" width="11.5703125" style="1"/>
    <col min="753" max="753" width="6.42578125" style="1" customWidth="1"/>
    <col min="754" max="754" width="57.140625" style="1" bestFit="1" customWidth="1"/>
    <col min="755" max="755" width="14.85546875" style="1" customWidth="1"/>
    <col min="756" max="756" width="11.5703125" style="1"/>
    <col min="757" max="757" width="14.42578125" style="1" customWidth="1"/>
    <col min="758" max="758" width="0" style="1" hidden="1" customWidth="1"/>
    <col min="759" max="759" width="15.28515625" style="1" customWidth="1"/>
    <col min="760" max="761" width="16.7109375" style="1" customWidth="1"/>
    <col min="762" max="762" width="22.85546875" style="1" customWidth="1"/>
    <col min="763" max="763" width="20.28515625" style="1" customWidth="1"/>
    <col min="764" max="764" width="16.7109375" style="1" customWidth="1"/>
    <col min="765" max="1008" width="11.5703125" style="1"/>
    <col min="1009" max="1009" width="6.42578125" style="1" customWidth="1"/>
    <col min="1010" max="1010" width="57.140625" style="1" bestFit="1" customWidth="1"/>
    <col min="1011" max="1011" width="14.85546875" style="1" customWidth="1"/>
    <col min="1012" max="1012" width="11.5703125" style="1"/>
    <col min="1013" max="1013" width="14.42578125" style="1" customWidth="1"/>
    <col min="1014" max="1014" width="0" style="1" hidden="1" customWidth="1"/>
    <col min="1015" max="1015" width="15.28515625" style="1" customWidth="1"/>
    <col min="1016" max="1017" width="16.7109375" style="1" customWidth="1"/>
    <col min="1018" max="1018" width="22.85546875" style="1" customWidth="1"/>
    <col min="1019" max="1019" width="20.28515625" style="1" customWidth="1"/>
    <col min="1020" max="1020" width="16.7109375" style="1" customWidth="1"/>
    <col min="1021" max="1264" width="11.5703125" style="1"/>
    <col min="1265" max="1265" width="6.42578125" style="1" customWidth="1"/>
    <col min="1266" max="1266" width="57.140625" style="1" bestFit="1" customWidth="1"/>
    <col min="1267" max="1267" width="14.85546875" style="1" customWidth="1"/>
    <col min="1268" max="1268" width="11.5703125" style="1"/>
    <col min="1269" max="1269" width="14.42578125" style="1" customWidth="1"/>
    <col min="1270" max="1270" width="0" style="1" hidden="1" customWidth="1"/>
    <col min="1271" max="1271" width="15.28515625" style="1" customWidth="1"/>
    <col min="1272" max="1273" width="16.7109375" style="1" customWidth="1"/>
    <col min="1274" max="1274" width="22.85546875" style="1" customWidth="1"/>
    <col min="1275" max="1275" width="20.28515625" style="1" customWidth="1"/>
    <col min="1276" max="1276" width="16.7109375" style="1" customWidth="1"/>
    <col min="1277" max="1520" width="11.5703125" style="1"/>
    <col min="1521" max="1521" width="6.42578125" style="1" customWidth="1"/>
    <col min="1522" max="1522" width="57.140625" style="1" bestFit="1" customWidth="1"/>
    <col min="1523" max="1523" width="14.85546875" style="1" customWidth="1"/>
    <col min="1524" max="1524" width="11.5703125" style="1"/>
    <col min="1525" max="1525" width="14.42578125" style="1" customWidth="1"/>
    <col min="1526" max="1526" width="0" style="1" hidden="1" customWidth="1"/>
    <col min="1527" max="1527" width="15.28515625" style="1" customWidth="1"/>
    <col min="1528" max="1529" width="16.7109375" style="1" customWidth="1"/>
    <col min="1530" max="1530" width="22.85546875" style="1" customWidth="1"/>
    <col min="1531" max="1531" width="20.28515625" style="1" customWidth="1"/>
    <col min="1532" max="1532" width="16.7109375" style="1" customWidth="1"/>
    <col min="1533" max="1776" width="11.5703125" style="1"/>
    <col min="1777" max="1777" width="6.42578125" style="1" customWidth="1"/>
    <col min="1778" max="1778" width="57.140625" style="1" bestFit="1" customWidth="1"/>
    <col min="1779" max="1779" width="14.85546875" style="1" customWidth="1"/>
    <col min="1780" max="1780" width="11.5703125" style="1"/>
    <col min="1781" max="1781" width="14.42578125" style="1" customWidth="1"/>
    <col min="1782" max="1782" width="0" style="1" hidden="1" customWidth="1"/>
    <col min="1783" max="1783" width="15.28515625" style="1" customWidth="1"/>
    <col min="1784" max="1785" width="16.7109375" style="1" customWidth="1"/>
    <col min="1786" max="1786" width="22.85546875" style="1" customWidth="1"/>
    <col min="1787" max="1787" width="20.28515625" style="1" customWidth="1"/>
    <col min="1788" max="1788" width="16.7109375" style="1" customWidth="1"/>
    <col min="1789" max="2032" width="11.5703125" style="1"/>
    <col min="2033" max="2033" width="6.42578125" style="1" customWidth="1"/>
    <col min="2034" max="2034" width="57.140625" style="1" bestFit="1" customWidth="1"/>
    <col min="2035" max="2035" width="14.85546875" style="1" customWidth="1"/>
    <col min="2036" max="2036" width="11.5703125" style="1"/>
    <col min="2037" max="2037" width="14.42578125" style="1" customWidth="1"/>
    <col min="2038" max="2038" width="0" style="1" hidden="1" customWidth="1"/>
    <col min="2039" max="2039" width="15.28515625" style="1" customWidth="1"/>
    <col min="2040" max="2041" width="16.7109375" style="1" customWidth="1"/>
    <col min="2042" max="2042" width="22.85546875" style="1" customWidth="1"/>
    <col min="2043" max="2043" width="20.28515625" style="1" customWidth="1"/>
    <col min="2044" max="2044" width="16.7109375" style="1" customWidth="1"/>
    <col min="2045" max="2288" width="11.5703125" style="1"/>
    <col min="2289" max="2289" width="6.42578125" style="1" customWidth="1"/>
    <col min="2290" max="2290" width="57.140625" style="1" bestFit="1" customWidth="1"/>
    <col min="2291" max="2291" width="14.85546875" style="1" customWidth="1"/>
    <col min="2292" max="2292" width="11.5703125" style="1"/>
    <col min="2293" max="2293" width="14.42578125" style="1" customWidth="1"/>
    <col min="2294" max="2294" width="0" style="1" hidden="1" customWidth="1"/>
    <col min="2295" max="2295" width="15.28515625" style="1" customWidth="1"/>
    <col min="2296" max="2297" width="16.7109375" style="1" customWidth="1"/>
    <col min="2298" max="2298" width="22.85546875" style="1" customWidth="1"/>
    <col min="2299" max="2299" width="20.28515625" style="1" customWidth="1"/>
    <col min="2300" max="2300" width="16.7109375" style="1" customWidth="1"/>
    <col min="2301" max="2544" width="11.5703125" style="1"/>
    <col min="2545" max="2545" width="6.42578125" style="1" customWidth="1"/>
    <col min="2546" max="2546" width="57.140625" style="1" bestFit="1" customWidth="1"/>
    <col min="2547" max="2547" width="14.85546875" style="1" customWidth="1"/>
    <col min="2548" max="2548" width="11.5703125" style="1"/>
    <col min="2549" max="2549" width="14.42578125" style="1" customWidth="1"/>
    <col min="2550" max="2550" width="0" style="1" hidden="1" customWidth="1"/>
    <col min="2551" max="2551" width="15.28515625" style="1" customWidth="1"/>
    <col min="2552" max="2553" width="16.7109375" style="1" customWidth="1"/>
    <col min="2554" max="2554" width="22.85546875" style="1" customWidth="1"/>
    <col min="2555" max="2555" width="20.28515625" style="1" customWidth="1"/>
    <col min="2556" max="2556" width="16.7109375" style="1" customWidth="1"/>
    <col min="2557" max="2800" width="11.5703125" style="1"/>
    <col min="2801" max="2801" width="6.42578125" style="1" customWidth="1"/>
    <col min="2802" max="2802" width="57.140625" style="1" bestFit="1" customWidth="1"/>
    <col min="2803" max="2803" width="14.85546875" style="1" customWidth="1"/>
    <col min="2804" max="2804" width="11.5703125" style="1"/>
    <col min="2805" max="2805" width="14.42578125" style="1" customWidth="1"/>
    <col min="2806" max="2806" width="0" style="1" hidden="1" customWidth="1"/>
    <col min="2807" max="2807" width="15.28515625" style="1" customWidth="1"/>
    <col min="2808" max="2809" width="16.7109375" style="1" customWidth="1"/>
    <col min="2810" max="2810" width="22.85546875" style="1" customWidth="1"/>
    <col min="2811" max="2811" width="20.28515625" style="1" customWidth="1"/>
    <col min="2812" max="2812" width="16.7109375" style="1" customWidth="1"/>
    <col min="2813" max="3056" width="11.5703125" style="1"/>
    <col min="3057" max="3057" width="6.42578125" style="1" customWidth="1"/>
    <col min="3058" max="3058" width="57.140625" style="1" bestFit="1" customWidth="1"/>
    <col min="3059" max="3059" width="14.85546875" style="1" customWidth="1"/>
    <col min="3060" max="3060" width="11.5703125" style="1"/>
    <col min="3061" max="3061" width="14.42578125" style="1" customWidth="1"/>
    <col min="3062" max="3062" width="0" style="1" hidden="1" customWidth="1"/>
    <col min="3063" max="3063" width="15.28515625" style="1" customWidth="1"/>
    <col min="3064" max="3065" width="16.7109375" style="1" customWidth="1"/>
    <col min="3066" max="3066" width="22.85546875" style="1" customWidth="1"/>
    <col min="3067" max="3067" width="20.28515625" style="1" customWidth="1"/>
    <col min="3068" max="3068" width="16.7109375" style="1" customWidth="1"/>
    <col min="3069" max="3312" width="11.5703125" style="1"/>
    <col min="3313" max="3313" width="6.42578125" style="1" customWidth="1"/>
    <col min="3314" max="3314" width="57.140625" style="1" bestFit="1" customWidth="1"/>
    <col min="3315" max="3315" width="14.85546875" style="1" customWidth="1"/>
    <col min="3316" max="3316" width="11.5703125" style="1"/>
    <col min="3317" max="3317" width="14.42578125" style="1" customWidth="1"/>
    <col min="3318" max="3318" width="0" style="1" hidden="1" customWidth="1"/>
    <col min="3319" max="3319" width="15.28515625" style="1" customWidth="1"/>
    <col min="3320" max="3321" width="16.7109375" style="1" customWidth="1"/>
    <col min="3322" max="3322" width="22.85546875" style="1" customWidth="1"/>
    <col min="3323" max="3323" width="20.28515625" style="1" customWidth="1"/>
    <col min="3324" max="3324" width="16.7109375" style="1" customWidth="1"/>
    <col min="3325" max="3568" width="11.5703125" style="1"/>
    <col min="3569" max="3569" width="6.42578125" style="1" customWidth="1"/>
    <col min="3570" max="3570" width="57.140625" style="1" bestFit="1" customWidth="1"/>
    <col min="3571" max="3571" width="14.85546875" style="1" customWidth="1"/>
    <col min="3572" max="3572" width="11.5703125" style="1"/>
    <col min="3573" max="3573" width="14.42578125" style="1" customWidth="1"/>
    <col min="3574" max="3574" width="0" style="1" hidden="1" customWidth="1"/>
    <col min="3575" max="3575" width="15.28515625" style="1" customWidth="1"/>
    <col min="3576" max="3577" width="16.7109375" style="1" customWidth="1"/>
    <col min="3578" max="3578" width="22.85546875" style="1" customWidth="1"/>
    <col min="3579" max="3579" width="20.28515625" style="1" customWidth="1"/>
    <col min="3580" max="3580" width="16.7109375" style="1" customWidth="1"/>
    <col min="3581" max="3824" width="11.5703125" style="1"/>
    <col min="3825" max="3825" width="6.42578125" style="1" customWidth="1"/>
    <col min="3826" max="3826" width="57.140625" style="1" bestFit="1" customWidth="1"/>
    <col min="3827" max="3827" width="14.85546875" style="1" customWidth="1"/>
    <col min="3828" max="3828" width="11.5703125" style="1"/>
    <col min="3829" max="3829" width="14.42578125" style="1" customWidth="1"/>
    <col min="3830" max="3830" width="0" style="1" hidden="1" customWidth="1"/>
    <col min="3831" max="3831" width="15.28515625" style="1" customWidth="1"/>
    <col min="3832" max="3833" width="16.7109375" style="1" customWidth="1"/>
    <col min="3834" max="3834" width="22.85546875" style="1" customWidth="1"/>
    <col min="3835" max="3835" width="20.28515625" style="1" customWidth="1"/>
    <col min="3836" max="3836" width="16.7109375" style="1" customWidth="1"/>
    <col min="3837" max="4080" width="11.5703125" style="1"/>
    <col min="4081" max="4081" width="6.42578125" style="1" customWidth="1"/>
    <col min="4082" max="4082" width="57.140625" style="1" bestFit="1" customWidth="1"/>
    <col min="4083" max="4083" width="14.85546875" style="1" customWidth="1"/>
    <col min="4084" max="4084" width="11.5703125" style="1"/>
    <col min="4085" max="4085" width="14.42578125" style="1" customWidth="1"/>
    <col min="4086" max="4086" width="0" style="1" hidden="1" customWidth="1"/>
    <col min="4087" max="4087" width="15.28515625" style="1" customWidth="1"/>
    <col min="4088" max="4089" width="16.7109375" style="1" customWidth="1"/>
    <col min="4090" max="4090" width="22.85546875" style="1" customWidth="1"/>
    <col min="4091" max="4091" width="20.28515625" style="1" customWidth="1"/>
    <col min="4092" max="4092" width="16.7109375" style="1" customWidth="1"/>
    <col min="4093" max="4336" width="11.5703125" style="1"/>
    <col min="4337" max="4337" width="6.42578125" style="1" customWidth="1"/>
    <col min="4338" max="4338" width="57.140625" style="1" bestFit="1" customWidth="1"/>
    <col min="4339" max="4339" width="14.85546875" style="1" customWidth="1"/>
    <col min="4340" max="4340" width="11.5703125" style="1"/>
    <col min="4341" max="4341" width="14.42578125" style="1" customWidth="1"/>
    <col min="4342" max="4342" width="0" style="1" hidden="1" customWidth="1"/>
    <col min="4343" max="4343" width="15.28515625" style="1" customWidth="1"/>
    <col min="4344" max="4345" width="16.7109375" style="1" customWidth="1"/>
    <col min="4346" max="4346" width="22.85546875" style="1" customWidth="1"/>
    <col min="4347" max="4347" width="20.28515625" style="1" customWidth="1"/>
    <col min="4348" max="4348" width="16.7109375" style="1" customWidth="1"/>
    <col min="4349" max="4592" width="11.5703125" style="1"/>
    <col min="4593" max="4593" width="6.42578125" style="1" customWidth="1"/>
    <col min="4594" max="4594" width="57.140625" style="1" bestFit="1" customWidth="1"/>
    <col min="4595" max="4595" width="14.85546875" style="1" customWidth="1"/>
    <col min="4596" max="4596" width="11.5703125" style="1"/>
    <col min="4597" max="4597" width="14.42578125" style="1" customWidth="1"/>
    <col min="4598" max="4598" width="0" style="1" hidden="1" customWidth="1"/>
    <col min="4599" max="4599" width="15.28515625" style="1" customWidth="1"/>
    <col min="4600" max="4601" width="16.7109375" style="1" customWidth="1"/>
    <col min="4602" max="4602" width="22.85546875" style="1" customWidth="1"/>
    <col min="4603" max="4603" width="20.28515625" style="1" customWidth="1"/>
    <col min="4604" max="4604" width="16.7109375" style="1" customWidth="1"/>
    <col min="4605" max="4848" width="11.5703125" style="1"/>
    <col min="4849" max="4849" width="6.42578125" style="1" customWidth="1"/>
    <col min="4850" max="4850" width="57.140625" style="1" bestFit="1" customWidth="1"/>
    <col min="4851" max="4851" width="14.85546875" style="1" customWidth="1"/>
    <col min="4852" max="4852" width="11.5703125" style="1"/>
    <col min="4853" max="4853" width="14.42578125" style="1" customWidth="1"/>
    <col min="4854" max="4854" width="0" style="1" hidden="1" customWidth="1"/>
    <col min="4855" max="4855" width="15.28515625" style="1" customWidth="1"/>
    <col min="4856" max="4857" width="16.7109375" style="1" customWidth="1"/>
    <col min="4858" max="4858" width="22.85546875" style="1" customWidth="1"/>
    <col min="4859" max="4859" width="20.28515625" style="1" customWidth="1"/>
    <col min="4860" max="4860" width="16.7109375" style="1" customWidth="1"/>
    <col min="4861" max="5104" width="11.5703125" style="1"/>
    <col min="5105" max="5105" width="6.42578125" style="1" customWidth="1"/>
    <col min="5106" max="5106" width="57.140625" style="1" bestFit="1" customWidth="1"/>
    <col min="5107" max="5107" width="14.85546875" style="1" customWidth="1"/>
    <col min="5108" max="5108" width="11.5703125" style="1"/>
    <col min="5109" max="5109" width="14.42578125" style="1" customWidth="1"/>
    <col min="5110" max="5110" width="0" style="1" hidden="1" customWidth="1"/>
    <col min="5111" max="5111" width="15.28515625" style="1" customWidth="1"/>
    <col min="5112" max="5113" width="16.7109375" style="1" customWidth="1"/>
    <col min="5114" max="5114" width="22.85546875" style="1" customWidth="1"/>
    <col min="5115" max="5115" width="20.28515625" style="1" customWidth="1"/>
    <col min="5116" max="5116" width="16.7109375" style="1" customWidth="1"/>
    <col min="5117" max="5360" width="11.5703125" style="1"/>
    <col min="5361" max="5361" width="6.42578125" style="1" customWidth="1"/>
    <col min="5362" max="5362" width="57.140625" style="1" bestFit="1" customWidth="1"/>
    <col min="5363" max="5363" width="14.85546875" style="1" customWidth="1"/>
    <col min="5364" max="5364" width="11.5703125" style="1"/>
    <col min="5365" max="5365" width="14.42578125" style="1" customWidth="1"/>
    <col min="5366" max="5366" width="0" style="1" hidden="1" customWidth="1"/>
    <col min="5367" max="5367" width="15.28515625" style="1" customWidth="1"/>
    <col min="5368" max="5369" width="16.7109375" style="1" customWidth="1"/>
    <col min="5370" max="5370" width="22.85546875" style="1" customWidth="1"/>
    <col min="5371" max="5371" width="20.28515625" style="1" customWidth="1"/>
    <col min="5372" max="5372" width="16.7109375" style="1" customWidth="1"/>
    <col min="5373" max="5616" width="11.5703125" style="1"/>
    <col min="5617" max="5617" width="6.42578125" style="1" customWidth="1"/>
    <col min="5618" max="5618" width="57.140625" style="1" bestFit="1" customWidth="1"/>
    <col min="5619" max="5619" width="14.85546875" style="1" customWidth="1"/>
    <col min="5620" max="5620" width="11.5703125" style="1"/>
    <col min="5621" max="5621" width="14.42578125" style="1" customWidth="1"/>
    <col min="5622" max="5622" width="0" style="1" hidden="1" customWidth="1"/>
    <col min="5623" max="5623" width="15.28515625" style="1" customWidth="1"/>
    <col min="5624" max="5625" width="16.7109375" style="1" customWidth="1"/>
    <col min="5626" max="5626" width="22.85546875" style="1" customWidth="1"/>
    <col min="5627" max="5627" width="20.28515625" style="1" customWidth="1"/>
    <col min="5628" max="5628" width="16.7109375" style="1" customWidth="1"/>
    <col min="5629" max="5872" width="11.5703125" style="1"/>
    <col min="5873" max="5873" width="6.42578125" style="1" customWidth="1"/>
    <col min="5874" max="5874" width="57.140625" style="1" bestFit="1" customWidth="1"/>
    <col min="5875" max="5875" width="14.85546875" style="1" customWidth="1"/>
    <col min="5876" max="5876" width="11.5703125" style="1"/>
    <col min="5877" max="5877" width="14.42578125" style="1" customWidth="1"/>
    <col min="5878" max="5878" width="0" style="1" hidden="1" customWidth="1"/>
    <col min="5879" max="5879" width="15.28515625" style="1" customWidth="1"/>
    <col min="5880" max="5881" width="16.7109375" style="1" customWidth="1"/>
    <col min="5882" max="5882" width="22.85546875" style="1" customWidth="1"/>
    <col min="5883" max="5883" width="20.28515625" style="1" customWidth="1"/>
    <col min="5884" max="5884" width="16.7109375" style="1" customWidth="1"/>
    <col min="5885" max="6128" width="11.5703125" style="1"/>
    <col min="6129" max="6129" width="6.42578125" style="1" customWidth="1"/>
    <col min="6130" max="6130" width="57.140625" style="1" bestFit="1" customWidth="1"/>
    <col min="6131" max="6131" width="14.85546875" style="1" customWidth="1"/>
    <col min="6132" max="6132" width="11.5703125" style="1"/>
    <col min="6133" max="6133" width="14.42578125" style="1" customWidth="1"/>
    <col min="6134" max="6134" width="0" style="1" hidden="1" customWidth="1"/>
    <col min="6135" max="6135" width="15.28515625" style="1" customWidth="1"/>
    <col min="6136" max="6137" width="16.7109375" style="1" customWidth="1"/>
    <col min="6138" max="6138" width="22.85546875" style="1" customWidth="1"/>
    <col min="6139" max="6139" width="20.28515625" style="1" customWidth="1"/>
    <col min="6140" max="6140" width="16.7109375" style="1" customWidth="1"/>
    <col min="6141" max="6384" width="11.5703125" style="1"/>
    <col min="6385" max="6385" width="6.42578125" style="1" customWidth="1"/>
    <col min="6386" max="6386" width="57.140625" style="1" bestFit="1" customWidth="1"/>
    <col min="6387" max="6387" width="14.85546875" style="1" customWidth="1"/>
    <col min="6388" max="6388" width="11.5703125" style="1"/>
    <col min="6389" max="6389" width="14.42578125" style="1" customWidth="1"/>
    <col min="6390" max="6390" width="0" style="1" hidden="1" customWidth="1"/>
    <col min="6391" max="6391" width="15.28515625" style="1" customWidth="1"/>
    <col min="6392" max="6393" width="16.7109375" style="1" customWidth="1"/>
    <col min="6394" max="6394" width="22.85546875" style="1" customWidth="1"/>
    <col min="6395" max="6395" width="20.28515625" style="1" customWidth="1"/>
    <col min="6396" max="6396" width="16.7109375" style="1" customWidth="1"/>
    <col min="6397" max="6640" width="11.5703125" style="1"/>
    <col min="6641" max="6641" width="6.42578125" style="1" customWidth="1"/>
    <col min="6642" max="6642" width="57.140625" style="1" bestFit="1" customWidth="1"/>
    <col min="6643" max="6643" width="14.85546875" style="1" customWidth="1"/>
    <col min="6644" max="6644" width="11.5703125" style="1"/>
    <col min="6645" max="6645" width="14.42578125" style="1" customWidth="1"/>
    <col min="6646" max="6646" width="0" style="1" hidden="1" customWidth="1"/>
    <col min="6647" max="6647" width="15.28515625" style="1" customWidth="1"/>
    <col min="6648" max="6649" width="16.7109375" style="1" customWidth="1"/>
    <col min="6650" max="6650" width="22.85546875" style="1" customWidth="1"/>
    <col min="6651" max="6651" width="20.28515625" style="1" customWidth="1"/>
    <col min="6652" max="6652" width="16.7109375" style="1" customWidth="1"/>
    <col min="6653" max="6896" width="11.5703125" style="1"/>
    <col min="6897" max="6897" width="6.42578125" style="1" customWidth="1"/>
    <col min="6898" max="6898" width="57.140625" style="1" bestFit="1" customWidth="1"/>
    <col min="6899" max="6899" width="14.85546875" style="1" customWidth="1"/>
    <col min="6900" max="6900" width="11.5703125" style="1"/>
    <col min="6901" max="6901" width="14.42578125" style="1" customWidth="1"/>
    <col min="6902" max="6902" width="0" style="1" hidden="1" customWidth="1"/>
    <col min="6903" max="6903" width="15.28515625" style="1" customWidth="1"/>
    <col min="6904" max="6905" width="16.7109375" style="1" customWidth="1"/>
    <col min="6906" max="6906" width="22.85546875" style="1" customWidth="1"/>
    <col min="6907" max="6907" width="20.28515625" style="1" customWidth="1"/>
    <col min="6908" max="6908" width="16.7109375" style="1" customWidth="1"/>
    <col min="6909" max="7152" width="11.5703125" style="1"/>
    <col min="7153" max="7153" width="6.42578125" style="1" customWidth="1"/>
    <col min="7154" max="7154" width="57.140625" style="1" bestFit="1" customWidth="1"/>
    <col min="7155" max="7155" width="14.85546875" style="1" customWidth="1"/>
    <col min="7156" max="7156" width="11.5703125" style="1"/>
    <col min="7157" max="7157" width="14.42578125" style="1" customWidth="1"/>
    <col min="7158" max="7158" width="0" style="1" hidden="1" customWidth="1"/>
    <col min="7159" max="7159" width="15.28515625" style="1" customWidth="1"/>
    <col min="7160" max="7161" width="16.7109375" style="1" customWidth="1"/>
    <col min="7162" max="7162" width="22.85546875" style="1" customWidth="1"/>
    <col min="7163" max="7163" width="20.28515625" style="1" customWidth="1"/>
    <col min="7164" max="7164" width="16.7109375" style="1" customWidth="1"/>
    <col min="7165" max="7408" width="11.5703125" style="1"/>
    <col min="7409" max="7409" width="6.42578125" style="1" customWidth="1"/>
    <col min="7410" max="7410" width="57.140625" style="1" bestFit="1" customWidth="1"/>
    <col min="7411" max="7411" width="14.85546875" style="1" customWidth="1"/>
    <col min="7412" max="7412" width="11.5703125" style="1"/>
    <col min="7413" max="7413" width="14.42578125" style="1" customWidth="1"/>
    <col min="7414" max="7414" width="0" style="1" hidden="1" customWidth="1"/>
    <col min="7415" max="7415" width="15.28515625" style="1" customWidth="1"/>
    <col min="7416" max="7417" width="16.7109375" style="1" customWidth="1"/>
    <col min="7418" max="7418" width="22.85546875" style="1" customWidth="1"/>
    <col min="7419" max="7419" width="20.28515625" style="1" customWidth="1"/>
    <col min="7420" max="7420" width="16.7109375" style="1" customWidth="1"/>
    <col min="7421" max="7664" width="11.5703125" style="1"/>
    <col min="7665" max="7665" width="6.42578125" style="1" customWidth="1"/>
    <col min="7666" max="7666" width="57.140625" style="1" bestFit="1" customWidth="1"/>
    <col min="7667" max="7667" width="14.85546875" style="1" customWidth="1"/>
    <col min="7668" max="7668" width="11.5703125" style="1"/>
    <col min="7669" max="7669" width="14.42578125" style="1" customWidth="1"/>
    <col min="7670" max="7670" width="0" style="1" hidden="1" customWidth="1"/>
    <col min="7671" max="7671" width="15.28515625" style="1" customWidth="1"/>
    <col min="7672" max="7673" width="16.7109375" style="1" customWidth="1"/>
    <col min="7674" max="7674" width="22.85546875" style="1" customWidth="1"/>
    <col min="7675" max="7675" width="20.28515625" style="1" customWidth="1"/>
    <col min="7676" max="7676" width="16.7109375" style="1" customWidth="1"/>
    <col min="7677" max="7920" width="11.5703125" style="1"/>
    <col min="7921" max="7921" width="6.42578125" style="1" customWidth="1"/>
    <col min="7922" max="7922" width="57.140625" style="1" bestFit="1" customWidth="1"/>
    <col min="7923" max="7923" width="14.85546875" style="1" customWidth="1"/>
    <col min="7924" max="7924" width="11.5703125" style="1"/>
    <col min="7925" max="7925" width="14.42578125" style="1" customWidth="1"/>
    <col min="7926" max="7926" width="0" style="1" hidden="1" customWidth="1"/>
    <col min="7927" max="7927" width="15.28515625" style="1" customWidth="1"/>
    <col min="7928" max="7929" width="16.7109375" style="1" customWidth="1"/>
    <col min="7930" max="7930" width="22.85546875" style="1" customWidth="1"/>
    <col min="7931" max="7931" width="20.28515625" style="1" customWidth="1"/>
    <col min="7932" max="7932" width="16.7109375" style="1" customWidth="1"/>
    <col min="7933" max="8176" width="11.5703125" style="1"/>
    <col min="8177" max="8177" width="6.42578125" style="1" customWidth="1"/>
    <col min="8178" max="8178" width="57.140625" style="1" bestFit="1" customWidth="1"/>
    <col min="8179" max="8179" width="14.85546875" style="1" customWidth="1"/>
    <col min="8180" max="8180" width="11.5703125" style="1"/>
    <col min="8181" max="8181" width="14.42578125" style="1" customWidth="1"/>
    <col min="8182" max="8182" width="0" style="1" hidden="1" customWidth="1"/>
    <col min="8183" max="8183" width="15.28515625" style="1" customWidth="1"/>
    <col min="8184" max="8185" width="16.7109375" style="1" customWidth="1"/>
    <col min="8186" max="8186" width="22.85546875" style="1" customWidth="1"/>
    <col min="8187" max="8187" width="20.28515625" style="1" customWidth="1"/>
    <col min="8188" max="8188" width="16.7109375" style="1" customWidth="1"/>
    <col min="8189" max="8432" width="11.5703125" style="1"/>
    <col min="8433" max="8433" width="6.42578125" style="1" customWidth="1"/>
    <col min="8434" max="8434" width="57.140625" style="1" bestFit="1" customWidth="1"/>
    <col min="8435" max="8435" width="14.85546875" style="1" customWidth="1"/>
    <col min="8436" max="8436" width="11.5703125" style="1"/>
    <col min="8437" max="8437" width="14.42578125" style="1" customWidth="1"/>
    <col min="8438" max="8438" width="0" style="1" hidden="1" customWidth="1"/>
    <col min="8439" max="8439" width="15.28515625" style="1" customWidth="1"/>
    <col min="8440" max="8441" width="16.7109375" style="1" customWidth="1"/>
    <col min="8442" max="8442" width="22.85546875" style="1" customWidth="1"/>
    <col min="8443" max="8443" width="20.28515625" style="1" customWidth="1"/>
    <col min="8444" max="8444" width="16.7109375" style="1" customWidth="1"/>
    <col min="8445" max="8688" width="11.5703125" style="1"/>
    <col min="8689" max="8689" width="6.42578125" style="1" customWidth="1"/>
    <col min="8690" max="8690" width="57.140625" style="1" bestFit="1" customWidth="1"/>
    <col min="8691" max="8691" width="14.85546875" style="1" customWidth="1"/>
    <col min="8692" max="8692" width="11.5703125" style="1"/>
    <col min="8693" max="8693" width="14.42578125" style="1" customWidth="1"/>
    <col min="8694" max="8694" width="0" style="1" hidden="1" customWidth="1"/>
    <col min="8695" max="8695" width="15.28515625" style="1" customWidth="1"/>
    <col min="8696" max="8697" width="16.7109375" style="1" customWidth="1"/>
    <col min="8698" max="8698" width="22.85546875" style="1" customWidth="1"/>
    <col min="8699" max="8699" width="20.28515625" style="1" customWidth="1"/>
    <col min="8700" max="8700" width="16.7109375" style="1" customWidth="1"/>
    <col min="8701" max="8944" width="11.5703125" style="1"/>
    <col min="8945" max="8945" width="6.42578125" style="1" customWidth="1"/>
    <col min="8946" max="8946" width="57.140625" style="1" bestFit="1" customWidth="1"/>
    <col min="8947" max="8947" width="14.85546875" style="1" customWidth="1"/>
    <col min="8948" max="8948" width="11.5703125" style="1"/>
    <col min="8949" max="8949" width="14.42578125" style="1" customWidth="1"/>
    <col min="8950" max="8950" width="0" style="1" hidden="1" customWidth="1"/>
    <col min="8951" max="8951" width="15.28515625" style="1" customWidth="1"/>
    <col min="8952" max="8953" width="16.7109375" style="1" customWidth="1"/>
    <col min="8954" max="8954" width="22.85546875" style="1" customWidth="1"/>
    <col min="8955" max="8955" width="20.28515625" style="1" customWidth="1"/>
    <col min="8956" max="8956" width="16.7109375" style="1" customWidth="1"/>
    <col min="8957" max="9200" width="11.5703125" style="1"/>
    <col min="9201" max="9201" width="6.42578125" style="1" customWidth="1"/>
    <col min="9202" max="9202" width="57.140625" style="1" bestFit="1" customWidth="1"/>
    <col min="9203" max="9203" width="14.85546875" style="1" customWidth="1"/>
    <col min="9204" max="9204" width="11.5703125" style="1"/>
    <col min="9205" max="9205" width="14.42578125" style="1" customWidth="1"/>
    <col min="9206" max="9206" width="0" style="1" hidden="1" customWidth="1"/>
    <col min="9207" max="9207" width="15.28515625" style="1" customWidth="1"/>
    <col min="9208" max="9209" width="16.7109375" style="1" customWidth="1"/>
    <col min="9210" max="9210" width="22.85546875" style="1" customWidth="1"/>
    <col min="9211" max="9211" width="20.28515625" style="1" customWidth="1"/>
    <col min="9212" max="9212" width="16.7109375" style="1" customWidth="1"/>
    <col min="9213" max="9456" width="11.5703125" style="1"/>
    <col min="9457" max="9457" width="6.42578125" style="1" customWidth="1"/>
    <col min="9458" max="9458" width="57.140625" style="1" bestFit="1" customWidth="1"/>
    <col min="9459" max="9459" width="14.85546875" style="1" customWidth="1"/>
    <col min="9460" max="9460" width="11.5703125" style="1"/>
    <col min="9461" max="9461" width="14.42578125" style="1" customWidth="1"/>
    <col min="9462" max="9462" width="0" style="1" hidden="1" customWidth="1"/>
    <col min="9463" max="9463" width="15.28515625" style="1" customWidth="1"/>
    <col min="9464" max="9465" width="16.7109375" style="1" customWidth="1"/>
    <col min="9466" max="9466" width="22.85546875" style="1" customWidth="1"/>
    <col min="9467" max="9467" width="20.28515625" style="1" customWidth="1"/>
    <col min="9468" max="9468" width="16.7109375" style="1" customWidth="1"/>
    <col min="9469" max="9712" width="11.5703125" style="1"/>
    <col min="9713" max="9713" width="6.42578125" style="1" customWidth="1"/>
    <col min="9714" max="9714" width="57.140625" style="1" bestFit="1" customWidth="1"/>
    <col min="9715" max="9715" width="14.85546875" style="1" customWidth="1"/>
    <col min="9716" max="9716" width="11.5703125" style="1"/>
    <col min="9717" max="9717" width="14.42578125" style="1" customWidth="1"/>
    <col min="9718" max="9718" width="0" style="1" hidden="1" customWidth="1"/>
    <col min="9719" max="9719" width="15.28515625" style="1" customWidth="1"/>
    <col min="9720" max="9721" width="16.7109375" style="1" customWidth="1"/>
    <col min="9722" max="9722" width="22.85546875" style="1" customWidth="1"/>
    <col min="9723" max="9723" width="20.28515625" style="1" customWidth="1"/>
    <col min="9724" max="9724" width="16.7109375" style="1" customWidth="1"/>
    <col min="9725" max="9968" width="11.5703125" style="1"/>
    <col min="9969" max="9969" width="6.42578125" style="1" customWidth="1"/>
    <col min="9970" max="9970" width="57.140625" style="1" bestFit="1" customWidth="1"/>
    <col min="9971" max="9971" width="14.85546875" style="1" customWidth="1"/>
    <col min="9972" max="9972" width="11.5703125" style="1"/>
    <col min="9973" max="9973" width="14.42578125" style="1" customWidth="1"/>
    <col min="9974" max="9974" width="0" style="1" hidden="1" customWidth="1"/>
    <col min="9975" max="9975" width="15.28515625" style="1" customWidth="1"/>
    <col min="9976" max="9977" width="16.7109375" style="1" customWidth="1"/>
    <col min="9978" max="9978" width="22.85546875" style="1" customWidth="1"/>
    <col min="9979" max="9979" width="20.28515625" style="1" customWidth="1"/>
    <col min="9980" max="9980" width="16.7109375" style="1" customWidth="1"/>
    <col min="9981" max="10224" width="11.5703125" style="1"/>
    <col min="10225" max="10225" width="6.42578125" style="1" customWidth="1"/>
    <col min="10226" max="10226" width="57.140625" style="1" bestFit="1" customWidth="1"/>
    <col min="10227" max="10227" width="14.85546875" style="1" customWidth="1"/>
    <col min="10228" max="10228" width="11.5703125" style="1"/>
    <col min="10229" max="10229" width="14.42578125" style="1" customWidth="1"/>
    <col min="10230" max="10230" width="0" style="1" hidden="1" customWidth="1"/>
    <col min="10231" max="10231" width="15.28515625" style="1" customWidth="1"/>
    <col min="10232" max="10233" width="16.7109375" style="1" customWidth="1"/>
    <col min="10234" max="10234" width="22.85546875" style="1" customWidth="1"/>
    <col min="10235" max="10235" width="20.28515625" style="1" customWidth="1"/>
    <col min="10236" max="10236" width="16.7109375" style="1" customWidth="1"/>
    <col min="10237" max="10480" width="11.5703125" style="1"/>
    <col min="10481" max="10481" width="6.42578125" style="1" customWidth="1"/>
    <col min="10482" max="10482" width="57.140625" style="1" bestFit="1" customWidth="1"/>
    <col min="10483" max="10483" width="14.85546875" style="1" customWidth="1"/>
    <col min="10484" max="10484" width="11.5703125" style="1"/>
    <col min="10485" max="10485" width="14.42578125" style="1" customWidth="1"/>
    <col min="10486" max="10486" width="0" style="1" hidden="1" customWidth="1"/>
    <col min="10487" max="10487" width="15.28515625" style="1" customWidth="1"/>
    <col min="10488" max="10489" width="16.7109375" style="1" customWidth="1"/>
    <col min="10490" max="10490" width="22.85546875" style="1" customWidth="1"/>
    <col min="10491" max="10491" width="20.28515625" style="1" customWidth="1"/>
    <col min="10492" max="10492" width="16.7109375" style="1" customWidth="1"/>
    <col min="10493" max="10736" width="11.5703125" style="1"/>
    <col min="10737" max="10737" width="6.42578125" style="1" customWidth="1"/>
    <col min="10738" max="10738" width="57.140625" style="1" bestFit="1" customWidth="1"/>
    <col min="10739" max="10739" width="14.85546875" style="1" customWidth="1"/>
    <col min="10740" max="10740" width="11.5703125" style="1"/>
    <col min="10741" max="10741" width="14.42578125" style="1" customWidth="1"/>
    <col min="10742" max="10742" width="0" style="1" hidden="1" customWidth="1"/>
    <col min="10743" max="10743" width="15.28515625" style="1" customWidth="1"/>
    <col min="10744" max="10745" width="16.7109375" style="1" customWidth="1"/>
    <col min="10746" max="10746" width="22.85546875" style="1" customWidth="1"/>
    <col min="10747" max="10747" width="20.28515625" style="1" customWidth="1"/>
    <col min="10748" max="10748" width="16.7109375" style="1" customWidth="1"/>
    <col min="10749" max="10992" width="11.5703125" style="1"/>
    <col min="10993" max="10993" width="6.42578125" style="1" customWidth="1"/>
    <col min="10994" max="10994" width="57.140625" style="1" bestFit="1" customWidth="1"/>
    <col min="10995" max="10995" width="14.85546875" style="1" customWidth="1"/>
    <col min="10996" max="10996" width="11.5703125" style="1"/>
    <col min="10997" max="10997" width="14.42578125" style="1" customWidth="1"/>
    <col min="10998" max="10998" width="0" style="1" hidden="1" customWidth="1"/>
    <col min="10999" max="10999" width="15.28515625" style="1" customWidth="1"/>
    <col min="11000" max="11001" width="16.7109375" style="1" customWidth="1"/>
    <col min="11002" max="11002" width="22.85546875" style="1" customWidth="1"/>
    <col min="11003" max="11003" width="20.28515625" style="1" customWidth="1"/>
    <col min="11004" max="11004" width="16.7109375" style="1" customWidth="1"/>
    <col min="11005" max="11248" width="11.5703125" style="1"/>
    <col min="11249" max="11249" width="6.42578125" style="1" customWidth="1"/>
    <col min="11250" max="11250" width="57.140625" style="1" bestFit="1" customWidth="1"/>
    <col min="11251" max="11251" width="14.85546875" style="1" customWidth="1"/>
    <col min="11252" max="11252" width="11.5703125" style="1"/>
    <col min="11253" max="11253" width="14.42578125" style="1" customWidth="1"/>
    <col min="11254" max="11254" width="0" style="1" hidden="1" customWidth="1"/>
    <col min="11255" max="11255" width="15.28515625" style="1" customWidth="1"/>
    <col min="11256" max="11257" width="16.7109375" style="1" customWidth="1"/>
    <col min="11258" max="11258" width="22.85546875" style="1" customWidth="1"/>
    <col min="11259" max="11259" width="20.28515625" style="1" customWidth="1"/>
    <col min="11260" max="11260" width="16.7109375" style="1" customWidth="1"/>
    <col min="11261" max="11504" width="11.5703125" style="1"/>
    <col min="11505" max="11505" width="6.42578125" style="1" customWidth="1"/>
    <col min="11506" max="11506" width="57.140625" style="1" bestFit="1" customWidth="1"/>
    <col min="11507" max="11507" width="14.85546875" style="1" customWidth="1"/>
    <col min="11508" max="11508" width="11.5703125" style="1"/>
    <col min="11509" max="11509" width="14.42578125" style="1" customWidth="1"/>
    <col min="11510" max="11510" width="0" style="1" hidden="1" customWidth="1"/>
    <col min="11511" max="11511" width="15.28515625" style="1" customWidth="1"/>
    <col min="11512" max="11513" width="16.7109375" style="1" customWidth="1"/>
    <col min="11514" max="11514" width="22.85546875" style="1" customWidth="1"/>
    <col min="11515" max="11515" width="20.28515625" style="1" customWidth="1"/>
    <col min="11516" max="11516" width="16.7109375" style="1" customWidth="1"/>
    <col min="11517" max="11760" width="11.5703125" style="1"/>
    <col min="11761" max="11761" width="6.42578125" style="1" customWidth="1"/>
    <col min="11762" max="11762" width="57.140625" style="1" bestFit="1" customWidth="1"/>
    <col min="11763" max="11763" width="14.85546875" style="1" customWidth="1"/>
    <col min="11764" max="11764" width="11.5703125" style="1"/>
    <col min="11765" max="11765" width="14.42578125" style="1" customWidth="1"/>
    <col min="11766" max="11766" width="0" style="1" hidden="1" customWidth="1"/>
    <col min="11767" max="11767" width="15.28515625" style="1" customWidth="1"/>
    <col min="11768" max="11769" width="16.7109375" style="1" customWidth="1"/>
    <col min="11770" max="11770" width="22.85546875" style="1" customWidth="1"/>
    <col min="11771" max="11771" width="20.28515625" style="1" customWidth="1"/>
    <col min="11772" max="11772" width="16.7109375" style="1" customWidth="1"/>
    <col min="11773" max="12016" width="11.5703125" style="1"/>
    <col min="12017" max="12017" width="6.42578125" style="1" customWidth="1"/>
    <col min="12018" max="12018" width="57.140625" style="1" bestFit="1" customWidth="1"/>
    <col min="12019" max="12019" width="14.85546875" style="1" customWidth="1"/>
    <col min="12020" max="12020" width="11.5703125" style="1"/>
    <col min="12021" max="12021" width="14.42578125" style="1" customWidth="1"/>
    <col min="12022" max="12022" width="0" style="1" hidden="1" customWidth="1"/>
    <col min="12023" max="12023" width="15.28515625" style="1" customWidth="1"/>
    <col min="12024" max="12025" width="16.7109375" style="1" customWidth="1"/>
    <col min="12026" max="12026" width="22.85546875" style="1" customWidth="1"/>
    <col min="12027" max="12027" width="20.28515625" style="1" customWidth="1"/>
    <col min="12028" max="12028" width="16.7109375" style="1" customWidth="1"/>
    <col min="12029" max="12272" width="11.5703125" style="1"/>
    <col min="12273" max="12273" width="6.42578125" style="1" customWidth="1"/>
    <col min="12274" max="12274" width="57.140625" style="1" bestFit="1" customWidth="1"/>
    <col min="12275" max="12275" width="14.85546875" style="1" customWidth="1"/>
    <col min="12276" max="12276" width="11.5703125" style="1"/>
    <col min="12277" max="12277" width="14.42578125" style="1" customWidth="1"/>
    <col min="12278" max="12278" width="0" style="1" hidden="1" customWidth="1"/>
    <col min="12279" max="12279" width="15.28515625" style="1" customWidth="1"/>
    <col min="12280" max="12281" width="16.7109375" style="1" customWidth="1"/>
    <col min="12282" max="12282" width="22.85546875" style="1" customWidth="1"/>
    <col min="12283" max="12283" width="20.28515625" style="1" customWidth="1"/>
    <col min="12284" max="12284" width="16.7109375" style="1" customWidth="1"/>
    <col min="12285" max="12528" width="11.5703125" style="1"/>
    <col min="12529" max="12529" width="6.42578125" style="1" customWidth="1"/>
    <col min="12530" max="12530" width="57.140625" style="1" bestFit="1" customWidth="1"/>
    <col min="12531" max="12531" width="14.85546875" style="1" customWidth="1"/>
    <col min="12532" max="12532" width="11.5703125" style="1"/>
    <col min="12533" max="12533" width="14.42578125" style="1" customWidth="1"/>
    <col min="12534" max="12534" width="0" style="1" hidden="1" customWidth="1"/>
    <col min="12535" max="12535" width="15.28515625" style="1" customWidth="1"/>
    <col min="12536" max="12537" width="16.7109375" style="1" customWidth="1"/>
    <col min="12538" max="12538" width="22.85546875" style="1" customWidth="1"/>
    <col min="12539" max="12539" width="20.28515625" style="1" customWidth="1"/>
    <col min="12540" max="12540" width="16.7109375" style="1" customWidth="1"/>
    <col min="12541" max="12784" width="11.5703125" style="1"/>
    <col min="12785" max="12785" width="6.42578125" style="1" customWidth="1"/>
    <col min="12786" max="12786" width="57.140625" style="1" bestFit="1" customWidth="1"/>
    <col min="12787" max="12787" width="14.85546875" style="1" customWidth="1"/>
    <col min="12788" max="12788" width="11.5703125" style="1"/>
    <col min="12789" max="12789" width="14.42578125" style="1" customWidth="1"/>
    <col min="12790" max="12790" width="0" style="1" hidden="1" customWidth="1"/>
    <col min="12791" max="12791" width="15.28515625" style="1" customWidth="1"/>
    <col min="12792" max="12793" width="16.7109375" style="1" customWidth="1"/>
    <col min="12794" max="12794" width="22.85546875" style="1" customWidth="1"/>
    <col min="12795" max="12795" width="20.28515625" style="1" customWidth="1"/>
    <col min="12796" max="12796" width="16.7109375" style="1" customWidth="1"/>
    <col min="12797" max="13040" width="11.5703125" style="1"/>
    <col min="13041" max="13041" width="6.42578125" style="1" customWidth="1"/>
    <col min="13042" max="13042" width="57.140625" style="1" bestFit="1" customWidth="1"/>
    <col min="13043" max="13043" width="14.85546875" style="1" customWidth="1"/>
    <col min="13044" max="13044" width="11.5703125" style="1"/>
    <col min="13045" max="13045" width="14.42578125" style="1" customWidth="1"/>
    <col min="13046" max="13046" width="0" style="1" hidden="1" customWidth="1"/>
    <col min="13047" max="13047" width="15.28515625" style="1" customWidth="1"/>
    <col min="13048" max="13049" width="16.7109375" style="1" customWidth="1"/>
    <col min="13050" max="13050" width="22.85546875" style="1" customWidth="1"/>
    <col min="13051" max="13051" width="20.28515625" style="1" customWidth="1"/>
    <col min="13052" max="13052" width="16.7109375" style="1" customWidth="1"/>
    <col min="13053" max="13296" width="11.5703125" style="1"/>
    <col min="13297" max="13297" width="6.42578125" style="1" customWidth="1"/>
    <col min="13298" max="13298" width="57.140625" style="1" bestFit="1" customWidth="1"/>
    <col min="13299" max="13299" width="14.85546875" style="1" customWidth="1"/>
    <col min="13300" max="13300" width="11.5703125" style="1"/>
    <col min="13301" max="13301" width="14.42578125" style="1" customWidth="1"/>
    <col min="13302" max="13302" width="0" style="1" hidden="1" customWidth="1"/>
    <col min="13303" max="13303" width="15.28515625" style="1" customWidth="1"/>
    <col min="13304" max="13305" width="16.7109375" style="1" customWidth="1"/>
    <col min="13306" max="13306" width="22.85546875" style="1" customWidth="1"/>
    <col min="13307" max="13307" width="20.28515625" style="1" customWidth="1"/>
    <col min="13308" max="13308" width="16.7109375" style="1" customWidth="1"/>
    <col min="13309" max="13552" width="11.5703125" style="1"/>
    <col min="13553" max="13553" width="6.42578125" style="1" customWidth="1"/>
    <col min="13554" max="13554" width="57.140625" style="1" bestFit="1" customWidth="1"/>
    <col min="13555" max="13555" width="14.85546875" style="1" customWidth="1"/>
    <col min="13556" max="13556" width="11.5703125" style="1"/>
    <col min="13557" max="13557" width="14.42578125" style="1" customWidth="1"/>
    <col min="13558" max="13558" width="0" style="1" hidden="1" customWidth="1"/>
    <col min="13559" max="13559" width="15.28515625" style="1" customWidth="1"/>
    <col min="13560" max="13561" width="16.7109375" style="1" customWidth="1"/>
    <col min="13562" max="13562" width="22.85546875" style="1" customWidth="1"/>
    <col min="13563" max="13563" width="20.28515625" style="1" customWidth="1"/>
    <col min="13564" max="13564" width="16.7109375" style="1" customWidth="1"/>
    <col min="13565" max="13808" width="11.5703125" style="1"/>
    <col min="13809" max="13809" width="6.42578125" style="1" customWidth="1"/>
    <col min="13810" max="13810" width="57.140625" style="1" bestFit="1" customWidth="1"/>
    <col min="13811" max="13811" width="14.85546875" style="1" customWidth="1"/>
    <col min="13812" max="13812" width="11.5703125" style="1"/>
    <col min="13813" max="13813" width="14.42578125" style="1" customWidth="1"/>
    <col min="13814" max="13814" width="0" style="1" hidden="1" customWidth="1"/>
    <col min="13815" max="13815" width="15.28515625" style="1" customWidth="1"/>
    <col min="13816" max="13817" width="16.7109375" style="1" customWidth="1"/>
    <col min="13818" max="13818" width="22.85546875" style="1" customWidth="1"/>
    <col min="13819" max="13819" width="20.28515625" style="1" customWidth="1"/>
    <col min="13820" max="13820" width="16.7109375" style="1" customWidth="1"/>
    <col min="13821" max="14064" width="11.5703125" style="1"/>
    <col min="14065" max="14065" width="6.42578125" style="1" customWidth="1"/>
    <col min="14066" max="14066" width="57.140625" style="1" bestFit="1" customWidth="1"/>
    <col min="14067" max="14067" width="14.85546875" style="1" customWidth="1"/>
    <col min="14068" max="14068" width="11.5703125" style="1"/>
    <col min="14069" max="14069" width="14.42578125" style="1" customWidth="1"/>
    <col min="14070" max="14070" width="0" style="1" hidden="1" customWidth="1"/>
    <col min="14071" max="14071" width="15.28515625" style="1" customWidth="1"/>
    <col min="14072" max="14073" width="16.7109375" style="1" customWidth="1"/>
    <col min="14074" max="14074" width="22.85546875" style="1" customWidth="1"/>
    <col min="14075" max="14075" width="20.28515625" style="1" customWidth="1"/>
    <col min="14076" max="14076" width="16.7109375" style="1" customWidth="1"/>
    <col min="14077" max="14320" width="11.5703125" style="1"/>
    <col min="14321" max="14321" width="6.42578125" style="1" customWidth="1"/>
    <col min="14322" max="14322" width="57.140625" style="1" bestFit="1" customWidth="1"/>
    <col min="14323" max="14323" width="14.85546875" style="1" customWidth="1"/>
    <col min="14324" max="14324" width="11.5703125" style="1"/>
    <col min="14325" max="14325" width="14.42578125" style="1" customWidth="1"/>
    <col min="14326" max="14326" width="0" style="1" hidden="1" customWidth="1"/>
    <col min="14327" max="14327" width="15.28515625" style="1" customWidth="1"/>
    <col min="14328" max="14329" width="16.7109375" style="1" customWidth="1"/>
    <col min="14330" max="14330" width="22.85546875" style="1" customWidth="1"/>
    <col min="14331" max="14331" width="20.28515625" style="1" customWidth="1"/>
    <col min="14332" max="14332" width="16.7109375" style="1" customWidth="1"/>
    <col min="14333" max="14576" width="11.5703125" style="1"/>
    <col min="14577" max="14577" width="6.42578125" style="1" customWidth="1"/>
    <col min="14578" max="14578" width="57.140625" style="1" bestFit="1" customWidth="1"/>
    <col min="14579" max="14579" width="14.85546875" style="1" customWidth="1"/>
    <col min="14580" max="14580" width="11.5703125" style="1"/>
    <col min="14581" max="14581" width="14.42578125" style="1" customWidth="1"/>
    <col min="14582" max="14582" width="0" style="1" hidden="1" customWidth="1"/>
    <col min="14583" max="14583" width="15.28515625" style="1" customWidth="1"/>
    <col min="14584" max="14585" width="16.7109375" style="1" customWidth="1"/>
    <col min="14586" max="14586" width="22.85546875" style="1" customWidth="1"/>
    <col min="14587" max="14587" width="20.28515625" style="1" customWidth="1"/>
    <col min="14588" max="14588" width="16.7109375" style="1" customWidth="1"/>
    <col min="14589" max="14832" width="11.5703125" style="1"/>
    <col min="14833" max="14833" width="6.42578125" style="1" customWidth="1"/>
    <col min="14834" max="14834" width="57.140625" style="1" bestFit="1" customWidth="1"/>
    <col min="14835" max="14835" width="14.85546875" style="1" customWidth="1"/>
    <col min="14836" max="14836" width="11.5703125" style="1"/>
    <col min="14837" max="14837" width="14.42578125" style="1" customWidth="1"/>
    <col min="14838" max="14838" width="0" style="1" hidden="1" customWidth="1"/>
    <col min="14839" max="14839" width="15.28515625" style="1" customWidth="1"/>
    <col min="14840" max="14841" width="16.7109375" style="1" customWidth="1"/>
    <col min="14842" max="14842" width="22.85546875" style="1" customWidth="1"/>
    <col min="14843" max="14843" width="20.28515625" style="1" customWidth="1"/>
    <col min="14844" max="14844" width="16.7109375" style="1" customWidth="1"/>
    <col min="14845" max="15088" width="11.5703125" style="1"/>
    <col min="15089" max="15089" width="6.42578125" style="1" customWidth="1"/>
    <col min="15090" max="15090" width="57.140625" style="1" bestFit="1" customWidth="1"/>
    <col min="15091" max="15091" width="14.85546875" style="1" customWidth="1"/>
    <col min="15092" max="15092" width="11.5703125" style="1"/>
    <col min="15093" max="15093" width="14.42578125" style="1" customWidth="1"/>
    <col min="15094" max="15094" width="0" style="1" hidden="1" customWidth="1"/>
    <col min="15095" max="15095" width="15.28515625" style="1" customWidth="1"/>
    <col min="15096" max="15097" width="16.7109375" style="1" customWidth="1"/>
    <col min="15098" max="15098" width="22.85546875" style="1" customWidth="1"/>
    <col min="15099" max="15099" width="20.28515625" style="1" customWidth="1"/>
    <col min="15100" max="15100" width="16.7109375" style="1" customWidth="1"/>
    <col min="15101" max="15344" width="11.5703125" style="1"/>
    <col min="15345" max="15345" width="6.42578125" style="1" customWidth="1"/>
    <col min="15346" max="15346" width="57.140625" style="1" bestFit="1" customWidth="1"/>
    <col min="15347" max="15347" width="14.85546875" style="1" customWidth="1"/>
    <col min="15348" max="15348" width="11.5703125" style="1"/>
    <col min="15349" max="15349" width="14.42578125" style="1" customWidth="1"/>
    <col min="15350" max="15350" width="0" style="1" hidden="1" customWidth="1"/>
    <col min="15351" max="15351" width="15.28515625" style="1" customWidth="1"/>
    <col min="15352" max="15353" width="16.7109375" style="1" customWidth="1"/>
    <col min="15354" max="15354" width="22.85546875" style="1" customWidth="1"/>
    <col min="15355" max="15355" width="20.28515625" style="1" customWidth="1"/>
    <col min="15356" max="15356" width="16.7109375" style="1" customWidth="1"/>
    <col min="15357" max="15600" width="11.5703125" style="1"/>
    <col min="15601" max="15601" width="6.42578125" style="1" customWidth="1"/>
    <col min="15602" max="15602" width="57.140625" style="1" bestFit="1" customWidth="1"/>
    <col min="15603" max="15603" width="14.85546875" style="1" customWidth="1"/>
    <col min="15604" max="15604" width="11.5703125" style="1"/>
    <col min="15605" max="15605" width="14.42578125" style="1" customWidth="1"/>
    <col min="15606" max="15606" width="0" style="1" hidden="1" customWidth="1"/>
    <col min="15607" max="15607" width="15.28515625" style="1" customWidth="1"/>
    <col min="15608" max="15609" width="16.7109375" style="1" customWidth="1"/>
    <col min="15610" max="15610" width="22.85546875" style="1" customWidth="1"/>
    <col min="15611" max="15611" width="20.28515625" style="1" customWidth="1"/>
    <col min="15612" max="15612" width="16.7109375" style="1" customWidth="1"/>
    <col min="15613" max="15856" width="11.5703125" style="1"/>
    <col min="15857" max="15857" width="6.42578125" style="1" customWidth="1"/>
    <col min="15858" max="15858" width="57.140625" style="1" bestFit="1" customWidth="1"/>
    <col min="15859" max="15859" width="14.85546875" style="1" customWidth="1"/>
    <col min="15860" max="15860" width="11.5703125" style="1"/>
    <col min="15861" max="15861" width="14.42578125" style="1" customWidth="1"/>
    <col min="15862" max="15862" width="0" style="1" hidden="1" customWidth="1"/>
    <col min="15863" max="15863" width="15.28515625" style="1" customWidth="1"/>
    <col min="15864" max="15865" width="16.7109375" style="1" customWidth="1"/>
    <col min="15866" max="15866" width="22.85546875" style="1" customWidth="1"/>
    <col min="15867" max="15867" width="20.28515625" style="1" customWidth="1"/>
    <col min="15868" max="15868" width="16.7109375" style="1" customWidth="1"/>
    <col min="15869" max="16112" width="11.5703125" style="1"/>
    <col min="16113" max="16113" width="6.42578125" style="1" customWidth="1"/>
    <col min="16114" max="16114" width="57.140625" style="1" bestFit="1" customWidth="1"/>
    <col min="16115" max="16115" width="14.85546875" style="1" customWidth="1"/>
    <col min="16116" max="16116" width="11.5703125" style="1"/>
    <col min="16117" max="16117" width="14.42578125" style="1" customWidth="1"/>
    <col min="16118" max="16118" width="0" style="1" hidden="1" customWidth="1"/>
    <col min="16119" max="16119" width="15.28515625" style="1" customWidth="1"/>
    <col min="16120" max="16121" width="16.7109375" style="1" customWidth="1"/>
    <col min="16122" max="16122" width="22.85546875" style="1" customWidth="1"/>
    <col min="16123" max="16123" width="20.28515625" style="1" customWidth="1"/>
    <col min="16124" max="16124" width="16.7109375" style="1" customWidth="1"/>
    <col min="16125" max="16384" width="11.5703125" style="1"/>
  </cols>
  <sheetData>
    <row r="1" spans="1:9" ht="15.75" x14ac:dyDescent="0.25">
      <c r="A1" s="193" t="s">
        <v>42</v>
      </c>
      <c r="B1" s="194"/>
      <c r="C1" s="194"/>
      <c r="D1" s="194"/>
      <c r="E1" s="194"/>
      <c r="F1" s="194"/>
      <c r="G1" s="195"/>
    </row>
    <row r="2" spans="1:9" x14ac:dyDescent="0.2">
      <c r="A2" s="11"/>
      <c r="E2" s="2"/>
      <c r="F2" s="3"/>
      <c r="G2" s="4"/>
    </row>
    <row r="3" spans="1:9" ht="15" x14ac:dyDescent="0.25">
      <c r="A3" s="196" t="s">
        <v>196</v>
      </c>
      <c r="B3" s="197"/>
      <c r="C3" s="197"/>
      <c r="D3" s="197"/>
      <c r="E3" s="197"/>
      <c r="F3" s="197"/>
      <c r="G3" s="198"/>
    </row>
    <row r="4" spans="1:9" ht="39" customHeight="1" thickBot="1" x14ac:dyDescent="0.25">
      <c r="A4" s="199" t="s">
        <v>44</v>
      </c>
      <c r="B4" s="200"/>
      <c r="C4" s="200"/>
      <c r="D4" s="200"/>
      <c r="E4" s="200"/>
      <c r="F4" s="200"/>
      <c r="G4" s="201"/>
    </row>
    <row r="5" spans="1:9" ht="7.5" customHeight="1" thickBot="1" x14ac:dyDescent="0.3">
      <c r="A5" s="12"/>
      <c r="B5" s="16"/>
      <c r="C5" s="8"/>
      <c r="D5" s="8"/>
      <c r="E5" s="8"/>
      <c r="F5" s="8"/>
      <c r="G5" s="9"/>
    </row>
    <row r="6" spans="1:9" ht="13.5" thickBot="1" x14ac:dyDescent="0.25">
      <c r="A6" s="190"/>
      <c r="B6" s="191"/>
      <c r="C6" s="191"/>
      <c r="D6" s="191"/>
      <c r="E6" s="191"/>
      <c r="F6" s="191"/>
      <c r="G6" s="192"/>
    </row>
    <row r="7" spans="1:9" ht="12.75" customHeight="1" x14ac:dyDescent="0.2">
      <c r="A7" s="13" t="s">
        <v>0</v>
      </c>
      <c r="B7" s="17" t="s">
        <v>12</v>
      </c>
      <c r="C7" s="7" t="s">
        <v>1</v>
      </c>
      <c r="D7" s="20" t="s">
        <v>2</v>
      </c>
      <c r="E7" s="20" t="s">
        <v>3</v>
      </c>
      <c r="F7" s="21" t="s">
        <v>15</v>
      </c>
      <c r="G7" s="22" t="s">
        <v>5</v>
      </c>
    </row>
    <row r="8" spans="1:9" ht="15.6" customHeight="1" x14ac:dyDescent="0.2">
      <c r="A8" s="47">
        <v>1</v>
      </c>
      <c r="B8" s="18"/>
      <c r="C8" s="10" t="s">
        <v>46</v>
      </c>
      <c r="D8" s="23"/>
      <c r="E8" s="23"/>
      <c r="F8" s="25"/>
      <c r="G8" s="26"/>
    </row>
    <row r="9" spans="1:9" ht="12.75" customHeight="1" x14ac:dyDescent="0.2">
      <c r="A9" s="40">
        <f>+A8+0.01</f>
        <v>1.01</v>
      </c>
      <c r="B9" s="35" t="s">
        <v>47</v>
      </c>
      <c r="C9" s="36" t="s">
        <v>59</v>
      </c>
      <c r="D9" s="37" t="s">
        <v>60</v>
      </c>
      <c r="E9" s="101">
        <f>+Memorias!K19</f>
        <v>495.31</v>
      </c>
      <c r="F9" s="43">
        <v>9965</v>
      </c>
      <c r="G9" s="5">
        <f t="shared" ref="G9:G41" si="0">ROUND(F9*E9,2)</f>
        <v>4935764.1500000004</v>
      </c>
      <c r="I9" s="175">
        <f>+F9*1.31</f>
        <v>13054.15</v>
      </c>
    </row>
    <row r="10" spans="1:9" ht="12.75" customHeight="1" x14ac:dyDescent="0.2">
      <c r="A10" s="40">
        <f t="shared" ref="A10:A41" si="1">+A9+0.01</f>
        <v>1.02</v>
      </c>
      <c r="B10" s="35" t="s">
        <v>82</v>
      </c>
      <c r="C10" s="36" t="s">
        <v>83</v>
      </c>
      <c r="D10" s="37" t="s">
        <v>2</v>
      </c>
      <c r="E10" s="42">
        <f>+Memorias!I33</f>
        <v>27</v>
      </c>
      <c r="F10" s="43">
        <v>397323</v>
      </c>
      <c r="G10" s="5">
        <f t="shared" si="0"/>
        <v>10727721</v>
      </c>
      <c r="I10" s="175">
        <f t="shared" ref="I10:I41" si="2">+F10*1.31</f>
        <v>520493.13</v>
      </c>
    </row>
    <row r="11" spans="1:9" ht="12.75" customHeight="1" x14ac:dyDescent="0.2">
      <c r="A11" s="40">
        <f t="shared" si="1"/>
        <v>1.03</v>
      </c>
      <c r="B11" s="35" t="s">
        <v>86</v>
      </c>
      <c r="C11" s="36" t="s">
        <v>85</v>
      </c>
      <c r="D11" s="37" t="s">
        <v>2</v>
      </c>
      <c r="E11" s="42">
        <f>+Memorias!I45</f>
        <v>48</v>
      </c>
      <c r="F11" s="43">
        <v>31082</v>
      </c>
      <c r="G11" s="5">
        <f t="shared" si="0"/>
        <v>1491936</v>
      </c>
      <c r="I11" s="175">
        <f t="shared" si="2"/>
        <v>40717.42</v>
      </c>
    </row>
    <row r="12" spans="1:9" ht="12.75" customHeight="1" x14ac:dyDescent="0.2">
      <c r="A12" s="40">
        <f t="shared" si="1"/>
        <v>1.04</v>
      </c>
      <c r="B12" s="35" t="s">
        <v>88</v>
      </c>
      <c r="C12" s="36" t="s">
        <v>87</v>
      </c>
      <c r="D12" s="37" t="s">
        <v>60</v>
      </c>
      <c r="E12" s="42">
        <f>+Memorias!K57</f>
        <v>438.36</v>
      </c>
      <c r="F12" s="43">
        <v>6213</v>
      </c>
      <c r="G12" s="5">
        <f t="shared" si="0"/>
        <v>2723530.68</v>
      </c>
      <c r="I12" s="175">
        <f t="shared" si="2"/>
        <v>8139.0300000000007</v>
      </c>
    </row>
    <row r="13" spans="1:9" ht="12.75" customHeight="1" x14ac:dyDescent="0.2">
      <c r="A13" s="40">
        <f t="shared" si="1"/>
        <v>1.05</v>
      </c>
      <c r="B13" s="35" t="s">
        <v>91</v>
      </c>
      <c r="C13" s="36" t="s">
        <v>90</v>
      </c>
      <c r="D13" s="37" t="s">
        <v>60</v>
      </c>
      <c r="E13" s="42">
        <f>+Memorias!K69</f>
        <v>438.36</v>
      </c>
      <c r="F13" s="43">
        <v>70722</v>
      </c>
      <c r="G13" s="5">
        <f t="shared" si="0"/>
        <v>31001695.920000002</v>
      </c>
      <c r="I13" s="175">
        <f t="shared" si="2"/>
        <v>92645.82</v>
      </c>
    </row>
    <row r="14" spans="1:9" ht="12.75" customHeight="1" x14ac:dyDescent="0.2">
      <c r="A14" s="40">
        <f t="shared" si="1"/>
        <v>1.06</v>
      </c>
      <c r="B14" s="35" t="s">
        <v>93</v>
      </c>
      <c r="C14" s="36" t="s">
        <v>92</v>
      </c>
      <c r="D14" s="37" t="s">
        <v>60</v>
      </c>
      <c r="E14" s="42">
        <f>+Memorias!K90</f>
        <v>709.8</v>
      </c>
      <c r="F14" s="43">
        <v>2030</v>
      </c>
      <c r="G14" s="5">
        <f t="shared" si="0"/>
        <v>1440894</v>
      </c>
      <c r="I14" s="175">
        <f t="shared" si="2"/>
        <v>2659.3</v>
      </c>
    </row>
    <row r="15" spans="1:9" ht="12.75" customHeight="1" x14ac:dyDescent="0.2">
      <c r="A15" s="40">
        <f t="shared" si="1"/>
        <v>1.07</v>
      </c>
      <c r="B15" s="35" t="s">
        <v>95</v>
      </c>
      <c r="C15" s="36" t="s">
        <v>94</v>
      </c>
      <c r="D15" s="37" t="s">
        <v>60</v>
      </c>
      <c r="E15" s="42">
        <f>+Memorias!K111</f>
        <v>689</v>
      </c>
      <c r="F15" s="43">
        <v>10516</v>
      </c>
      <c r="G15" s="5">
        <f t="shared" si="0"/>
        <v>7245524</v>
      </c>
      <c r="I15" s="175">
        <f t="shared" si="2"/>
        <v>13775.960000000001</v>
      </c>
    </row>
    <row r="16" spans="1:9" ht="12.75" customHeight="1" x14ac:dyDescent="0.2">
      <c r="A16" s="40">
        <f t="shared" si="1"/>
        <v>1.08</v>
      </c>
      <c r="B16" s="35" t="s">
        <v>99</v>
      </c>
      <c r="C16" s="36" t="s">
        <v>98</v>
      </c>
      <c r="D16" s="37" t="s">
        <v>2</v>
      </c>
      <c r="E16" s="42">
        <f>+Memorias!I124</f>
        <v>25</v>
      </c>
      <c r="F16" s="43">
        <v>24642</v>
      </c>
      <c r="G16" s="5">
        <f t="shared" si="0"/>
        <v>616050</v>
      </c>
      <c r="I16" s="175">
        <f t="shared" si="2"/>
        <v>32281.02</v>
      </c>
    </row>
    <row r="17" spans="1:9" ht="12.75" customHeight="1" x14ac:dyDescent="0.2">
      <c r="A17" s="40">
        <f t="shared" si="1"/>
        <v>1.0900000000000001</v>
      </c>
      <c r="B17" s="35" t="s">
        <v>101</v>
      </c>
      <c r="C17" s="36" t="s">
        <v>100</v>
      </c>
      <c r="D17" s="37" t="s">
        <v>2</v>
      </c>
      <c r="E17" s="42">
        <f>+Memorias!I137</f>
        <v>25</v>
      </c>
      <c r="F17" s="43">
        <v>3010</v>
      </c>
      <c r="G17" s="5">
        <f t="shared" si="0"/>
        <v>75250</v>
      </c>
      <c r="I17" s="175">
        <f t="shared" si="2"/>
        <v>3943.1000000000004</v>
      </c>
    </row>
    <row r="18" spans="1:9" ht="12.95" customHeight="1" x14ac:dyDescent="0.2">
      <c r="A18" s="40">
        <f t="shared" si="1"/>
        <v>1.1000000000000001</v>
      </c>
      <c r="B18" s="35" t="s">
        <v>103</v>
      </c>
      <c r="C18" s="36" t="s">
        <v>102</v>
      </c>
      <c r="D18" s="37" t="s">
        <v>104</v>
      </c>
      <c r="E18" s="42">
        <f>+Memorias!J150</f>
        <v>15.3</v>
      </c>
      <c r="F18" s="43">
        <v>490701</v>
      </c>
      <c r="G18" s="5">
        <f t="shared" si="0"/>
        <v>7507725.2999999998</v>
      </c>
      <c r="I18" s="175">
        <f t="shared" si="2"/>
        <v>642818.31000000006</v>
      </c>
    </row>
    <row r="19" spans="1:9" ht="12.95" customHeight="1" x14ac:dyDescent="0.2">
      <c r="A19" s="40">
        <f t="shared" si="1"/>
        <v>1.1100000000000001</v>
      </c>
      <c r="B19" s="35" t="s">
        <v>106</v>
      </c>
      <c r="C19" s="36" t="s">
        <v>105</v>
      </c>
      <c r="D19" s="37" t="s">
        <v>96</v>
      </c>
      <c r="E19" s="42">
        <f>+Memorias!L163</f>
        <v>14</v>
      </c>
      <c r="F19" s="43">
        <v>7611</v>
      </c>
      <c r="G19" s="5">
        <f t="shared" si="0"/>
        <v>106554</v>
      </c>
      <c r="I19" s="175">
        <f t="shared" si="2"/>
        <v>9970.41</v>
      </c>
    </row>
    <row r="20" spans="1:9" ht="12.95" customHeight="1" x14ac:dyDescent="0.2">
      <c r="A20" s="40">
        <f t="shared" si="1"/>
        <v>1.1200000000000001</v>
      </c>
      <c r="B20" s="35" t="s">
        <v>108</v>
      </c>
      <c r="C20" s="36" t="s">
        <v>107</v>
      </c>
      <c r="D20" s="37" t="s">
        <v>96</v>
      </c>
      <c r="E20" s="42">
        <f>+Memorias!L176</f>
        <v>32.74</v>
      </c>
      <c r="F20" s="171">
        <v>18328</v>
      </c>
      <c r="G20" s="5">
        <f t="shared" si="0"/>
        <v>600058.72</v>
      </c>
      <c r="H20" s="170"/>
      <c r="I20" s="175">
        <f t="shared" si="2"/>
        <v>24009.68</v>
      </c>
    </row>
    <row r="21" spans="1:9" ht="12.95" customHeight="1" x14ac:dyDescent="0.2">
      <c r="A21" s="40">
        <f t="shared" si="1"/>
        <v>1.1300000000000001</v>
      </c>
      <c r="B21" s="35" t="s">
        <v>110</v>
      </c>
      <c r="C21" s="36" t="s">
        <v>109</v>
      </c>
      <c r="D21" s="37" t="s">
        <v>60</v>
      </c>
      <c r="E21" s="42">
        <f>+Memorias!K189</f>
        <v>99.460000000000008</v>
      </c>
      <c r="F21" s="43">
        <v>8721</v>
      </c>
      <c r="G21" s="5">
        <f t="shared" si="0"/>
        <v>867390.66</v>
      </c>
      <c r="I21" s="175">
        <f t="shared" si="2"/>
        <v>11424.51</v>
      </c>
    </row>
    <row r="22" spans="1:9" ht="12.95" customHeight="1" x14ac:dyDescent="0.2">
      <c r="A22" s="40">
        <f t="shared" si="1"/>
        <v>1.1400000000000001</v>
      </c>
      <c r="B22" s="35" t="s">
        <v>48</v>
      </c>
      <c r="C22" s="36" t="s">
        <v>112</v>
      </c>
      <c r="D22" s="37" t="s">
        <v>60</v>
      </c>
      <c r="E22" s="42">
        <f>+Memorias!K202</f>
        <v>89.600000000000009</v>
      </c>
      <c r="F22" s="43">
        <v>166462</v>
      </c>
      <c r="G22" s="5">
        <f t="shared" si="0"/>
        <v>14914995.199999999</v>
      </c>
      <c r="I22" s="175">
        <f t="shared" si="2"/>
        <v>218065.22</v>
      </c>
    </row>
    <row r="23" spans="1:9" ht="12.95" customHeight="1" x14ac:dyDescent="0.2">
      <c r="A23" s="40">
        <f t="shared" si="1"/>
        <v>1.1500000000000001</v>
      </c>
      <c r="B23" s="35" t="s">
        <v>129</v>
      </c>
      <c r="C23" s="36" t="s">
        <v>128</v>
      </c>
      <c r="D23" s="37" t="s">
        <v>60</v>
      </c>
      <c r="E23" s="42">
        <f>+Memorias!K215</f>
        <v>89.600000000000009</v>
      </c>
      <c r="F23" s="43">
        <v>31630</v>
      </c>
      <c r="G23" s="5">
        <f t="shared" si="0"/>
        <v>2834048</v>
      </c>
      <c r="I23" s="175">
        <f t="shared" si="2"/>
        <v>41435.300000000003</v>
      </c>
    </row>
    <row r="24" spans="1:9" ht="12.95" customHeight="1" x14ac:dyDescent="0.2">
      <c r="A24" s="40">
        <f t="shared" si="1"/>
        <v>1.1600000000000001</v>
      </c>
      <c r="B24" s="35" t="s">
        <v>49</v>
      </c>
      <c r="C24" s="36" t="s">
        <v>130</v>
      </c>
      <c r="D24" s="37" t="s">
        <v>104</v>
      </c>
      <c r="E24" s="42">
        <f>+Memorias!J228</f>
        <v>14</v>
      </c>
      <c r="F24" s="43">
        <v>38360</v>
      </c>
      <c r="G24" s="5">
        <f t="shared" si="0"/>
        <v>537040</v>
      </c>
      <c r="I24" s="175">
        <f t="shared" si="2"/>
        <v>50251.6</v>
      </c>
    </row>
    <row r="25" spans="1:9" ht="12.95" customHeight="1" x14ac:dyDescent="0.2">
      <c r="A25" s="40">
        <f t="shared" si="1"/>
        <v>1.1700000000000002</v>
      </c>
      <c r="B25" s="35" t="s">
        <v>50</v>
      </c>
      <c r="C25" s="36" t="s">
        <v>134</v>
      </c>
      <c r="D25" s="37" t="s">
        <v>60</v>
      </c>
      <c r="E25" s="42">
        <f>+Memorias!K241</f>
        <v>78.720000000000013</v>
      </c>
      <c r="F25" s="43">
        <v>24663</v>
      </c>
      <c r="G25" s="5">
        <f t="shared" si="0"/>
        <v>1941471.36</v>
      </c>
      <c r="I25" s="175">
        <f t="shared" si="2"/>
        <v>32308.530000000002</v>
      </c>
    </row>
    <row r="26" spans="1:9" ht="12.95" customHeight="1" x14ac:dyDescent="0.2">
      <c r="A26" s="40">
        <f t="shared" si="1"/>
        <v>1.1800000000000002</v>
      </c>
      <c r="B26" s="35" t="s">
        <v>51</v>
      </c>
      <c r="C26" s="36" t="s">
        <v>140</v>
      </c>
      <c r="D26" s="37" t="s">
        <v>2</v>
      </c>
      <c r="E26" s="42">
        <f>+Memorias!I254</f>
        <v>44</v>
      </c>
      <c r="F26" s="43">
        <v>18051</v>
      </c>
      <c r="G26" s="5">
        <f t="shared" si="0"/>
        <v>794244</v>
      </c>
      <c r="I26" s="175">
        <f t="shared" si="2"/>
        <v>23646.81</v>
      </c>
    </row>
    <row r="27" spans="1:9" ht="12.95" customHeight="1" x14ac:dyDescent="0.2">
      <c r="A27" s="40">
        <f t="shared" si="1"/>
        <v>1.1900000000000002</v>
      </c>
      <c r="B27" s="35" t="s">
        <v>52</v>
      </c>
      <c r="C27" s="36" t="s">
        <v>198</v>
      </c>
      <c r="D27" s="37" t="s">
        <v>2</v>
      </c>
      <c r="E27" s="42">
        <f>+Memorias!I267</f>
        <v>34.65</v>
      </c>
      <c r="F27" s="43">
        <v>480418.83607857511</v>
      </c>
      <c r="G27" s="5">
        <f t="shared" si="0"/>
        <v>16646512.67</v>
      </c>
      <c r="I27" s="175">
        <f t="shared" si="2"/>
        <v>629348.67526293348</v>
      </c>
    </row>
    <row r="28" spans="1:9" ht="12.95" customHeight="1" x14ac:dyDescent="0.2">
      <c r="A28" s="40">
        <f t="shared" si="1"/>
        <v>1.2000000000000002</v>
      </c>
      <c r="B28" s="35" t="s">
        <v>147</v>
      </c>
      <c r="C28" s="36" t="s">
        <v>146</v>
      </c>
      <c r="D28" s="37" t="s">
        <v>2</v>
      </c>
      <c r="E28" s="42">
        <f>+Memorias!I279</f>
        <v>53</v>
      </c>
      <c r="F28" s="43">
        <v>35945</v>
      </c>
      <c r="G28" s="5">
        <f t="shared" si="0"/>
        <v>1905085</v>
      </c>
      <c r="I28" s="175">
        <f t="shared" si="2"/>
        <v>47087.950000000004</v>
      </c>
    </row>
    <row r="29" spans="1:9" ht="12.95" customHeight="1" x14ac:dyDescent="0.2">
      <c r="A29" s="40">
        <f t="shared" si="1"/>
        <v>1.2100000000000002</v>
      </c>
      <c r="B29" s="35" t="s">
        <v>53</v>
      </c>
      <c r="C29" s="36" t="str">
        <f>+Apus!A269</f>
        <v>GUARDAESCOBA CERAMICA</v>
      </c>
      <c r="D29" s="37" t="s">
        <v>104</v>
      </c>
      <c r="E29" s="42">
        <f>+Memorias!J300</f>
        <v>129.9</v>
      </c>
      <c r="F29" s="43">
        <v>19377</v>
      </c>
      <c r="G29" s="5">
        <f t="shared" si="0"/>
        <v>2517072.2999999998</v>
      </c>
      <c r="I29" s="175">
        <f t="shared" si="2"/>
        <v>25383.870000000003</v>
      </c>
    </row>
    <row r="30" spans="1:9" ht="12.95" customHeight="1" x14ac:dyDescent="0.2">
      <c r="A30" s="40">
        <f t="shared" si="1"/>
        <v>1.2200000000000002</v>
      </c>
      <c r="B30" s="35" t="s">
        <v>153</v>
      </c>
      <c r="C30" s="36" t="s">
        <v>152</v>
      </c>
      <c r="D30" s="37" t="s">
        <v>60</v>
      </c>
      <c r="E30" s="42">
        <f>+Memorias!K313</f>
        <v>63.959999999999994</v>
      </c>
      <c r="F30" s="43">
        <v>107740</v>
      </c>
      <c r="G30" s="5">
        <f t="shared" si="0"/>
        <v>6891050.4000000004</v>
      </c>
      <c r="I30" s="175">
        <f t="shared" si="2"/>
        <v>141139.4</v>
      </c>
    </row>
    <row r="31" spans="1:9" ht="12.95" customHeight="1" x14ac:dyDescent="0.2">
      <c r="A31" s="40">
        <f t="shared" si="1"/>
        <v>1.2300000000000002</v>
      </c>
      <c r="B31" s="35" t="s">
        <v>54</v>
      </c>
      <c r="C31" s="36" t="s">
        <v>156</v>
      </c>
      <c r="D31" s="37" t="s">
        <v>2</v>
      </c>
      <c r="E31" s="42">
        <f>+Memorias!I326</f>
        <v>1</v>
      </c>
      <c r="F31" s="43">
        <v>630596</v>
      </c>
      <c r="G31" s="5">
        <f t="shared" si="0"/>
        <v>630596</v>
      </c>
      <c r="I31" s="175">
        <f t="shared" si="2"/>
        <v>826080.76</v>
      </c>
    </row>
    <row r="32" spans="1:9" ht="12.95" customHeight="1" x14ac:dyDescent="0.2">
      <c r="A32" s="40">
        <f t="shared" si="1"/>
        <v>1.2400000000000002</v>
      </c>
      <c r="B32" s="35" t="s">
        <v>158</v>
      </c>
      <c r="C32" s="36" t="s">
        <v>157</v>
      </c>
      <c r="D32" s="37" t="s">
        <v>60</v>
      </c>
      <c r="E32" s="42">
        <f>+Memorias!K339</f>
        <v>19.200000000000003</v>
      </c>
      <c r="F32" s="43">
        <v>200106</v>
      </c>
      <c r="G32" s="5">
        <f t="shared" si="0"/>
        <v>3842035.2</v>
      </c>
      <c r="I32" s="175">
        <f t="shared" si="2"/>
        <v>262138.86000000002</v>
      </c>
    </row>
    <row r="33" spans="1:9" ht="12.95" customHeight="1" x14ac:dyDescent="0.2">
      <c r="A33" s="40">
        <f t="shared" si="1"/>
        <v>1.2500000000000002</v>
      </c>
      <c r="B33" s="35" t="s">
        <v>162</v>
      </c>
      <c r="C33" s="36" t="s">
        <v>161</v>
      </c>
      <c r="D33" s="37" t="s">
        <v>60</v>
      </c>
      <c r="E33" s="42">
        <f>+Memorias!K352</f>
        <v>1.44</v>
      </c>
      <c r="F33" s="43">
        <v>83383</v>
      </c>
      <c r="G33" s="5">
        <f t="shared" si="0"/>
        <v>120071.52</v>
      </c>
      <c r="I33" s="175">
        <f t="shared" si="2"/>
        <v>109231.73000000001</v>
      </c>
    </row>
    <row r="34" spans="1:9" ht="12.95" customHeight="1" x14ac:dyDescent="0.2">
      <c r="A34" s="40">
        <f t="shared" si="1"/>
        <v>1.2600000000000002</v>
      </c>
      <c r="B34" s="35" t="s">
        <v>55</v>
      </c>
      <c r="C34" s="36" t="s">
        <v>165</v>
      </c>
      <c r="D34" s="37" t="s">
        <v>163</v>
      </c>
      <c r="E34" s="42">
        <v>1</v>
      </c>
      <c r="F34" s="43">
        <v>2739975</v>
      </c>
      <c r="G34" s="5">
        <f t="shared" si="0"/>
        <v>2739975</v>
      </c>
      <c r="I34" s="175">
        <f t="shared" si="2"/>
        <v>3589367.25</v>
      </c>
    </row>
    <row r="35" spans="1:9" ht="12.95" customHeight="1" x14ac:dyDescent="0.2">
      <c r="A35" s="40">
        <f t="shared" si="1"/>
        <v>1.2700000000000002</v>
      </c>
      <c r="B35" s="35" t="s">
        <v>56</v>
      </c>
      <c r="C35" s="36" t="s">
        <v>167</v>
      </c>
      <c r="D35" s="37" t="s">
        <v>2</v>
      </c>
      <c r="E35" s="42">
        <f>+Memorias!I378</f>
        <v>2</v>
      </c>
      <c r="F35" s="43">
        <v>2768846</v>
      </c>
      <c r="G35" s="5">
        <f t="shared" si="0"/>
        <v>5537692</v>
      </c>
      <c r="I35" s="175">
        <f t="shared" si="2"/>
        <v>3627188.2600000002</v>
      </c>
    </row>
    <row r="36" spans="1:9" ht="12.95" customHeight="1" x14ac:dyDescent="0.2">
      <c r="A36" s="40">
        <f t="shared" si="1"/>
        <v>1.2800000000000002</v>
      </c>
      <c r="B36" s="35" t="s">
        <v>175</v>
      </c>
      <c r="C36" s="36" t="s">
        <v>174</v>
      </c>
      <c r="D36" s="37" t="s">
        <v>176</v>
      </c>
      <c r="E36" s="42">
        <f>+Memorias!I391</f>
        <v>3</v>
      </c>
      <c r="F36" s="43">
        <v>3817772</v>
      </c>
      <c r="G36" s="5">
        <f t="shared" si="0"/>
        <v>11453316</v>
      </c>
      <c r="I36" s="175">
        <f t="shared" si="2"/>
        <v>5001281.32</v>
      </c>
    </row>
    <row r="37" spans="1:9" ht="12.95" customHeight="1" x14ac:dyDescent="0.2">
      <c r="A37" s="40">
        <f t="shared" si="1"/>
        <v>1.2900000000000003</v>
      </c>
      <c r="B37" s="35" t="s">
        <v>179</v>
      </c>
      <c r="C37" s="36" t="s">
        <v>178</v>
      </c>
      <c r="D37" s="37" t="s">
        <v>104</v>
      </c>
      <c r="E37" s="42">
        <f>+Memorias!J404</f>
        <v>36.950000000000003</v>
      </c>
      <c r="F37" s="43">
        <v>15776</v>
      </c>
      <c r="G37" s="5">
        <f t="shared" si="0"/>
        <v>582923.19999999995</v>
      </c>
      <c r="I37" s="175">
        <f t="shared" si="2"/>
        <v>20666.560000000001</v>
      </c>
    </row>
    <row r="38" spans="1:9" ht="12.95" customHeight="1" x14ac:dyDescent="0.2">
      <c r="A38" s="40">
        <f t="shared" si="1"/>
        <v>1.3000000000000003</v>
      </c>
      <c r="B38" s="35" t="s">
        <v>57</v>
      </c>
      <c r="C38" s="36" t="s">
        <v>180</v>
      </c>
      <c r="D38" s="37" t="s">
        <v>2</v>
      </c>
      <c r="E38" s="42">
        <f>+Memorias!I417</f>
        <v>4</v>
      </c>
      <c r="F38" s="43">
        <v>26618</v>
      </c>
      <c r="G38" s="5">
        <f t="shared" si="0"/>
        <v>106472</v>
      </c>
      <c r="I38" s="175">
        <f t="shared" si="2"/>
        <v>34869.58</v>
      </c>
    </row>
    <row r="39" spans="1:9" ht="12.95" customHeight="1" x14ac:dyDescent="0.2">
      <c r="A39" s="40">
        <f t="shared" si="1"/>
        <v>1.3100000000000003</v>
      </c>
      <c r="B39" s="35" t="s">
        <v>189</v>
      </c>
      <c r="C39" s="36" t="s">
        <v>188</v>
      </c>
      <c r="D39" s="37" t="s">
        <v>60</v>
      </c>
      <c r="E39" s="42">
        <f>+Memorias!K430</f>
        <v>8</v>
      </c>
      <c r="F39" s="43">
        <v>19560</v>
      </c>
      <c r="G39" s="5">
        <f t="shared" si="0"/>
        <v>156480</v>
      </c>
      <c r="I39" s="175">
        <f t="shared" si="2"/>
        <v>25623.600000000002</v>
      </c>
    </row>
    <row r="40" spans="1:9" ht="12.95" customHeight="1" x14ac:dyDescent="0.2">
      <c r="A40" s="40">
        <f t="shared" si="1"/>
        <v>1.3200000000000003</v>
      </c>
      <c r="B40" s="35" t="s">
        <v>190</v>
      </c>
      <c r="C40" s="36" t="s">
        <v>191</v>
      </c>
      <c r="D40" s="37" t="s">
        <v>60</v>
      </c>
      <c r="E40" s="42">
        <f>+Memorias!K443</f>
        <v>474.94</v>
      </c>
      <c r="F40" s="43">
        <v>16467</v>
      </c>
      <c r="G40" s="5">
        <f t="shared" si="0"/>
        <v>7820836.9800000004</v>
      </c>
      <c r="I40" s="175">
        <f t="shared" si="2"/>
        <v>21571.77</v>
      </c>
    </row>
    <row r="41" spans="1:9" ht="12.95" customHeight="1" x14ac:dyDescent="0.2">
      <c r="A41" s="40">
        <f t="shared" si="1"/>
        <v>1.3300000000000003</v>
      </c>
      <c r="B41" s="35" t="s">
        <v>58</v>
      </c>
      <c r="C41" s="36" t="s">
        <v>192</v>
      </c>
      <c r="D41" s="37" t="s">
        <v>2</v>
      </c>
      <c r="E41" s="42">
        <f>+Memorias!I456</f>
        <v>18</v>
      </c>
      <c r="F41" s="43">
        <v>26618</v>
      </c>
      <c r="G41" s="5">
        <f t="shared" si="0"/>
        <v>479124</v>
      </c>
      <c r="I41" s="175">
        <f t="shared" si="2"/>
        <v>34869.58</v>
      </c>
    </row>
    <row r="42" spans="1:9" ht="13.5" thickBot="1" x14ac:dyDescent="0.25"/>
    <row r="43" spans="1:9" ht="13.15" customHeight="1" x14ac:dyDescent="0.2">
      <c r="C43" s="181" t="s">
        <v>9</v>
      </c>
      <c r="D43" s="182"/>
      <c r="E43" s="206"/>
      <c r="F43" s="28"/>
      <c r="G43" s="29">
        <f>ROUND(SUM(G9:G41),2)</f>
        <v>151791135.25999999</v>
      </c>
    </row>
    <row r="44" spans="1:9" ht="13.15" customHeight="1" x14ac:dyDescent="0.2">
      <c r="C44" s="202" t="s">
        <v>7</v>
      </c>
      <c r="D44" s="203"/>
      <c r="E44" s="207"/>
      <c r="F44" s="69">
        <v>0.21</v>
      </c>
      <c r="G44" s="31">
        <f>ROUND(G43*F44,2)</f>
        <v>31876138.399999999</v>
      </c>
    </row>
    <row r="45" spans="1:9" ht="13.15" customHeight="1" x14ac:dyDescent="0.2">
      <c r="C45" s="183" t="s">
        <v>6</v>
      </c>
      <c r="D45" s="184"/>
      <c r="E45" s="208"/>
      <c r="F45" s="69">
        <v>0.06</v>
      </c>
      <c r="G45" s="31">
        <f>ROUND(G43*F45,2)</f>
        <v>9107468.1199999992</v>
      </c>
    </row>
    <row r="46" spans="1:9" x14ac:dyDescent="0.2">
      <c r="C46" s="185" t="s">
        <v>8</v>
      </c>
      <c r="D46" s="186"/>
      <c r="E46" s="189"/>
      <c r="F46" s="69">
        <v>0.04</v>
      </c>
      <c r="G46" s="31">
        <f>ROUND(G43*F46,2)</f>
        <v>6071645.4100000001</v>
      </c>
    </row>
    <row r="47" spans="1:9" x14ac:dyDescent="0.2">
      <c r="C47" s="185" t="s">
        <v>33</v>
      </c>
      <c r="D47" s="186"/>
      <c r="E47" s="189"/>
      <c r="F47" s="69">
        <f>+F44+F45+F46</f>
        <v>0.31</v>
      </c>
      <c r="G47" s="32">
        <f>+G43*F47</f>
        <v>47055251.930599995</v>
      </c>
      <c r="I47" s="176"/>
    </row>
    <row r="48" spans="1:9" x14ac:dyDescent="0.2">
      <c r="C48" s="187" t="s">
        <v>11</v>
      </c>
      <c r="D48" s="188"/>
      <c r="E48" s="204"/>
      <c r="F48" s="30">
        <v>0.19</v>
      </c>
      <c r="G48" s="32">
        <f>ROUND(G46*F48,2)</f>
        <v>1153612.6299999999</v>
      </c>
    </row>
    <row r="49" spans="3:9" ht="15" customHeight="1" thickBot="1" x14ac:dyDescent="0.25">
      <c r="C49" s="179" t="s">
        <v>10</v>
      </c>
      <c r="D49" s="180"/>
      <c r="E49" s="205"/>
      <c r="F49" s="33"/>
      <c r="G49" s="34">
        <f>ROUND(G43+G44+G45+G46+G48,0)</f>
        <v>200000000</v>
      </c>
      <c r="I49" s="177"/>
    </row>
    <row r="50" spans="3:9" ht="15" x14ac:dyDescent="0.2">
      <c r="D50" s="15"/>
      <c r="E50" s="15"/>
      <c r="F50" s="15"/>
      <c r="G50" s="6"/>
    </row>
    <row r="51" spans="3:9" x14ac:dyDescent="0.2">
      <c r="G51" s="172"/>
      <c r="I51" s="176"/>
    </row>
    <row r="52" spans="3:9" x14ac:dyDescent="0.2">
      <c r="G52" s="172"/>
    </row>
    <row r="53" spans="3:9" x14ac:dyDescent="0.2">
      <c r="G53" s="66"/>
    </row>
    <row r="54" spans="3:9" x14ac:dyDescent="0.2">
      <c r="G54" s="70"/>
    </row>
    <row r="55" spans="3:9" ht="12.75" customHeight="1" x14ac:dyDescent="0.2"/>
    <row r="56" spans="3:9" ht="12.75" customHeight="1" x14ac:dyDescent="0.2"/>
    <row r="57" spans="3:9" ht="12.75" customHeight="1" x14ac:dyDescent="0.2"/>
    <row r="58" spans="3:9" ht="12.75" customHeight="1" x14ac:dyDescent="0.2"/>
    <row r="59" spans="3:9" ht="12.75" customHeight="1" x14ac:dyDescent="0.2"/>
    <row r="60" spans="3:9" ht="12.75" customHeight="1" x14ac:dyDescent="0.2"/>
    <row r="61" spans="3:9" ht="12.75" customHeight="1" x14ac:dyDescent="0.2"/>
    <row r="62" spans="3:9" ht="12.75" customHeight="1" x14ac:dyDescent="0.2"/>
    <row r="63" spans="3:9" ht="12.75" customHeight="1" x14ac:dyDescent="0.2"/>
    <row r="64" spans="3:9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43" ht="13.9" customHeight="1" x14ac:dyDescent="0.2"/>
    <row r="144" ht="13.15" customHeight="1" x14ac:dyDescent="0.2"/>
    <row r="145" ht="13.15" customHeight="1" x14ac:dyDescent="0.2"/>
    <row r="146" ht="14.45" customHeight="1" x14ac:dyDescent="0.2"/>
    <row r="147" ht="14.45" customHeight="1" x14ac:dyDescent="0.2"/>
    <row r="148" ht="14.45" customHeight="1" x14ac:dyDescent="0.2"/>
    <row r="149" ht="15" customHeight="1" x14ac:dyDescent="0.2"/>
  </sheetData>
  <mergeCells count="11">
    <mergeCell ref="C49:E49"/>
    <mergeCell ref="C43:E43"/>
    <mergeCell ref="C44:E44"/>
    <mergeCell ref="C45:E45"/>
    <mergeCell ref="C46:E46"/>
    <mergeCell ref="C47:E47"/>
    <mergeCell ref="A1:G1"/>
    <mergeCell ref="A3:G3"/>
    <mergeCell ref="A4:G4"/>
    <mergeCell ref="A6:G6"/>
    <mergeCell ref="C48:E48"/>
  </mergeCells>
  <printOptions horizontalCentered="1"/>
  <pageMargins left="0.70866141732283472" right="0.70866141732283472" top="0.74803149606299213" bottom="0.74803149606299213" header="0.31496062992125984" footer="0.31496062992125984"/>
  <pageSetup scale="49" orientation="portrait" r:id="rId1"/>
  <ignoredErrors>
    <ignoredError sqref="B10:B38 B40" numberStoredAsText="1"/>
    <ignoredError sqref="B39" twoDigitTextYear="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56"/>
  <sheetViews>
    <sheetView view="pageBreakPreview" zoomScale="70" zoomScaleNormal="85" zoomScaleSheetLayoutView="70" workbookViewId="0">
      <selection activeCell="H266" sqref="H266"/>
    </sheetView>
  </sheetViews>
  <sheetFormatPr baseColWidth="10" defaultRowHeight="15" x14ac:dyDescent="0.25"/>
  <cols>
    <col min="1" max="1" width="42.28515625" customWidth="1"/>
    <col min="3" max="3" width="13.28515625" customWidth="1"/>
    <col min="4" max="4" width="24.7109375" customWidth="1"/>
    <col min="5" max="5" width="13.28515625" customWidth="1"/>
    <col min="6" max="6" width="16.42578125" customWidth="1"/>
    <col min="7" max="7" width="21.140625" customWidth="1"/>
    <col min="8" max="8" width="38.140625" customWidth="1"/>
    <col min="9" max="9" width="12.140625" hidden="1" customWidth="1"/>
    <col min="10" max="10" width="12.140625" bestFit="1" customWidth="1"/>
  </cols>
  <sheetData>
    <row r="1" spans="1:9" ht="14.45" customHeight="1" x14ac:dyDescent="0.25">
      <c r="A1" s="244" t="s">
        <v>43</v>
      </c>
      <c r="B1" s="245"/>
      <c r="C1" s="245"/>
      <c r="D1" s="245"/>
      <c r="E1" s="245"/>
      <c r="F1" s="245"/>
    </row>
    <row r="2" spans="1:9" ht="14.45" customHeight="1" x14ac:dyDescent="0.25">
      <c r="A2" s="244"/>
      <c r="B2" s="245"/>
      <c r="C2" s="245"/>
      <c r="D2" s="245"/>
      <c r="E2" s="245"/>
      <c r="F2" s="245"/>
    </row>
    <row r="3" spans="1:9" ht="15" customHeight="1" thickBot="1" x14ac:dyDescent="0.3">
      <c r="A3" s="244"/>
      <c r="B3" s="245"/>
      <c r="C3" s="245"/>
      <c r="D3" s="245"/>
      <c r="E3" s="245"/>
      <c r="F3" s="245"/>
    </row>
    <row r="4" spans="1:9" ht="51" customHeight="1" thickBot="1" x14ac:dyDescent="0.3">
      <c r="A4" s="246" t="str">
        <f>+Mercado!A4</f>
        <v>RVLC0202 REALIZAR MANTENIMIENTO DE LA INFRAESTRUCTURA AEROPORTUARIA DE LA AEROCIVIL UBICADA EN EL AEROPUERTO ALFONSO BONILLA ARAGON PALMIRA</v>
      </c>
      <c r="B4" s="247"/>
      <c r="C4" s="247"/>
      <c r="D4" s="247"/>
      <c r="E4" s="247"/>
      <c r="F4" s="247"/>
      <c r="I4" s="39"/>
    </row>
    <row r="5" spans="1:9" ht="16.5" thickBot="1" x14ac:dyDescent="0.3">
      <c r="I5" s="41"/>
    </row>
    <row r="6" spans="1:9" ht="16.5" thickTop="1" x14ac:dyDescent="0.25">
      <c r="A6" s="248" t="s">
        <v>59</v>
      </c>
      <c r="B6" s="249"/>
      <c r="C6" s="249"/>
      <c r="D6" s="249"/>
      <c r="E6" s="72"/>
      <c r="F6" s="73" t="s">
        <v>61</v>
      </c>
      <c r="I6" s="41"/>
    </row>
    <row r="7" spans="1:9" ht="15.75" x14ac:dyDescent="0.25">
      <c r="A7" s="250"/>
      <c r="B7" s="251"/>
      <c r="C7" s="251"/>
      <c r="D7" s="251"/>
      <c r="E7" s="74"/>
      <c r="F7" s="75" t="s">
        <v>47</v>
      </c>
      <c r="I7" s="41"/>
    </row>
    <row r="8" spans="1:9" ht="15.75" x14ac:dyDescent="0.25">
      <c r="A8" s="76" t="s">
        <v>1</v>
      </c>
      <c r="B8" s="77" t="s">
        <v>2</v>
      </c>
      <c r="C8" s="78" t="s">
        <v>62</v>
      </c>
      <c r="D8" s="79" t="s">
        <v>63</v>
      </c>
      <c r="E8" s="80" t="s">
        <v>64</v>
      </c>
      <c r="F8" s="81" t="s">
        <v>65</v>
      </c>
      <c r="I8" s="41"/>
    </row>
    <row r="9" spans="1:9" ht="15.75" x14ac:dyDescent="0.25">
      <c r="A9" s="82"/>
      <c r="B9" s="83"/>
      <c r="C9" s="84"/>
      <c r="D9" s="85"/>
      <c r="E9" s="86"/>
      <c r="F9" s="87"/>
      <c r="I9" s="41"/>
    </row>
    <row r="10" spans="1:9" ht="15.75" x14ac:dyDescent="0.25">
      <c r="A10" s="88" t="s">
        <v>66</v>
      </c>
      <c r="B10" s="83"/>
      <c r="C10" s="84"/>
      <c r="D10" s="85"/>
      <c r="E10" s="86"/>
      <c r="F10" s="87"/>
      <c r="I10" s="41"/>
    </row>
    <row r="11" spans="1:9" ht="15.75" x14ac:dyDescent="0.25">
      <c r="A11" s="76" t="s">
        <v>67</v>
      </c>
      <c r="B11" s="77" t="s">
        <v>68</v>
      </c>
      <c r="C11" s="78">
        <v>0.3</v>
      </c>
      <c r="D11" s="79"/>
      <c r="E11" s="80">
        <v>20218</v>
      </c>
      <c r="F11" s="81">
        <f>TRUNC(C11* (1 + D11 / 100) * E11,2)</f>
        <v>6065.4</v>
      </c>
      <c r="I11" s="41"/>
    </row>
    <row r="12" spans="1:9" ht="15.75" x14ac:dyDescent="0.25">
      <c r="A12" s="76" t="s">
        <v>69</v>
      </c>
      <c r="B12" s="77" t="s">
        <v>68</v>
      </c>
      <c r="C12" s="78">
        <v>0.1</v>
      </c>
      <c r="D12" s="79"/>
      <c r="E12" s="80">
        <v>20218</v>
      </c>
      <c r="F12" s="81">
        <f>TRUNC(C12* (1 + D12 / 100) * E12,2)</f>
        <v>2021.8</v>
      </c>
      <c r="I12" s="41"/>
    </row>
    <row r="13" spans="1:9" ht="15.75" x14ac:dyDescent="0.25">
      <c r="A13" s="76" t="s">
        <v>70</v>
      </c>
      <c r="B13" s="77" t="s">
        <v>71</v>
      </c>
      <c r="C13" s="78">
        <v>4.9700000000000001E-2</v>
      </c>
      <c r="D13" s="79"/>
      <c r="E13" s="80">
        <v>20218</v>
      </c>
      <c r="F13" s="81">
        <f>TRUNC(C13* (1 + D13 / 100) * E13,2)</f>
        <v>1004.83</v>
      </c>
      <c r="I13" s="41"/>
    </row>
    <row r="14" spans="1:9" ht="15.75" x14ac:dyDescent="0.25">
      <c r="A14" s="82"/>
      <c r="B14" s="83"/>
      <c r="C14" s="84"/>
      <c r="D14" s="85"/>
      <c r="E14" s="86" t="s">
        <v>72</v>
      </c>
      <c r="F14" s="89">
        <f>SUM(F10:F13)</f>
        <v>9092.0300000000007</v>
      </c>
      <c r="I14" s="41"/>
    </row>
    <row r="15" spans="1:9" ht="15.75" x14ac:dyDescent="0.25">
      <c r="A15" s="88" t="s">
        <v>73</v>
      </c>
      <c r="B15" s="83"/>
      <c r="C15" s="84"/>
      <c r="D15" s="85"/>
      <c r="E15" s="86"/>
      <c r="F15" s="87"/>
      <c r="I15" s="41"/>
    </row>
    <row r="16" spans="1:9" ht="15.75" x14ac:dyDescent="0.25">
      <c r="A16" s="76"/>
      <c r="B16" s="77"/>
      <c r="C16" s="78"/>
      <c r="D16" s="79"/>
      <c r="E16" s="80"/>
      <c r="F16" s="81"/>
      <c r="I16" s="41"/>
    </row>
    <row r="17" spans="1:9" ht="15.75" x14ac:dyDescent="0.25">
      <c r="A17" s="82"/>
      <c r="B17" s="83"/>
      <c r="C17" s="84"/>
      <c r="D17" s="85"/>
      <c r="E17" s="86" t="s">
        <v>74</v>
      </c>
      <c r="F17" s="81">
        <f>SUM(F15:F16)</f>
        <v>0</v>
      </c>
      <c r="I17" s="41"/>
    </row>
    <row r="18" spans="1:9" ht="15.75" x14ac:dyDescent="0.25">
      <c r="A18" s="82"/>
      <c r="B18" s="83"/>
      <c r="C18" s="84"/>
      <c r="D18" s="85"/>
      <c r="E18" s="86"/>
      <c r="F18" s="87"/>
      <c r="I18" s="41"/>
    </row>
    <row r="19" spans="1:9" ht="16.5" thickBot="1" x14ac:dyDescent="0.3">
      <c r="A19" s="90"/>
      <c r="B19" s="91"/>
      <c r="C19" s="92"/>
      <c r="D19" s="93" t="s">
        <v>75</v>
      </c>
      <c r="E19" s="94">
        <f>SUM(F8:F18)/2</f>
        <v>9092.0300000000007</v>
      </c>
      <c r="F19" s="95">
        <f>+F14</f>
        <v>9092.0300000000007</v>
      </c>
      <c r="I19" s="41"/>
    </row>
    <row r="20" spans="1:9" ht="16.5" thickTop="1" x14ac:dyDescent="0.25">
      <c r="I20" s="41"/>
    </row>
    <row r="21" spans="1:9" ht="15.75" x14ac:dyDescent="0.25">
      <c r="I21" s="41"/>
    </row>
    <row r="22" spans="1:9" ht="15.75" x14ac:dyDescent="0.25">
      <c r="I22" s="41"/>
    </row>
    <row r="23" spans="1:9" ht="15.75" x14ac:dyDescent="0.25">
      <c r="I23" s="41"/>
    </row>
    <row r="24" spans="1:9" ht="15.75" x14ac:dyDescent="0.25">
      <c r="I24" s="41"/>
    </row>
    <row r="25" spans="1:9" ht="15.75" x14ac:dyDescent="0.25">
      <c r="I25" s="41"/>
    </row>
    <row r="26" spans="1:9" ht="15.75" x14ac:dyDescent="0.25">
      <c r="I26" s="41"/>
    </row>
    <row r="27" spans="1:9" ht="15.75" x14ac:dyDescent="0.25">
      <c r="I27" s="41"/>
    </row>
    <row r="28" spans="1:9" ht="15.75" x14ac:dyDescent="0.25">
      <c r="I28" s="41"/>
    </row>
    <row r="29" spans="1:9" ht="15.75" x14ac:dyDescent="0.25">
      <c r="I29" s="41"/>
    </row>
    <row r="30" spans="1:9" ht="15.75" x14ac:dyDescent="0.25">
      <c r="I30" s="41"/>
    </row>
    <row r="31" spans="1:9" ht="15.75" x14ac:dyDescent="0.25">
      <c r="I31" s="41"/>
    </row>
    <row r="32" spans="1:9" ht="15.75" x14ac:dyDescent="0.25">
      <c r="I32" s="41"/>
    </row>
    <row r="33" spans="9:9" ht="15.75" x14ac:dyDescent="0.25">
      <c r="I33" s="41"/>
    </row>
    <row r="34" spans="9:9" ht="15.75" x14ac:dyDescent="0.25">
      <c r="I34" s="41"/>
    </row>
    <row r="35" spans="9:9" ht="15.75" x14ac:dyDescent="0.25">
      <c r="I35" s="41"/>
    </row>
    <row r="36" spans="9:9" ht="15.75" x14ac:dyDescent="0.25">
      <c r="I36" s="41"/>
    </row>
    <row r="37" spans="9:9" ht="15.75" x14ac:dyDescent="0.25">
      <c r="I37" s="41"/>
    </row>
    <row r="38" spans="9:9" ht="15.75" x14ac:dyDescent="0.25">
      <c r="I38" s="41"/>
    </row>
    <row r="39" spans="9:9" ht="15.75" x14ac:dyDescent="0.25">
      <c r="I39" s="41"/>
    </row>
    <row r="40" spans="9:9" ht="15.75" x14ac:dyDescent="0.25">
      <c r="I40" s="41"/>
    </row>
    <row r="41" spans="9:9" ht="15.75" x14ac:dyDescent="0.25">
      <c r="I41" s="41"/>
    </row>
    <row r="42" spans="9:9" ht="15.75" x14ac:dyDescent="0.25">
      <c r="I42" s="41"/>
    </row>
    <row r="43" spans="9:9" ht="15.75" x14ac:dyDescent="0.25">
      <c r="I43" s="41"/>
    </row>
    <row r="44" spans="9:9" ht="15.75" x14ac:dyDescent="0.25">
      <c r="I44" s="41"/>
    </row>
    <row r="45" spans="9:9" ht="15.75" x14ac:dyDescent="0.25">
      <c r="I45" s="41"/>
    </row>
    <row r="46" spans="9:9" ht="15.75" x14ac:dyDescent="0.25">
      <c r="I46" s="41"/>
    </row>
    <row r="47" spans="9:9" ht="15.75" x14ac:dyDescent="0.25">
      <c r="I47" s="41"/>
    </row>
    <row r="48" spans="9:9" ht="15.75" x14ac:dyDescent="0.25">
      <c r="I48" s="41"/>
    </row>
    <row r="49" spans="9:9" ht="15.75" x14ac:dyDescent="0.25">
      <c r="I49" s="41"/>
    </row>
    <row r="50" spans="9:9" ht="15.75" x14ac:dyDescent="0.25">
      <c r="I50" s="41"/>
    </row>
    <row r="51" spans="9:9" ht="15.75" x14ac:dyDescent="0.25">
      <c r="I51" s="41"/>
    </row>
    <row r="52" spans="9:9" ht="15.75" x14ac:dyDescent="0.25">
      <c r="I52" s="41"/>
    </row>
    <row r="53" spans="9:9" ht="15.75" x14ac:dyDescent="0.25">
      <c r="I53" s="41"/>
    </row>
    <row r="54" spans="9:9" ht="15.75" x14ac:dyDescent="0.25">
      <c r="I54" s="41"/>
    </row>
    <row r="149" spans="1:6" ht="15.75" thickBot="1" x14ac:dyDescent="0.3"/>
    <row r="150" spans="1:6" ht="15.75" thickTop="1" x14ac:dyDescent="0.25">
      <c r="A150" s="252" t="s">
        <v>112</v>
      </c>
      <c r="B150" s="253"/>
      <c r="C150" s="253"/>
      <c r="D150" s="253"/>
      <c r="E150" s="72"/>
      <c r="F150" s="73" t="s">
        <v>61</v>
      </c>
    </row>
    <row r="151" spans="1:6" x14ac:dyDescent="0.25">
      <c r="A151" s="254"/>
      <c r="B151" s="255"/>
      <c r="C151" s="255"/>
      <c r="D151" s="255"/>
      <c r="E151" s="74"/>
      <c r="F151" s="75" t="s">
        <v>127</v>
      </c>
    </row>
    <row r="152" spans="1:6" x14ac:dyDescent="0.25">
      <c r="A152" s="76" t="s">
        <v>1</v>
      </c>
      <c r="B152" s="77" t="s">
        <v>2</v>
      </c>
      <c r="C152" s="78" t="s">
        <v>62</v>
      </c>
      <c r="D152" s="78" t="s">
        <v>63</v>
      </c>
      <c r="E152" s="80" t="s">
        <v>64</v>
      </c>
      <c r="F152" s="81" t="s">
        <v>65</v>
      </c>
    </row>
    <row r="153" spans="1:6" x14ac:dyDescent="0.25">
      <c r="A153" s="82"/>
      <c r="B153" s="83"/>
      <c r="C153" s="84"/>
      <c r="D153" s="84"/>
      <c r="E153" s="86"/>
      <c r="F153" s="87"/>
    </row>
    <row r="154" spans="1:6" x14ac:dyDescent="0.25">
      <c r="A154" s="88" t="s">
        <v>113</v>
      </c>
      <c r="B154" s="83"/>
      <c r="C154" s="84"/>
      <c r="D154" s="84"/>
      <c r="E154" s="86"/>
      <c r="F154" s="87"/>
    </row>
    <row r="155" spans="1:6" x14ac:dyDescent="0.25">
      <c r="A155" s="76" t="s">
        <v>114</v>
      </c>
      <c r="B155" s="77" t="s">
        <v>115</v>
      </c>
      <c r="C155" s="78">
        <v>3</v>
      </c>
      <c r="D155" s="78">
        <v>0</v>
      </c>
      <c r="E155" s="107">
        <v>20</v>
      </c>
      <c r="F155" s="81">
        <f>TRUNC(C155* (1 + D155 / 100) * E155,2)</f>
        <v>60</v>
      </c>
    </row>
    <row r="156" spans="1:6" x14ac:dyDescent="0.25">
      <c r="A156" s="76" t="s">
        <v>116</v>
      </c>
      <c r="B156" s="77" t="s">
        <v>117</v>
      </c>
      <c r="C156" s="78">
        <v>0.1</v>
      </c>
      <c r="D156" s="78">
        <v>0</v>
      </c>
      <c r="E156" s="80">
        <v>7049</v>
      </c>
      <c r="F156" s="81">
        <f>TRUNC(C156* (1 + D156 / 100) * E156,2)</f>
        <v>704.9</v>
      </c>
    </row>
    <row r="157" spans="1:6" x14ac:dyDescent="0.25">
      <c r="A157" s="76" t="s">
        <v>118</v>
      </c>
      <c r="B157" s="77" t="s">
        <v>117</v>
      </c>
      <c r="C157" s="78">
        <v>6</v>
      </c>
      <c r="D157" s="78">
        <v>0</v>
      </c>
      <c r="E157" s="80">
        <v>2937</v>
      </c>
      <c r="F157" s="81">
        <f>TRUNC(C157* (1 + D157 / 100) * E157,2)</f>
        <v>17622</v>
      </c>
    </row>
    <row r="158" spans="1:6" x14ac:dyDescent="0.25">
      <c r="A158" s="76" t="s">
        <v>119</v>
      </c>
      <c r="B158" s="77" t="s">
        <v>117</v>
      </c>
      <c r="C158" s="78">
        <v>0.5</v>
      </c>
      <c r="D158" s="78">
        <v>0</v>
      </c>
      <c r="E158" s="80">
        <v>4112</v>
      </c>
      <c r="F158" s="81">
        <f>TRUNC(C158* (1 + D158 / 100) * E158,2)</f>
        <v>2056</v>
      </c>
    </row>
    <row r="159" spans="1:6" x14ac:dyDescent="0.25">
      <c r="A159" s="76" t="s">
        <v>120</v>
      </c>
      <c r="B159" s="77" t="s">
        <v>60</v>
      </c>
      <c r="C159" s="78">
        <v>1</v>
      </c>
      <c r="D159" s="78">
        <v>0</v>
      </c>
      <c r="E159" s="80">
        <v>95000</v>
      </c>
      <c r="F159" s="81">
        <f>TRUNC(C159* (1 + D159 / 100) * E159,2)</f>
        <v>95000</v>
      </c>
    </row>
    <row r="160" spans="1:6" x14ac:dyDescent="0.25">
      <c r="A160" s="82"/>
      <c r="B160" s="83"/>
      <c r="C160" s="84"/>
      <c r="D160" s="84"/>
      <c r="E160" s="86" t="s">
        <v>121</v>
      </c>
      <c r="F160" s="89">
        <f>SUM(F154:F159)</f>
        <v>115442.9</v>
      </c>
    </row>
    <row r="161" spans="1:6" x14ac:dyDescent="0.25">
      <c r="A161" s="88" t="s">
        <v>66</v>
      </c>
      <c r="B161" s="83"/>
      <c r="C161" s="84"/>
      <c r="D161" s="84"/>
      <c r="E161" s="86"/>
      <c r="F161" s="87"/>
    </row>
    <row r="162" spans="1:6" x14ac:dyDescent="0.25">
      <c r="A162" s="76" t="s">
        <v>122</v>
      </c>
      <c r="B162" s="77" t="s">
        <v>71</v>
      </c>
      <c r="C162" s="78">
        <v>1.8</v>
      </c>
      <c r="D162" s="78">
        <v>0</v>
      </c>
      <c r="E162" s="80">
        <v>20012</v>
      </c>
      <c r="F162" s="81">
        <f>TRUNC(C162* (1 + D162 / 100) * E162,2)</f>
        <v>36021.599999999999</v>
      </c>
    </row>
    <row r="163" spans="1:6" x14ac:dyDescent="0.25">
      <c r="A163" s="82"/>
      <c r="B163" s="83"/>
      <c r="C163" s="84"/>
      <c r="D163" s="84"/>
      <c r="E163" s="86" t="s">
        <v>72</v>
      </c>
      <c r="F163" s="89">
        <f>SUM(F162:F162)</f>
        <v>36021.599999999999</v>
      </c>
    </row>
    <row r="164" spans="1:6" x14ac:dyDescent="0.25">
      <c r="A164" s="108" t="s">
        <v>123</v>
      </c>
      <c r="B164" s="83"/>
      <c r="C164" s="84"/>
      <c r="D164" s="84"/>
      <c r="E164" s="86"/>
      <c r="F164" s="87"/>
    </row>
    <row r="165" spans="1:6" x14ac:dyDescent="0.25">
      <c r="A165" s="76" t="s">
        <v>124</v>
      </c>
      <c r="B165" s="77" t="s">
        <v>125</v>
      </c>
      <c r="C165" s="78">
        <v>0.2535</v>
      </c>
      <c r="D165" s="78">
        <v>0</v>
      </c>
      <c r="E165" s="80">
        <v>1651</v>
      </c>
      <c r="F165" s="81">
        <f>TRUNC(C165* (1 + D165 / 100) * E165,2)</f>
        <v>418.52</v>
      </c>
    </row>
    <row r="166" spans="1:6" x14ac:dyDescent="0.25">
      <c r="A166" s="82"/>
      <c r="B166" s="83"/>
      <c r="C166" s="84"/>
      <c r="D166" s="84"/>
      <c r="E166" s="86" t="s">
        <v>126</v>
      </c>
      <c r="F166" s="89">
        <f>SUM(F165:P165)</f>
        <v>418.52</v>
      </c>
    </row>
    <row r="167" spans="1:6" x14ac:dyDescent="0.25">
      <c r="A167" s="88" t="s">
        <v>73</v>
      </c>
      <c r="B167" s="83"/>
      <c r="C167" s="84"/>
      <c r="D167" s="84"/>
      <c r="E167" s="86"/>
      <c r="F167" s="87"/>
    </row>
    <row r="168" spans="1:6" x14ac:dyDescent="0.25">
      <c r="A168" s="76"/>
      <c r="B168" s="77"/>
      <c r="C168" s="78"/>
      <c r="D168" s="78"/>
      <c r="E168" s="80"/>
      <c r="F168" s="81">
        <f>TRUNC(C168* (1 + D168 / 100) * E168,2)</f>
        <v>0</v>
      </c>
    </row>
    <row r="169" spans="1:6" x14ac:dyDescent="0.25">
      <c r="A169" s="82"/>
      <c r="B169" s="83"/>
      <c r="C169" s="84"/>
      <c r="D169" s="84"/>
      <c r="E169" s="86" t="s">
        <v>74</v>
      </c>
      <c r="F169" s="89">
        <f>SUM(F167:F168)</f>
        <v>0</v>
      </c>
    </row>
    <row r="170" spans="1:6" x14ac:dyDescent="0.25">
      <c r="A170" s="82"/>
      <c r="B170" s="83"/>
      <c r="C170" s="84"/>
      <c r="D170" s="84"/>
      <c r="E170" s="86"/>
      <c r="F170" s="87"/>
    </row>
    <row r="171" spans="1:6" ht="15.75" thickBot="1" x14ac:dyDescent="0.3">
      <c r="A171" s="90"/>
      <c r="B171" s="91"/>
      <c r="C171" s="92"/>
      <c r="D171" s="93" t="s">
        <v>75</v>
      </c>
      <c r="E171" s="94">
        <f>SUM(F152:F170)/2</f>
        <v>151883.01999999999</v>
      </c>
      <c r="F171" s="95">
        <f>IF($A$2="CD",IF($A$3=1,ROUND(SUM(F152:F170)/2,0),IF($A$3=3,ROUND(SUM(F152:F170)/2,-1),SUM(F152:F170)/2)),SUM(F152:F170)/2)</f>
        <v>151883.01999999999</v>
      </c>
    </row>
    <row r="172" spans="1:6" ht="15.75" thickTop="1" x14ac:dyDescent="0.25"/>
    <row r="182" spans="1:6" ht="15.75" thickBot="1" x14ac:dyDescent="0.3"/>
    <row r="183" spans="1:6" ht="15.75" thickTop="1" x14ac:dyDescent="0.25">
      <c r="A183" s="256" t="s">
        <v>130</v>
      </c>
      <c r="B183" s="257"/>
      <c r="C183" s="257"/>
      <c r="D183" s="257"/>
      <c r="E183" s="72"/>
      <c r="F183" s="73" t="s">
        <v>131</v>
      </c>
    </row>
    <row r="184" spans="1:6" x14ac:dyDescent="0.25">
      <c r="A184" s="258"/>
      <c r="B184" s="259"/>
      <c r="C184" s="259"/>
      <c r="D184" s="259"/>
      <c r="E184" s="74"/>
      <c r="F184" s="75" t="s">
        <v>133</v>
      </c>
    </row>
    <row r="185" spans="1:6" x14ac:dyDescent="0.25">
      <c r="A185" s="76" t="s">
        <v>1</v>
      </c>
      <c r="B185" s="77" t="s">
        <v>2</v>
      </c>
      <c r="C185" s="78" t="s">
        <v>62</v>
      </c>
      <c r="D185" s="78" t="s">
        <v>63</v>
      </c>
      <c r="E185" s="80" t="s">
        <v>64</v>
      </c>
      <c r="F185" s="81" t="s">
        <v>65</v>
      </c>
    </row>
    <row r="186" spans="1:6" x14ac:dyDescent="0.25">
      <c r="A186" s="82"/>
      <c r="B186" s="83"/>
      <c r="C186" s="84"/>
      <c r="D186" s="84"/>
      <c r="E186" s="86"/>
      <c r="F186" s="87"/>
    </row>
    <row r="187" spans="1:6" x14ac:dyDescent="0.25">
      <c r="A187" s="88" t="s">
        <v>113</v>
      </c>
      <c r="B187" s="83"/>
      <c r="C187" s="84"/>
      <c r="D187" s="84"/>
      <c r="E187" s="86"/>
      <c r="F187" s="87"/>
    </row>
    <row r="188" spans="1:6" x14ac:dyDescent="0.25">
      <c r="A188" s="76"/>
      <c r="B188" s="77"/>
      <c r="C188" s="78"/>
      <c r="D188" s="78"/>
      <c r="E188" s="80"/>
      <c r="F188" s="81">
        <f>TRUNC(C188* (1 + D188 / 100) * E188,2)</f>
        <v>0</v>
      </c>
    </row>
    <row r="189" spans="1:6" x14ac:dyDescent="0.25">
      <c r="A189" s="82"/>
      <c r="B189" s="83"/>
      <c r="C189" s="84"/>
      <c r="D189" s="84"/>
      <c r="E189" s="86" t="s">
        <v>121</v>
      </c>
      <c r="F189" s="89">
        <f>SUM(F187:F188)</f>
        <v>0</v>
      </c>
    </row>
    <row r="190" spans="1:6" x14ac:dyDescent="0.25">
      <c r="A190" s="88" t="s">
        <v>66</v>
      </c>
      <c r="B190" s="83"/>
      <c r="C190" s="84"/>
      <c r="D190" s="84"/>
      <c r="E190" s="86"/>
      <c r="F190" s="87"/>
    </row>
    <row r="191" spans="1:6" x14ac:dyDescent="0.25">
      <c r="A191" s="76" t="s">
        <v>132</v>
      </c>
      <c r="B191" s="77" t="s">
        <v>71</v>
      </c>
      <c r="C191" s="78">
        <v>1.47</v>
      </c>
      <c r="D191" s="78">
        <v>0</v>
      </c>
      <c r="E191" s="80">
        <v>23669</v>
      </c>
      <c r="F191" s="81">
        <f>TRUNC(C191* (1 + D191 / 100) * E191,2)</f>
        <v>34793.43</v>
      </c>
    </row>
    <row r="192" spans="1:6" x14ac:dyDescent="0.25">
      <c r="A192" s="82"/>
      <c r="B192" s="83"/>
      <c r="C192" s="84"/>
      <c r="D192" s="84"/>
      <c r="E192" s="86" t="s">
        <v>72</v>
      </c>
      <c r="F192" s="89">
        <f>SUM(F191:P191)</f>
        <v>34793.43</v>
      </c>
    </row>
    <row r="193" spans="1:6" x14ac:dyDescent="0.25">
      <c r="A193" s="108" t="s">
        <v>123</v>
      </c>
      <c r="B193" s="83"/>
      <c r="C193" s="84"/>
      <c r="D193" s="84"/>
      <c r="E193" s="86"/>
      <c r="F193" s="87"/>
    </row>
    <row r="194" spans="1:6" x14ac:dyDescent="0.25">
      <c r="A194" s="76" t="s">
        <v>124</v>
      </c>
      <c r="B194" s="77" t="s">
        <v>125</v>
      </c>
      <c r="C194" s="78">
        <v>0.12514438502673797</v>
      </c>
      <c r="D194" s="78">
        <v>0</v>
      </c>
      <c r="E194" s="80">
        <v>1651</v>
      </c>
      <c r="F194" s="81">
        <f>TRUNC(C194* (1 + D194 / 100) * E194,2)</f>
        <v>206.61</v>
      </c>
    </row>
    <row r="195" spans="1:6" x14ac:dyDescent="0.25">
      <c r="A195" s="82"/>
      <c r="B195" s="83"/>
      <c r="C195" s="84"/>
      <c r="D195" s="84"/>
      <c r="E195" s="86" t="s">
        <v>126</v>
      </c>
      <c r="F195" s="89">
        <f>SUM(F193:F194)</f>
        <v>206.61</v>
      </c>
    </row>
    <row r="196" spans="1:6" x14ac:dyDescent="0.25">
      <c r="A196" s="88" t="s">
        <v>73</v>
      </c>
      <c r="B196" s="83"/>
      <c r="C196" s="84"/>
      <c r="D196" s="84"/>
      <c r="E196" s="86"/>
      <c r="F196" s="87"/>
    </row>
    <row r="197" spans="1:6" x14ac:dyDescent="0.25">
      <c r="A197" s="76"/>
      <c r="B197" s="77"/>
      <c r="C197" s="78"/>
      <c r="D197" s="78"/>
      <c r="E197" s="80"/>
      <c r="F197" s="81">
        <f>TRUNC(C197* (1 + D197 / 100) * E197,2)</f>
        <v>0</v>
      </c>
    </row>
    <row r="198" spans="1:6" x14ac:dyDescent="0.25">
      <c r="A198" s="82"/>
      <c r="B198" s="83"/>
      <c r="C198" s="84"/>
      <c r="D198" s="84"/>
      <c r="E198" s="86" t="s">
        <v>74</v>
      </c>
      <c r="F198" s="89">
        <f>SUM(F196:F197)</f>
        <v>0</v>
      </c>
    </row>
    <row r="199" spans="1:6" x14ac:dyDescent="0.25">
      <c r="A199" s="82"/>
      <c r="B199" s="83"/>
      <c r="C199" s="84"/>
      <c r="D199" s="84"/>
      <c r="E199" s="86"/>
      <c r="F199" s="87"/>
    </row>
    <row r="200" spans="1:6" ht="15.75" thickBot="1" x14ac:dyDescent="0.3">
      <c r="A200" s="90"/>
      <c r="B200" s="91"/>
      <c r="C200" s="92"/>
      <c r="D200" s="93" t="s">
        <v>75</v>
      </c>
      <c r="E200" s="94">
        <f>SUM(F185:F199)/2</f>
        <v>35000.04</v>
      </c>
      <c r="F200" s="95">
        <f>IF($A$2="CD",IF($A$3=1,ROUND(SUM(F185:F199)/2,0),IF($A$3=3,ROUND(SUM(F185:F199)/2,-1),SUM(F185:F199)/2)),SUM(F185:F199)/2)</f>
        <v>35000.04</v>
      </c>
    </row>
    <row r="201" spans="1:6" ht="16.5" thickTop="1" thickBot="1" x14ac:dyDescent="0.3"/>
    <row r="202" spans="1:6" ht="15.75" thickTop="1" x14ac:dyDescent="0.25">
      <c r="A202" s="252" t="s">
        <v>134</v>
      </c>
      <c r="B202" s="253"/>
      <c r="C202" s="253"/>
      <c r="D202" s="253"/>
      <c r="E202" s="72"/>
      <c r="F202" s="73" t="s">
        <v>135</v>
      </c>
    </row>
    <row r="203" spans="1:6" x14ac:dyDescent="0.25">
      <c r="A203" s="254"/>
      <c r="B203" s="255"/>
      <c r="C203" s="255"/>
      <c r="D203" s="255"/>
      <c r="E203" s="74"/>
      <c r="F203" s="75" t="s">
        <v>138</v>
      </c>
    </row>
    <row r="204" spans="1:6" x14ac:dyDescent="0.25">
      <c r="A204" s="76" t="s">
        <v>1</v>
      </c>
      <c r="B204" s="77" t="s">
        <v>2</v>
      </c>
      <c r="C204" s="78" t="s">
        <v>62</v>
      </c>
      <c r="D204" s="78" t="s">
        <v>63</v>
      </c>
      <c r="E204" s="80" t="s">
        <v>64</v>
      </c>
      <c r="F204" s="81" t="s">
        <v>65</v>
      </c>
    </row>
    <row r="205" spans="1:6" x14ac:dyDescent="0.25">
      <c r="A205" s="82"/>
      <c r="B205" s="83"/>
      <c r="C205" s="84"/>
      <c r="D205" s="84"/>
      <c r="E205" s="86"/>
      <c r="F205" s="87"/>
    </row>
    <row r="206" spans="1:6" x14ac:dyDescent="0.25">
      <c r="A206" s="88" t="s">
        <v>113</v>
      </c>
      <c r="B206" s="83"/>
      <c r="C206" s="84"/>
      <c r="D206" s="84"/>
      <c r="E206" s="86"/>
      <c r="F206" s="87"/>
    </row>
    <row r="207" spans="1:6" x14ac:dyDescent="0.25">
      <c r="A207" s="76" t="s">
        <v>136</v>
      </c>
      <c r="B207" s="77" t="s">
        <v>2</v>
      </c>
      <c r="C207" s="78">
        <v>0.3</v>
      </c>
      <c r="D207" s="78">
        <v>0</v>
      </c>
      <c r="E207" s="107">
        <v>39900</v>
      </c>
      <c r="F207" s="81">
        <f>TRUNC(C207* (1 + D207 / 100) * E207,2)</f>
        <v>11970</v>
      </c>
    </row>
    <row r="208" spans="1:6" x14ac:dyDescent="0.25">
      <c r="A208" s="82"/>
      <c r="B208" s="83"/>
      <c r="C208" s="84"/>
      <c r="D208" s="84"/>
      <c r="E208" s="86" t="s">
        <v>121</v>
      </c>
      <c r="F208" s="89">
        <f>SUM(F206:F207)</f>
        <v>11970</v>
      </c>
    </row>
    <row r="209" spans="1:6" x14ac:dyDescent="0.25">
      <c r="A209" s="88" t="s">
        <v>66</v>
      </c>
      <c r="B209" s="83"/>
      <c r="C209" s="84"/>
      <c r="D209" s="84"/>
      <c r="E209" s="86"/>
      <c r="F209" s="87"/>
    </row>
    <row r="210" spans="1:6" x14ac:dyDescent="0.25">
      <c r="A210" s="76" t="s">
        <v>137</v>
      </c>
      <c r="B210" s="77" t="s">
        <v>71</v>
      </c>
      <c r="C210" s="78">
        <v>0.3</v>
      </c>
      <c r="D210" s="78">
        <v>0</v>
      </c>
      <c r="E210" s="80">
        <v>35000</v>
      </c>
      <c r="F210" s="81">
        <f>TRUNC(C210* (1 + D210 / 100) * E210,2)</f>
        <v>10500</v>
      </c>
    </row>
    <row r="211" spans="1:6" x14ac:dyDescent="0.25">
      <c r="A211" s="82"/>
      <c r="B211" s="83"/>
      <c r="C211" s="84"/>
      <c r="D211" s="84"/>
      <c r="E211" s="86" t="s">
        <v>72</v>
      </c>
      <c r="F211" s="89">
        <f>SUM(F210:P210)</f>
        <v>10500</v>
      </c>
    </row>
    <row r="212" spans="1:6" x14ac:dyDescent="0.25">
      <c r="A212" s="108" t="s">
        <v>123</v>
      </c>
      <c r="B212" s="83"/>
      <c r="C212" s="84"/>
      <c r="D212" s="84"/>
      <c r="E212" s="86"/>
      <c r="F212" s="87"/>
    </row>
    <row r="213" spans="1:6" x14ac:dyDescent="0.25">
      <c r="A213" s="76" t="s">
        <v>124</v>
      </c>
      <c r="B213" s="77" t="s">
        <v>125</v>
      </c>
      <c r="C213" s="78">
        <v>0.02</v>
      </c>
      <c r="D213" s="78">
        <v>0</v>
      </c>
      <c r="E213" s="80">
        <v>1651</v>
      </c>
      <c r="F213" s="81">
        <f>TRUNC(C213* (1 + D213 / 100) * E213,2)</f>
        <v>33.020000000000003</v>
      </c>
    </row>
    <row r="214" spans="1:6" x14ac:dyDescent="0.25">
      <c r="A214" s="82"/>
      <c r="B214" s="83"/>
      <c r="C214" s="84"/>
      <c r="D214" s="84"/>
      <c r="E214" s="86" t="s">
        <v>126</v>
      </c>
      <c r="F214" s="89">
        <f>SUM(F213:F213)</f>
        <v>33.020000000000003</v>
      </c>
    </row>
    <row r="215" spans="1:6" x14ac:dyDescent="0.25">
      <c r="A215" s="88" t="s">
        <v>73</v>
      </c>
      <c r="B215" s="83"/>
      <c r="C215" s="84"/>
      <c r="D215" s="84"/>
      <c r="E215" s="86"/>
      <c r="F215" s="87"/>
    </row>
    <row r="216" spans="1:6" x14ac:dyDescent="0.25">
      <c r="A216" s="76"/>
      <c r="B216" s="77"/>
      <c r="C216" s="78"/>
      <c r="D216" s="78"/>
      <c r="E216" s="80"/>
      <c r="F216" s="81">
        <f>TRUNC(C216* (1 + D216 / 100) * E216,2)</f>
        <v>0</v>
      </c>
    </row>
    <row r="217" spans="1:6" x14ac:dyDescent="0.25">
      <c r="A217" s="82"/>
      <c r="B217" s="83"/>
      <c r="C217" s="84"/>
      <c r="D217" s="84"/>
      <c r="E217" s="86" t="s">
        <v>74</v>
      </c>
      <c r="F217" s="89">
        <f>SUM(F215:F216)</f>
        <v>0</v>
      </c>
    </row>
    <row r="218" spans="1:6" x14ac:dyDescent="0.25">
      <c r="A218" s="82"/>
      <c r="B218" s="83"/>
      <c r="C218" s="84"/>
      <c r="D218" s="84"/>
      <c r="E218" s="86"/>
      <c r="F218" s="87"/>
    </row>
    <row r="219" spans="1:6" ht="15.75" thickBot="1" x14ac:dyDescent="0.3">
      <c r="A219" s="90"/>
      <c r="B219" s="91"/>
      <c r="C219" s="92"/>
      <c r="D219" s="93" t="s">
        <v>75</v>
      </c>
      <c r="E219" s="94">
        <f>SUM(F204:F218)/2</f>
        <v>22503.019999999997</v>
      </c>
      <c r="F219" s="95">
        <f>IF($A$2="CD",IF($A$3=1,ROUND(SUM(F204:F218)/2,0),IF($A$3=3,ROUND(SUM(F204:F218)/2,-1),SUM(F204:F218)/2)),SUM(F204:F218)/2)</f>
        <v>22503.019999999997</v>
      </c>
    </row>
    <row r="220" spans="1:6" ht="16.5" thickTop="1" thickBot="1" x14ac:dyDescent="0.3"/>
    <row r="221" spans="1:6" ht="15.75" thickTop="1" x14ac:dyDescent="0.25">
      <c r="A221" s="294" t="s">
        <v>140</v>
      </c>
      <c r="B221" s="295"/>
      <c r="C221" s="295"/>
      <c r="D221" s="295"/>
      <c r="E221" s="296"/>
      <c r="F221" s="297" t="s">
        <v>135</v>
      </c>
    </row>
    <row r="222" spans="1:6" x14ac:dyDescent="0.25">
      <c r="A222" s="298"/>
      <c r="B222" s="299"/>
      <c r="C222" s="299"/>
      <c r="D222" s="299"/>
      <c r="E222" s="300"/>
      <c r="F222" s="301" t="s">
        <v>139</v>
      </c>
    </row>
    <row r="223" spans="1:6" x14ac:dyDescent="0.25">
      <c r="A223" s="76" t="s">
        <v>1</v>
      </c>
      <c r="B223" s="77" t="s">
        <v>2</v>
      </c>
      <c r="C223" s="78" t="s">
        <v>62</v>
      </c>
      <c r="D223" s="78" t="s">
        <v>63</v>
      </c>
      <c r="E223" s="80" t="s">
        <v>64</v>
      </c>
      <c r="F223" s="81" t="s">
        <v>65</v>
      </c>
    </row>
    <row r="224" spans="1:6" x14ac:dyDescent="0.25">
      <c r="A224" s="82"/>
      <c r="B224" s="83"/>
      <c r="C224" s="84"/>
      <c r="D224" s="84"/>
      <c r="E224" s="86"/>
      <c r="F224" s="87"/>
    </row>
    <row r="225" spans="1:6" x14ac:dyDescent="0.25">
      <c r="A225" s="88" t="s">
        <v>113</v>
      </c>
      <c r="B225" s="83"/>
      <c r="C225" s="84"/>
      <c r="D225" s="84"/>
      <c r="E225" s="86"/>
      <c r="F225" s="87"/>
    </row>
    <row r="226" spans="1:6" x14ac:dyDescent="0.25">
      <c r="A226" s="76" t="s">
        <v>136</v>
      </c>
      <c r="B226" s="77" t="s">
        <v>2</v>
      </c>
      <c r="C226" s="78">
        <v>0.3</v>
      </c>
      <c r="D226" s="78">
        <v>0</v>
      </c>
      <c r="E226" s="107">
        <v>39900</v>
      </c>
      <c r="F226" s="81">
        <f>TRUNC(C226* (1 + D226 / 100) * E226,2)</f>
        <v>11970</v>
      </c>
    </row>
    <row r="227" spans="1:6" x14ac:dyDescent="0.25">
      <c r="A227" s="82"/>
      <c r="B227" s="83"/>
      <c r="C227" s="84"/>
      <c r="D227" s="84"/>
      <c r="E227" s="86" t="s">
        <v>121</v>
      </c>
      <c r="F227" s="89">
        <f>SUM(F225:F226)</f>
        <v>11970</v>
      </c>
    </row>
    <row r="228" spans="1:6" x14ac:dyDescent="0.25">
      <c r="A228" s="88" t="s">
        <v>66</v>
      </c>
      <c r="B228" s="83"/>
      <c r="C228" s="84"/>
      <c r="D228" s="84"/>
      <c r="E228" s="86"/>
      <c r="F228" s="87"/>
    </row>
    <row r="229" spans="1:6" x14ac:dyDescent="0.25">
      <c r="A229" s="76" t="s">
        <v>137</v>
      </c>
      <c r="B229" s="77" t="s">
        <v>71</v>
      </c>
      <c r="C229" s="78">
        <v>0.3</v>
      </c>
      <c r="D229" s="78">
        <v>0</v>
      </c>
      <c r="E229" s="80">
        <v>15000</v>
      </c>
      <c r="F229" s="81">
        <f>TRUNC(C229* (1 + D229 / 100) * E229,2)</f>
        <v>4500</v>
      </c>
    </row>
    <row r="230" spans="1:6" x14ac:dyDescent="0.25">
      <c r="A230" s="82"/>
      <c r="B230" s="83"/>
      <c r="C230" s="84"/>
      <c r="D230" s="84"/>
      <c r="E230" s="86" t="s">
        <v>72</v>
      </c>
      <c r="F230" s="89">
        <f>SUM(F229:P229)</f>
        <v>4500</v>
      </c>
    </row>
    <row r="231" spans="1:6" x14ac:dyDescent="0.25">
      <c r="A231" s="108" t="s">
        <v>123</v>
      </c>
      <c r="B231" s="83"/>
      <c r="C231" s="84"/>
      <c r="D231" s="84"/>
      <c r="E231" s="86"/>
      <c r="F231" s="87"/>
    </row>
    <row r="232" spans="1:6" x14ac:dyDescent="0.25">
      <c r="A232" s="76" t="s">
        <v>124</v>
      </c>
      <c r="B232" s="77" t="s">
        <v>125</v>
      </c>
      <c r="C232" s="78">
        <v>0.02</v>
      </c>
      <c r="D232" s="78">
        <v>0</v>
      </c>
      <c r="E232" s="80">
        <v>0</v>
      </c>
      <c r="F232" s="81">
        <f>TRUNC(C232* (1 + D232 / 100) * E232,2)</f>
        <v>0</v>
      </c>
    </row>
    <row r="233" spans="1:6" x14ac:dyDescent="0.25">
      <c r="A233" s="82"/>
      <c r="B233" s="83"/>
      <c r="C233" s="84"/>
      <c r="D233" s="84"/>
      <c r="E233" s="86" t="s">
        <v>126</v>
      </c>
      <c r="F233" s="89">
        <f>SUM(F232:F232)</f>
        <v>0</v>
      </c>
    </row>
    <row r="234" spans="1:6" x14ac:dyDescent="0.25">
      <c r="A234" s="88" t="s">
        <v>73</v>
      </c>
      <c r="B234" s="83"/>
      <c r="C234" s="84"/>
      <c r="D234" s="84"/>
      <c r="E234" s="86"/>
      <c r="F234" s="87"/>
    </row>
    <row r="235" spans="1:6" x14ac:dyDescent="0.25">
      <c r="A235" s="76"/>
      <c r="B235" s="77"/>
      <c r="C235" s="78"/>
      <c r="D235" s="78"/>
      <c r="E235" s="80"/>
      <c r="F235" s="81">
        <f>TRUNC(C235* (1 + D235 / 100) * E235,2)</f>
        <v>0</v>
      </c>
    </row>
    <row r="236" spans="1:6" x14ac:dyDescent="0.25">
      <c r="A236" s="82"/>
      <c r="B236" s="83"/>
      <c r="C236" s="84"/>
      <c r="D236" s="84"/>
      <c r="E236" s="86" t="s">
        <v>74</v>
      </c>
      <c r="F236" s="89">
        <f>SUM(F234:F235)</f>
        <v>0</v>
      </c>
    </row>
    <row r="237" spans="1:6" x14ac:dyDescent="0.25">
      <c r="A237" s="82"/>
      <c r="B237" s="83"/>
      <c r="C237" s="84"/>
      <c r="D237" s="84"/>
      <c r="E237" s="86"/>
      <c r="F237" s="87"/>
    </row>
    <row r="238" spans="1:6" ht="15.75" thickBot="1" x14ac:dyDescent="0.3">
      <c r="A238" s="90"/>
      <c r="B238" s="91"/>
      <c r="C238" s="92"/>
      <c r="D238" s="93" t="s">
        <v>75</v>
      </c>
      <c r="E238" s="94">
        <f>SUM(F223:F237)/2</f>
        <v>16470</v>
      </c>
      <c r="F238" s="95">
        <f>IF($A$2="CD",IF($A$3=1,ROUND(SUM(F223:F237)/2,0),IF($A$3=3,ROUND(SUM(F223:F237)/2,-1),SUM(F223:F237)/2)),SUM(F223:F237)/2)</f>
        <v>16470</v>
      </c>
    </row>
    <row r="239" spans="1:6" ht="16.5" thickTop="1" thickBot="1" x14ac:dyDescent="0.3"/>
    <row r="240" spans="1:6" ht="15.75" thickTop="1" x14ac:dyDescent="0.25">
      <c r="A240" s="252" t="s">
        <v>198</v>
      </c>
      <c r="B240" s="253"/>
      <c r="C240" s="253"/>
      <c r="D240" s="253"/>
      <c r="E240" s="72"/>
      <c r="F240" s="73" t="s">
        <v>141</v>
      </c>
    </row>
    <row r="241" spans="1:7" x14ac:dyDescent="0.25">
      <c r="A241" s="254"/>
      <c r="B241" s="255"/>
      <c r="C241" s="255"/>
      <c r="D241" s="255"/>
      <c r="E241" s="74"/>
      <c r="F241" s="75" t="s">
        <v>144</v>
      </c>
    </row>
    <row r="242" spans="1:7" x14ac:dyDescent="0.25">
      <c r="A242" s="76" t="s">
        <v>1</v>
      </c>
      <c r="B242" s="77" t="s">
        <v>2</v>
      </c>
      <c r="C242" s="78" t="s">
        <v>62</v>
      </c>
      <c r="D242" s="78" t="s">
        <v>63</v>
      </c>
      <c r="E242" s="80" t="s">
        <v>64</v>
      </c>
      <c r="F242" s="81" t="s">
        <v>65</v>
      </c>
    </row>
    <row r="243" spans="1:7" x14ac:dyDescent="0.25">
      <c r="A243" s="82"/>
      <c r="B243" s="83"/>
      <c r="C243" s="84"/>
      <c r="D243" s="84"/>
      <c r="E243" s="86"/>
      <c r="F243" s="87"/>
    </row>
    <row r="244" spans="1:7" x14ac:dyDescent="0.25">
      <c r="A244" s="88" t="s">
        <v>113</v>
      </c>
      <c r="B244" s="83"/>
      <c r="C244" s="84"/>
      <c r="D244" s="84"/>
      <c r="E244" s="86"/>
      <c r="F244" s="87"/>
    </row>
    <row r="245" spans="1:7" x14ac:dyDescent="0.25">
      <c r="A245" s="76" t="s">
        <v>199</v>
      </c>
      <c r="B245" s="77" t="s">
        <v>2</v>
      </c>
      <c r="C245" s="78">
        <v>1</v>
      </c>
      <c r="D245" s="78">
        <v>0</v>
      </c>
      <c r="E245" s="107">
        <v>369475.69356031995</v>
      </c>
      <c r="F245" s="81">
        <f>+C245*E245</f>
        <v>369475.69356031995</v>
      </c>
    </row>
    <row r="246" spans="1:7" x14ac:dyDescent="0.25">
      <c r="A246" s="82"/>
      <c r="B246" s="83"/>
      <c r="C246" s="84"/>
      <c r="D246" s="84"/>
      <c r="E246" s="86" t="s">
        <v>121</v>
      </c>
      <c r="F246" s="89">
        <f>SUM(F244:F245)</f>
        <v>369475.69356031995</v>
      </c>
    </row>
    <row r="247" spans="1:7" x14ac:dyDescent="0.25">
      <c r="A247" s="88" t="s">
        <v>66</v>
      </c>
      <c r="B247" s="83"/>
      <c r="C247" s="84"/>
      <c r="D247" s="84"/>
      <c r="E247" s="86"/>
      <c r="F247" s="87"/>
    </row>
    <row r="248" spans="1:7" x14ac:dyDescent="0.25">
      <c r="A248" s="76" t="s">
        <v>142</v>
      </c>
      <c r="B248" s="77" t="s">
        <v>125</v>
      </c>
      <c r="C248" s="109">
        <f>1/6</f>
        <v>0.16666666666666666</v>
      </c>
      <c r="D248" s="78">
        <v>0</v>
      </c>
      <c r="E248" s="80">
        <v>313200</v>
      </c>
      <c r="F248" s="81">
        <f>TRUNC(C248* (1 + D248 / 100) * E248,2)</f>
        <v>52200</v>
      </c>
    </row>
    <row r="249" spans="1:7" x14ac:dyDescent="0.25">
      <c r="A249" s="82"/>
      <c r="B249" s="83"/>
      <c r="C249" s="84"/>
      <c r="D249" s="84"/>
      <c r="E249" s="86" t="s">
        <v>72</v>
      </c>
      <c r="F249" s="89">
        <f>SUM(F248:P248)</f>
        <v>52200</v>
      </c>
    </row>
    <row r="250" spans="1:7" x14ac:dyDescent="0.25">
      <c r="A250" s="108" t="s">
        <v>123</v>
      </c>
      <c r="B250" s="83"/>
      <c r="C250" s="84"/>
      <c r="D250" s="84"/>
      <c r="E250" s="86"/>
      <c r="F250" s="87"/>
    </row>
    <row r="251" spans="1:7" x14ac:dyDescent="0.25">
      <c r="A251" s="76" t="s">
        <v>124</v>
      </c>
      <c r="B251" s="77" t="s">
        <v>125</v>
      </c>
      <c r="C251" s="78">
        <v>0</v>
      </c>
      <c r="D251" s="78">
        <v>0</v>
      </c>
      <c r="E251" s="80"/>
      <c r="F251" s="81">
        <f>TRUNC(C251* (1 + D251 / 100) * E251,2)</f>
        <v>0</v>
      </c>
    </row>
    <row r="252" spans="1:7" x14ac:dyDescent="0.25">
      <c r="A252" s="82"/>
      <c r="B252" s="83"/>
      <c r="C252" s="84"/>
      <c r="D252" s="84"/>
      <c r="E252" s="86" t="s">
        <v>126</v>
      </c>
      <c r="F252" s="89">
        <f>SUM(F251:F251)</f>
        <v>0</v>
      </c>
    </row>
    <row r="253" spans="1:7" x14ac:dyDescent="0.25">
      <c r="A253" s="88" t="s">
        <v>73</v>
      </c>
      <c r="B253" s="83"/>
      <c r="C253" s="84"/>
      <c r="D253" s="84"/>
      <c r="E253" s="86"/>
      <c r="F253" s="87"/>
    </row>
    <row r="254" spans="1:7" x14ac:dyDescent="0.25">
      <c r="A254" s="76" t="s">
        <v>143</v>
      </c>
      <c r="B254" s="77" t="s">
        <v>125</v>
      </c>
      <c r="C254" s="109">
        <f>1/6</f>
        <v>0.16666666666666666</v>
      </c>
      <c r="D254" s="78"/>
      <c r="E254" s="80">
        <v>100000</v>
      </c>
      <c r="F254" s="81">
        <f>TRUNC(C254* (1 + D254 / 100) * E254,2)</f>
        <v>16666.66</v>
      </c>
    </row>
    <row r="255" spans="1:7" x14ac:dyDescent="0.25">
      <c r="A255" s="82"/>
      <c r="B255" s="83"/>
      <c r="C255" s="84"/>
      <c r="D255" s="84"/>
      <c r="E255" s="86" t="s">
        <v>74</v>
      </c>
      <c r="F255" s="89">
        <f>SUM(F253:F254)</f>
        <v>16666.66</v>
      </c>
      <c r="G255" s="110"/>
    </row>
    <row r="256" spans="1:7" x14ac:dyDescent="0.25">
      <c r="A256" s="82"/>
      <c r="B256" s="83"/>
      <c r="C256" s="84"/>
      <c r="D256" s="84"/>
      <c r="E256" s="86"/>
      <c r="F256" s="87"/>
    </row>
    <row r="257" spans="1:6" ht="15.75" thickBot="1" x14ac:dyDescent="0.3">
      <c r="A257" s="90"/>
      <c r="B257" s="91"/>
      <c r="C257" s="92"/>
      <c r="D257" s="93" t="s">
        <v>75</v>
      </c>
      <c r="E257" s="94">
        <f>SUM(F242:F256)/2</f>
        <v>438342.35356031999</v>
      </c>
      <c r="F257" s="95">
        <f>IF($A$2="CD",IF($A$3=1,ROUND(SUM(F242:F256)/2,0),IF($A$3=3,ROUND(SUM(F242:F256)/2,-1),SUM(F242:F256)/2)),SUM(F242:F256)/2)</f>
        <v>438342.35356031999</v>
      </c>
    </row>
    <row r="258" spans="1:6" ht="15.75" thickTop="1" x14ac:dyDescent="0.25"/>
    <row r="268" spans="1:6" ht="15.75" thickBot="1" x14ac:dyDescent="0.3"/>
    <row r="269" spans="1:6" ht="15.75" thickTop="1" x14ac:dyDescent="0.25">
      <c r="A269" s="252" t="s">
        <v>148</v>
      </c>
      <c r="B269" s="253"/>
      <c r="C269" s="253"/>
      <c r="D269" s="253"/>
      <c r="E269" s="72"/>
      <c r="F269" s="73" t="s">
        <v>131</v>
      </c>
    </row>
    <row r="270" spans="1:6" x14ac:dyDescent="0.25">
      <c r="A270" s="254"/>
      <c r="B270" s="255"/>
      <c r="C270" s="255"/>
      <c r="D270" s="255"/>
      <c r="E270" s="74"/>
      <c r="F270" s="75" t="s">
        <v>151</v>
      </c>
    </row>
    <row r="271" spans="1:6" x14ac:dyDescent="0.25">
      <c r="A271" s="76" t="s">
        <v>1</v>
      </c>
      <c r="B271" s="77" t="s">
        <v>2</v>
      </c>
      <c r="C271" s="78" t="s">
        <v>62</v>
      </c>
      <c r="D271" s="78" t="s">
        <v>63</v>
      </c>
      <c r="E271" s="80" t="s">
        <v>64</v>
      </c>
      <c r="F271" s="81" t="s">
        <v>65</v>
      </c>
    </row>
    <row r="272" spans="1:6" x14ac:dyDescent="0.25">
      <c r="A272" s="82"/>
      <c r="B272" s="83"/>
      <c r="C272" s="84"/>
      <c r="D272" s="84"/>
      <c r="E272" s="86"/>
      <c r="F272" s="87"/>
    </row>
    <row r="273" spans="1:6" x14ac:dyDescent="0.25">
      <c r="A273" s="88" t="s">
        <v>113</v>
      </c>
      <c r="B273" s="83"/>
      <c r="C273" s="84"/>
      <c r="D273" s="84"/>
      <c r="E273" s="86"/>
      <c r="F273" s="87"/>
    </row>
    <row r="274" spans="1:6" x14ac:dyDescent="0.25">
      <c r="A274" s="76" t="s">
        <v>149</v>
      </c>
      <c r="B274" s="77" t="s">
        <v>117</v>
      </c>
      <c r="C274" s="78">
        <v>0.22</v>
      </c>
      <c r="D274" s="78">
        <v>0</v>
      </c>
      <c r="E274" s="80">
        <v>1582</v>
      </c>
      <c r="F274" s="81">
        <f>TRUNC(C274* (1 + D274 / 100) * E274,2)</f>
        <v>348.04</v>
      </c>
    </row>
    <row r="275" spans="1:6" x14ac:dyDescent="0.25">
      <c r="A275" s="76" t="s">
        <v>150</v>
      </c>
      <c r="B275" s="77" t="s">
        <v>104</v>
      </c>
      <c r="C275" s="78">
        <v>1</v>
      </c>
      <c r="D275" s="78">
        <v>0</v>
      </c>
      <c r="E275" s="80">
        <v>6500</v>
      </c>
      <c r="F275" s="81">
        <f>TRUNC(C275* (1 + D275 / 100) * E275,2)</f>
        <v>6500</v>
      </c>
    </row>
    <row r="276" spans="1:6" x14ac:dyDescent="0.25">
      <c r="A276" s="82"/>
      <c r="B276" s="83"/>
      <c r="C276" s="84"/>
      <c r="D276" s="84"/>
      <c r="E276" s="86" t="s">
        <v>121</v>
      </c>
      <c r="F276" s="89">
        <f>SUM(F273:F275)</f>
        <v>6848.04</v>
      </c>
    </row>
    <row r="277" spans="1:6" x14ac:dyDescent="0.25">
      <c r="A277" s="88" t="s">
        <v>66</v>
      </c>
      <c r="B277" s="83"/>
      <c r="C277" s="84"/>
      <c r="D277" s="84"/>
      <c r="E277" s="86"/>
      <c r="F277" s="87"/>
    </row>
    <row r="278" spans="1:6" x14ac:dyDescent="0.25">
      <c r="A278" s="76" t="s">
        <v>122</v>
      </c>
      <c r="B278" s="77" t="s">
        <v>71</v>
      </c>
      <c r="C278" s="78">
        <v>0.5</v>
      </c>
      <c r="D278" s="78">
        <v>0</v>
      </c>
      <c r="E278" s="80">
        <v>20012</v>
      </c>
      <c r="F278" s="81">
        <f>TRUNC(C278* (1 + D278 / 100) * E278,2)</f>
        <v>10006</v>
      </c>
    </row>
    <row r="279" spans="1:6" x14ac:dyDescent="0.25">
      <c r="A279" s="82"/>
      <c r="B279" s="83"/>
      <c r="C279" s="84"/>
      <c r="D279" s="84"/>
      <c r="E279" s="86" t="s">
        <v>72</v>
      </c>
      <c r="F279" s="89">
        <f>SUM(F277:F278)</f>
        <v>10006</v>
      </c>
    </row>
    <row r="280" spans="1:6" x14ac:dyDescent="0.25">
      <c r="A280" s="108" t="s">
        <v>123</v>
      </c>
      <c r="B280" s="83"/>
      <c r="C280" s="84"/>
      <c r="D280" s="84"/>
      <c r="E280" s="86"/>
      <c r="F280" s="87"/>
    </row>
    <row r="281" spans="1:6" x14ac:dyDescent="0.25">
      <c r="A281" s="76" t="s">
        <v>124</v>
      </c>
      <c r="B281" s="77" t="s">
        <v>125</v>
      </c>
      <c r="C281" s="78">
        <v>0.5</v>
      </c>
      <c r="D281" s="78">
        <v>0</v>
      </c>
      <c r="E281" s="80">
        <v>1651</v>
      </c>
      <c r="F281" s="81">
        <f>TRUNC(C281* (1 + D281 / 100) * E281,2)</f>
        <v>825.5</v>
      </c>
    </row>
    <row r="282" spans="1:6" x14ac:dyDescent="0.25">
      <c r="A282" s="82"/>
      <c r="B282" s="83"/>
      <c r="C282" s="84"/>
      <c r="D282" s="84"/>
      <c r="E282" s="86" t="s">
        <v>126</v>
      </c>
      <c r="F282" s="89">
        <f>SUM(F280:F281)</f>
        <v>825.5</v>
      </c>
    </row>
    <row r="283" spans="1:6" x14ac:dyDescent="0.25">
      <c r="A283" s="88" t="s">
        <v>73</v>
      </c>
      <c r="B283" s="83"/>
      <c r="C283" s="84"/>
      <c r="D283" s="84"/>
      <c r="E283" s="86"/>
      <c r="F283" s="87"/>
    </row>
    <row r="284" spans="1:6" x14ac:dyDescent="0.25">
      <c r="A284" s="76"/>
      <c r="B284" s="77"/>
      <c r="C284" s="78"/>
      <c r="D284" s="78"/>
      <c r="E284" s="80"/>
      <c r="F284" s="81"/>
    </row>
    <row r="285" spans="1:6" x14ac:dyDescent="0.25">
      <c r="A285" s="82"/>
      <c r="B285" s="83"/>
      <c r="C285" s="84"/>
      <c r="D285" s="84"/>
      <c r="E285" s="86" t="s">
        <v>74</v>
      </c>
      <c r="F285" s="81">
        <f>SUM(F283:F284)</f>
        <v>0</v>
      </c>
    </row>
    <row r="286" spans="1:6" x14ac:dyDescent="0.25">
      <c r="A286" s="82"/>
      <c r="B286" s="83"/>
      <c r="C286" s="84"/>
      <c r="D286" s="84"/>
      <c r="E286" s="86"/>
      <c r="F286" s="87"/>
    </row>
    <row r="287" spans="1:6" ht="15.75" thickBot="1" x14ac:dyDescent="0.3">
      <c r="A287" s="90"/>
      <c r="B287" s="91"/>
      <c r="C287" s="92"/>
      <c r="D287" s="93" t="s">
        <v>75</v>
      </c>
      <c r="E287" s="94">
        <f>SUM(F271:F286)/2</f>
        <v>17679.54</v>
      </c>
      <c r="F287" s="95">
        <f>IF($A$2="CD",IF($A$3=1,ROUND(SUM(F271:F286)/2,0),IF($A$3=3,ROUND(SUM(F271:F286)/2,-1),SUM(F271:F286)/2)),SUM(F271:F286)/2)</f>
        <v>17679.54</v>
      </c>
    </row>
    <row r="288" spans="1:6" ht="15.75" thickTop="1" x14ac:dyDescent="0.25"/>
    <row r="297" spans="1:6" ht="15.75" thickBot="1" x14ac:dyDescent="0.3"/>
    <row r="298" spans="1:6" ht="15.75" thickTop="1" x14ac:dyDescent="0.25">
      <c r="A298" s="252" t="s">
        <v>154</v>
      </c>
      <c r="B298" s="253"/>
      <c r="C298" s="253"/>
      <c r="D298" s="253"/>
      <c r="E298" s="72"/>
      <c r="F298" s="73" t="s">
        <v>141</v>
      </c>
    </row>
    <row r="299" spans="1:6" x14ac:dyDescent="0.25">
      <c r="A299" s="254"/>
      <c r="B299" s="255"/>
      <c r="C299" s="255"/>
      <c r="D299" s="255"/>
      <c r="E299" s="74"/>
      <c r="F299" s="75" t="s">
        <v>155</v>
      </c>
    </row>
    <row r="300" spans="1:6" x14ac:dyDescent="0.25">
      <c r="A300" s="76" t="s">
        <v>1</v>
      </c>
      <c r="B300" s="77" t="s">
        <v>2</v>
      </c>
      <c r="C300" s="78" t="s">
        <v>62</v>
      </c>
      <c r="D300" s="78" t="s">
        <v>63</v>
      </c>
      <c r="E300" s="80" t="s">
        <v>64</v>
      </c>
      <c r="F300" s="81" t="s">
        <v>65</v>
      </c>
    </row>
    <row r="301" spans="1:6" x14ac:dyDescent="0.25">
      <c r="A301" s="82"/>
      <c r="B301" s="83"/>
      <c r="C301" s="84"/>
      <c r="D301" s="84"/>
      <c r="E301" s="86"/>
      <c r="F301" s="87"/>
    </row>
    <row r="302" spans="1:6" x14ac:dyDescent="0.25">
      <c r="A302" s="88" t="s">
        <v>113</v>
      </c>
      <c r="B302" s="83"/>
      <c r="C302" s="84"/>
      <c r="D302" s="84"/>
      <c r="E302" s="86"/>
      <c r="F302" s="87"/>
    </row>
    <row r="303" spans="1:6" x14ac:dyDescent="0.25">
      <c r="A303" s="76" t="str">
        <f>+A298</f>
        <v>SISTEMA DE CONEXIÓN PARA VIDEO BEAM + PANTALLA DE PROYECCIONES</v>
      </c>
      <c r="B303" s="77" t="s">
        <v>2</v>
      </c>
      <c r="C303" s="78">
        <v>1</v>
      </c>
      <c r="D303" s="78">
        <v>0</v>
      </c>
      <c r="E303" s="107">
        <v>500000</v>
      </c>
      <c r="F303" s="81">
        <f>TRUNC(C303* (1 + D303 / 100) * E303,2)</f>
        <v>500000</v>
      </c>
    </row>
    <row r="304" spans="1:6" x14ac:dyDescent="0.25">
      <c r="A304" s="82"/>
      <c r="B304" s="83"/>
      <c r="C304" s="84"/>
      <c r="D304" s="84"/>
      <c r="E304" s="86" t="s">
        <v>121</v>
      </c>
      <c r="F304" s="89">
        <f>SUM(F302:F303)</f>
        <v>500000</v>
      </c>
    </row>
    <row r="305" spans="1:6" x14ac:dyDescent="0.25">
      <c r="A305" s="88" t="s">
        <v>66</v>
      </c>
      <c r="B305" s="83"/>
      <c r="C305" s="84"/>
      <c r="D305" s="84"/>
      <c r="E305" s="86"/>
      <c r="F305" s="87"/>
    </row>
    <row r="306" spans="1:6" x14ac:dyDescent="0.25">
      <c r="A306" s="76" t="s">
        <v>142</v>
      </c>
      <c r="B306" s="77" t="s">
        <v>125</v>
      </c>
      <c r="C306" s="109">
        <f>1/6</f>
        <v>0.16666666666666666</v>
      </c>
      <c r="D306" s="78">
        <v>0</v>
      </c>
      <c r="E306" s="80">
        <v>333200</v>
      </c>
      <c r="F306" s="81">
        <f>TRUNC(C306* (1 + D306 / 100) * E306,2)</f>
        <v>55533.33</v>
      </c>
    </row>
    <row r="307" spans="1:6" x14ac:dyDescent="0.25">
      <c r="A307" s="82"/>
      <c r="B307" s="83"/>
      <c r="C307" s="84"/>
      <c r="D307" s="84"/>
      <c r="E307" s="86" t="s">
        <v>72</v>
      </c>
      <c r="F307" s="89">
        <f>SUM(F306:P306)</f>
        <v>55533.33</v>
      </c>
    </row>
    <row r="308" spans="1:6" x14ac:dyDescent="0.25">
      <c r="A308" s="108" t="s">
        <v>123</v>
      </c>
      <c r="B308" s="83"/>
      <c r="C308" s="84"/>
      <c r="D308" s="84"/>
      <c r="E308" s="86"/>
      <c r="F308" s="87"/>
    </row>
    <row r="309" spans="1:6" x14ac:dyDescent="0.25">
      <c r="A309" s="76" t="s">
        <v>124</v>
      </c>
      <c r="B309" s="77" t="s">
        <v>125</v>
      </c>
      <c r="C309" s="78">
        <v>0</v>
      </c>
      <c r="D309" s="78">
        <v>0</v>
      </c>
      <c r="E309" s="80">
        <v>1651</v>
      </c>
      <c r="F309" s="81">
        <f>TRUNC(C309* (1 + D309 / 100) * E309,2)</f>
        <v>0</v>
      </c>
    </row>
    <row r="310" spans="1:6" x14ac:dyDescent="0.25">
      <c r="A310" s="82"/>
      <c r="B310" s="83"/>
      <c r="C310" s="84"/>
      <c r="D310" s="84"/>
      <c r="E310" s="86" t="s">
        <v>126</v>
      </c>
      <c r="F310" s="89">
        <f>SUM(F309:F309)</f>
        <v>0</v>
      </c>
    </row>
    <row r="311" spans="1:6" x14ac:dyDescent="0.25">
      <c r="A311" s="88" t="s">
        <v>73</v>
      </c>
      <c r="B311" s="83"/>
      <c r="C311" s="84"/>
      <c r="D311" s="84"/>
      <c r="E311" s="86"/>
      <c r="F311" s="87"/>
    </row>
    <row r="312" spans="1:6" x14ac:dyDescent="0.25">
      <c r="A312" s="76" t="s">
        <v>143</v>
      </c>
      <c r="B312" s="77" t="s">
        <v>125</v>
      </c>
      <c r="C312" s="78">
        <f>1/6</f>
        <v>0.16666666666666666</v>
      </c>
      <c r="D312" s="78"/>
      <c r="E312" s="80">
        <v>119000</v>
      </c>
      <c r="F312" s="81">
        <f>TRUNC(C312* (1 + D312 / 100) * E312,2)</f>
        <v>19833.330000000002</v>
      </c>
    </row>
    <row r="313" spans="1:6" x14ac:dyDescent="0.25">
      <c r="A313" s="82"/>
      <c r="B313" s="83"/>
      <c r="C313" s="84"/>
      <c r="D313" s="84"/>
      <c r="E313" s="86" t="s">
        <v>74</v>
      </c>
      <c r="F313" s="89">
        <f>SUM(F311:F312)</f>
        <v>19833.330000000002</v>
      </c>
    </row>
    <row r="314" spans="1:6" x14ac:dyDescent="0.25">
      <c r="A314" s="82"/>
      <c r="B314" s="83"/>
      <c r="C314" s="84"/>
      <c r="D314" s="84"/>
      <c r="E314" s="86"/>
      <c r="F314" s="87"/>
    </row>
    <row r="315" spans="1:6" ht="15.75" thickBot="1" x14ac:dyDescent="0.3">
      <c r="A315" s="90"/>
      <c r="B315" s="91"/>
      <c r="C315" s="92"/>
      <c r="D315" s="93" t="s">
        <v>75</v>
      </c>
      <c r="E315" s="94">
        <f>SUM(F300:F314)/2</f>
        <v>575366.66000000015</v>
      </c>
      <c r="F315" s="95">
        <f>IF($A$2="CD",IF($A$3=1,ROUND(SUM(F300:F314)/2,0),IF($A$3=3,ROUND(SUM(F300:F314)/2,-1),SUM(F300:F314)/2)),SUM(F300:F314)/2)</f>
        <v>575366.66000000015</v>
      </c>
    </row>
    <row r="316" spans="1:6" ht="15.75" thickTop="1" x14ac:dyDescent="0.25"/>
    <row r="341" spans="1:6" ht="15.75" thickBot="1" x14ac:dyDescent="0.3"/>
    <row r="342" spans="1:6" ht="15.75" thickTop="1" x14ac:dyDescent="0.25">
      <c r="A342" s="260" t="s">
        <v>165</v>
      </c>
      <c r="B342" s="261"/>
      <c r="C342" s="261"/>
      <c r="D342" s="261"/>
      <c r="E342" s="111"/>
      <c r="F342" s="73" t="s">
        <v>164</v>
      </c>
    </row>
    <row r="343" spans="1:6" x14ac:dyDescent="0.25">
      <c r="A343" s="262"/>
      <c r="B343" s="263"/>
      <c r="C343" s="263"/>
      <c r="D343" s="263"/>
      <c r="E343" s="112"/>
      <c r="F343" s="75" t="s">
        <v>54</v>
      </c>
    </row>
    <row r="344" spans="1:6" x14ac:dyDescent="0.25">
      <c r="A344" s="113" t="s">
        <v>1</v>
      </c>
      <c r="B344" s="114" t="s">
        <v>2</v>
      </c>
      <c r="C344" s="115" t="s">
        <v>62</v>
      </c>
      <c r="D344" s="116" t="s">
        <v>63</v>
      </c>
      <c r="E344" s="107" t="s">
        <v>64</v>
      </c>
      <c r="F344" s="117" t="s">
        <v>65</v>
      </c>
    </row>
    <row r="345" spans="1:6" x14ac:dyDescent="0.25">
      <c r="A345" s="118" t="s">
        <v>113</v>
      </c>
      <c r="B345" s="114"/>
      <c r="C345" s="115"/>
      <c r="D345" s="116"/>
      <c r="E345" s="107"/>
      <c r="F345" s="117"/>
    </row>
    <row r="346" spans="1:6" ht="72" x14ac:dyDescent="0.25">
      <c r="A346" s="119" t="s">
        <v>166</v>
      </c>
      <c r="B346" s="120" t="s">
        <v>125</v>
      </c>
      <c r="C346" s="120">
        <v>1</v>
      </c>
      <c r="D346" s="121"/>
      <c r="E346" s="122">
        <v>2500000</v>
      </c>
      <c r="F346" s="117">
        <f>C346*E346</f>
        <v>2500000</v>
      </c>
    </row>
    <row r="347" spans="1:6" x14ac:dyDescent="0.25">
      <c r="A347" s="113"/>
      <c r="B347" s="114"/>
      <c r="C347" s="115"/>
      <c r="D347" s="116"/>
      <c r="E347" s="107"/>
      <c r="F347" s="117"/>
    </row>
    <row r="348" spans="1:6" x14ac:dyDescent="0.25">
      <c r="A348" s="113"/>
      <c r="B348" s="114"/>
      <c r="C348" s="115"/>
      <c r="D348" s="116"/>
      <c r="E348" s="123" t="s">
        <v>121</v>
      </c>
      <c r="F348" s="124">
        <f>SUM(F346:F347)</f>
        <v>2500000</v>
      </c>
    </row>
    <row r="349" spans="1:6" x14ac:dyDescent="0.25">
      <c r="A349" s="113"/>
      <c r="B349" s="114"/>
      <c r="C349" s="115"/>
      <c r="D349" s="116"/>
      <c r="E349" s="107"/>
      <c r="F349" s="117"/>
    </row>
    <row r="350" spans="1:6" x14ac:dyDescent="0.25">
      <c r="A350" s="113"/>
      <c r="B350" s="114"/>
      <c r="C350" s="115"/>
      <c r="D350" s="115"/>
      <c r="E350" s="107" t="s">
        <v>74</v>
      </c>
      <c r="F350" s="117">
        <v>0</v>
      </c>
    </row>
    <row r="351" spans="1:6" x14ac:dyDescent="0.25">
      <c r="A351" s="113"/>
      <c r="B351" s="114"/>
      <c r="C351" s="115"/>
      <c r="D351" s="116"/>
      <c r="E351" s="107"/>
      <c r="F351" s="117"/>
    </row>
    <row r="352" spans="1:6" ht="15.75" thickBot="1" x14ac:dyDescent="0.3">
      <c r="A352" s="125"/>
      <c r="B352" s="126"/>
      <c r="C352" s="127"/>
      <c r="D352" s="128" t="s">
        <v>75</v>
      </c>
      <c r="E352" s="129"/>
      <c r="F352" s="130">
        <f>+F348</f>
        <v>2500000</v>
      </c>
    </row>
    <row r="353" spans="1:6" ht="16.5" thickTop="1" thickBot="1" x14ac:dyDescent="0.3"/>
    <row r="354" spans="1:6" ht="15.75" thickTop="1" x14ac:dyDescent="0.25">
      <c r="A354" s="264" t="s">
        <v>167</v>
      </c>
      <c r="B354" s="265"/>
      <c r="C354" s="265"/>
      <c r="D354" s="265"/>
      <c r="E354" s="131"/>
      <c r="F354" s="132" t="s">
        <v>168</v>
      </c>
    </row>
    <row r="355" spans="1:6" x14ac:dyDescent="0.25">
      <c r="A355" s="266"/>
      <c r="B355" s="267"/>
      <c r="C355" s="267"/>
      <c r="D355" s="267"/>
      <c r="E355" s="133"/>
      <c r="F355" s="134" t="s">
        <v>172</v>
      </c>
    </row>
    <row r="356" spans="1:6" x14ac:dyDescent="0.25">
      <c r="A356" s="135" t="s">
        <v>1</v>
      </c>
      <c r="B356" s="136" t="s">
        <v>2</v>
      </c>
      <c r="C356" s="137" t="s">
        <v>62</v>
      </c>
      <c r="D356" s="137" t="s">
        <v>63</v>
      </c>
      <c r="E356" s="138" t="s">
        <v>64</v>
      </c>
      <c r="F356" s="139" t="s">
        <v>65</v>
      </c>
    </row>
    <row r="357" spans="1:6" x14ac:dyDescent="0.25">
      <c r="A357" s="140"/>
      <c r="B357" s="141"/>
      <c r="C357" s="142"/>
      <c r="D357" s="142"/>
      <c r="E357" s="143"/>
      <c r="F357" s="144"/>
    </row>
    <row r="358" spans="1:6" x14ac:dyDescent="0.25">
      <c r="A358" s="145" t="s">
        <v>113</v>
      </c>
      <c r="B358" s="141"/>
      <c r="C358" s="142"/>
      <c r="D358" s="142"/>
      <c r="E358" s="143"/>
      <c r="F358" s="144"/>
    </row>
    <row r="359" spans="1:6" ht="60" x14ac:dyDescent="0.25">
      <c r="A359" s="146" t="s">
        <v>173</v>
      </c>
      <c r="B359" s="136" t="s">
        <v>2</v>
      </c>
      <c r="C359" s="137">
        <v>1</v>
      </c>
      <c r="D359" s="137">
        <v>0</v>
      </c>
      <c r="E359" s="138">
        <f>2500000*1</f>
        <v>2500000</v>
      </c>
      <c r="F359" s="139">
        <f>TRUNC(C359 * (1 + D359 / 100) * E359,2)</f>
        <v>2500000</v>
      </c>
    </row>
    <row r="360" spans="1:6" x14ac:dyDescent="0.25">
      <c r="A360" s="147"/>
      <c r="B360" s="141"/>
      <c r="C360" s="142"/>
      <c r="D360" s="142"/>
      <c r="E360" s="143" t="s">
        <v>121</v>
      </c>
      <c r="F360" s="148">
        <f>SUM(F358:F359)</f>
        <v>2500000</v>
      </c>
    </row>
    <row r="361" spans="1:6" x14ac:dyDescent="0.25">
      <c r="A361" s="145" t="s">
        <v>66</v>
      </c>
      <c r="B361" s="141"/>
      <c r="C361" s="142"/>
      <c r="D361" s="142"/>
      <c r="E361" s="143"/>
      <c r="F361" s="144"/>
    </row>
    <row r="362" spans="1:6" x14ac:dyDescent="0.25">
      <c r="A362" s="149" t="s">
        <v>169</v>
      </c>
      <c r="B362" s="150" t="s">
        <v>71</v>
      </c>
      <c r="C362" s="151">
        <v>1</v>
      </c>
      <c r="D362" s="151"/>
      <c r="E362" s="152">
        <v>26261</v>
      </c>
      <c r="F362" s="139">
        <f>TRUNC(C362 * (1 + D362 / 100) * E362,2)</f>
        <v>26261</v>
      </c>
    </row>
    <row r="363" spans="1:6" x14ac:dyDescent="0.25">
      <c r="A363" s="140"/>
      <c r="B363" s="141"/>
      <c r="C363" s="142"/>
      <c r="D363" s="142"/>
      <c r="E363" s="143" t="s">
        <v>170</v>
      </c>
      <c r="F363" s="148">
        <f>SUM(F361:F362)</f>
        <v>26261</v>
      </c>
    </row>
    <row r="364" spans="1:6" x14ac:dyDescent="0.25">
      <c r="A364" s="153" t="s">
        <v>123</v>
      </c>
      <c r="B364" s="141"/>
      <c r="C364" s="142"/>
      <c r="D364" s="142"/>
      <c r="E364" s="143"/>
      <c r="F364" s="144"/>
    </row>
    <row r="365" spans="1:6" x14ac:dyDescent="0.25">
      <c r="A365" s="154" t="s">
        <v>124</v>
      </c>
      <c r="B365" s="150" t="s">
        <v>125</v>
      </c>
      <c r="C365" s="151">
        <v>0.05</v>
      </c>
      <c r="D365" s="151"/>
      <c r="E365" s="152">
        <v>1626</v>
      </c>
      <c r="F365" s="139">
        <f>TRUNC(C365 * (1 + D365 / 100) * E365,2)</f>
        <v>81.3</v>
      </c>
    </row>
    <row r="366" spans="1:6" x14ac:dyDescent="0.25">
      <c r="A366" s="140"/>
      <c r="B366" s="141"/>
      <c r="C366" s="142"/>
      <c r="D366" s="142"/>
      <c r="E366" s="143" t="s">
        <v>126</v>
      </c>
      <c r="F366" s="148">
        <f>SUM(F364:F365)</f>
        <v>81.3</v>
      </c>
    </row>
    <row r="367" spans="1:6" x14ac:dyDescent="0.25">
      <c r="A367" s="145" t="s">
        <v>73</v>
      </c>
      <c r="B367" s="141"/>
      <c r="C367" s="142"/>
      <c r="D367" s="142"/>
      <c r="E367" s="143"/>
      <c r="F367" s="144"/>
    </row>
    <row r="368" spans="1:6" x14ac:dyDescent="0.25">
      <c r="A368" s="149"/>
      <c r="B368" s="150"/>
      <c r="C368" s="151"/>
      <c r="D368" s="151"/>
      <c r="E368" s="152"/>
      <c r="F368" s="139"/>
    </row>
    <row r="369" spans="1:6" x14ac:dyDescent="0.25">
      <c r="A369" s="140"/>
      <c r="B369" s="141"/>
      <c r="C369" s="142"/>
      <c r="D369" s="142"/>
      <c r="E369" s="143" t="s">
        <v>171</v>
      </c>
      <c r="F369" s="139">
        <f>SUM(F367:F367)</f>
        <v>0</v>
      </c>
    </row>
    <row r="370" spans="1:6" x14ac:dyDescent="0.25">
      <c r="A370" s="140"/>
      <c r="B370" s="141"/>
      <c r="C370" s="142"/>
      <c r="D370" s="142"/>
      <c r="E370" s="143"/>
      <c r="F370" s="144"/>
    </row>
    <row r="371" spans="1:6" ht="15.75" thickBot="1" x14ac:dyDescent="0.3">
      <c r="A371" s="155"/>
      <c r="B371" s="156"/>
      <c r="C371" s="157"/>
      <c r="D371" s="158" t="s">
        <v>75</v>
      </c>
      <c r="E371" s="159">
        <f>SUM(F356:F370)/2</f>
        <v>2526342.2999999998</v>
      </c>
      <c r="F371" s="160">
        <f>IF($A$2="CD",IF($A$3=1,ROUND(SUM(F356:F370)/2,0),IF($A$3=3,ROUND(SUM(F356:F370)/2,-1),SUM(F356:F370)/2)),SUM(F356:F370)/2)</f>
        <v>2526342.2999999998</v>
      </c>
    </row>
    <row r="372" spans="1:6" ht="15.75" thickTop="1" x14ac:dyDescent="0.25"/>
    <row r="373" spans="1:6" x14ac:dyDescent="0.25">
      <c r="A373" t="s">
        <v>167</v>
      </c>
    </row>
    <row r="389" spans="1:6" ht="15.75" thickBot="1" x14ac:dyDescent="0.3"/>
    <row r="390" spans="1:6" ht="15.75" thickTop="1" x14ac:dyDescent="0.25">
      <c r="A390" s="268" t="s">
        <v>180</v>
      </c>
      <c r="B390" s="269"/>
      <c r="C390" s="269"/>
      <c r="D390" s="269"/>
      <c r="E390" s="131"/>
      <c r="F390" s="132" t="s">
        <v>168</v>
      </c>
    </row>
    <row r="391" spans="1:6" x14ac:dyDescent="0.25">
      <c r="A391" s="270"/>
      <c r="B391" s="271"/>
      <c r="C391" s="271"/>
      <c r="D391" s="271"/>
      <c r="E391" s="133"/>
      <c r="F391" s="134" t="s">
        <v>187</v>
      </c>
    </row>
    <row r="392" spans="1:6" x14ac:dyDescent="0.25">
      <c r="A392" s="135" t="s">
        <v>1</v>
      </c>
      <c r="B392" s="136" t="s">
        <v>2</v>
      </c>
      <c r="C392" s="137" t="s">
        <v>62</v>
      </c>
      <c r="D392" s="137" t="s">
        <v>63</v>
      </c>
      <c r="E392" s="138" t="s">
        <v>64</v>
      </c>
      <c r="F392" s="139" t="s">
        <v>65</v>
      </c>
    </row>
    <row r="393" spans="1:6" x14ac:dyDescent="0.25">
      <c r="A393" s="140"/>
      <c r="B393" s="141"/>
      <c r="C393" s="142"/>
      <c r="D393" s="142"/>
      <c r="E393" s="143"/>
      <c r="F393" s="144"/>
    </row>
    <row r="394" spans="1:6" x14ac:dyDescent="0.25">
      <c r="A394" s="145" t="s">
        <v>113</v>
      </c>
      <c r="B394" s="141"/>
      <c r="C394" s="142"/>
      <c r="D394" s="142"/>
      <c r="E394" s="143"/>
      <c r="F394" s="144"/>
    </row>
    <row r="395" spans="1:6" x14ac:dyDescent="0.25">
      <c r="A395" s="149" t="s">
        <v>181</v>
      </c>
      <c r="B395" s="150" t="s">
        <v>2</v>
      </c>
      <c r="C395" s="151">
        <v>10</v>
      </c>
      <c r="D395" s="151">
        <v>0</v>
      </c>
      <c r="E395" s="152">
        <v>20</v>
      </c>
      <c r="F395" s="139">
        <f>TRUNC(C395* (1 + D395 / 100) * E395,2)</f>
        <v>200</v>
      </c>
    </row>
    <row r="396" spans="1:6" x14ac:dyDescent="0.25">
      <c r="A396" s="149" t="s">
        <v>182</v>
      </c>
      <c r="B396" s="150" t="s">
        <v>2</v>
      </c>
      <c r="C396" s="151">
        <v>0.5</v>
      </c>
      <c r="D396" s="151">
        <v>0</v>
      </c>
      <c r="E396" s="152">
        <v>6674</v>
      </c>
      <c r="F396" s="139">
        <f>TRUNC(C396* (1 + D396 / 100) * E396,2)</f>
        <v>3337</v>
      </c>
    </row>
    <row r="397" spans="1:6" x14ac:dyDescent="0.25">
      <c r="A397" s="149" t="s">
        <v>183</v>
      </c>
      <c r="B397" s="150" t="s">
        <v>2</v>
      </c>
      <c r="C397" s="151">
        <v>1</v>
      </c>
      <c r="D397" s="151">
        <v>0</v>
      </c>
      <c r="E397" s="152">
        <v>6254</v>
      </c>
      <c r="F397" s="139">
        <f>TRUNC(C397* (1 + D397 / 100) * E397,2)</f>
        <v>6254</v>
      </c>
    </row>
    <row r="398" spans="1:6" x14ac:dyDescent="0.25">
      <c r="A398" s="140"/>
      <c r="B398" s="141"/>
      <c r="C398" s="142"/>
      <c r="D398" s="142"/>
      <c r="E398" s="143" t="s">
        <v>121</v>
      </c>
      <c r="F398" s="148">
        <f>SUM(F394:F397)</f>
        <v>9791</v>
      </c>
    </row>
    <row r="399" spans="1:6" x14ac:dyDescent="0.25">
      <c r="A399" s="145" t="s">
        <v>66</v>
      </c>
      <c r="B399" s="141"/>
      <c r="C399" s="142"/>
      <c r="D399" s="142"/>
      <c r="E399" s="143"/>
      <c r="F399" s="144"/>
    </row>
    <row r="400" spans="1:6" x14ac:dyDescent="0.25">
      <c r="A400" s="161" t="s">
        <v>184</v>
      </c>
      <c r="B400" s="162" t="s">
        <v>71</v>
      </c>
      <c r="C400" s="163">
        <v>0.5</v>
      </c>
      <c r="D400" s="163"/>
      <c r="E400" s="164">
        <v>23341</v>
      </c>
      <c r="F400" s="165">
        <f>TRUNC(C400* (1 + D400 / 100) * E400,2)</f>
        <v>11670.5</v>
      </c>
    </row>
    <row r="401" spans="1:6" x14ac:dyDescent="0.25">
      <c r="A401" s="140"/>
      <c r="B401" s="141"/>
      <c r="C401" s="142"/>
      <c r="D401" s="142"/>
      <c r="E401" s="143" t="s">
        <v>170</v>
      </c>
      <c r="F401" s="148">
        <f>SUM(F399:F400)</f>
        <v>11670.5</v>
      </c>
    </row>
    <row r="402" spans="1:6" x14ac:dyDescent="0.25">
      <c r="A402" s="153" t="s">
        <v>123</v>
      </c>
      <c r="B402" s="141"/>
      <c r="C402" s="142"/>
      <c r="D402" s="142"/>
      <c r="E402" s="143"/>
      <c r="F402" s="144"/>
    </row>
    <row r="403" spans="1:6" x14ac:dyDescent="0.25">
      <c r="A403" s="154" t="s">
        <v>185</v>
      </c>
      <c r="B403" s="150" t="s">
        <v>186</v>
      </c>
      <c r="C403" s="151">
        <v>1</v>
      </c>
      <c r="D403" s="151"/>
      <c r="E403" s="152">
        <v>1118</v>
      </c>
      <c r="F403" s="139">
        <f>TRUNC(C403* (1 + D403 / 100) * E403,2)</f>
        <v>1118</v>
      </c>
    </row>
    <row r="404" spans="1:6" x14ac:dyDescent="0.25">
      <c r="A404" s="166" t="s">
        <v>124</v>
      </c>
      <c r="B404" s="162" t="s">
        <v>125</v>
      </c>
      <c r="C404" s="163">
        <v>1.05</v>
      </c>
      <c r="D404" s="163"/>
      <c r="E404" s="164">
        <v>1626</v>
      </c>
      <c r="F404" s="165">
        <f>TRUNC(C404* (1 + D404 / 100) * E404,2)</f>
        <v>1707.3</v>
      </c>
    </row>
    <row r="405" spans="1:6" x14ac:dyDescent="0.25">
      <c r="A405" s="140"/>
      <c r="B405" s="141"/>
      <c r="C405" s="142"/>
      <c r="D405" s="142"/>
      <c r="E405" s="143" t="s">
        <v>126</v>
      </c>
      <c r="F405" s="148">
        <f>SUM(F402:F404)</f>
        <v>2825.3</v>
      </c>
    </row>
    <row r="406" spans="1:6" x14ac:dyDescent="0.25">
      <c r="A406" s="145" t="s">
        <v>73</v>
      </c>
      <c r="B406" s="141"/>
      <c r="C406" s="142"/>
      <c r="D406" s="142"/>
      <c r="E406" s="143"/>
      <c r="F406" s="144"/>
    </row>
    <row r="407" spans="1:6" x14ac:dyDescent="0.25">
      <c r="A407" s="149"/>
      <c r="B407" s="150"/>
      <c r="C407" s="151"/>
      <c r="D407" s="151"/>
      <c r="E407" s="152"/>
      <c r="F407" s="139"/>
    </row>
    <row r="408" spans="1:6" x14ac:dyDescent="0.25">
      <c r="A408" s="140"/>
      <c r="B408" s="141"/>
      <c r="C408" s="142"/>
      <c r="D408" s="142"/>
      <c r="E408" s="143" t="s">
        <v>171</v>
      </c>
      <c r="F408" s="139">
        <f>SUM(F406:F407)</f>
        <v>0</v>
      </c>
    </row>
    <row r="409" spans="1:6" x14ac:dyDescent="0.25">
      <c r="A409" s="140"/>
      <c r="B409" s="141"/>
      <c r="C409" s="142"/>
      <c r="D409" s="142"/>
      <c r="E409" s="143"/>
      <c r="F409" s="144"/>
    </row>
    <row r="410" spans="1:6" ht="15.75" thickBot="1" x14ac:dyDescent="0.3">
      <c r="A410" s="155"/>
      <c r="B410" s="156"/>
      <c r="C410" s="157"/>
      <c r="D410" s="158" t="s">
        <v>75</v>
      </c>
      <c r="E410" s="159">
        <f>SUM(F392:F409)/2</f>
        <v>24286.800000000003</v>
      </c>
      <c r="F410" s="160">
        <f>IF($A$2="CD",IF($A$3=1,ROUND(SUM(F392:F409)/2,0),IF($A$3=3,ROUND(SUM(F392:F409)/2,-1),SUM(F392:F409)/2)),SUM(F392:F409)/2)</f>
        <v>24286.800000000003</v>
      </c>
    </row>
    <row r="411" spans="1:6" ht="15.75" thickTop="1" x14ac:dyDescent="0.25"/>
    <row r="434" spans="1:6" ht="15.75" thickBot="1" x14ac:dyDescent="0.3"/>
    <row r="435" spans="1:6" ht="15.75" thickTop="1" x14ac:dyDescent="0.25">
      <c r="A435" s="272" t="str">
        <f>+Mercado!C41</f>
        <v xml:space="preserve">MANTENIMIENTO Y LIMPIEZA DE PUERTAS </v>
      </c>
      <c r="B435" s="269"/>
      <c r="C435" s="269"/>
      <c r="D435" s="269"/>
      <c r="E435" s="131"/>
      <c r="F435" s="132" t="s">
        <v>168</v>
      </c>
    </row>
    <row r="436" spans="1:6" x14ac:dyDescent="0.25">
      <c r="A436" s="270"/>
      <c r="B436" s="271"/>
      <c r="C436" s="271"/>
      <c r="D436" s="271"/>
      <c r="E436" s="133"/>
      <c r="F436" s="134" t="s">
        <v>193</v>
      </c>
    </row>
    <row r="437" spans="1:6" x14ac:dyDescent="0.25">
      <c r="A437" s="135" t="s">
        <v>1</v>
      </c>
      <c r="B437" s="136" t="s">
        <v>2</v>
      </c>
      <c r="C437" s="137" t="s">
        <v>62</v>
      </c>
      <c r="D437" s="137" t="s">
        <v>63</v>
      </c>
      <c r="E437" s="138" t="s">
        <v>64</v>
      </c>
      <c r="F437" s="139" t="s">
        <v>65</v>
      </c>
    </row>
    <row r="438" spans="1:6" x14ac:dyDescent="0.25">
      <c r="A438" s="140"/>
      <c r="B438" s="141"/>
      <c r="C438" s="142"/>
      <c r="D438" s="142"/>
      <c r="E438" s="143"/>
      <c r="F438" s="144"/>
    </row>
    <row r="439" spans="1:6" x14ac:dyDescent="0.25">
      <c r="A439" s="145" t="s">
        <v>113</v>
      </c>
      <c r="B439" s="141"/>
      <c r="C439" s="142"/>
      <c r="D439" s="142"/>
      <c r="E439" s="143"/>
      <c r="F439" s="144"/>
    </row>
    <row r="440" spans="1:6" x14ac:dyDescent="0.25">
      <c r="A440" s="149" t="s">
        <v>194</v>
      </c>
      <c r="B440" s="150" t="s">
        <v>2</v>
      </c>
      <c r="C440" s="151">
        <v>10</v>
      </c>
      <c r="D440" s="151">
        <v>0</v>
      </c>
      <c r="E440" s="152">
        <v>20</v>
      </c>
      <c r="F440" s="139">
        <f>TRUNC(C440* (1 + D440 / 100) * E440,2)</f>
        <v>200</v>
      </c>
    </row>
    <row r="441" spans="1:6" x14ac:dyDescent="0.25">
      <c r="A441" s="149" t="s">
        <v>195</v>
      </c>
      <c r="B441" s="150" t="s">
        <v>2</v>
      </c>
      <c r="C441" s="151">
        <v>0.5</v>
      </c>
      <c r="D441" s="151">
        <v>0</v>
      </c>
      <c r="E441" s="152">
        <v>6674</v>
      </c>
      <c r="F441" s="139">
        <f>TRUNC(C441* (1 + D441 / 100) * E441,2)</f>
        <v>3337</v>
      </c>
    </row>
    <row r="442" spans="1:6" x14ac:dyDescent="0.25">
      <c r="A442" s="149"/>
      <c r="B442" s="150" t="s">
        <v>2</v>
      </c>
      <c r="C442" s="151">
        <v>1</v>
      </c>
      <c r="D442" s="151">
        <v>0</v>
      </c>
      <c r="E442" s="152">
        <v>6254</v>
      </c>
      <c r="F442" s="139">
        <f>TRUNC(C442* (1 + D442 / 100) * E442,2)</f>
        <v>6254</v>
      </c>
    </row>
    <row r="443" spans="1:6" x14ac:dyDescent="0.25">
      <c r="A443" s="140"/>
      <c r="B443" s="141"/>
      <c r="C443" s="142"/>
      <c r="D443" s="142"/>
      <c r="E443" s="143" t="s">
        <v>121</v>
      </c>
      <c r="F443" s="148">
        <f>SUM(F439:F442)</f>
        <v>9791</v>
      </c>
    </row>
    <row r="444" spans="1:6" x14ac:dyDescent="0.25">
      <c r="A444" s="145" t="s">
        <v>66</v>
      </c>
      <c r="B444" s="141"/>
      <c r="C444" s="142"/>
      <c r="D444" s="142"/>
      <c r="E444" s="143"/>
      <c r="F444" s="144"/>
    </row>
    <row r="445" spans="1:6" x14ac:dyDescent="0.25">
      <c r="A445" s="161" t="s">
        <v>184</v>
      </c>
      <c r="B445" s="162" t="s">
        <v>71</v>
      </c>
      <c r="C445" s="163">
        <v>0.5</v>
      </c>
      <c r="D445" s="163"/>
      <c r="E445" s="164">
        <v>23341</v>
      </c>
      <c r="F445" s="165">
        <f>TRUNC(C445* (1 + D445 / 100) * E445,2)</f>
        <v>11670.5</v>
      </c>
    </row>
    <row r="446" spans="1:6" x14ac:dyDescent="0.25">
      <c r="A446" s="140"/>
      <c r="B446" s="141"/>
      <c r="C446" s="142"/>
      <c r="D446" s="142"/>
      <c r="E446" s="143" t="s">
        <v>170</v>
      </c>
      <c r="F446" s="148">
        <f>SUM(F444:F445)</f>
        <v>11670.5</v>
      </c>
    </row>
    <row r="447" spans="1:6" x14ac:dyDescent="0.25">
      <c r="A447" s="153" t="s">
        <v>123</v>
      </c>
      <c r="B447" s="141"/>
      <c r="C447" s="142"/>
      <c r="D447" s="142"/>
      <c r="E447" s="143"/>
      <c r="F447" s="144"/>
    </row>
    <row r="448" spans="1:6" x14ac:dyDescent="0.25">
      <c r="A448" s="154" t="s">
        <v>185</v>
      </c>
      <c r="B448" s="150" t="s">
        <v>186</v>
      </c>
      <c r="C448" s="151">
        <v>1</v>
      </c>
      <c r="D448" s="151"/>
      <c r="E448" s="152">
        <v>1118</v>
      </c>
      <c r="F448" s="139">
        <f>TRUNC(C448* (1 + D448 / 100) * E448,2)</f>
        <v>1118</v>
      </c>
    </row>
    <row r="449" spans="1:6" x14ac:dyDescent="0.25">
      <c r="A449" s="166" t="s">
        <v>124</v>
      </c>
      <c r="B449" s="162" t="s">
        <v>125</v>
      </c>
      <c r="C449" s="163">
        <v>1.05</v>
      </c>
      <c r="D449" s="163"/>
      <c r="E449" s="164">
        <v>1626</v>
      </c>
      <c r="F449" s="165">
        <f>TRUNC(C449* (1 + D449 / 100) * E449,2)</f>
        <v>1707.3</v>
      </c>
    </row>
    <row r="450" spans="1:6" x14ac:dyDescent="0.25">
      <c r="A450" s="140"/>
      <c r="B450" s="141"/>
      <c r="C450" s="142"/>
      <c r="D450" s="142"/>
      <c r="E450" s="143" t="s">
        <v>126</v>
      </c>
      <c r="F450" s="148">
        <f>SUM(F447:F449)</f>
        <v>2825.3</v>
      </c>
    </row>
    <row r="451" spans="1:6" x14ac:dyDescent="0.25">
      <c r="A451" s="145" t="s">
        <v>73</v>
      </c>
      <c r="B451" s="141"/>
      <c r="C451" s="142"/>
      <c r="D451" s="142"/>
      <c r="E451" s="143"/>
      <c r="F451" s="144"/>
    </row>
    <row r="452" spans="1:6" x14ac:dyDescent="0.25">
      <c r="A452" s="149"/>
      <c r="B452" s="150"/>
      <c r="C452" s="151"/>
      <c r="D452" s="151"/>
      <c r="E452" s="152"/>
      <c r="F452" s="139"/>
    </row>
    <row r="453" spans="1:6" x14ac:dyDescent="0.25">
      <c r="A453" s="140"/>
      <c r="B453" s="141"/>
      <c r="C453" s="142"/>
      <c r="D453" s="142"/>
      <c r="E453" s="143" t="s">
        <v>171</v>
      </c>
      <c r="F453" s="139">
        <f>SUM(F451:F452)</f>
        <v>0</v>
      </c>
    </row>
    <row r="454" spans="1:6" x14ac:dyDescent="0.25">
      <c r="A454" s="140"/>
      <c r="B454" s="141"/>
      <c r="C454" s="142"/>
      <c r="D454" s="142"/>
      <c r="E454" s="143"/>
      <c r="F454" s="144"/>
    </row>
    <row r="455" spans="1:6" ht="15.75" thickBot="1" x14ac:dyDescent="0.3">
      <c r="A455" s="155"/>
      <c r="B455" s="156"/>
      <c r="C455" s="157"/>
      <c r="D455" s="158" t="s">
        <v>75</v>
      </c>
      <c r="E455" s="159">
        <f>SUM(F437:F454)/2</f>
        <v>24286.800000000003</v>
      </c>
      <c r="F455" s="160">
        <f>IF($A$2="CD",IF($A$3=1,ROUND(SUM(F437:F454)/2,0),IF($A$3=3,ROUND(SUM(F437:F454)/2,-1),SUM(F437:F454)/2)),SUM(F437:F454)/2)</f>
        <v>24286.800000000003</v>
      </c>
    </row>
    <row r="456" spans="1:6" ht="15.75" thickTop="1" x14ac:dyDescent="0.25"/>
  </sheetData>
  <mergeCells count="14">
    <mergeCell ref="A342:D343"/>
    <mergeCell ref="A354:D355"/>
    <mergeCell ref="A390:D391"/>
    <mergeCell ref="A435:D436"/>
    <mergeCell ref="A202:D203"/>
    <mergeCell ref="A221:D222"/>
    <mergeCell ref="A240:D241"/>
    <mergeCell ref="A269:D270"/>
    <mergeCell ref="A298:D299"/>
    <mergeCell ref="A1:F3"/>
    <mergeCell ref="A4:F4"/>
    <mergeCell ref="A6:D7"/>
    <mergeCell ref="A150:D151"/>
    <mergeCell ref="A183:D184"/>
  </mergeCells>
  <pageMargins left="0.7" right="0.7" top="0.75" bottom="0.75" header="0.3" footer="0.3"/>
  <pageSetup scale="55" orientation="portrait" horizontalDpi="1200" verticalDpi="1200" r:id="rId1"/>
  <rowBreaks count="1" manualBreakCount="1">
    <brk id="838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24"/>
  <sheetViews>
    <sheetView showGridLines="0" view="pageBreakPreview" topLeftCell="A3" zoomScale="60" zoomScaleNormal="100" workbookViewId="0">
      <selection activeCell="F21" sqref="F21"/>
    </sheetView>
  </sheetViews>
  <sheetFormatPr baseColWidth="10" defaultRowHeight="15" x14ac:dyDescent="0.25"/>
  <cols>
    <col min="5" max="5" width="15.140625" customWidth="1"/>
  </cols>
  <sheetData>
    <row r="2" spans="1:7" x14ac:dyDescent="0.25">
      <c r="A2" t="s">
        <v>34</v>
      </c>
    </row>
    <row r="4" spans="1:7" x14ac:dyDescent="0.25">
      <c r="A4" t="s">
        <v>35</v>
      </c>
      <c r="E4" s="59">
        <f>+Mercado!K49</f>
        <v>200000000</v>
      </c>
    </row>
    <row r="5" spans="1:7" x14ac:dyDescent="0.25">
      <c r="A5" t="s">
        <v>36</v>
      </c>
      <c r="E5" s="60">
        <v>3</v>
      </c>
    </row>
    <row r="6" spans="1:7" x14ac:dyDescent="0.25">
      <c r="A6" t="s">
        <v>37</v>
      </c>
      <c r="E6" s="61">
        <f>E4/E5</f>
        <v>66666666.666666664</v>
      </c>
    </row>
    <row r="7" spans="1:7" x14ac:dyDescent="0.25">
      <c r="A7" t="s">
        <v>38</v>
      </c>
      <c r="E7" s="62">
        <f>E6</f>
        <v>66666666.666666664</v>
      </c>
    </row>
    <row r="8" spans="1:7" x14ac:dyDescent="0.25">
      <c r="A8" t="s">
        <v>39</v>
      </c>
      <c r="E8" s="62">
        <f>E4*0.1</f>
        <v>20000000</v>
      </c>
    </row>
    <row r="12" spans="1:7" x14ac:dyDescent="0.25">
      <c r="B12" s="63"/>
      <c r="C12" s="63"/>
      <c r="D12" s="63"/>
      <c r="E12" s="63"/>
      <c r="F12" s="63"/>
      <c r="G12" s="63"/>
    </row>
    <row r="13" spans="1:7" x14ac:dyDescent="0.25">
      <c r="B13" s="63"/>
      <c r="C13" s="63"/>
      <c r="D13" s="63"/>
      <c r="E13" s="63" t="s">
        <v>40</v>
      </c>
      <c r="F13" s="63"/>
      <c r="G13" s="63"/>
    </row>
    <row r="14" spans="1:7" x14ac:dyDescent="0.25">
      <c r="B14" s="63"/>
      <c r="C14" s="63"/>
      <c r="D14" s="63"/>
      <c r="E14" s="63"/>
      <c r="F14" s="63"/>
      <c r="G14" s="63"/>
    </row>
    <row r="15" spans="1:7" x14ac:dyDescent="0.25">
      <c r="B15" s="63"/>
      <c r="C15" s="63"/>
      <c r="D15" s="63"/>
      <c r="E15" s="63"/>
      <c r="F15" s="63"/>
      <c r="G15" s="63"/>
    </row>
    <row r="16" spans="1:7" x14ac:dyDescent="0.25">
      <c r="B16" s="63"/>
      <c r="C16" s="63"/>
      <c r="D16" s="63"/>
      <c r="E16" s="63"/>
      <c r="F16" s="63"/>
      <c r="G16" s="63"/>
    </row>
    <row r="17" spans="2:7" x14ac:dyDescent="0.25">
      <c r="B17" s="63"/>
      <c r="C17" s="63">
        <v>1</v>
      </c>
      <c r="D17" s="63">
        <v>30</v>
      </c>
      <c r="E17" s="63"/>
      <c r="F17" s="63"/>
      <c r="G17" s="63"/>
    </row>
    <row r="18" spans="2:7" x14ac:dyDescent="0.25">
      <c r="B18" s="63"/>
      <c r="C18" s="63" t="s">
        <v>41</v>
      </c>
      <c r="D18" s="63">
        <v>45</v>
      </c>
      <c r="E18" s="63"/>
      <c r="F18" s="63"/>
      <c r="G18" s="63"/>
    </row>
    <row r="19" spans="2:7" x14ac:dyDescent="0.25">
      <c r="B19" s="63"/>
      <c r="C19" s="63"/>
      <c r="D19" s="63"/>
      <c r="E19" s="63"/>
      <c r="F19" s="63"/>
      <c r="G19" s="63"/>
    </row>
    <row r="20" spans="2:7" x14ac:dyDescent="0.25">
      <c r="B20" s="63"/>
      <c r="C20" s="63"/>
      <c r="D20" s="63">
        <f>+(C17*D18)/D17</f>
        <v>1.5</v>
      </c>
      <c r="E20" s="63"/>
      <c r="F20" s="63"/>
      <c r="G20" s="63"/>
    </row>
    <row r="21" spans="2:7" x14ac:dyDescent="0.25">
      <c r="B21" s="63"/>
      <c r="C21" s="63"/>
      <c r="D21" s="63"/>
      <c r="E21" s="63"/>
      <c r="F21" s="63"/>
      <c r="G21" s="63"/>
    </row>
    <row r="22" spans="2:7" x14ac:dyDescent="0.25">
      <c r="B22" s="63"/>
      <c r="C22" s="63"/>
      <c r="D22" s="63"/>
      <c r="E22" s="63"/>
      <c r="F22" s="63"/>
      <c r="G22" s="63"/>
    </row>
    <row r="23" spans="2:7" x14ac:dyDescent="0.25">
      <c r="B23" s="63"/>
      <c r="C23" s="63"/>
      <c r="D23" s="63"/>
      <c r="E23" s="63"/>
      <c r="F23" s="63"/>
      <c r="G23" s="63"/>
    </row>
    <row r="24" spans="2:7" x14ac:dyDescent="0.25">
      <c r="B24" s="63"/>
      <c r="C24" s="63"/>
      <c r="D24" s="63"/>
      <c r="E24" s="63"/>
      <c r="F24" s="63"/>
      <c r="G24" s="6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Mercado</vt:lpstr>
      <vt:lpstr>Memorias</vt:lpstr>
      <vt:lpstr>Presupesto</vt:lpstr>
      <vt:lpstr>Apus</vt:lpstr>
      <vt:lpstr>Datos Finacieros</vt:lpstr>
      <vt:lpstr>Apus!Área_de_impresión</vt:lpstr>
      <vt:lpstr>Memorias!Área_de_impresión</vt:lpstr>
      <vt:lpstr>Mercado!Área_de_impresión</vt:lpstr>
      <vt:lpstr>Presupesto!Área_de_impresión</vt:lpstr>
      <vt:lpstr>Memorias!Títulos_a_imprimir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</dc:creator>
  <cp:lastModifiedBy>Juan Rodriguez</cp:lastModifiedBy>
  <cp:lastPrinted>2021-06-18T23:54:55Z</cp:lastPrinted>
  <dcterms:created xsi:type="dcterms:W3CDTF">2017-05-06T13:41:54Z</dcterms:created>
  <dcterms:modified xsi:type="dcterms:W3CDTF">2021-07-23T22:59:27Z</dcterms:modified>
</cp:coreProperties>
</file>